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3080" tabRatio="853"/>
  </bookViews>
  <sheets>
    <sheet name="Cover" sheetId="14" r:id="rId1"/>
    <sheet name="F_Inputs" sheetId="34" r:id="rId2"/>
    <sheet name="WWN_quality" sheetId="6" r:id="rId3"/>
    <sheet name="WR_WFD investigations" sheetId="23" r:id="rId4"/>
    <sheet name="WN_new supply schemes" sheetId="25" r:id="rId5"/>
    <sheet name="WN_resilience" sheetId="26" r:id="rId6"/>
    <sheet name="WN_security" sheetId="27" r:id="rId7"/>
    <sheet name="WN_economies of scale" sheetId="28" r:id="rId8"/>
    <sheet name="WN_developer services" sheetId="29" r:id="rId9"/>
    <sheet name="WWN_economies of scale" sheetId="31" r:id="rId10"/>
    <sheet name="WWN_treatment complexity" sheetId="32" r:id="rId11"/>
    <sheet name="WWN_energy prices" sheetId="33" r:id="rId12"/>
    <sheet name="WR_energy prices 1" sheetId="24" r:id="rId13"/>
    <sheet name="WN_energy prices 2" sheetId="30" r:id="rId14"/>
    <sheet name="Summary" sheetId="19" r:id="rId15"/>
  </sheets>
  <calcPr calcId="152511"/>
</workbook>
</file>

<file path=xl/calcChain.xml><?xml version="1.0" encoding="utf-8"?>
<calcChain xmlns="http://schemas.openxmlformats.org/spreadsheetml/2006/main">
  <c r="E8" i="19" l="1"/>
  <c r="G16" i="19" l="1"/>
  <c r="G15" i="19"/>
  <c r="G14" i="19"/>
  <c r="G13" i="19"/>
  <c r="G12" i="19"/>
  <c r="G11" i="19"/>
  <c r="G10" i="19"/>
  <c r="G9" i="19"/>
  <c r="G7" i="19"/>
  <c r="G5" i="19"/>
  <c r="H16" i="19" l="1"/>
  <c r="H15" i="19"/>
  <c r="H14" i="19"/>
  <c r="H13" i="19"/>
  <c r="H12" i="19"/>
  <c r="H11" i="19"/>
  <c r="H10" i="19"/>
  <c r="H9" i="19"/>
  <c r="H8" i="19"/>
  <c r="H7" i="19"/>
  <c r="H6" i="19"/>
  <c r="H5" i="19"/>
  <c r="C21" i="25"/>
  <c r="C21" i="23"/>
  <c r="G8" i="19" l="1"/>
  <c r="F8" i="19"/>
  <c r="C24" i="19"/>
  <c r="G6" i="19"/>
  <c r="F6" i="19"/>
  <c r="C21" i="29" l="1"/>
  <c r="C21" i="27"/>
  <c r="C21" i="26"/>
  <c r="C21" i="6"/>
  <c r="C21" i="33" l="1"/>
  <c r="C21" i="32"/>
  <c r="C21" i="31"/>
  <c r="C21" i="30"/>
  <c r="C21" i="24"/>
  <c r="N16" i="19" l="1"/>
  <c r="M16" i="19"/>
  <c r="L16" i="19"/>
  <c r="K16" i="19"/>
  <c r="J16" i="19"/>
  <c r="I16" i="19"/>
  <c r="N15" i="19"/>
  <c r="M15" i="19"/>
  <c r="L15" i="19"/>
  <c r="K15" i="19"/>
  <c r="J15" i="19"/>
  <c r="I15" i="19"/>
  <c r="N14" i="19"/>
  <c r="M14" i="19"/>
  <c r="L14" i="19"/>
  <c r="K14" i="19"/>
  <c r="J14" i="19"/>
  <c r="I14" i="19"/>
  <c r="N13" i="19"/>
  <c r="M13" i="19"/>
  <c r="L13" i="19"/>
  <c r="K13" i="19"/>
  <c r="J13" i="19"/>
  <c r="I13" i="19"/>
  <c r="N12" i="19"/>
  <c r="M12" i="19"/>
  <c r="L12" i="19"/>
  <c r="K12" i="19"/>
  <c r="J12" i="19"/>
  <c r="I12" i="19"/>
  <c r="N11" i="19" l="1"/>
  <c r="M11" i="19"/>
  <c r="L11" i="19"/>
  <c r="K11" i="19"/>
  <c r="J11" i="19"/>
  <c r="I11" i="19"/>
  <c r="N10" i="19"/>
  <c r="M10" i="19"/>
  <c r="L10" i="19"/>
  <c r="K10" i="19"/>
  <c r="J10" i="19"/>
  <c r="I10" i="19"/>
  <c r="N9" i="19"/>
  <c r="M9" i="19"/>
  <c r="L9" i="19"/>
  <c r="K9" i="19"/>
  <c r="J9" i="19"/>
  <c r="I9" i="19"/>
  <c r="N8" i="19"/>
  <c r="M8" i="19"/>
  <c r="L8" i="19"/>
  <c r="K8" i="19"/>
  <c r="J8" i="19"/>
  <c r="I8" i="19"/>
  <c r="N7" i="19"/>
  <c r="M7" i="19"/>
  <c r="L7" i="19"/>
  <c r="K7" i="19"/>
  <c r="J7" i="19"/>
  <c r="I7" i="19"/>
  <c r="N6" i="19"/>
  <c r="M6" i="19"/>
  <c r="L6" i="19"/>
  <c r="K6" i="19"/>
  <c r="J6" i="19"/>
  <c r="I6" i="19"/>
  <c r="N5" i="19"/>
  <c r="M5" i="19"/>
  <c r="L5" i="19"/>
  <c r="K5" i="19"/>
  <c r="J5" i="19"/>
  <c r="I5" i="19"/>
  <c r="C25" i="19" l="1"/>
  <c r="C12" i="28"/>
  <c r="C12" i="6"/>
  <c r="C25" i="27" l="1"/>
  <c r="C12" i="27"/>
  <c r="C26" i="27" l="1"/>
  <c r="C11" i="23"/>
  <c r="E13" i="19" l="1"/>
  <c r="E14" i="19"/>
  <c r="E16" i="19"/>
  <c r="E15" i="19"/>
  <c r="E12" i="19"/>
  <c r="E7" i="19"/>
  <c r="C25" i="29" l="1"/>
  <c r="C26" i="29" s="1"/>
  <c r="C25" i="28"/>
  <c r="C25" i="26"/>
  <c r="C11" i="33" l="1"/>
  <c r="C11" i="24"/>
  <c r="B7" i="19" s="1"/>
  <c r="C25" i="33" l="1"/>
  <c r="C26" i="33" s="1"/>
  <c r="C25" i="24"/>
  <c r="C26" i="24" s="1"/>
  <c r="C25" i="30"/>
  <c r="C26" i="30" s="1"/>
  <c r="C25" i="6" l="1"/>
  <c r="C26" i="6" l="1"/>
  <c r="E5" i="19"/>
  <c r="C25" i="31"/>
  <c r="B12" i="19" l="1"/>
  <c r="F16" i="19" l="1"/>
  <c r="D16" i="19"/>
  <c r="C16" i="19"/>
  <c r="B16" i="19"/>
  <c r="F15" i="19"/>
  <c r="D15" i="19"/>
  <c r="C15" i="19"/>
  <c r="D14" i="19"/>
  <c r="C14" i="19"/>
  <c r="B14" i="19"/>
  <c r="F13" i="19"/>
  <c r="D13" i="19"/>
  <c r="C13" i="19"/>
  <c r="B13" i="19"/>
  <c r="F12" i="19"/>
  <c r="D12" i="19"/>
  <c r="C12" i="19"/>
  <c r="D11" i="19"/>
  <c r="C11" i="19"/>
  <c r="B11" i="19"/>
  <c r="F10" i="19"/>
  <c r="D10" i="19"/>
  <c r="C10" i="19"/>
  <c r="B10" i="19"/>
  <c r="F9" i="19"/>
  <c r="D9" i="19"/>
  <c r="C9" i="19"/>
  <c r="B9" i="19"/>
  <c r="D8" i="19"/>
  <c r="C8" i="19"/>
  <c r="B8" i="19"/>
  <c r="F7" i="19"/>
  <c r="D7" i="19"/>
  <c r="C7" i="19"/>
  <c r="D6" i="19"/>
  <c r="C6" i="19"/>
  <c r="B6" i="19"/>
  <c r="F5" i="19"/>
  <c r="D5" i="19"/>
  <c r="C5" i="19"/>
  <c r="B5" i="19"/>
  <c r="C21" i="19" l="1"/>
  <c r="C23" i="19"/>
  <c r="C19" i="19"/>
  <c r="C25" i="25"/>
  <c r="C12" i="25"/>
  <c r="C25" i="23"/>
  <c r="C12" i="23"/>
  <c r="E6" i="19" l="1"/>
  <c r="C26" i="23"/>
  <c r="C26" i="25"/>
  <c r="E9" i="19" l="1"/>
  <c r="C26" i="26"/>
  <c r="C25" i="32"/>
  <c r="C11" i="32" l="1"/>
  <c r="B15" i="19" s="1"/>
  <c r="E10" i="19" l="1"/>
  <c r="C16" i="28" l="1"/>
  <c r="E11" i="19"/>
  <c r="F14" i="19"/>
  <c r="C22" i="19" s="1"/>
  <c r="F11" i="19" l="1"/>
  <c r="C20" i="19" s="1"/>
  <c r="C21" i="28"/>
  <c r="E19" i="19" s="1"/>
</calcChain>
</file>

<file path=xl/sharedStrings.xml><?xml version="1.0" encoding="utf-8"?>
<sst xmlns="http://schemas.openxmlformats.org/spreadsheetml/2006/main" count="2360" uniqueCount="501">
  <si>
    <t>Cover sheet</t>
  </si>
  <si>
    <t>Company</t>
  </si>
  <si>
    <t>2020-21</t>
  </si>
  <si>
    <t>2021-22</t>
  </si>
  <si>
    <t>2022-23</t>
  </si>
  <si>
    <t>2023-24</t>
  </si>
  <si>
    <t>2024-25</t>
  </si>
  <si>
    <t>Water resources</t>
  </si>
  <si>
    <t>The assessor</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</si>
  <si>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</si>
  <si>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</si>
  <si>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</si>
  <si>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</si>
  <si>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</si>
  <si>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</si>
  <si>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</si>
  <si>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</si>
  <si>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</si>
  <si>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</si>
  <si>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</si>
  <si>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</si>
  <si>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</si>
  <si>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</si>
  <si>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</si>
  <si>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</si>
  <si>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</si>
  <si>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</si>
  <si>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</si>
  <si>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</si>
  <si>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</si>
  <si>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</si>
  <si>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</si>
  <si>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Ofwat view of cost adjustment (£m)</t>
  </si>
  <si>
    <t>Claim ID</t>
  </si>
  <si>
    <t>Name</t>
  </si>
  <si>
    <t>Water network plus</t>
  </si>
  <si>
    <t>Wastewater network plus</t>
  </si>
  <si>
    <t>01-WWQ-ae: Wastewater - Quality enhancement</t>
  </si>
  <si>
    <t>02-SDB-ae: Water Supply Demand - WFD environmental investigations and mitigations</t>
  </si>
  <si>
    <t>09-EGY-mc: Energy price increases</t>
  </si>
  <si>
    <t>02-SDB-ae: Water Supply Demand Balance - New supply schemes</t>
  </si>
  <si>
    <t>03-RES-ae: Water - Resilience</t>
  </si>
  <si>
    <t>04-SEC-ae: Water - Security</t>
  </si>
  <si>
    <t>05-WES-mc: 
Water treatment works (WTWs) economies of scale</t>
  </si>
  <si>
    <t>08-DEV-mc: 
Developer services costs</t>
  </si>
  <si>
    <t>06-SES-mc: 
Sewage treatment works (STWs) economies of scale</t>
  </si>
  <si>
    <t>07-STC-mc: 
Waste water treatment complexity</t>
  </si>
  <si>
    <t>Price Review 2019</t>
  </si>
  <si>
    <t>£m</t>
  </si>
  <si>
    <t>Capital expenditure - Totex - Sludge treatment</t>
  </si>
  <si>
    <t>WWS1021SDT</t>
  </si>
  <si>
    <t>SVE</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</si>
  <si>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</si>
  <si>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</si>
  <si>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</si>
  <si>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</si>
  <si>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</si>
  <si>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</si>
  <si>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</si>
  <si>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</si>
  <si>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</si>
  <si>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</si>
  <si>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</si>
  <si>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</si>
  <si>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</si>
  <si>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</si>
  <si>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</si>
  <si>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</si>
  <si>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</si>
  <si>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</si>
  <si>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</si>
  <si>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</si>
  <si>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</si>
  <si>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</si>
  <si>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</si>
  <si>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</si>
  <si>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</si>
  <si>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</si>
  <si>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</si>
  <si>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</si>
  <si>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</si>
  <si>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</si>
  <si>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</si>
  <si>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</si>
  <si>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</si>
  <si>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</si>
  <si>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</si>
  <si>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</si>
  <si>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</si>
  <si>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</si>
  <si>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</si>
  <si>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</si>
  <si>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</si>
  <si>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</si>
  <si>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</si>
  <si>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</si>
  <si>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</si>
  <si>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</si>
  <si>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</si>
  <si>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</si>
  <si>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</si>
  <si>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</si>
  <si>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</si>
  <si>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</si>
  <si>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</si>
  <si>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</si>
  <si>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</si>
  <si>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</si>
  <si>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</si>
  <si>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</si>
  <si>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</si>
  <si>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</si>
  <si>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</si>
  <si>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</si>
  <si>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</si>
  <si>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</si>
  <si>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</si>
  <si>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</si>
  <si>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</si>
  <si>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</si>
  <si>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</si>
  <si>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</si>
  <si>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</si>
  <si>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</si>
  <si>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</si>
  <si>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</si>
  <si>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</si>
  <si>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</si>
  <si>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</si>
  <si>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</si>
  <si>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</si>
  <si>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</si>
  <si>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</si>
  <si>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</si>
  <si>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</si>
  <si>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</si>
  <si>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</si>
  <si>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</si>
  <si>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</si>
  <si>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</si>
  <si>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</si>
  <si>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</si>
  <si>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</si>
  <si>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</si>
  <si>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</si>
  <si>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</si>
  <si>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</si>
  <si>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</si>
  <si>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</si>
  <si>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</si>
  <si>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</si>
  <si>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</si>
  <si>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</si>
  <si>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</si>
  <si>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</si>
  <si>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</si>
  <si>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</si>
  <si>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</si>
  <si>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</si>
  <si>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</si>
  <si>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</si>
  <si>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</si>
  <si>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</si>
  <si>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</si>
  <si>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</si>
  <si>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</si>
  <si>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</si>
  <si>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</si>
  <si>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</si>
  <si>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</si>
  <si>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</si>
  <si>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</si>
  <si>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</si>
  <si>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</si>
  <si>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</si>
  <si>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</si>
  <si>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</si>
  <si>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</si>
  <si>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</si>
  <si>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</si>
  <si>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</si>
  <si>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</si>
  <si>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</si>
  <si>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</si>
  <si>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</si>
  <si>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</si>
  <si>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</si>
  <si>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</si>
  <si>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</si>
  <si>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</si>
  <si>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</si>
  <si>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</si>
  <si>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</si>
  <si>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</si>
  <si>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</si>
  <si>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</si>
  <si>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</si>
  <si>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</si>
  <si>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</si>
  <si>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</si>
  <si>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</si>
  <si>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</si>
  <si>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</si>
  <si>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</si>
  <si>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</si>
  <si>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</si>
  <si>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</si>
  <si>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</si>
  <si>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</si>
  <si>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</si>
  <si>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</si>
  <si>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</si>
  <si>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</si>
  <si>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</si>
  <si>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</si>
  <si>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</si>
  <si>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</si>
  <si>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</si>
  <si>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</si>
  <si>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</si>
  <si>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</si>
  <si>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</si>
  <si>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</si>
  <si>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Other - Modelling claims (cost implications set out in Appendix A8)</t>
  </si>
  <si>
    <t>WWN804002</t>
  </si>
  <si>
    <t>WWN804001</t>
  </si>
  <si>
    <t>WWN803004</t>
  </si>
  <si>
    <t>WWN803003</t>
  </si>
  <si>
    <t>WWN803002</t>
  </si>
  <si>
    <t>WWN803001</t>
  </si>
  <si>
    <t>WWN802004</t>
  </si>
  <si>
    <t>WWN802003</t>
  </si>
  <si>
    <t>WWN802002</t>
  </si>
  <si>
    <t>WWN802001</t>
  </si>
  <si>
    <t>WWN801004</t>
  </si>
  <si>
    <t>WWN801003</t>
  </si>
  <si>
    <t>Atypically large investment</t>
  </si>
  <si>
    <t>WWN801002</t>
  </si>
  <si>
    <t>WWN801001</t>
  </si>
  <si>
    <t>WN608004</t>
  </si>
  <si>
    <t>WN608003</t>
  </si>
  <si>
    <t>WN608002</t>
  </si>
  <si>
    <t>WN608001</t>
  </si>
  <si>
    <t>WN607004</t>
  </si>
  <si>
    <t>WN607003</t>
  </si>
  <si>
    <t>WN607002</t>
  </si>
  <si>
    <t>WN607001</t>
  </si>
  <si>
    <t>WN606004</t>
  </si>
  <si>
    <t>WN606003</t>
  </si>
  <si>
    <t>WN606002</t>
  </si>
  <si>
    <t>09-EGY-mc: 
Energy price increases</t>
  </si>
  <si>
    <t>WN606001</t>
  </si>
  <si>
    <t>WN605004</t>
  </si>
  <si>
    <t>WN605003</t>
  </si>
  <si>
    <t>WN605002</t>
  </si>
  <si>
    <t>WN605001</t>
  </si>
  <si>
    <t>WN604004</t>
  </si>
  <si>
    <t>WN604003</t>
  </si>
  <si>
    <t>WN604002</t>
  </si>
  <si>
    <t>WN604001</t>
  </si>
  <si>
    <t>WN603004</t>
  </si>
  <si>
    <t>WN603003</t>
  </si>
  <si>
    <t>Material new costs</t>
  </si>
  <si>
    <t>WN603002</t>
  </si>
  <si>
    <t>WN603001</t>
  </si>
  <si>
    <t>WN602004</t>
  </si>
  <si>
    <t>WN602003</t>
  </si>
  <si>
    <t>WN602002</t>
  </si>
  <si>
    <t>WN602001</t>
  </si>
  <si>
    <t>WN601004</t>
  </si>
  <si>
    <t>WN601003</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</si>
  <si>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</si>
  <si>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</si>
  <si>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</si>
  <si>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</si>
  <si>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</si>
  <si>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</si>
  <si>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</si>
  <si>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</si>
  <si>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</si>
  <si>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</si>
  <si>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</si>
  <si>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</si>
  <si>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</si>
  <si>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</si>
  <si>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</si>
  <si>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</si>
  <si>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</si>
  <si>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</si>
  <si>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</si>
  <si>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</si>
  <si>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</si>
  <si>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</si>
  <si>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</si>
  <si>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</si>
  <si>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WR803002</t>
  </si>
  <si>
    <t>WR803001</t>
  </si>
  <si>
    <t>WR802004</t>
  </si>
  <si>
    <t>WR802003</t>
  </si>
  <si>
    <t>WR802002</t>
  </si>
  <si>
    <t>WR802001</t>
  </si>
  <si>
    <t>WR801004</t>
  </si>
  <si>
    <t>WR801003</t>
  </si>
  <si>
    <t>Material New costs</t>
  </si>
  <si>
    <t>WR801002</t>
  </si>
  <si>
    <t>WR801001</t>
  </si>
  <si>
    <t>Latest</t>
  </si>
  <si>
    <t>2019-20</t>
  </si>
  <si>
    <t>2018-19</t>
  </si>
  <si>
    <t>2017-18</t>
  </si>
  <si>
    <t>2016-17</t>
  </si>
  <si>
    <t>2015-16</t>
  </si>
  <si>
    <t>2014-15</t>
  </si>
  <si>
    <t>2013-14</t>
  </si>
  <si>
    <t>2012-13</t>
  </si>
  <si>
    <t>2011-12</t>
  </si>
  <si>
    <t>2010-11</t>
  </si>
  <si>
    <t>Description_input</t>
  </si>
  <si>
    <t>Model</t>
  </si>
  <si>
    <t>Unit</t>
  </si>
  <si>
    <t>Item description</t>
  </si>
  <si>
    <t>Reference</t>
  </si>
  <si>
    <t>Acronym</t>
  </si>
  <si>
    <t>SVE-WWN802001</t>
  </si>
  <si>
    <t>Pass</t>
  </si>
  <si>
    <t>Fail</t>
  </si>
  <si>
    <t>Partial pass</t>
  </si>
  <si>
    <t>N/A</t>
  </si>
  <si>
    <t>Yes</t>
  </si>
  <si>
    <t>SVE-WN604001</t>
  </si>
  <si>
    <t>SVE-WN606001</t>
  </si>
  <si>
    <t>Reject</t>
  </si>
  <si>
    <t>No</t>
  </si>
  <si>
    <t>water_forum_report_2018;
sve_appendix_a8_securing_cost_efficiency</t>
  </si>
  <si>
    <t>sve_appendix_a8_securing_cost_efficiency</t>
  </si>
  <si>
    <t>SVE-WN603001</t>
  </si>
  <si>
    <t>Appendix 8, Section 8.6 and 8.8 (Arup report, Rationale, evidence base and impact of potential Severn Trent and Hafren Dyfrdwy cost modelling claims for PR19)
Severn Trent Cost modelling consultation response (4 May 2018)
Wastewater cost drivers (Report by Jacobs, December 2017)</t>
  </si>
  <si>
    <t>Adjustment to modelled baselines</t>
  </si>
  <si>
    <t xml:space="preserve">Appendix 8, Section 8.6 and 8.8 (Arup report, Rationale, evidence base and impact of potential Severn Trent and Hafren Dyfrdwy cost modelling claims for PR19)
</t>
  </si>
  <si>
    <t>Appendix A8 p.117 and section 8.7.2.4</t>
  </si>
  <si>
    <t>Appendix A8 p.117 and section 8.7.2.5</t>
  </si>
  <si>
    <t>Appendix A8 p.117 and section 8.7.2.6</t>
  </si>
  <si>
    <t>Appendix A8 p.117 and section 8.7.2.7</t>
  </si>
  <si>
    <t>Appendix A8 p.117 and section 8.7.2.8</t>
  </si>
  <si>
    <t>SVE states that it engages with developers and always provides the most cost effective or cost beneficial solution by appraising a variety of options. This does not appear to demonstrate any activity beyond which any company would carry out as a matter of normal business.</t>
  </si>
  <si>
    <t xml:space="preserve"> </t>
  </si>
  <si>
    <t>Appendix A8: Securing cost efficiency and enhancement spend, sections 8.3, 8.4.10 and 8.7 and proforma on pp115-116
Main business plan: Chapter 16 'A thriving environment'.
SVT Cost Adjustment Claims (May 2018 submission)</t>
  </si>
  <si>
    <t>Appendix A8: Securing cost efficiency and enhancement spend, sections 8.3, 8.4.10 and 8.7 and proforma on pp115-116
Main business plan: Chapters 16 and 20.
SVT Cost Adjustment Claims (May 2018 submission)</t>
  </si>
  <si>
    <t>Appendix A8: Securing cost efficiency and enhancement spend, sections 8.3, 8.4.10 and 8.7 and proforma on pp115-116
Appendix A3: Designing performance commitments
Appendix A4: Designing outcome delivery incentives
SVT Cost Adjustment Claims (May 2018 submission)</t>
  </si>
  <si>
    <t>Chapters 2 ('Our Board's confidence in this plan') and 23 ('Securing trust, confidence and assurance')</t>
  </si>
  <si>
    <t>Wastewater - Quality enhancement</t>
  </si>
  <si>
    <t>Water Supply Demand - WFD environmental investigations and mitigations</t>
  </si>
  <si>
    <t>Energy price increases</t>
  </si>
  <si>
    <t>Water Supply Demand Balance - New supply schemes</t>
  </si>
  <si>
    <t>Water - Resilience</t>
  </si>
  <si>
    <t>Water - Security</t>
  </si>
  <si>
    <t>Sewage treatment works (STWs) economies of scale</t>
  </si>
  <si>
    <t xml:space="preserve">
Waste water treatment complexity</t>
  </si>
  <si>
    <t xml:space="preserve"> Energy price increases</t>
  </si>
  <si>
    <t>SVE-WWN801001</t>
  </si>
  <si>
    <t>SVE-WN601001</t>
  </si>
  <si>
    <t>SVE-WN602001</t>
  </si>
  <si>
    <t>SVE-WN605001</t>
  </si>
  <si>
    <t>Value of claim</t>
  </si>
  <si>
    <t>This claim relates to improved resilience to protect customers against 1) Single points of failure on the trunk main network including the strategic link from Bamford to Ambergate (SLBA),  2) A large treatment works failure or the lost of an isolated groundwater site; and 3) interruptions to supply, discolouration etc. arising from the water network.
This investment represents all expenditure on line 14 of Enhancement business plan table WS2 and the company doesn't present a clear evidence to justify a cost adjustment claim.</t>
  </si>
  <si>
    <t>Draft WRMP19 Appendix A3, A4 and A5 
PR19 Appendix A8 p.44, 117, 198
PR19 Appendix A4 p.36
PR19 Data Table WS3.</t>
  </si>
  <si>
    <t>PR19 Appendix A8 p.44, 199, 239
PR19 Appendix A4 p.36
PR19 Data table WS3</t>
  </si>
  <si>
    <t>Ofwat allowance</t>
  </si>
  <si>
    <t>Overall assessment</t>
  </si>
  <si>
    <t>Description</t>
  </si>
  <si>
    <t>Allocation</t>
  </si>
  <si>
    <t>Severn Trent Cost modelling consultation response (4 May 2018)
Appendix 8, Section 8.6 and 8.8 (Arup report, Rationale, evidence base and impact of potential Severn Trent and Hafren Dyfrdwy cost modelling claims for PR19)</t>
  </si>
  <si>
    <t>SVE claims to have challenged itself and that its approach has resulted in reductions in scope (but not outcomes) and "successive reductions in the proposed programme costs". Benchmarking reports from Arcadis, Atkins, Townsend &amp; Turner and PwC are presented which show SVE capital costs to be efficient. Overall efficiency is shown to be in line with Ofwat expectations for PR19 ie within the 1-3.7% headline efficiency challenge suggested by KMPG in March 2018.</t>
  </si>
  <si>
    <t>To mitigate the risk for customers that uncertainty over the full scope of the environmental programme (particularly WFD schemes) will remain until at least 2021, SVE has only made provision for: i) 'Green' schemes, and ii) 'Amber' schemes that deliver multiple benefits. For less certain 'Amber' schemes (costed at £121m), SVE has developed a 'Real options' mechanism in lieu of the unit cost adjustment mechanisms called for in our methodology. Customer protection against higher certainty schemes not being required is provided by an ODI penalty mechanism.</t>
  </si>
  <si>
    <t>SVE states "The Board have been integral to the development of the cost claim" and refers to all CACs as being subject to the fullest degree of assurance within their framework due to their categorisation as "high risk".</t>
  </si>
  <si>
    <t>SVE Appendix A8 Securing cost efficiency
P.48
P.121
P.316</t>
  </si>
  <si>
    <t>To be assessed as security enhancement claim</t>
  </si>
  <si>
    <t>MG</t>
  </si>
  <si>
    <t>Implicit allowance (£m)</t>
  </si>
  <si>
    <t>Implicit allowance  (£m)</t>
  </si>
  <si>
    <t>sve_appendix_a8_securing_cost_efficiency.pdf' app. 8, pp. 132 - 133</t>
  </si>
  <si>
    <t>RM / SH</t>
  </si>
  <si>
    <t>The company specify a supply-demand deficit of 164 Ml/d at the end of AMP7 increasing to 320 Ml/d by the end of AMP8.  "This shortfall reflects two key drivers: 1. Reductions in our abstraction licences relating 
to WINEP3, a legal requirement. 2. The impact of climate change."  It proposes £218m enhancement in new supply and demand options in AMP7 to meet this deficit, and £84m enhancement to fund investigations and mitigation measures driven by environmental legislation (specified under the Water Resources control, claim identifier WR801001).  The company determine that leakage and water efficiency enhancements will be adequately funded through the implicit allowance, but that metering and supply schemes will require AMP 7 capex. The company therefore specifies a cost adjustment of £80m with 138.2m implicit allowance (£133.6 capex, £4.6m opex). The total capex adjustment requested is £80 million.</t>
  </si>
  <si>
    <t>LG</t>
  </si>
  <si>
    <t>JS 17/01/19</t>
  </si>
  <si>
    <t xml:space="preserve">We reject this claim because (a) information gaps (e.g. cost of the claim in the BP table is zero) and (b) Ofwat models account for differences in unit costs across size bands through a combination of two drivers that prove statistically sounder than the driver suggested by Severn Trent Water (load per treatment work). </t>
  </si>
  <si>
    <t>VD</t>
  </si>
  <si>
    <t>Implicit allowance</t>
  </si>
  <si>
    <t xml:space="preserve">Consent tightness is determined by the EA and population density (and hence pollution). However, the cost driver suggested by the company (% tertiary treatment) is considered to be partially within management control.  We have partially passed this gate on the issue of consent tightness which could be considered outside management control, but not on the consideration of treatment type. </t>
  </si>
  <si>
    <t xml:space="preserve">Ofwat models include % load with ammonia&lt;3mg/l as a cost driver for sewage treatment complexity, therefore we consider the claim is partially covered by an implicit allowance with a remaining amount eligible for assessment.  
</t>
  </si>
  <si>
    <t xml:space="preserve">We have rejected the claim on the basis that it is partially covered by an implicit allowance and any remaining claim value is rejected on quality.  The proposed company cost driver does not perform well in our econometric model and has therefore not been applied.  </t>
  </si>
  <si>
    <t>Severn Trent Water estimates the claim amount by adding ‘percentage of load with tertiary treatment’ to all Ofwat consultation models. 
Ofwat’s modelling shows that this cost driver is insignificant. Ofwat’s models include an alternative cost driver for treatment complexity ‘ load with ammonia&lt;3mg/l’ which performs well.
The cost attributed to this claim in the BP tables is zero which was queried but not corrected.</t>
  </si>
  <si>
    <t>Company's submitted BP, Appendix 8, 8.6.4. Econometric modelling claims/Wastewater treatment complexity, pp 141-143. 
Ofwat models</t>
  </si>
  <si>
    <t>Ofwat models</t>
  </si>
  <si>
    <t>Company's submitted BP, Appendix 8, 8.6.4. Econometric modelling claims/Wastewater treatment complexity</t>
  </si>
  <si>
    <t xml:space="preserve">Severn Trent Water claims that its STWs collectively have the tightest consent in the industry due to the absence of coastline and need for discharge into small receiving waters.
The company claims that (a) only a small number of Ofwat’s consultation models take account of sewage treatment complexity;  and (b) in the cases where they do, sewage treatment is defined too narrowly, meaning the majority of the companies’ costs due to complex treatment is not taken into account by Ofwat’s models.
The company claims that Ofwat’s models should include ‘% tertiary treatment’ as a cost driver in order to account for this part of treatment costs.
</t>
  </si>
  <si>
    <t>KR</t>
  </si>
  <si>
    <t xml:space="preserve">This claim is for the expenditure SVE considers is required to deliver the specific environmental improvement requirements it is obliged to deliver as set out in WINEP3, issued by the Environment Agency in March 2018. 
</t>
  </si>
  <si>
    <t>The claim is for investment to deliver requirements in WINEP3 with either 'Green' or 'Amber' status and which are driven by legislation and/or government policy. Two main statutory drivers underpin the need for the wastewater quality enhancement investment: the WFD and the UWWTD. SVE also refers to "strong customer support" in justifying the investment, citing river water quality as a customer priority.</t>
  </si>
  <si>
    <t>SVE contends that the wastewater quality enhancement programme is materially different in size and characteristic to that seen in previous AMPs and that consequently, modelling based on the geographical distribution of past expenditure is not likely to be representative.
This reasoning is flawed as our enhancement modelling is not based on historic investment patterns. For the claim to be successful, SVE needs to demonstrate why our modelled allowances (or deep/shallow dive allowances in unmodelled areas) is inadequate. The company has not done this.</t>
  </si>
  <si>
    <t>SVE notes that the statutory requirements at the heart of this claim are essentially beyond management control. The company also demonstrates that it has been and continues to be fully committed to negotiations with the EA to ensure that only those schemes which are absolutely necessary to meet legislative requirements are included in WINEP. SVE claims to have worked very closely with the EA utilising its 'source to estuary' catchment approach to ensure that solutions will be delivered at the optimal time.</t>
  </si>
  <si>
    <t>SVE states the joint work done with the EA over the last two years to investigate the need for and optimise the interventions has ensured value for money and maximum use of innovative solutions. This gives confidence that the activities planned for AMP7 efficiently deliver for the environment in accordance with customers' wishes. In finalising its plans, SVE has also balanced need and solution against the impact phasing has on bill volatility.
SVE points to a good delivery record, 4* environmental performance and strong focus on technical innovation eg the P removal test bed at Packington STW.</t>
  </si>
  <si>
    <t>SVE mistakenly assumes that the implicit allowance for environmental enhancement will be made based on the geographical distribution of past expenditure without taking account of the scale or nature of the specific requirements set out in WINEP3. Our enhancement allowance will be based on a bottom-up WINEP table analysis, using econometric or unit cost modelling or shallow or deep dive processes as appropriate, and allowing efficient costs proportional to the scale of the challenge.</t>
  </si>
  <si>
    <t>RL</t>
  </si>
  <si>
    <t>SS; 18/01/2019</t>
  </si>
  <si>
    <t xml:space="preserve">The company provides evidence of a need for significant investment to investigate abstraction licence reductions required to meet the statutory requirements of WFD and to deliver mitigation measures as alternative to licence reductions where possible. It provides evidence that a significant volume of DO would be lost to enable compliance with the WFD without mitigation measures and further investigation, and that this would be material to the company's supply-demand balance. We therefore consider there to be a need to invest in mitigation and investigation measures. </t>
  </si>
  <si>
    <t xml:space="preserve">PR19 Appendix A8 sections 8.5 and 8.7.2; Draft WRMP19 Appendix A section A5 </t>
  </si>
  <si>
    <t>The claim is made on the basis that investment allowances will be determined on a similar basis to the PR14 un-modelled adjustment.  The company contend this is inappropriate as their future expenditure is not analogous to historical level.  The company estimates an implicit allowance of £23.9 million and thus a cost adjustment of £60 million is justified based on its own determination view of our methodology.  However the determination of ‘WINEP investigation and mitigation’ enhancement investment is based on the scale of activity. An appropriate allowance has been made under the enhancement assessment and therefore there is no need for an adjustment over and above that determination.</t>
  </si>
  <si>
    <t>PR19 Appendix A8 sections 8.5 and 8.7.2.</t>
  </si>
  <si>
    <t xml:space="preserve">The company describes working with its Water Forum (customer challenge group) for over two years, "actively debating and developing our proposals over that time", and working closely with the Environment Agency, "to deliver the environmental objectives of the WFD in the most affordable way for our customers without putting security of supply at risk." Whilst it describes the breakdown of mitigation measures and investigations at a high level, we find no comparison between the costs/benefits of mitigation/investigation with those of accepting WINEP licence changes and using alternative sources to replace the lost supply. </t>
  </si>
  <si>
    <t>Appendix A8 sections 8.5 and 8.7.2.</t>
  </si>
  <si>
    <t xml:space="preserve">This programme of work relates to statutory obligations set out in WINEP.  </t>
  </si>
  <si>
    <t xml:space="preserve">This claim relates to £84.2m AMP7 totex for investigations and mitigations relating to supply-demand balance deficits driven by abstraction licence reductions required by environmental legislation.  The company proposes to implement 36 Ml/d of sustainability reductions through its WRMP19 in AMP7, and a further 67 Ml/d in AMP 8. However, the company's WINEP3 analysis suggests that total supply losses associated with Water Framework Directive (WFD) could exceed 160 Ml/d by 2030 for all green and amber schemes. 
The claim is made on the basis that investment allowances will be determined on a similar basis to the PR14 un-modelled adjustment.  The company contend this is inappropriate as their future expenditure is not analogous to historical levels. 
</t>
  </si>
  <si>
    <t>DN 21/01/2019</t>
  </si>
  <si>
    <t xml:space="preserve">Severn Trent Water has one of the highest number of small water treatment works in the UK and a relatively small number of large treatment works relative to other water companies in the UK. Given half of Severn Trent Water's input is derived from such small treatment works, this increases costs as the company cannot achieve economies of scale in water treatment. Severn Trent Water states that the majority of Ofwat’s network plus and wholesale water models do not allow for recognition of economies of scale in water treatment. Therefore, Severn Trent Water argues that a treatment asset size metric should be included to take into account economies of scale in water treatment. It also notes that any included variables to take account of this effect should also recognise differences in surface and groundwater treatment methods). 
Ofwat's models are unlikely to account fully for WTWs Economies of Scale. The claim has merit as Ofwat's analysis also suggest that economies of scale exist at the treatment works size level, however there are gaps in the evidence submitted.
</t>
  </si>
  <si>
    <t>Geographic, topographic and population demographic factors are outside of Severn Trent Water's control, as is the historically determined asset size. However, operating existing treatment works efficiently is within management control.
SVE does not demonstrate that they are managing this cost factor to the best of its control.</t>
  </si>
  <si>
    <t xml:space="preserve">The approach to quantifying costs appears to be methodologically sound but the evidence provided is insufficient to assess if the claimed cost is robust and efficient. Arup quantify the claim with a sound methodological approach, demonstrating the impact of excluding or including the suggested variables in SVE's and Ofwat's models. The claim does not include the modelling results and does not report the significance of the added cost drivers – number of treatment works and ground water / surface water ratio. ​
SVE states that it has replicated earlier results using a more robust approach in September, however no evidence of this is included in the submission.
Ofwat modelling results including the drivers proposed by the company to account for economies of scale show that they are insignificant in the context of the current suite of models.
There are information gaps in the claim. The cost attributed to this claim in the BP tables is zero and in response to an Ofwat inquiry, the company referred to the supporting documentation.​
</t>
  </si>
  <si>
    <t>We reject this claim due to the information gaps (e.g. cost of the claim in the BP table is zero) and lack of evidence on the robustness and efficiency of the calculated costs.</t>
  </si>
  <si>
    <t>sve_appendix_a8_securing_cost_efficiency.pdf</t>
  </si>
  <si>
    <t>Severn Trent Water claims that:
(a) It has one of the largest volumes of new connections in the industry.
(b) Infrastructure network reinforcement costs vary significantly between companies depending on: 
     (i) the spare capacity in the existing network, 
     (ii) local planning policy; and,
     (iii) the level of engagement between companies and developers in each region.
(c)The data we use in our cost models do not properly reflect these variations in costs across companies, resulting in an underestimation of SVE’s allowance. 
(d) The new charging rules for English companies which are being brought in over the next two years add to the complexity of the input data due to the transition to a new regime. A different regime for Wales creates further differences in the data.</t>
  </si>
  <si>
    <t xml:space="preserve">SVE does not report the claim cost in its BP tables. We found a reference to a costs of 
£179m for this claim in the claim proforma together with an ‘estimated claim value covered by cost baseline’ of £79m. Adding these together gives a value of £258m which agrees to the sum of the capex entered for ‘new developments’ and ‘new connections’ in business plan table WS2. (Source: 'sve_appendix_a8_securing_cost_efficiency.pdf' app. 8, p. 130)
</t>
  </si>
  <si>
    <t>All companies have a duty under s37 WIA91 to ensure the network is capable of meeting demand for water. This includes making new connections available for new properties. SVE, therefore, must complete works to enable new developments in its area.</t>
  </si>
  <si>
    <t xml:space="preserve">Among the areas SVE identifies, ‘developer activity volumes’ is the only area outside of management control, because it is driven by housebuilders.
Costs more generally are within management control and some of the activities are in contestable areas.
 Requisitions and asset value payments make up c50% of the costs in the claim and these are contestable and hence incurred efficiently.
Non-contestable elements are 100% recoverable from developers.
</t>
  </si>
  <si>
    <t>SVE simply states that a "vast majority" of costs are contestable and hence in line with market rates. We assume this to mean "Requisitions" costs, totalling £94m or 36% of the total expenditure claimed. The claim fails to provide evidence that the remaining costs (in particular, network reinforcement and new connections) are efficient and robust. 
SVE makes reference to the level of contributions it can expect to receive in this area, and so the level of NET totex. We assess the GROSS costs first for 'New developments' for all companies and then apply an assumption for the amount of contributions that we would expect to be reasonably received based on companies’ evidence provided in the business plans.</t>
  </si>
  <si>
    <t>The claim states that there is a D-Mex performance commitment where underperformance penalties apply. Our methodology states that the maximum penalty is 5% of the annual developer services revenue. Annual revenues are around £60m for SVE so the maximum penalty will be around £3m. This is considerably less than the claim and so in the absence of any additional safeguards, customers would not be adequately protected in this regard.</t>
  </si>
  <si>
    <t>The evidence provided in the claim simply states what SVE's views of its own costs are and then sets out reasons why these may be different to other companies without providing sufficient evidence that this is the case. The claim also makes extensive reference to the offsetting contributions. However this is not relevant to the gross costs, which is what we need to consider to establish our allowance, hence we reject this claim.</t>
  </si>
  <si>
    <t>The claim is similar to the water treatment works claim. Severn Trent Water have one of the highest number of small sewage treatment works in the UK and a relatively small number of large treatment works relative to other companies in the UK. Given half of Severn Trent Water's wastewater treatment takes place at such small treatment works, it claims it cannot achieve economies of scale at this treatment level.  Severn Trent Water claims that Ofwat's models do not account for this appropriately, as they fail to capture the variation in costs both within and across size bands.  Severn Trent Water suggests that the models should include an 'average utilised capacity' variable instead to reflect differences in unit costs across size bands.  We do not consider that this would be an appropriate measure of this cost driver. Overall, we reject this claim as our models include variables for economies of scale at the sewage treatment level.</t>
  </si>
  <si>
    <t>Companies need to ensure that they comply with the relevant legislation in relation to security at their key sites. In previous AMPs this has been Defra's SEMD advice notes. The advice notes are now being superseded by the Protective Security Guidance (2020). In addition to this companies must comply with the Network &amp; Information Systems Directive.
For physical security, Severn Trent Water has provided some evidence of the work it intends to carry out to maintain compliance with the legislation, but has provided unclear evidence on the need for further investment (over and above that in previous AMPs) and has provided insufficient clarity on the number of sites to be covered. For cyber security, it is not clear how many sites will require work. 
In summary, we consider that although there are new and/or changing legislative requirements for which Severn Trent Water may incur additional costs. However, further clarity is required to show the number of sites requiring upgrades and evidence of the type of work required at each site. Due to this we have awarded Severn Trent Water a partial pass for this assessment gate.</t>
  </si>
  <si>
    <t>For this assessment gate we have considered Severn Trent Water's Cost Adjustment Claim alongside evidence provided by other companies in relation to SEMD and non-SEMD enhancement costs. We do not consider that Severn Trent Water has provided sufficient evidence to demonstrate that the costs within its claim are unique or atypical to be considered as a cost adjustment claim. Due to this reason we have awarded Severn Trent Water a fail for this assessment gate.
Severn Trent Water has provided insufficient evidence to demonstrate the need for adjustment for security costs. It has not clearly identified why it should spend significantly more than other companies in this area. It says it needs to "provide an enhanced level of protection over and above the protection previously offered by its SEMD obligations and and that the work will  be more complex in nature than previously experienced as we respond to more sophisticated emergent threats." However, all companies are bound by this legislation and it is for each company to determine its own level of risk and, therefore, which sites to provide enhanced security for. Severn Trent Water appears to be proposing security costs over and above that required by the legislation, but it has not provided sufficient evidence to show customer support for this.</t>
  </si>
  <si>
    <t>We have rejected this Cost Adjustment Claim on the basis that Severn Trent Water has not provided sufficient evidence to demonstrate that the costs in this area are exceptional. All companies are bound by the same legislation, and Severn Trent Water has not demonstrated why it plans to spend significantly more than all companies (except Thames Water) in this area. We will assess this expenditure in comparison with other companies under the SEMD/non-SEMD security enhancement lines.</t>
  </si>
  <si>
    <t>DN</t>
  </si>
  <si>
    <t>LG 23/01/2019</t>
  </si>
  <si>
    <t>Severn Trent Water is claiming for costs in relation to new legislation which has been brought in to counter emerging security threats. These are the Protective Security Guidance (PSG2020) (relating to physical security) and the Network and Information Systems (NIS) Directive (relating to cyber security).</t>
  </si>
  <si>
    <t>NA</t>
  </si>
  <si>
    <t xml:space="preserve">sve_appendix_a1_engaging_customers
sve_appendix_a8_securing_cost_efficiency
sve_appendix_a12_securing_trust_confidence_and_assurance
</t>
  </si>
  <si>
    <t>The company state that the costs of the projects have been established through 1.) STW cost curves &amp; unit rates established, updated and refined over the last 15yrs for similar activity; 2.)  Cost data provided by an independent engineering consultant with specialist cost data sets; and 3.) Best practice guidance on understanding and applying an appropriate level of optimism bias within our projects", p293.  This approach  appears reasonable and has been assured at different levels, but only high-level costs (CAPEX and annualised OPEX) have been provided for the preferred options. Not all feasible options were provided with the same level of detail; in general, only NPV of benefits minus costs are provided for most options, but this information is only given for the preferred option in the network assets. However, the basis of these costs and their derivation are not explained.  There is concern regarding the application of optimism bias to these types of investment. 
In addition the company also states they "have then tested the efficiency of these [estimating approaches] using an independent expert (Turner &amp; Townsend) by; 1.) Benchmark testing a selection of representative projects; and 2.) Benchmark testing a number of programme level costs e.g. feasibility fee, design fee, project support costs."  Further cost efficiency benchmarking is set against the background of having secured programme optimisation and project optimisation savings such that they accrue in their entirety to customers. On this programme of work we estimate that these costs are in excess of £100m capex.", p293.  
On this basis and the previous conclusions regarding the justification of the preferred option a 20% adjustment has been applied to all investments for which the need was accepted.  The investment for strategic supply assets has been allowable in full.</t>
  </si>
  <si>
    <t xml:space="preserve">The company proposes a new PC with an end of period ODI for resilience that covers both source and network resilience under normal conditions (peak demand, multiple failure scenarios and drought conditions are outside of the PC) p294.
</t>
  </si>
  <si>
    <t>FC</t>
  </si>
  <si>
    <t>The claim is rejected as the investment is not determined on a similar basis to the PR14 un-modelled adjustment.</t>
  </si>
  <si>
    <t>Not assessed</t>
  </si>
  <si>
    <t>Not calculated</t>
  </si>
  <si>
    <t>Assessment result</t>
  </si>
  <si>
    <t>Peer review (initials, date)</t>
  </si>
  <si>
    <t>We reject the claim - we do not make an additional allowance for real price effects. We discuss our policy on real price effects in two accompanying documents: “Securing cost efficiency – our approach for setting efficient cost baselines at the initial assessment of business plans” and "Supplementary technical appendix: Europe Economics Frontier shift and real price effects".</t>
  </si>
  <si>
    <t>Water treatment works (WTWs) economies of scale</t>
  </si>
  <si>
    <t>Developer services costs</t>
  </si>
  <si>
    <t>SS</t>
  </si>
  <si>
    <t>YG; 20/01/2019</t>
  </si>
  <si>
    <t xml:space="preserve">The claim argues that in the AMP7 energy prices will increase at a much faster rate than in the past and, as a result, our baseline econometric models based on historical trends underestimate future costs of energy. </t>
  </si>
  <si>
    <t>SVE did not report the claim cost in its BP tables. The proforma stated £80m for wastewater network + (Source: 'sve_appendix_a8_securing_cost_efficiency.pdf' app. 8, p. 132)</t>
  </si>
  <si>
    <t>Severn Trent provides evidence of high energy inflation forecasts for the AMP7 period.  However, the company fails to demonstrate that:
a) The CPIH indexation does not provide sufficient coverage for the energy inflation; and
b) The forecasted energy inflation is likely to impact Severn Trent above and beyond the impact on other companies.
It is not enough that energy inflation is forecasted to be higher than CPIH in AMP7. The proportion of energy costs out of the basket of inputs used by water companies, or by Severn Trent Water, needs to be factored into the argument as well, and the possible of over-compensation of the CPIH in regard of other inputs.
The adjustment for energy prices falls under the real price increase (RPE) adjustment. We considered the case for an RPE allowance separately. We commissioned Europe Economics to come to a view of what, if any, RPE adjustment we should apply across the industry.  Europe Economics conclude that there is no compelling case to allow for RPEs in wholesale costs.</t>
  </si>
  <si>
    <t>Enhancement line 1</t>
  </si>
  <si>
    <t>Enhancement line 2</t>
  </si>
  <si>
    <t>Enhancement line 3</t>
  </si>
  <si>
    <t>Assessor</t>
  </si>
  <si>
    <t>£m, 2017-18 prices</t>
  </si>
  <si>
    <t>Summary sheet - Severn Trent Water</t>
  </si>
  <si>
    <t>Base (£m)</t>
  </si>
  <si>
    <t>Enhancement Line 1 (£m)</t>
  </si>
  <si>
    <t>Enhancement Line 2 (£m)</t>
  </si>
  <si>
    <t>Enhancement Line 3 (£m)</t>
  </si>
  <si>
    <t>Check</t>
  </si>
  <si>
    <t>Summary for aggregator</t>
  </si>
  <si>
    <t>Bioresources</t>
  </si>
  <si>
    <t>Residential retail</t>
  </si>
  <si>
    <t>Allocation base</t>
  </si>
  <si>
    <t>Allocation enhancement</t>
  </si>
  <si>
    <t>Base</t>
  </si>
  <si>
    <t>Apportionment check</t>
  </si>
  <si>
    <t>FM_CAC_SVE</t>
  </si>
  <si>
    <t>CA rebuild modelling testing</t>
  </si>
  <si>
    <t>SVE-WR801001</t>
  </si>
  <si>
    <t>SVE-WWN803001</t>
  </si>
  <si>
    <t>SVE-WWN804001</t>
  </si>
  <si>
    <t>Summary at DD/IAP</t>
  </si>
  <si>
    <t>The company has not raised substantive issues in its representation and we retain our draft determination assessment regarding this gate.</t>
  </si>
  <si>
    <r>
      <t>We find no detailed explanation for the proposed £84 million totex specified in AMP7 allocated across WFD measures, WINEP investigations and river improvements, other than a reference to cost curves and unit costs for similar activities "</t>
    </r>
    <r>
      <rPr>
        <i/>
        <sz val="10"/>
        <color rgb="FF000000"/>
        <rFont val="Gill Sans MT"/>
        <family val="2"/>
      </rPr>
      <t>established, updated and refined over the last 15yr</t>
    </r>
    <r>
      <rPr>
        <sz val="10"/>
        <color rgb="FF000000"/>
        <rFont val="Gill Sans MT"/>
        <family val="2"/>
      </rPr>
      <t xml:space="preserve">s". It is therefore not possible to establish the robustness or efficiency of these costs. </t>
    </r>
  </si>
  <si>
    <r>
      <t>It bases its need for cost adjustment on: its own determination of required totex using option cost curves and unit cost rates "</t>
    </r>
    <r>
      <rPr>
        <i/>
        <sz val="10"/>
        <color theme="1"/>
        <rFont val="Gill Sans MT"/>
        <family val="2"/>
      </rPr>
      <t>established, updated and refined over the last 15yrs";</t>
    </r>
    <r>
      <rPr>
        <sz val="10"/>
        <color theme="1"/>
        <rFont val="Gill Sans MT"/>
        <family val="2"/>
      </rPr>
      <t xml:space="preserve"> and estimates of PR19 implicit allowances based on unit cost model assumptions. The company specify £116m capex for delivering the three supply schemes in Appendix A8, but £90m in Appendix A4. Based on the A8 costs, we infer SVE's unit capex determined for the supply options to be £1.7m per Ml/d, and £6.5m per Ml/d for the metering capex, or approx. £200 per meter installed. 
</t>
    </r>
    <r>
      <rPr>
        <sz val="10"/>
        <rFont val="Gill Sans MT"/>
        <family val="2"/>
      </rPr>
      <t>These costs do not appear to be excessively high and we find no evidence for special treatment of the options specified. Therefore, we consider there to be no need for adjustment: evaluate costs through enhancement line analysis.</t>
    </r>
  </si>
  <si>
    <r>
      <t>It describes working with its Water Forum (customer challenge group) for over two years, "</t>
    </r>
    <r>
      <rPr>
        <i/>
        <sz val="10"/>
        <color theme="1"/>
        <rFont val="Gill Sans MT"/>
        <family val="2"/>
      </rPr>
      <t xml:space="preserve">actively debating and developing our proposals over that time", </t>
    </r>
    <r>
      <rPr>
        <sz val="10"/>
        <color theme="1"/>
        <rFont val="Gill Sans MT"/>
        <family val="2"/>
      </rPr>
      <t>and working closely with the Environment Agency, "</t>
    </r>
    <r>
      <rPr>
        <i/>
        <sz val="10"/>
        <color theme="1"/>
        <rFont val="Gill Sans MT"/>
        <family val="2"/>
      </rPr>
      <t xml:space="preserve">to deliver the environmental objectives of the WFD in the most affordable way for our customers without putting security of supply at risk." </t>
    </r>
    <r>
      <rPr>
        <sz val="10"/>
        <color theme="1"/>
        <rFont val="Gill Sans MT"/>
        <family val="2"/>
      </rPr>
      <t>The three supply options specified appear to represent good value for customers, involving groundwater enhancement and sharing resources between zones at relatively low cost. It is not clear that £67m totex for metering to deliver 10 Ml/d benefits so early in the planning period represents best value, when many supply options are available to deliver the equivalent benefit at significantly lower cost. It claims that its customer research shows that customers support more metering, and that "</t>
    </r>
    <r>
      <rPr>
        <i/>
        <sz val="10"/>
        <color theme="1"/>
        <rFont val="Gill Sans MT"/>
        <family val="2"/>
      </rPr>
      <t>When presented with the options to help manage the supply-demand challenge metering was the most favoured intervention."</t>
    </r>
  </si>
  <si>
    <r>
      <t>The company's overall enhancement costs are based on "</t>
    </r>
    <r>
      <rPr>
        <i/>
        <sz val="10"/>
        <color theme="1"/>
        <rFont val="Gill Sans MT"/>
        <family val="2"/>
      </rPr>
      <t>unit cost data from the Water Resources market information published by all companies in 2018, with disproportionately costly solutions removed from the dataset.</t>
    </r>
    <r>
      <rPr>
        <sz val="10"/>
        <color theme="1"/>
        <rFont val="Gill Sans MT"/>
        <family val="2"/>
      </rPr>
      <t>" We observe that this approach over-estimates the cost of its supply options and under-estimates the cost of its metering options, relative to it's WRMP table cost data. The company describes setting itself stretching efficiency targets to deliver "</t>
    </r>
    <r>
      <rPr>
        <i/>
        <sz val="10"/>
        <color theme="1"/>
        <rFont val="Gill Sans MT"/>
        <family val="2"/>
      </rPr>
      <t>13% efficiency on wholesale cost, conducting external benchmarking studies to build and test the efficiency of costs including construction contract costs, construction on-costs and support costs, helping it to find and prioritize specific areas of opportunity to build into our PR19 efficiency plans</t>
    </r>
    <r>
      <rPr>
        <sz val="10"/>
        <color theme="1"/>
        <rFont val="Gill Sans MT"/>
        <family val="2"/>
      </rPr>
      <t>". Specifically, it states, "I</t>
    </r>
    <r>
      <rPr>
        <i/>
        <sz val="10"/>
        <color theme="1"/>
        <rFont val="Gill Sans MT"/>
        <family val="2"/>
      </rPr>
      <t>ndustry standard guidance on Optimism bias for typical projects contained in the Supply-Demand programme are 44%. We have reduced this by 36% following a review of component weighting following a review of what elements of uncertainty are not captured elsewhere – this has avoided double counting of risk and uncertainty."</t>
    </r>
    <r>
      <rPr>
        <sz val="10"/>
        <color theme="1"/>
        <rFont val="Gill Sans MT"/>
        <family val="2"/>
      </rPr>
      <t xml:space="preserve"> The company describes testing cost efficiency by an independent  third party specialist. This testing and benchmarking is welcome, but it is not clear why it appears to have in effect rejected its own cost development when specifying the enhancement claim based on industry-wide unit cost analysis. </t>
    </r>
  </si>
  <si>
    <r>
      <t>The company describes working with the EA "</t>
    </r>
    <r>
      <rPr>
        <i/>
        <sz val="10"/>
        <color theme="1"/>
        <rFont val="Gill Sans MT"/>
        <family val="2"/>
      </rPr>
      <t xml:space="preserve">to move from an initial scenario requiring more investment in AMP7, to a risk based environment programme that meets our WFD objectives over a 10 year period. The benefit of this approach is that it is more affordable as the cost is spread over a longer period and only incurred when absolutely necessary." </t>
    </r>
    <r>
      <rPr>
        <sz val="10"/>
        <color theme="1"/>
        <rFont val="Gill Sans MT"/>
        <family val="2"/>
      </rPr>
      <t xml:space="preserve">It also describes phasing improvements to deliver the programme as efficiently as possible, seeking to "drive down scope and cost wherever possible", and shows how adaptive planning will reduce costs to the customer. It is not clear how its preferred metering programme improves affordability for customers. </t>
    </r>
  </si>
  <si>
    <r>
      <t>The company describes working with PWC to design a bespoke Board-led assurance framework to support the development of its plan "to the highest quality." "</t>
    </r>
    <r>
      <rPr>
        <i/>
        <sz val="10"/>
        <color theme="1"/>
        <rFont val="Gill Sans MT"/>
        <family val="2"/>
      </rPr>
      <t>Each ‘building block’ within our plan was assessed for ‘bottom up’ risk to include the individual components (e.g. data/source, methodology, judgements and assumptions) against our likelihood factors (level of change, complexity, roles and responsibilities and subjectivity) and our impact factors (financial value, customer impact, competition, statutory/regulatory requirement). The level of risk determined the type and level of assurance required with significant or high risk building 
blocks allocated to an independent third line assurance provider depending on the particular expertise required (technical/regulatory, financial, specialist model expertise etc.). This framework was applied to our cost adjustment claims which were assessed as high risk and therefore were assured through all three lines of assurance. Assurance was undertaken in stages and took account of costs, the need for the claim and testing of solutions.</t>
    </r>
    <r>
      <rPr>
        <sz val="10"/>
        <color theme="1"/>
        <rFont val="Gill Sans MT"/>
        <family val="2"/>
      </rPr>
      <t xml:space="preserve">" </t>
    </r>
  </si>
  <si>
    <r>
      <rPr>
        <b/>
        <sz val="10"/>
        <color theme="1"/>
        <rFont val="Calibri"/>
        <family val="2"/>
        <scheme val="minor"/>
      </rPr>
      <t>The company has provided a reasonable level of detail in their methods and calculations</t>
    </r>
    <r>
      <rPr>
        <sz val="10"/>
        <color theme="1"/>
        <rFont val="Calibri"/>
        <family val="2"/>
        <scheme val="minor"/>
      </rPr>
      <t xml:space="preserve"> that underpin key elements of the claim relating to the identification and prioritisation of risks  (e.g. failure probability derivation, cost calculations, impacts of failure on customer supply, estimation of benefits).   However, while the main components of a robust options appraisal process are included in the business case (incorporating customer views into options development &amp; consideration of a full range of resilience options), there is not enough detail to fully verify the appropriateness of the company's preferred option.  The company states that its cost adjustment claims have received technical and regulatory assurance from Jacobs, and the specific roles carried out by Jacobs in some of the areas is stated, whereas in this particular area it is not. The options analysis would have been significantly improved by greater evidence of external technical assurance. On this basis adjustments have been made to the requested investment. 
Specifically for the trunk mains investment there is a benefit to asset health that has not been acknowledged. Further evidence should have been presented on likelihood of failures and therefore it is difficult to ascertain whether the scheme can be considered as the most cost effective or the highest priority area for investment. For large WTW there may be a significant benefit across both local SDB and resilience through the dual streaming of these works.  The evidence provided was not considered sufficient to provide confidence that all possible options, including lower scope mitigations for specific points of failures have been rigorously review.   Again for Groundwater treatment works investment area there is insufficient evidence presented on likelihood of failures and therefore it is difficult to judge whether the scheme can be considered as the most cost effective or the highest priority area for investment.  
The adjustments made are summarised in the box  below.</t>
    </r>
  </si>
  <si>
    <r>
      <t xml:space="preserve">SVE raises 4 areas of concern regarding the way we establish allowances for costs of new connections. Our view is that the evidence available does not support such concerns. 
Specifically: 
(a) </t>
    </r>
    <r>
      <rPr>
        <u/>
        <sz val="10"/>
        <rFont val="Gill Sans MT"/>
        <family val="2"/>
      </rPr>
      <t>Inconsistent data across companies</t>
    </r>
    <r>
      <rPr>
        <sz val="10"/>
        <rFont val="Gill Sans MT"/>
        <family val="2"/>
      </rPr>
      <t xml:space="preserve">: SVE states that we use inconsistent data across companies which means that our modelled allowance will under-estimate. 
Our shallow dive exercise identified the instances where data seemed to be inconsistent and raised queries with the companies where necessary. We also adjusted the data when appropriate based on the responses from the companies to our queries. We consider that this ensures the data reported to us by the companies and which we use in our cost models have a sufficient level of consistency across companies. 
(b) </t>
    </r>
    <r>
      <rPr>
        <u/>
        <sz val="10"/>
        <rFont val="Gill Sans MT"/>
        <family val="2"/>
      </rPr>
      <t>Largest volumes of new connections</t>
    </r>
    <r>
      <rPr>
        <sz val="10"/>
        <rFont val="Gill Sans MT"/>
        <family val="2"/>
      </rPr>
      <t xml:space="preserve">: Although SVE argues that it has one of the largest volumes of new connections in the industry and so it is impacted more significantly by data inconsistencies, independent ONS data suggests population growth rate for SVE is lower than the national average. In any case, we will make an adjustment at the end of the price control period for changes in the volume of developer services. Hence the volume risk is removed. 
(c) </t>
    </r>
    <r>
      <rPr>
        <u/>
        <sz val="10"/>
        <rFont val="Gill Sans MT"/>
        <family val="2"/>
      </rPr>
      <t>New charging rules</t>
    </r>
    <r>
      <rPr>
        <sz val="10"/>
        <rFont val="Gill Sans MT"/>
        <family val="2"/>
      </rPr>
      <t xml:space="preserve">:  
(i) SVE states that new charging rules mean past data may not hold for AMP7. We agree but this will apply to all English companies and we have queried outlying assumptions for other companies.
(ii) SVE states that Wales has a different regime which could lead to distortions in modelling. We agree but we excluded HDD from the analysis due to lack of sufficient historical data. We also performed sensitive tests including and excluding WSH from the analysis and concluded that the impact was minimal.
(d) </t>
    </r>
    <r>
      <rPr>
        <u/>
        <sz val="10"/>
        <rFont val="Gill Sans MT"/>
        <family val="2"/>
      </rPr>
      <t>Regional capacity variances</t>
    </r>
    <r>
      <rPr>
        <sz val="10"/>
        <rFont val="Gill Sans MT"/>
        <family val="2"/>
      </rPr>
      <t xml:space="preserve">: SVE claims that network reinforcement costs "could vary significantly" between companies depending on the capacity available in the network.
We consider that variability is possible, but SVE does not provide sufficient evidence to show that such regional situations are not already captured in the modelled costs. SVE is a large company and so should itself be able to smooth its internal regional variances better than most companies.
</t>
    </r>
  </si>
  <si>
    <t>As at DD</t>
  </si>
  <si>
    <t>See tab WWN_energy prices</t>
  </si>
  <si>
    <t>Appendix A8: Securing cost efficiency and enhancement spend, sections 8.3, 8.4.10 and 8.7 and proforma on pp115-116
Main business plan: Chapter 20 'Securing cost efficiency'.
SVT Cost Adjustment Claims (May 2018 submission)</t>
  </si>
  <si>
    <t>The company provides no evidence for a cost adjustment over and above the scale and number of its requirements i.e. there is no evidence that the company faces higher costs due to any unique factors, therefore the claim is rejected. 
We conclude that no cost adjustment is required and that the enhancement expenditure can be evaluated consistently with other companies through the proposed enhancement line unit cost analysis. Note that the supply-demand balance enhancement approach allows for more capacity than the forecast company deficit in its draft WRMP19 making it very unlikely that future uncertainty, including climate change, would stimulate the need for further capacity investment.</t>
  </si>
  <si>
    <t>The company determined total supply-demand deficits of 131 Ml/d by 2025 and 296 Ml/d by 2030 in its draft WRMP19, distributed across three water resource zones. In its Statement of Response to consultations and PR19 draft, the company specifies deficits of 164 Ml/d by 2025 and 320 Ml/d by 2030. The 2025 deficits are driven by 42 Ml/d of climate change deployable output (DO) losses, 36 Ml/d of sustainability changes and 167 Ml/d of climate change target headroom. We observe detailed evidence in the draft WRMP to support these impacts. It recognises that significant uncertainty exists regarding climate change and sustainability reductions, but that "Our analysis shows that there is a high level of certainty that three supply schemes will need to start in AMP7 in order to solve spatially distinct deficits driven by WINEP3 abstraction reductions which cannot be solved by company-wide demand side solutions." We consider that it is likely that significant localised deficits require some supply-side solutions. The company claims that further supply schemes may be required in case UKCIP18 shows climate change to be worse than forecast, WINEP investigations show a need for further licence reductions, or demand measures fail to deliver the planned savings. It proposes an ODI reward mechanism to finance these if required. These uncertainties do exist and there is the potential need for additional investment to deal with these drivers. Uncertainty is incorporated into WRMP needs through headroom and changes to climate change forecasts are normally incorporated in the next round of plans (in this case WRMP24).</t>
  </si>
  <si>
    <r>
      <t>It proposes to use a Real Options uncertainty mechanism and associated ODI to fund all supply options which depend on the refinement of uncertainty due to climate change. This will "</t>
    </r>
    <r>
      <rPr>
        <i/>
        <sz val="10"/>
        <color theme="1"/>
        <rFont val="Gill Sans MT"/>
        <family val="2"/>
      </rPr>
      <t>ensure that customers do not pay for improvements to water supply until they are needed, but delivers quickly when required.</t>
    </r>
    <r>
      <rPr>
        <sz val="10"/>
        <color theme="1"/>
        <rFont val="Gill Sans MT"/>
        <family val="2"/>
      </rPr>
      <t>" To give additional protection to customers given the uncertainties inherent in long term planning, its supply/demand investment plan is accompanied by a performance commitment and financial ODI focussing on supply capacity delivered. It will incur financial penalties if it fails to deliver against this commitment. It claims that its adaptive plan minimises the risk of stranded assets and minimises costs to customers until the capacity is needed. It states that its performance commitments ensure that "</t>
    </r>
    <r>
      <rPr>
        <i/>
        <sz val="10"/>
        <color theme="1"/>
        <rFont val="Gill Sans MT"/>
        <family val="2"/>
      </rPr>
      <t>If interventions are delayed or cancelled, customers will not pay for them; If interventions cost more than we expect, customers will not pay extra; and If interventions cost less than we expect, we will share the savings with customers.</t>
    </r>
    <r>
      <rPr>
        <sz val="10"/>
        <color theme="1"/>
        <rFont val="Gill Sans MT"/>
        <family val="2"/>
      </rPr>
      <t>" Note that the supply-demand balance enhancement approach allows for more capacity than the forecast company deficit in its draft WRMP19 making it very unlikely that future uncertainty, including climate change, would stimulate the need for further capacity investment.</t>
    </r>
  </si>
  <si>
    <t>This investment represents all expenditure on line 14 of Enhancement business plan table WS2.  The company has made a number of assumptions regarding how investment levels will be assessed rather than presenting a case for this cost adjustment claim and therefore the claim will be assessed as enhancement expenditure.</t>
  </si>
  <si>
    <r>
      <t>The company presents clear plans to improve the resilience of its strategic grid network, focusing on the following areas: strategic supply assets &amp; trunk mains, large surface water treatment works and groundwater works and network assets. Lessons learnt from the Mythe incident in 2007 and the recent work on the Birmingham resilience scheme, as well as information gained from the Elan Valley Aqueduct and United Utilities’ Haweswater Aqueduct have been reviewed in developing the business case.  The expenditure can be summarised into the following sub-investments: Strategic Supply Assets (£29m) &amp; Trunk Mains (£10m), Large Surface Water Treatment Works (£54m) &amp; Groundwater Sites (£14m) and Network response to a treatment work failure (£21m) &amp; Distribution Resilience (£7m).  Resilience expenditure is expected to be related to low probability-high consequence events that would not normally be evident in historical levels of service (due to their low frequency of occurrence).  In the absence of this and regulatory drivers the clear support of customers is expected.  
The</t>
    </r>
    <r>
      <rPr>
        <b/>
        <sz val="10"/>
        <color theme="1"/>
        <rFont val="Calibri"/>
        <family val="2"/>
        <scheme val="minor"/>
      </rPr>
      <t xml:space="preserve"> strategic supply asset investment</t>
    </r>
    <r>
      <rPr>
        <sz val="10"/>
        <color theme="1"/>
        <rFont val="Calibri"/>
        <family val="2"/>
        <scheme val="minor"/>
      </rPr>
      <t xml:space="preserve"> relates to single points of failure on the trunk main network including the strategic link from Bamford to Ambergate.  The company states that "...These assets are complex in their operation and unique in their construction... and therefore present a single point of failure...(Appendix 8, p268)" with the potential to impact large numbers of customer.  This is consistent with our definition of this investment area as it relates to resolving risks of a single source of supply.  Further the trunk main risk assessments relate to "...principally reviewing the risk of structural failure, failure caused by natural hazard or failure caused by 3rd party." (Appendix 8, p62).  These are a low probability, high magnitude events.  Duration assessments and alternative approaches have been considered and only interventions on trunk mains where a 24hr supply interruption is likely have been included in investment plans, "This has resulted in reducing our list to only 2,699 mains which do not have the capability to avoid an interruption to supply for longer than 24hrs in the event of a failure" (Appendix 8, p262).  
The company states that "...To help us understand the impact of a failure of our </t>
    </r>
    <r>
      <rPr>
        <b/>
        <sz val="10"/>
        <color theme="1"/>
        <rFont val="Calibri"/>
        <family val="2"/>
        <scheme val="minor"/>
      </rPr>
      <t>strategic surface water treatment works</t>
    </r>
    <r>
      <rPr>
        <sz val="10"/>
        <color theme="1"/>
        <rFont val="Calibri"/>
        <family val="2"/>
        <scheme val="minor"/>
      </rPr>
      <t xml:space="preserve">, we completed a further study in June 2016 to improve our understanding of the capability, capacity and constraints of the Strategic Grid and other assets both today and at the end of AMP6. This involved stress testing our water treatment works’ production capability under a range of scenarios." (Appendix 8, p269).  Therefore the impact of losing each of the 4 major WTWs on the strategic grid have been assessed highlighting 4 areas where there were significant properties at risk of supply interruptions and/or discoloured water issues and interventions included in this submission.  
</t>
    </r>
    <r>
      <rPr>
        <b/>
        <sz val="10"/>
        <color theme="1"/>
        <rFont val="Calibri"/>
        <family val="2"/>
        <scheme val="minor"/>
      </rPr>
      <t>Relating to the groundwater sites</t>
    </r>
    <r>
      <rPr>
        <sz val="10"/>
        <color theme="1"/>
        <rFont val="Calibri"/>
        <family val="2"/>
        <scheme val="minor"/>
      </rPr>
      <t xml:space="preserve"> the company states that "...we have reviewed all 108 of our groundwater sites and appraised their vulnerability to long duration interruptions (&gt;24hrs), principally reviewing the risk of aquifer pollution and/or mechanical or electrical failure, power failure and extreme flooding....  We have simulated the impacts of failure and the options we have to provide resilience from elsewhere in our system or elsewhere on the site. This has resulted in our list of sites which do not have the capability to avoid an interruption to supply for longer than 24hrs in the event of a failure. We have assessed if any redundancy or resistance options exist, should exist or have ever existed at these sites. Where they do our sites do not form part of this proposal".  The risk identification process has covered extreme events such as flooding and power failure and therefore can be considered to be linked to low probability, high consequence events that are expected in this expenditure line.  
The company have identified areas of their </t>
    </r>
    <r>
      <rPr>
        <b/>
        <sz val="10"/>
        <color theme="1"/>
        <rFont val="Calibri"/>
        <family val="2"/>
        <scheme val="minor"/>
      </rPr>
      <t>network</t>
    </r>
    <r>
      <rPr>
        <sz val="10"/>
        <color theme="1"/>
        <rFont val="Calibri"/>
        <family val="2"/>
        <scheme val="minor"/>
      </rPr>
      <t xml:space="preserve"> where if required to respond to a major treatment works failure and reverse flows they would likely cause discolouration and/or a long term supply interruption.  The investment relates to 19 interventions identified to mitigate this risk. However we consider that companies are already funded to maintain their supply network to avoid discolouration.
The company further states that for customers, interruptions of longer than 24 hours are not acceptable; prolonged periods of discolouration for some customers are tantamount to a supply interruption; an equivalent minimum level of resilience for all customers should be provided; and interruptions in supply caused by a single point of failure are unacceptable (sve_appendix_a8_securing_cost_efficiency, p55).  Under distribution resilience (£7m) the company includes investment for local resilience, pressure transients and enhanced network conditioning.  Local resilience schemes are driven by a range of strategic network connections and therefore links directly to improving supply interruptions performance.  Such investments are considered to relate to securing routine operations and the need under this expenditure lines is not accepted.
</t>
    </r>
  </si>
  <si>
    <r>
      <t xml:space="preserve">
There are some limitations in the evidence provided by SVE and there are information gaps in the claim. The cost attributed to this claim in the BP tables is zero, so it is unclear whether an adjustment has even been requested. Therefore the claim has failed this assessment gate.
</t>
    </r>
    <r>
      <rPr>
        <b/>
        <sz val="10"/>
        <rFont val="Gill Sans MT"/>
        <family val="2"/>
      </rPr>
      <t>Further information</t>
    </r>
    <r>
      <rPr>
        <sz val="10"/>
        <rFont val="Gill Sans MT"/>
        <family val="2"/>
      </rPr>
      <t xml:space="preserve">
There is some evidence that smaller treatment works incur higher costs than large ones. A higher cost may therefore be warranted for companies with a large number of small treatment works. The current suite of Ofwat models account (at least in part) for economies of scale through population density.
SVE presents evidence in its own submission, as well as an independent report provided by Arup (2018) to show that:
- unit costs reduce as scale increases across all size bands for surface water treatment
- SVE claims the same can be shown for groundwater, but the evidence is weak (R-squared of 0.106 for the relationship between output and opex).
The limitations of the evidence presented to demonstrate the existence of Economies of Scale include that the data is only representative of SVE and that it is mostly bivariate.
SVE provides some evidence that the cost claim is not sufficiently captured by Ofwat's models, and that  population density cannot fully account for this cost factor. While it is an important determinant, other factors also determine the number and size of WTWs:
- geography (size and location of water resources)
- variance of population density across catchment area
- historical asset placement.
Arup demonstrates, using SVE's own models, that the cost elasticity with respect to the number of WTWs for each companies shows some companies do suffer from diseconomies of scale for having a large number of WTWs.
SVE suggests to account for economies of scale by adding number of WTWs and GW:SW ratio as cost drivers. However, it is unclear from the evidence provided the extent to which these variables are (a) statistically significant and (b) improve the model fit vis-a-vis the model with density.</t>
    </r>
  </si>
  <si>
    <t xml:space="preserve">
The claim has merit, but it is already captured in our models. Therefore, a further adjustment is not necessary: To a large extent, the issues presented in Severn Trent Water's submission are covered by the variables included in Ofwat's models, as economies of scale are captured by:
- STW size bands 1-3 (for high unit costs at small works)
- STW size band 6 (for economies of scale at very large treatment works) 
We agree with the following points made in Severn Trent Water's claim and consider them to be reflected in our models in the round:
- Arup considers that population density is insufficient on its own to capture treatment works economies of scale, since historical and geographic factors are also important determinants.
- Jacobs considers that economies of scale matter most at large treatment works and call into question our cutoff point at bands 1-3.
- Severn Trent Water points out that there is variation across and within band sizes in terms of Economies of scale and they consider that using a cutoff for bands 1-3 averages out across these bands and therefore does not take into account the (dis)economies of scale incurred towards other band sizes.</t>
  </si>
  <si>
    <t>AF 10/12/19</t>
  </si>
  <si>
    <t>GR</t>
  </si>
  <si>
    <t>We retain our draft determination assessment regarding this gate.</t>
  </si>
  <si>
    <t>As a fast track company, Severn Trent’s cost claims are covered by opted the early certainty principle. The company has not raised substantive issues in its representation and we consider no exceptional circumstances have occurred that would justify a change to our draft determination assessment and therefore we retain it.</t>
  </si>
  <si>
    <t xml:space="preserve">Severn Trent argues that we should apply a disaggregated approach to network reinforcement cost modelling and the company includes some examples of its high value schemes for AMP7. However it does not demonstrate that the cost of these schemes is significantly different to what it has experienced in the past or to similar situation faced by other companies who are experiencing localised growth issues. We retain our draft determination assessment regarding this gate. 
</t>
  </si>
  <si>
    <t xml:space="preserve">In its representation, the company includes developer services as one area where it believes our modelled approach needs to be adjusted in order to take into account Severn Trent's particular circumstances. We have extensively revised our approach to modelling developers services costs for the final determination. The company also points to data inconsistencies across the industry, and we have mitigated this by requesting specific data from companies in order to facilitate our new approach. For more details see ‘Our approach to regulating developer services’ appendix 
We retain our draft determination assessment regarding this gate. 
</t>
  </si>
  <si>
    <t xml:space="preserve">
The company has raised developer services in its representation.  The focus of the representation is on our modelling approach which we explained in the ‘Our approach to regulating developer services’ appendix and the ‘Securing cost efficiency technical appendix’. Following the changes in our approach for final determinations, described in the appendix, we revise Severn Trent’s allowance and therefore consider there is no need to make an additional allowance through this cost claim.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</si>
</sst>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Red]\-#,##0.0;\-"/>
    <numFmt numFmtId="166" formatCode="#,##0_);\(#,##0\);&quot;-  &quot;;&quot; &quot;@&quot; &quot;"/>
    <numFmt numFmtId="167" formatCode="#,##0.000"/>
    <numFmt numFmtId="168" formatCode="0.0%"/>
    <numFmt numFmtId="169" formatCode="0.000"/>
    <numFmt numFmtId="170" formatCode="_(* #,##0.0_);_(* \(#,##0.0\);_(* &quot;-&quot;??_);_(@_)"/>
    <numFmt numFmtId="171" formatCode="0.0"/>
    <numFmt numFmtId="172" formatCode="_(* #,##0_);_(* \(#,##0\);_(* &quot;-&quot;??_);_(@_)"/>
    <numFmt numFmtId="173" formatCode="_(* #,##0.000_);_(* \(#,##0.000\);_(* &quot;-&quot;??_);_(@_)"/>
  </numFmts>
  <fonts count="3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sz val="11"/>
      <color theme="1"/>
      <name val="Gill Sans MT"/>
      <family val="2"/>
    </font>
    <font>
      <sz val="9.5"/>
      <color theme="6" tint="-0.249977111117893"/>
      <name val="Arial"/>
      <family val="2"/>
    </font>
    <font>
      <sz val="10"/>
      <color theme="6" tint="-0.249977111117893"/>
      <name val="Gill Sans MT"/>
      <family val="2"/>
    </font>
    <font>
      <sz val="9"/>
      <color theme="1"/>
      <name val="Arial"/>
      <family val="2"/>
    </font>
    <font>
      <b/>
      <sz val="14"/>
      <name val="Gill Sans MT"/>
      <family val="2"/>
    </font>
    <font>
      <sz val="9.5"/>
      <name val="Arial"/>
      <family val="2"/>
    </font>
    <font>
      <sz val="10"/>
      <name val="Calibri"/>
      <family val="2"/>
      <scheme val="minor"/>
    </font>
    <font>
      <sz val="10"/>
      <color theme="1"/>
      <name val="Calibri"/>
      <family val="2"/>
      <scheme val="minor"/>
    </font>
    <font>
      <b/>
      <sz val="14"/>
      <color theme="3"/>
      <name val="Calibri"/>
      <family val="2"/>
      <scheme val="minor"/>
    </font>
    <font>
      <b/>
      <sz val="10"/>
      <color theme="1"/>
      <name val="Calibri"/>
      <family val="2"/>
      <scheme val="minor"/>
    </font>
    <font>
      <b/>
      <sz val="10"/>
      <name val="Calibri"/>
      <family val="2"/>
      <scheme val="minor"/>
    </font>
    <font>
      <sz val="12"/>
      <color theme="3"/>
      <name val="Calibri"/>
      <family val="2"/>
      <scheme val="minor"/>
    </font>
    <font>
      <sz val="9.5"/>
      <color theme="6" tint="-0.249977111117893"/>
      <name val="Gill Sans MT"/>
      <family val="2"/>
    </font>
    <font>
      <sz val="10"/>
      <color rgb="FF000000"/>
      <name val="Gill Sans MT"/>
      <family val="2"/>
    </font>
    <font>
      <i/>
      <sz val="10"/>
      <color rgb="FF000000"/>
      <name val="Gill Sans MT"/>
      <family val="2"/>
    </font>
    <font>
      <i/>
      <sz val="10"/>
      <color theme="1"/>
      <name val="Gill Sans MT"/>
      <family val="2"/>
    </font>
    <font>
      <u/>
      <sz val="10"/>
      <name val="Gill Sans MT"/>
      <family val="2"/>
    </font>
  </fonts>
  <fills count="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rgb="FFFE4819"/>
        <bgColor indexed="64"/>
      </patternFill>
    </fill>
    <fill>
      <patternFill patternType="solid">
        <fgColor theme="4"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right/>
      <top style="thin">
        <color indexed="64"/>
      </top>
      <bottom/>
      <diagonal/>
    </border>
  </borders>
  <cellStyleXfs count="27">
    <xf numFmtId="0" fontId="0" fillId="0" borderId="0"/>
    <xf numFmtId="164" fontId="6" fillId="0" borderId="0" applyFont="0" applyFill="0" applyBorder="0" applyAlignment="0" applyProtection="0"/>
    <xf numFmtId="0" fontId="8" fillId="0" borderId="0"/>
    <xf numFmtId="0" fontId="10" fillId="0" borderId="0"/>
    <xf numFmtId="0" fontId="6" fillId="0" borderId="0"/>
    <xf numFmtId="0" fontId="10" fillId="0" borderId="0"/>
    <xf numFmtId="0" fontId="10" fillId="0" borderId="0"/>
    <xf numFmtId="0" fontId="8" fillId="0" borderId="0"/>
    <xf numFmtId="164" fontId="10" fillId="0" borderId="0" applyFont="0" applyFill="0" applyBorder="0" applyAlignment="0" applyProtection="0"/>
    <xf numFmtId="0" fontId="10" fillId="0" borderId="0">
      <alignment vertical="center"/>
    </xf>
    <xf numFmtId="0" fontId="15" fillId="0" borderId="5" applyNumberFormat="0" applyFill="0" applyAlignment="0" applyProtection="0"/>
    <xf numFmtId="0" fontId="16" fillId="0" borderId="0" applyNumberFormat="0" applyFill="0" applyBorder="0" applyProtection="0">
      <alignment vertical="top"/>
    </xf>
    <xf numFmtId="165" fontId="10" fillId="0" borderId="6" applyAlignment="0">
      <alignment vertical="center"/>
    </xf>
    <xf numFmtId="0" fontId="17" fillId="0" borderId="0" applyNumberForma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5" fillId="0" borderId="0"/>
    <xf numFmtId="166" fontId="4" fillId="0" borderId="0" applyFont="0" applyFill="0" applyBorder="0" applyProtection="0">
      <alignment vertical="top"/>
    </xf>
    <xf numFmtId="0" fontId="3" fillId="0" borderId="0"/>
    <xf numFmtId="0" fontId="2" fillId="0" borderId="0"/>
    <xf numFmtId="0" fontId="1" fillId="0" borderId="0"/>
    <xf numFmtId="0" fontId="1" fillId="0" borderId="0"/>
    <xf numFmtId="0" fontId="10" fillId="0" borderId="0"/>
    <xf numFmtId="0" fontId="21" fillId="4" borderId="0" applyBorder="0"/>
    <xf numFmtId="0" fontId="1" fillId="0" borderId="0"/>
    <xf numFmtId="0" fontId="1" fillId="0" borderId="0"/>
  </cellStyleXfs>
  <cellXfs count="222">
    <xf numFmtId="0" fontId="0" fillId="0" borderId="0" xfId="0"/>
    <xf numFmtId="0" fontId="7" fillId="0" borderId="0" xfId="0" applyFont="1"/>
    <xf numFmtId="0" fontId="12" fillId="0" borderId="0" xfId="5" applyFont="1"/>
    <xf numFmtId="0" fontId="12" fillId="0" borderId="0" xfId="0" applyFont="1"/>
    <xf numFmtId="0" fontId="11" fillId="0" borderId="0" xfId="0" applyFont="1"/>
    <xf numFmtId="164" fontId="7" fillId="0" borderId="1" xfId="1" applyFont="1" applyBorder="1"/>
    <xf numFmtId="0" fontId="7" fillId="0" borderId="1" xfId="0" applyFont="1" applyBorder="1"/>
    <xf numFmtId="0" fontId="12" fillId="0" borderId="0" xfId="6" applyFont="1"/>
    <xf numFmtId="0" fontId="9" fillId="0" borderId="0" xfId="7" applyFont="1"/>
    <xf numFmtId="0" fontId="7" fillId="0" borderId="0" xfId="4" applyFont="1"/>
    <xf numFmtId="0" fontId="14" fillId="2" borderId="2" xfId="4" applyFont="1" applyFill="1" applyBorder="1"/>
    <xf numFmtId="0" fontId="13" fillId="2" borderId="3" xfId="5" applyFont="1" applyFill="1" applyBorder="1"/>
    <xf numFmtId="0" fontId="12" fillId="2" borderId="4" xfId="5" applyFont="1" applyFill="1" applyBorder="1"/>
    <xf numFmtId="0" fontId="14" fillId="2" borderId="0" xfId="4" applyFont="1" applyFill="1" applyAlignment="1">
      <alignment vertical="center"/>
    </xf>
    <xf numFmtId="0" fontId="9" fillId="0" borderId="0" xfId="0" applyFont="1"/>
    <xf numFmtId="0" fontId="7" fillId="0" borderId="1" xfId="0" applyFont="1" applyBorder="1" applyAlignment="1">
      <alignment vertical="top"/>
    </xf>
    <xf numFmtId="0" fontId="7" fillId="0" borderId="1" xfId="0" applyFont="1" applyBorder="1" applyAlignment="1">
      <alignment vertical="top" wrapText="1"/>
    </xf>
    <xf numFmtId="0" fontId="7" fillId="0" borderId="0" xfId="0" applyFont="1" applyAlignment="1">
      <alignment horizontal="left" wrapText="1"/>
    </xf>
    <xf numFmtId="0" fontId="0" fillId="3" borderId="0" xfId="0" applyFill="1" applyAlignment="1">
      <alignment horizontal="right"/>
    </xf>
    <xf numFmtId="14" fontId="19" fillId="0" borderId="0" xfId="0" applyNumberFormat="1" applyFont="1" applyAlignment="1" applyProtection="1">
      <alignment horizontal="left"/>
      <protection locked="0"/>
    </xf>
    <xf numFmtId="0" fontId="7" fillId="3" borderId="1" xfId="0" applyFont="1" applyFill="1" applyBorder="1" applyAlignment="1">
      <alignment horizontal="left"/>
    </xf>
    <xf numFmtId="0" fontId="14" fillId="0" borderId="0" xfId="4" applyFont="1" applyAlignment="1">
      <alignment vertical="center"/>
    </xf>
    <xf numFmtId="0" fontId="20" fillId="0" borderId="1" xfId="0" applyFont="1" applyBorder="1" applyAlignment="1" applyProtection="1">
      <alignment horizontal="left"/>
      <protection locked="0"/>
    </xf>
    <xf numFmtId="14" fontId="20" fillId="0" borderId="1" xfId="0" applyNumberFormat="1" applyFont="1" applyBorder="1" applyAlignment="1" applyProtection="1">
      <alignment horizontal="left"/>
      <protection locked="0"/>
    </xf>
    <xf numFmtId="9" fontId="7" fillId="0" borderId="1" xfId="16" applyFont="1" applyBorder="1"/>
    <xf numFmtId="0" fontId="7" fillId="0" borderId="0" xfId="0" applyFont="1" applyAlignment="1">
      <alignment vertical="top"/>
    </xf>
    <xf numFmtId="0" fontId="7" fillId="0" borderId="1" xfId="0" applyFont="1" applyBorder="1" applyAlignment="1">
      <alignment wrapText="1"/>
    </xf>
    <xf numFmtId="0" fontId="7" fillId="0" borderId="1" xfId="4" applyFont="1" applyBorder="1"/>
    <xf numFmtId="0" fontId="7" fillId="0" borderId="0" xfId="0" applyFont="1" applyBorder="1" applyAlignment="1">
      <alignment vertical="top"/>
    </xf>
    <xf numFmtId="0" fontId="7" fillId="0" borderId="8" xfId="0" applyFont="1" applyBorder="1" applyAlignment="1">
      <alignment vertical="top"/>
    </xf>
    <xf numFmtId="0" fontId="7" fillId="0" borderId="0" xfId="0" applyFont="1" applyAlignment="1">
      <alignment horizontal="left" vertical="top" wrapText="1"/>
    </xf>
    <xf numFmtId="0" fontId="9" fillId="0" borderId="0" xfId="0" quotePrefix="1" applyFont="1" applyAlignment="1">
      <alignment wrapText="1"/>
    </xf>
    <xf numFmtId="168" fontId="7" fillId="0" borderId="1" xfId="16" applyNumberFormat="1" applyFont="1" applyBorder="1"/>
    <xf numFmtId="0" fontId="14" fillId="2" borderId="0" xfId="4" applyFont="1" applyFill="1" applyAlignment="1">
      <alignment vertical="top"/>
    </xf>
    <xf numFmtId="0" fontId="11" fillId="0" borderId="0" xfId="0" applyFont="1" applyAlignment="1">
      <alignment vertical="top"/>
    </xf>
    <xf numFmtId="0" fontId="12" fillId="0" borderId="0" xfId="0" applyFont="1" applyAlignment="1">
      <alignment vertical="top"/>
    </xf>
    <xf numFmtId="0" fontId="9" fillId="0" borderId="0" xfId="0" applyFont="1" applyAlignment="1">
      <alignment vertical="top"/>
    </xf>
    <xf numFmtId="0" fontId="14" fillId="0" borderId="0" xfId="4" applyFont="1" applyAlignment="1">
      <alignment vertical="top"/>
    </xf>
    <xf numFmtId="0" fontId="7" fillId="3" borderId="1" xfId="0" applyFont="1" applyFill="1" applyBorder="1" applyAlignment="1">
      <alignment horizontal="left" vertical="top"/>
    </xf>
    <xf numFmtId="0" fontId="0" fillId="3" borderId="0" xfId="0" applyFill="1" applyAlignment="1">
      <alignment horizontal="right" vertical="top"/>
    </xf>
    <xf numFmtId="14" fontId="19" fillId="0" borderId="0" xfId="0" applyNumberFormat="1" applyFont="1" applyAlignment="1" applyProtection="1">
      <alignment horizontal="left" vertical="top"/>
      <protection locked="0"/>
    </xf>
    <xf numFmtId="0" fontId="12" fillId="0" borderId="1" xfId="0" applyFont="1" applyBorder="1" applyAlignment="1">
      <alignment vertical="top" wrapText="1"/>
    </xf>
    <xf numFmtId="10" fontId="7" fillId="0" borderId="1" xfId="16" applyNumberFormat="1" applyFont="1" applyBorder="1"/>
    <xf numFmtId="0" fontId="7" fillId="0" borderId="1" xfId="4" applyFont="1" applyBorder="1" applyAlignment="1">
      <alignment vertical="top"/>
    </xf>
    <xf numFmtId="0" fontId="7" fillId="0" borderId="1" xfId="4" applyFont="1" applyBorder="1" applyAlignment="1">
      <alignment vertical="top" wrapText="1"/>
    </xf>
    <xf numFmtId="0" fontId="7" fillId="0" borderId="1" xfId="4" applyFont="1" applyBorder="1" applyAlignment="1">
      <alignment vertical="top" wrapText="1" readingOrder="1"/>
    </xf>
    <xf numFmtId="0" fontId="7" fillId="0" borderId="1" xfId="0" applyFont="1" applyBorder="1" applyAlignment="1">
      <alignment horizontal="left" wrapText="1"/>
    </xf>
    <xf numFmtId="0" fontId="7" fillId="0" borderId="1" xfId="0" quotePrefix="1" applyFont="1" applyBorder="1" applyAlignment="1">
      <alignment vertical="top" wrapText="1"/>
    </xf>
    <xf numFmtId="0" fontId="7" fillId="0" borderId="1" xfId="0" applyFont="1" applyFill="1" applyBorder="1"/>
    <xf numFmtId="0" fontId="22" fillId="2" borderId="0" xfId="4" applyFont="1" applyFill="1" applyAlignment="1">
      <alignment vertical="center"/>
    </xf>
    <xf numFmtId="14" fontId="23" fillId="0" borderId="0" xfId="0" applyNumberFormat="1" applyFont="1" applyAlignment="1" applyProtection="1">
      <alignment horizontal="left"/>
      <protection locked="0"/>
    </xf>
    <xf numFmtId="0" fontId="12" fillId="0" borderId="0" xfId="0" applyFont="1" applyAlignment="1">
      <alignment horizontal="left" vertical="top" wrapText="1"/>
    </xf>
    <xf numFmtId="0" fontId="12" fillId="0" borderId="0" xfId="0" applyFont="1" applyAlignment="1">
      <alignment horizontal="left" wrapText="1"/>
    </xf>
    <xf numFmtId="0" fontId="12" fillId="0" borderId="0" xfId="0" applyFont="1" applyAlignment="1">
      <alignment horizontal="left"/>
    </xf>
    <xf numFmtId="10" fontId="12" fillId="0" borderId="0" xfId="16" applyNumberFormat="1" applyFont="1"/>
    <xf numFmtId="0" fontId="12" fillId="0" borderId="1" xfId="0" applyFont="1" applyBorder="1" applyAlignment="1">
      <alignment vertical="top"/>
    </xf>
    <xf numFmtId="0" fontId="12" fillId="0" borderId="8" xfId="0" applyFont="1" applyBorder="1" applyAlignment="1">
      <alignment vertical="top"/>
    </xf>
    <xf numFmtId="168" fontId="7" fillId="0" borderId="1" xfId="16" applyNumberFormat="1" applyFont="1" applyBorder="1" applyAlignment="1">
      <alignment vertical="top"/>
    </xf>
    <xf numFmtId="0" fontId="7" fillId="0" borderId="0" xfId="0" applyFont="1" applyAlignment="1">
      <alignment vertical="top" wrapText="1"/>
    </xf>
    <xf numFmtId="169" fontId="7" fillId="0" borderId="0" xfId="0" applyNumberFormat="1" applyFont="1"/>
    <xf numFmtId="0" fontId="7" fillId="0" borderId="7" xfId="0" applyFont="1" applyFill="1" applyBorder="1"/>
    <xf numFmtId="0" fontId="25" fillId="0" borderId="0" xfId="0" applyFont="1" applyFill="1"/>
    <xf numFmtId="0" fontId="26" fillId="5" borderId="0" xfId="4" applyFont="1" applyFill="1" applyAlignment="1">
      <alignment vertical="center"/>
    </xf>
    <xf numFmtId="0" fontId="25" fillId="0" borderId="0" xfId="0" applyFont="1"/>
    <xf numFmtId="0" fontId="25" fillId="5" borderId="0" xfId="0" applyFont="1" applyFill="1"/>
    <xf numFmtId="0" fontId="24" fillId="0" borderId="0" xfId="0" applyFont="1"/>
    <xf numFmtId="0" fontId="28" fillId="0" borderId="2" xfId="0" applyFont="1" applyBorder="1" applyAlignment="1">
      <alignment horizontal="centerContinuous"/>
    </xf>
    <xf numFmtId="0" fontId="27" fillId="0" borderId="4" xfId="0" applyFont="1" applyBorder="1" applyAlignment="1">
      <alignment horizontal="centerContinuous"/>
    </xf>
    <xf numFmtId="164" fontId="25" fillId="0" borderId="1" xfId="1" applyFont="1" applyBorder="1" applyAlignment="1">
      <alignment wrapText="1"/>
    </xf>
    <xf numFmtId="0" fontId="27" fillId="5" borderId="0" xfId="4" applyFont="1" applyFill="1"/>
    <xf numFmtId="0" fontId="29" fillId="5" borderId="0" xfId="0" applyFont="1" applyFill="1"/>
    <xf numFmtId="0" fontId="28" fillId="0" borderId="1" xfId="0" applyFont="1" applyBorder="1" applyAlignment="1">
      <alignment horizontal="left" wrapText="1"/>
    </xf>
    <xf numFmtId="0" fontId="27" fillId="0" borderId="1" xfId="0" applyFont="1" applyBorder="1" applyAlignment="1">
      <alignment horizontal="left" wrapText="1"/>
    </xf>
    <xf numFmtId="0" fontId="27" fillId="0" borderId="1" xfId="0" applyFont="1" applyFill="1" applyBorder="1" applyAlignment="1">
      <alignment horizontal="left" wrapText="1"/>
    </xf>
    <xf numFmtId="164" fontId="25" fillId="0" borderId="1" xfId="1" applyFont="1" applyFill="1" applyBorder="1" applyAlignment="1">
      <alignment wrapText="1"/>
    </xf>
    <xf numFmtId="170" fontId="7" fillId="0" borderId="1" xfId="1" applyNumberFormat="1" applyFont="1" applyBorder="1"/>
    <xf numFmtId="0" fontId="7" fillId="0" borderId="0" xfId="0" applyFont="1" applyAlignment="1">
      <alignment wrapText="1"/>
    </xf>
    <xf numFmtId="0" fontId="7" fillId="0" borderId="1" xfId="0" applyFont="1" applyBorder="1" applyAlignment="1">
      <alignment vertical="center"/>
    </xf>
    <xf numFmtId="0" fontId="12" fillId="0" borderId="0" xfId="4" applyFont="1"/>
    <xf numFmtId="0" fontId="9" fillId="0" borderId="0" xfId="4" applyFont="1"/>
    <xf numFmtId="0" fontId="7" fillId="3" borderId="1" xfId="4" applyFont="1" applyFill="1" applyBorder="1" applyAlignment="1">
      <alignment horizontal="left"/>
    </xf>
    <xf numFmtId="0" fontId="20" fillId="0" borderId="1" xfId="4" applyFont="1" applyBorder="1" applyAlignment="1" applyProtection="1">
      <alignment horizontal="left"/>
      <protection locked="0"/>
    </xf>
    <xf numFmtId="14" fontId="20" fillId="0" borderId="1" xfId="4" applyNumberFormat="1" applyFont="1" applyBorder="1" applyAlignment="1" applyProtection="1">
      <alignment horizontal="left"/>
      <protection locked="0"/>
    </xf>
    <xf numFmtId="0" fontId="6" fillId="3" borderId="0" xfId="4" applyFill="1" applyAlignment="1">
      <alignment horizontal="right"/>
    </xf>
    <xf numFmtId="14" fontId="19" fillId="0" borderId="0" xfId="4" applyNumberFormat="1" applyFont="1" applyAlignment="1" applyProtection="1">
      <alignment horizontal="left"/>
      <protection locked="0"/>
    </xf>
    <xf numFmtId="0" fontId="7" fillId="0" borderId="0" xfId="4" applyFont="1" applyAlignment="1">
      <alignment horizontal="left" wrapText="1"/>
    </xf>
    <xf numFmtId="168" fontId="7" fillId="0" borderId="0" xfId="4" applyNumberFormat="1" applyFont="1"/>
    <xf numFmtId="0" fontId="7" fillId="0" borderId="1" xfId="4" applyFont="1" applyBorder="1" applyAlignment="1">
      <alignment wrapText="1"/>
    </xf>
    <xf numFmtId="168" fontId="7" fillId="0" borderId="1" xfId="14" applyNumberFormat="1" applyFont="1" applyBorder="1"/>
    <xf numFmtId="0" fontId="7" fillId="0" borderId="8" xfId="4" applyFont="1" applyBorder="1" applyAlignment="1">
      <alignment vertical="top"/>
    </xf>
    <xf numFmtId="0" fontId="7" fillId="0" borderId="0" xfId="4" applyFont="1" applyBorder="1" applyAlignment="1">
      <alignment vertical="top"/>
    </xf>
    <xf numFmtId="0" fontId="7" fillId="0" borderId="1" xfId="4" applyFont="1" applyFill="1" applyBorder="1"/>
    <xf numFmtId="0" fontId="7" fillId="0" borderId="7" xfId="4" applyFont="1" applyFill="1" applyBorder="1"/>
    <xf numFmtId="14" fontId="7" fillId="0" borderId="1" xfId="0" applyNumberFormat="1" applyFont="1" applyBorder="1" applyAlignment="1">
      <alignment vertical="top"/>
    </xf>
    <xf numFmtId="171" fontId="7" fillId="0" borderId="1" xfId="0" applyNumberFormat="1" applyFont="1" applyFill="1" applyBorder="1"/>
    <xf numFmtId="171" fontId="7" fillId="0" borderId="1" xfId="0" applyNumberFormat="1" applyFont="1" applyBorder="1"/>
    <xf numFmtId="9" fontId="7" fillId="0" borderId="1" xfId="16" applyNumberFormat="1" applyFont="1" applyBorder="1"/>
    <xf numFmtId="0" fontId="12" fillId="0" borderId="1" xfId="4" applyFont="1" applyBorder="1" applyAlignment="1">
      <alignment vertical="top" wrapText="1"/>
    </xf>
    <xf numFmtId="9" fontId="7" fillId="0" borderId="1" xfId="16" applyFont="1" applyFill="1" applyBorder="1"/>
    <xf numFmtId="0" fontId="7" fillId="0" borderId="1" xfId="0" applyFont="1" applyBorder="1" applyAlignment="1">
      <alignment horizontal="left" wrapText="1"/>
    </xf>
    <xf numFmtId="0" fontId="18" fillId="3" borderId="0" xfId="0" applyFont="1" applyFill="1" applyAlignment="1">
      <alignment horizontal="right"/>
    </xf>
    <xf numFmtId="14" fontId="30" fillId="0" borderId="0" xfId="0" applyNumberFormat="1" applyFont="1" applyAlignment="1" applyProtection="1">
      <alignment horizontal="left"/>
      <protection locked="0"/>
    </xf>
    <xf numFmtId="0" fontId="7" fillId="0" borderId="0" xfId="0" applyFont="1" applyBorder="1" applyAlignment="1">
      <alignment vertical="top" wrapText="1"/>
    </xf>
    <xf numFmtId="0" fontId="0" fillId="0" borderId="0" xfId="0" applyAlignment="1">
      <alignment vertical="top" wrapText="1"/>
    </xf>
    <xf numFmtId="0" fontId="9" fillId="0" borderId="0" xfId="0" applyFont="1" applyAlignment="1">
      <alignment vertical="top" wrapText="1"/>
    </xf>
    <xf numFmtId="0" fontId="12" fillId="0" borderId="1" xfId="0" applyFont="1" applyBorder="1" applyAlignment="1" applyProtection="1">
      <alignment horizontal="left"/>
      <protection locked="0"/>
    </xf>
    <xf numFmtId="14" fontId="12" fillId="0" borderId="1" xfId="0" applyNumberFormat="1" applyFont="1" applyBorder="1" applyAlignment="1" applyProtection="1">
      <alignment horizontal="left"/>
      <protection locked="0"/>
    </xf>
    <xf numFmtId="0" fontId="7" fillId="0" borderId="1" xfId="4" applyFont="1" applyBorder="1" applyAlignment="1">
      <alignment horizontal="left" wrapText="1"/>
    </xf>
    <xf numFmtId="0" fontId="25" fillId="0" borderId="1" xfId="0" applyFont="1" applyBorder="1" applyAlignment="1">
      <alignment vertical="top"/>
    </xf>
    <xf numFmtId="0" fontId="25" fillId="0" borderId="1" xfId="0" applyFont="1" applyBorder="1" applyAlignment="1">
      <alignment vertical="top" wrapText="1"/>
    </xf>
    <xf numFmtId="164" fontId="7" fillId="0" borderId="1" xfId="1" applyFont="1" applyBorder="1" applyAlignment="1">
      <alignment vertical="top"/>
    </xf>
    <xf numFmtId="0" fontId="0" fillId="0" borderId="1" xfId="0" applyBorder="1" applyAlignment="1">
      <alignment vertical="top" wrapText="1"/>
    </xf>
    <xf numFmtId="0" fontId="31" fillId="0" borderId="1" xfId="0" applyFont="1" applyBorder="1" applyAlignment="1">
      <alignment vertical="center" wrapText="1"/>
    </xf>
    <xf numFmtId="0" fontId="9" fillId="0" borderId="0" xfId="0" applyFont="1" applyAlignment="1">
      <alignment horizontal="left" indent="1"/>
    </xf>
    <xf numFmtId="164" fontId="7" fillId="0" borderId="1" xfId="1" applyFont="1" applyFill="1" applyBorder="1"/>
    <xf numFmtId="170" fontId="7" fillId="0" borderId="1" xfId="1" applyNumberFormat="1" applyFont="1" applyFill="1" applyBorder="1"/>
    <xf numFmtId="170" fontId="7" fillId="0" borderId="0" xfId="1" applyNumberFormat="1" applyFont="1"/>
    <xf numFmtId="170" fontId="7" fillId="0" borderId="1" xfId="1" applyNumberFormat="1" applyFont="1" applyBorder="1" applyAlignment="1">
      <alignment vertical="center"/>
    </xf>
    <xf numFmtId="0" fontId="31" fillId="0" borderId="1" xfId="0" applyFont="1" applyBorder="1" applyAlignment="1">
      <alignment vertical="top" wrapText="1"/>
    </xf>
    <xf numFmtId="0" fontId="7" fillId="0" borderId="0" xfId="0" applyFont="1"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0" fontId="7" fillId="0" borderId="8" xfId="0" applyFont="1" applyBorder="1" applyAlignment="1">
      <alignment horizontal="left" vertical="top"/>
    </xf>
    <xf numFmtId="0" fontId="7" fillId="0" borderId="0" xfId="0" applyFont="1" applyBorder="1" applyAlignment="1">
      <alignment horizontal="left" vertical="top"/>
    </xf>
    <xf numFmtId="0" fontId="24" fillId="0" borderId="1" xfId="0" applyFont="1" applyBorder="1" applyAlignment="1">
      <alignment horizontal="left" wrapText="1"/>
    </xf>
    <xf numFmtId="0" fontId="25" fillId="0" borderId="1" xfId="1" applyNumberFormat="1" applyFont="1" applyBorder="1" applyAlignment="1">
      <alignment horizontal="left" wrapText="1"/>
    </xf>
    <xf numFmtId="0" fontId="7" fillId="0" borderId="0" xfId="0" applyFont="1" applyFill="1" applyBorder="1"/>
    <xf numFmtId="0" fontId="7" fillId="0" borderId="0" xfId="4" applyFont="1" applyFill="1" applyBorder="1"/>
    <xf numFmtId="0" fontId="7" fillId="0" borderId="1" xfId="0" applyFont="1" applyFill="1" applyBorder="1" applyAlignment="1">
      <alignment horizontal="left"/>
    </xf>
    <xf numFmtId="0" fontId="7" fillId="0" borderId="0" xfId="0" applyFont="1" applyFill="1" applyBorder="1" applyAlignment="1">
      <alignment horizontal="right"/>
    </xf>
    <xf numFmtId="0" fontId="28" fillId="0" borderId="0" xfId="0" applyFont="1"/>
    <xf numFmtId="0" fontId="24" fillId="0" borderId="1" xfId="0" applyFont="1" applyBorder="1"/>
    <xf numFmtId="164" fontId="25" fillId="0" borderId="1" xfId="1" applyFont="1" applyBorder="1"/>
    <xf numFmtId="0" fontId="24" fillId="0" borderId="1" xfId="0" applyFont="1" applyFill="1" applyBorder="1"/>
    <xf numFmtId="164" fontId="25" fillId="0" borderId="1" xfId="1" applyFont="1" applyFill="1" applyBorder="1"/>
    <xf numFmtId="0" fontId="27" fillId="0" borderId="0" xfId="0" applyFont="1"/>
    <xf numFmtId="167" fontId="0" fillId="0" borderId="0" xfId="0" applyNumberFormat="1"/>
    <xf numFmtId="0" fontId="14" fillId="0" borderId="0" xfId="0" applyFont="1" applyFill="1"/>
    <xf numFmtId="0" fontId="14" fillId="6" borderId="0" xfId="4" applyFont="1" applyFill="1" applyAlignment="1">
      <alignment horizontal="left" vertical="top"/>
    </xf>
    <xf numFmtId="0" fontId="9" fillId="6" borderId="0" xfId="0" applyFont="1" applyFill="1" applyAlignment="1">
      <alignment horizontal="left" vertical="top"/>
    </xf>
    <xf numFmtId="0" fontId="7" fillId="6" borderId="0" xfId="0" applyFont="1" applyFill="1" applyAlignment="1">
      <alignment horizontal="left" vertical="top"/>
    </xf>
    <xf numFmtId="0" fontId="7" fillId="6" borderId="1" xfId="0" applyFont="1" applyFill="1" applyBorder="1" applyAlignment="1">
      <alignment horizontal="left" vertical="top"/>
    </xf>
    <xf numFmtId="0" fontId="20" fillId="6" borderId="1" xfId="0" applyFont="1" applyFill="1" applyBorder="1" applyAlignment="1" applyProtection="1">
      <alignment horizontal="left"/>
      <protection locked="0"/>
    </xf>
    <xf numFmtId="14" fontId="20" fillId="6" borderId="1" xfId="0" applyNumberFormat="1" applyFont="1" applyFill="1" applyBorder="1" applyAlignment="1" applyProtection="1">
      <alignment horizontal="left"/>
      <protection locked="0"/>
    </xf>
    <xf numFmtId="0" fontId="0" fillId="6" borderId="0" xfId="0" applyFill="1" applyAlignment="1">
      <alignment horizontal="left" vertical="top"/>
    </xf>
    <xf numFmtId="14" fontId="19" fillId="6" borderId="0" xfId="0" applyNumberFormat="1" applyFont="1" applyFill="1" applyAlignment="1" applyProtection="1">
      <alignment horizontal="left" vertical="top"/>
      <protection locked="0"/>
    </xf>
    <xf numFmtId="0" fontId="7" fillId="6" borderId="1" xfId="0" applyFont="1" applyFill="1" applyBorder="1" applyAlignment="1">
      <alignment vertical="top" wrapText="1"/>
    </xf>
    <xf numFmtId="0" fontId="7" fillId="6" borderId="1" xfId="0" applyFont="1" applyFill="1" applyBorder="1" applyAlignment="1">
      <alignment horizontal="left" vertical="top" wrapText="1"/>
    </xf>
    <xf numFmtId="0" fontId="7" fillId="6" borderId="0" xfId="0" applyFont="1" applyFill="1" applyAlignment="1">
      <alignment horizontal="left" vertical="top" wrapText="1"/>
    </xf>
    <xf numFmtId="170" fontId="7" fillId="6" borderId="1" xfId="1" applyNumberFormat="1" applyFont="1" applyFill="1" applyBorder="1" applyAlignment="1">
      <alignment horizontal="left" vertical="top"/>
    </xf>
    <xf numFmtId="0" fontId="7" fillId="6" borderId="1" xfId="0" quotePrefix="1" applyFont="1" applyFill="1" applyBorder="1" applyAlignment="1">
      <alignment horizontal="left" vertical="top" wrapText="1"/>
    </xf>
    <xf numFmtId="164" fontId="7" fillId="6" borderId="1" xfId="1" applyFont="1" applyFill="1" applyBorder="1" applyAlignment="1">
      <alignment horizontal="left" vertical="top"/>
    </xf>
    <xf numFmtId="0" fontId="7" fillId="6" borderId="0" xfId="0" applyFont="1" applyFill="1" applyBorder="1" applyAlignment="1">
      <alignment horizontal="right"/>
    </xf>
    <xf numFmtId="0" fontId="7" fillId="6" borderId="0" xfId="0" applyFont="1" applyFill="1" applyBorder="1"/>
    <xf numFmtId="0" fontId="7" fillId="6" borderId="0" xfId="0" applyFont="1" applyFill="1" applyBorder="1" applyAlignment="1">
      <alignment horizontal="left" vertical="top"/>
    </xf>
    <xf numFmtId="172" fontId="7" fillId="6" borderId="1" xfId="1" applyNumberFormat="1" applyFont="1" applyFill="1" applyBorder="1" applyAlignment="1">
      <alignment horizontal="left" vertical="top"/>
    </xf>
    <xf numFmtId="168" fontId="7" fillId="6" borderId="1" xfId="16" applyNumberFormat="1" applyFont="1" applyFill="1" applyBorder="1" applyAlignment="1">
      <alignment horizontal="left" vertical="top"/>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14" fillId="6" borderId="0" xfId="4" applyFont="1" applyFill="1" applyAlignment="1">
      <alignment horizontal="left" vertical="top" wrapText="1"/>
    </xf>
    <xf numFmtId="14" fontId="19" fillId="6" borderId="0" xfId="0" applyNumberFormat="1" applyFont="1" applyFill="1" applyAlignment="1" applyProtection="1">
      <alignment horizontal="left" vertical="top" wrapText="1"/>
      <protection locked="0"/>
    </xf>
    <xf numFmtId="0" fontId="9" fillId="6" borderId="0" xfId="0" applyFont="1" applyFill="1" applyAlignment="1">
      <alignment horizontal="left" vertical="top" wrapText="1"/>
    </xf>
    <xf numFmtId="173" fontId="24" fillId="0" borderId="1" xfId="1" applyNumberFormat="1" applyFont="1" applyBorder="1" applyAlignment="1">
      <alignment wrapText="1"/>
    </xf>
    <xf numFmtId="0" fontId="7" fillId="6" borderId="1" xfId="0" applyFont="1" applyFill="1" applyBorder="1" applyAlignment="1">
      <alignment horizontal="right" vertical="top"/>
    </xf>
    <xf numFmtId="172" fontId="7" fillId="6" borderId="1" xfId="1" applyNumberFormat="1" applyFont="1" applyFill="1" applyBorder="1" applyAlignment="1">
      <alignment horizontal="right" vertical="top"/>
    </xf>
    <xf numFmtId="168" fontId="7" fillId="6" borderId="1" xfId="16" applyNumberFormat="1" applyFont="1" applyFill="1" applyBorder="1" applyAlignment="1">
      <alignment horizontal="right" vertical="top"/>
    </xf>
    <xf numFmtId="0" fontId="14" fillId="0" borderId="0" xfId="4" applyFont="1" applyFill="1" applyAlignment="1">
      <alignment horizontal="left" vertical="top"/>
    </xf>
    <xf numFmtId="0" fontId="9" fillId="0" borderId="0" xfId="0" applyFont="1" applyFill="1" applyAlignment="1">
      <alignment horizontal="left" vertical="top"/>
    </xf>
    <xf numFmtId="0" fontId="7" fillId="0" borderId="0" xfId="0" applyFont="1" applyFill="1" applyAlignment="1">
      <alignment horizontal="left" vertical="top"/>
    </xf>
    <xf numFmtId="0" fontId="7" fillId="0" borderId="1" xfId="0" applyFont="1" applyFill="1" applyBorder="1" applyAlignment="1">
      <alignment horizontal="left" vertical="top"/>
    </xf>
    <xf numFmtId="0" fontId="20" fillId="0" borderId="1" xfId="0" applyFont="1" applyFill="1" applyBorder="1" applyAlignment="1" applyProtection="1">
      <alignment horizontal="left"/>
      <protection locked="0"/>
    </xf>
    <xf numFmtId="14" fontId="20" fillId="0" borderId="1" xfId="0" applyNumberFormat="1" applyFont="1" applyFill="1" applyBorder="1" applyAlignment="1" applyProtection="1">
      <alignment horizontal="left"/>
      <protection locked="0"/>
    </xf>
    <xf numFmtId="0" fontId="0" fillId="0" borderId="0" xfId="0" applyFill="1" applyAlignment="1">
      <alignment horizontal="left" vertical="top"/>
    </xf>
    <xf numFmtId="14" fontId="19" fillId="0" borderId="0" xfId="0" applyNumberFormat="1" applyFont="1" applyFill="1" applyAlignment="1" applyProtection="1">
      <alignment horizontal="left" vertical="top"/>
      <protection locked="0"/>
    </xf>
    <xf numFmtId="0" fontId="7" fillId="0" borderId="1" xfId="0" applyFont="1" applyFill="1" applyBorder="1" applyAlignment="1">
      <alignment horizontal="left" vertical="top" wrapText="1"/>
    </xf>
    <xf numFmtId="0" fontId="7" fillId="0" borderId="0" xfId="0" applyFont="1" applyFill="1" applyAlignment="1">
      <alignment horizontal="left" vertical="top" wrapText="1"/>
    </xf>
    <xf numFmtId="0" fontId="7" fillId="0" borderId="1" xfId="0" quotePrefix="1" applyFont="1" applyFill="1" applyBorder="1" applyAlignment="1">
      <alignment horizontal="left" vertical="top" wrapText="1"/>
    </xf>
    <xf numFmtId="164" fontId="7" fillId="0" borderId="1" xfId="1" applyFont="1" applyFill="1" applyBorder="1" applyAlignment="1">
      <alignment horizontal="left" vertical="top"/>
    </xf>
    <xf numFmtId="0" fontId="7" fillId="0" borderId="0" xfId="0" applyFont="1" applyFill="1" applyBorder="1" applyAlignment="1">
      <alignment horizontal="left" vertical="top"/>
    </xf>
    <xf numFmtId="172" fontId="7" fillId="0" borderId="1" xfId="1" applyNumberFormat="1" applyFont="1" applyFill="1" applyBorder="1" applyAlignment="1">
      <alignment horizontal="left" vertical="top"/>
    </xf>
    <xf numFmtId="168" fontId="7" fillId="0" borderId="1" xfId="16" applyNumberFormat="1" applyFont="1" applyFill="1" applyBorder="1" applyAlignment="1">
      <alignment horizontal="left" vertical="top"/>
    </xf>
    <xf numFmtId="0" fontId="7" fillId="0" borderId="8" xfId="0" applyFont="1" applyFill="1" applyBorder="1" applyAlignment="1">
      <alignment horizontal="left" vertical="top"/>
    </xf>
    <xf numFmtId="0" fontId="14" fillId="2" borderId="0" xfId="4" applyFont="1" applyFill="1" applyAlignment="1">
      <alignment horizontal="left" vertical="top"/>
    </xf>
    <xf numFmtId="0" fontId="7" fillId="2" borderId="0" xfId="0" applyFont="1" applyFill="1" applyAlignment="1">
      <alignment horizontal="left" vertical="top"/>
    </xf>
    <xf numFmtId="0" fontId="7" fillId="6" borderId="1" xfId="0" applyFont="1" applyFill="1" applyBorder="1" applyAlignment="1">
      <alignment vertical="top"/>
    </xf>
    <xf numFmtId="0" fontId="7" fillId="6" borderId="1" xfId="0" quotePrefix="1" applyFont="1" applyFill="1" applyBorder="1" applyAlignment="1">
      <alignment vertical="top" wrapText="1"/>
    </xf>
    <xf numFmtId="0" fontId="7" fillId="6" borderId="0" xfId="0" applyFont="1" applyFill="1"/>
    <xf numFmtId="0" fontId="12" fillId="6" borderId="1" xfId="0" applyFont="1" applyFill="1" applyBorder="1" applyAlignment="1" applyProtection="1">
      <alignment horizontal="left"/>
      <protection locked="0"/>
    </xf>
    <xf numFmtId="14" fontId="12" fillId="6" borderId="1" xfId="0" applyNumberFormat="1" applyFont="1" applyFill="1" applyBorder="1" applyAlignment="1" applyProtection="1">
      <alignment horizontal="left"/>
      <protection locked="0"/>
    </xf>
    <xf numFmtId="0" fontId="31" fillId="6" borderId="1" xfId="0" applyFont="1" applyFill="1" applyBorder="1" applyAlignment="1">
      <alignment vertical="center" wrapText="1"/>
    </xf>
    <xf numFmtId="0" fontId="31" fillId="6" borderId="1" xfId="0" applyFont="1" applyFill="1" applyBorder="1" applyAlignment="1">
      <alignment vertical="top" wrapText="1"/>
    </xf>
    <xf numFmtId="0" fontId="25" fillId="6" borderId="1" xfId="0" applyFont="1" applyFill="1" applyBorder="1" applyAlignment="1">
      <alignment vertical="top"/>
    </xf>
    <xf numFmtId="0" fontId="25" fillId="6" borderId="1" xfId="0" applyFont="1" applyFill="1" applyBorder="1" applyAlignment="1">
      <alignment vertical="top" wrapText="1"/>
    </xf>
    <xf numFmtId="0" fontId="25" fillId="6" borderId="0" xfId="0" applyFont="1" applyFill="1"/>
    <xf numFmtId="0" fontId="7" fillId="6" borderId="1" xfId="4" applyFont="1" applyFill="1" applyBorder="1" applyAlignment="1">
      <alignment vertical="top"/>
    </xf>
    <xf numFmtId="0" fontId="7" fillId="6" borderId="1" xfId="4" applyFont="1" applyFill="1" applyBorder="1" applyAlignment="1">
      <alignment vertical="top" wrapText="1"/>
    </xf>
    <xf numFmtId="0" fontId="7" fillId="6" borderId="0" xfId="4" applyFont="1" applyFill="1"/>
    <xf numFmtId="0" fontId="12" fillId="6" borderId="1" xfId="0" applyFont="1" applyFill="1" applyBorder="1" applyAlignment="1">
      <alignment vertical="top" wrapText="1"/>
    </xf>
    <xf numFmtId="0" fontId="12" fillId="6" borderId="1" xfId="0" applyFont="1" applyFill="1" applyBorder="1" applyAlignment="1">
      <alignment vertical="top"/>
    </xf>
    <xf numFmtId="0" fontId="0" fillId="6" borderId="1" xfId="0" applyFill="1" applyBorder="1" applyAlignment="1">
      <alignment vertical="top" wrapText="1"/>
    </xf>
    <xf numFmtId="0" fontId="12" fillId="6" borderId="1" xfId="4" applyFont="1" applyFill="1" applyBorder="1" applyAlignment="1">
      <alignment vertical="top" wrapText="1"/>
    </xf>
    <xf numFmtId="0" fontId="7" fillId="6" borderId="1" xfId="4" applyFont="1" applyFill="1" applyBorder="1" applyAlignment="1">
      <alignment vertical="top" wrapText="1" readingOrder="1"/>
    </xf>
    <xf numFmtId="0" fontId="7" fillId="6" borderId="1" xfId="0" applyFont="1" applyFill="1" applyBorder="1" applyAlignment="1">
      <alignment wrapText="1"/>
    </xf>
    <xf numFmtId="0" fontId="0" fillId="0" borderId="0" xfId="0" applyAlignment="1"/>
    <xf numFmtId="167" fontId="0" fillId="0" borderId="0" xfId="0" applyNumberFormat="1" applyAlignment="1"/>
    <xf numFmtId="173" fontId="7" fillId="0" borderId="1" xfId="1" applyNumberFormat="1" applyFont="1" applyFill="1" applyBorder="1" applyAlignment="1">
      <alignment horizontal="left" vertical="top"/>
    </xf>
    <xf numFmtId="169" fontId="7" fillId="0" borderId="1" xfId="0" applyNumberFormat="1" applyFont="1" applyBorder="1"/>
    <xf numFmtId="173" fontId="7" fillId="0" borderId="1" xfId="1" applyNumberFormat="1" applyFont="1" applyBorder="1"/>
    <xf numFmtId="173" fontId="7" fillId="0" borderId="1" xfId="1" applyNumberFormat="1" applyFont="1" applyFill="1" applyBorder="1" applyAlignment="1">
      <alignment vertical="top"/>
    </xf>
    <xf numFmtId="169" fontId="7" fillId="0" borderId="1" xfId="0" applyNumberFormat="1" applyFont="1" applyBorder="1" applyAlignment="1">
      <alignment vertical="top"/>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6"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4" applyFont="1" applyBorder="1" applyAlignment="1">
      <alignment horizontal="left" vertical="top" wrapText="1"/>
    </xf>
    <xf numFmtId="0" fontId="7" fillId="6" borderId="1" xfId="4" applyFont="1" applyFill="1" applyBorder="1" applyAlignment="1">
      <alignment horizontal="left" vertical="top" wrapText="1"/>
    </xf>
    <xf numFmtId="0" fontId="12" fillId="0" borderId="1" xfId="4" applyFont="1" applyBorder="1" applyAlignment="1">
      <alignment horizontal="left" vertical="top" wrapText="1"/>
    </xf>
    <xf numFmtId="0" fontId="12" fillId="6" borderId="1" xfId="4" applyFont="1" applyFill="1" applyBorder="1" applyAlignment="1">
      <alignment horizontal="left" vertical="top" wrapText="1"/>
    </xf>
    <xf numFmtId="0" fontId="12" fillId="0" borderId="1" xfId="0" applyFont="1" applyBorder="1" applyAlignment="1">
      <alignment horizontal="left" vertical="top" wrapText="1"/>
    </xf>
    <xf numFmtId="0" fontId="12" fillId="6"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cellXfs>
  <cellStyles count="27">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xfId="23"/>
    <cellStyle name="Normal 2 2 2" xfId="4"/>
    <cellStyle name="Normal 2 3" xfId="21"/>
    <cellStyle name="Normal 20" xfId="18"/>
    <cellStyle name="Normal 3" xfId="7"/>
    <cellStyle name="Normal 3 2" xfId="3"/>
    <cellStyle name="Normal 3 2 2" xfId="26"/>
    <cellStyle name="Normal 3 3 2" xfId="22"/>
    <cellStyle name="Normal 4" xfId="6"/>
    <cellStyle name="Normal 4 2" xfId="25"/>
    <cellStyle name="Normal 5" xfId="2"/>
    <cellStyle name="Normal 6" xfId="9"/>
    <cellStyle name="Normal 7" xfId="17"/>
    <cellStyle name="Normal 8" xfId="19"/>
    <cellStyle name="Normal 9" xfId="20"/>
    <cellStyle name="Note 2" xfId="11"/>
    <cellStyle name="Percent" xfId="16" builtinId="5"/>
    <cellStyle name="Percent 2" xfId="14"/>
    <cellStyle name="Validation error" xfId="24"/>
  </cellStyles>
  <dxfs count="5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139888</xdr:colOff>
      <xdr:row>25</xdr:row>
      <xdr:rowOff>7783</xdr:rowOff>
    </xdr:to>
    <xdr:sp macro="" textlink="">
      <xdr:nvSpPr>
        <xdr:cNvPr id="4" name="TextBox 3">
          <a:extLst>
            <a:ext uri="{FF2B5EF4-FFF2-40B4-BE49-F238E27FC236}">
              <a16:creationId xmlns:a16="http://schemas.microsoft.com/office/drawing/2014/main" xmlns="" id="{00000000-0008-0000-0000-000002000000}"/>
            </a:ext>
          </a:extLst>
        </xdr:cNvPr>
        <xdr:cNvSpPr txBox="1"/>
      </xdr:nvSpPr>
      <xdr:spPr>
        <a:xfrm>
          <a:off x="127000" y="381000"/>
          <a:ext cx="9207688" cy="4681383"/>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ysClr val="windowText" lastClr="000000"/>
              </a:solidFill>
              <a:effectLst/>
              <a:latin typeface="+mn-lt"/>
              <a:ea typeface="+mn-ea"/>
              <a:cs typeface="+mn-cs"/>
            </a:rPr>
            <a:t>Cost adjustment claims feeder model</a:t>
          </a:r>
          <a:endParaRPr lang="en-GB" sz="1100" b="1" i="0" u="sng" baseline="0">
            <a:solidFill>
              <a:sysClr val="windowText" lastClr="000000"/>
            </a:solidFill>
            <a:effectLst/>
            <a:latin typeface="+mn-lt"/>
            <a:ea typeface="+mn-ea"/>
            <a:cs typeface="+mn-cs"/>
          </a:endParaRPr>
        </a:p>
        <a:p>
          <a:endParaRPr lang="en-GB" sz="1000">
            <a:solidFill>
              <a:sysClr val="windowText" lastClr="000000"/>
            </a:solidFill>
            <a:effectLst/>
          </a:endParaRPr>
        </a:p>
        <a:p>
          <a:r>
            <a:rPr lang="en-GB" sz="1100" b="1" baseline="0">
              <a:solidFill>
                <a:sysClr val="windowText" lastClr="000000"/>
              </a:solidFill>
              <a:effectLst/>
              <a:latin typeface="+mn-lt"/>
              <a:ea typeface="+mn-ea"/>
              <a:cs typeface="+mn-cs"/>
            </a:rPr>
            <a:t>Objective</a:t>
          </a:r>
          <a:endParaRPr lang="en-GB" sz="1000">
            <a:solidFill>
              <a:sysClr val="windowText" lastClr="000000"/>
            </a:solidFill>
            <a:effectLst/>
          </a:endParaRPr>
        </a:p>
        <a:p>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This workbook contains all the company's cost adjustment claims, our assessment of the claims and our adjustment decisions. An overview of the approach is included in the document '</a:t>
          </a:r>
          <a:r>
            <a:rPr lang="en-GB" sz="1100" b="0" i="0">
              <a:solidFill>
                <a:sysClr val="windowText" lastClr="000000"/>
              </a:solidFill>
              <a:effectLst/>
              <a:latin typeface="+mn-lt"/>
              <a:ea typeface="+mn-ea"/>
              <a:cs typeface="+mn-cs"/>
            </a:rPr>
            <a:t>Securing cost efficiency technical</a:t>
          </a:r>
          <a:r>
            <a:rPr lang="en-GB" sz="1100" b="0" i="0" baseline="0">
              <a:solidFill>
                <a:sysClr val="windowText" lastClr="000000"/>
              </a:solidFill>
              <a:effectLst/>
              <a:latin typeface="+mn-lt"/>
              <a:ea typeface="+mn-ea"/>
              <a:cs typeface="+mn-cs"/>
            </a:rPr>
            <a:t> appendix</a:t>
          </a:r>
          <a:r>
            <a:rPr lang="en-US" sz="1100" b="0" i="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a:t>
          </a:r>
        </a:p>
        <a:p>
          <a:endParaRPr lang="en-GB" sz="1100" baseline="0">
            <a:solidFill>
              <a:sysClr val="windowText" lastClr="000000"/>
            </a:solidFill>
            <a:effectLst/>
            <a:latin typeface="+mn-lt"/>
            <a:ea typeface="+mn-ea"/>
            <a:cs typeface="+mn-cs"/>
          </a:endParaRPr>
        </a:p>
        <a:p>
          <a:r>
            <a:rPr lang="en-GB" sz="1100" b="1" baseline="0">
              <a:solidFill>
                <a:sysClr val="windowText" lastClr="000000"/>
              </a:solidFill>
              <a:effectLst/>
              <a:latin typeface="+mn-lt"/>
              <a:ea typeface="+mn-ea"/>
              <a:cs typeface="+mn-cs"/>
            </a:rPr>
            <a:t>Guide to the model</a:t>
          </a:r>
        </a:p>
        <a:p>
          <a:endParaRPr lang="en-GB" sz="1100"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ysClr val="windowText" lastClr="000000"/>
            </a:solidFill>
            <a:effectLst/>
            <a:latin typeface="+mn-lt"/>
            <a:ea typeface="+mn-ea"/>
            <a:cs typeface="+mn-cs"/>
          </a:endParaRPr>
        </a:p>
        <a:p>
          <a:r>
            <a:rPr lang="en-GB" sz="1100" u="sng">
              <a:solidFill>
                <a:sysClr val="windowText" lastClr="000000"/>
              </a:solidFill>
              <a:effectLst/>
              <a:latin typeface="+mn-lt"/>
              <a:ea typeface="+mn-ea"/>
              <a:cs typeface="+mn-cs"/>
            </a:rPr>
            <a:t>XX-yyy</a:t>
          </a:r>
          <a:r>
            <a:rPr lang="en-GB" sz="1100" u="sng" baseline="0">
              <a:solidFill>
                <a:sysClr val="windowText" lastClr="000000"/>
              </a:solidFill>
              <a:effectLst/>
              <a:latin typeface="+mn-lt"/>
              <a:ea typeface="+mn-ea"/>
              <a:cs typeface="+mn-cs"/>
            </a:rPr>
            <a:t> (individual claim)</a:t>
          </a:r>
          <a:r>
            <a:rPr lang="en-GB" sz="1100" u="sng">
              <a:solidFill>
                <a:sysClr val="windowText" lastClr="000000"/>
              </a:solidFill>
              <a:effectLst/>
              <a:latin typeface="+mn-lt"/>
              <a:ea typeface="+mn-ea"/>
              <a:cs typeface="+mn-cs"/>
            </a:rPr>
            <a:t> tabs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Each tab named XX_yyy</a:t>
          </a:r>
          <a:r>
            <a:rPr lang="en-GB" sz="1100" baseline="0">
              <a:solidFill>
                <a:sysClr val="windowText" lastClr="000000"/>
              </a:solidFill>
              <a:effectLst/>
              <a:latin typeface="+mn-lt"/>
              <a:ea typeface="+mn-ea"/>
              <a:cs typeface="+mn-cs"/>
            </a:rPr>
            <a:t> is the assessment of one claim where XX denotes the price control the claim relates to and yyy is a short description of the claim</a:t>
          </a:r>
          <a:r>
            <a:rPr lang="en-GB" sz="1100">
              <a:solidFill>
                <a:sysClr val="windowText" lastClr="000000"/>
              </a:solidFill>
              <a:effectLst/>
              <a:latin typeface="+mn-lt"/>
              <a:ea typeface="+mn-ea"/>
              <a:cs typeface="+mn-cs"/>
            </a:rPr>
            <a:t>, includes a brief summary of the claim, our assessment of the claim,</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our adjustment allowance for the claim and identifies</a:t>
          </a:r>
          <a:r>
            <a:rPr lang="en-GB" sz="1100" baseline="0">
              <a:solidFill>
                <a:sysClr val="windowText" lastClr="000000"/>
              </a:solidFill>
              <a:effectLst/>
              <a:latin typeface="+mn-lt"/>
              <a:ea typeface="+mn-ea"/>
              <a:cs typeface="+mn-cs"/>
            </a:rPr>
            <a:t> where the adjustment allowance is incorporated into base and enhancement cost modelling</a:t>
          </a:r>
          <a:r>
            <a:rPr lang="en-GB" sz="1100">
              <a:solidFill>
                <a:sysClr val="windowText" lastClr="000000"/>
              </a:solidFill>
              <a:effectLst/>
              <a:latin typeface="+mn-lt"/>
              <a:ea typeface="+mn-ea"/>
              <a:cs typeface="+mn-cs"/>
            </a:rPr>
            <a:t>. </a:t>
          </a:r>
        </a:p>
        <a:p>
          <a:endParaRPr lang="en-GB" sz="1100" u="sng"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Summary tab</a:t>
          </a:r>
        </a:p>
        <a:p>
          <a:r>
            <a:rPr lang="en-GB" sz="1100" u="none" baseline="0">
              <a:solidFill>
                <a:sysClr val="windowText" lastClr="000000"/>
              </a:solidFill>
              <a:effectLst/>
              <a:latin typeface="+mn-lt"/>
              <a:ea typeface="+mn-ea"/>
              <a:cs typeface="+mn-cs"/>
            </a:rPr>
            <a:t>It includes a summary of all our adjustments, including the overall assessment result, our adjustment allowance and where the adjustment allowance is incorporated into base and enhancement costs. Adjustments to base allowances feed in to the final allowance sheet of models FM_WW4, FM_WWW4 and FM_RR4 as appropriate.  Adjustments related to enhancement costs feed in to the appropriate enhancement feeder models and are included in within the appropriate company's deep dive assessment sheet. The overall enhancement allowance then feeds through to FM_WW4 and FM_WWW4 through the enhancement aggregator.</a:t>
          </a:r>
          <a:endParaRPr lang="en-GB" sz="1100" baseline="0">
            <a:solidFill>
              <a:sysClr val="windowText" lastClr="000000"/>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1768078</xdr:colOff>
      <xdr:row>39</xdr:row>
      <xdr:rowOff>0</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14909</xdr:colOff>
      <xdr:row>39</xdr:row>
      <xdr:rowOff>0</xdr:rowOff>
    </xdr:from>
    <xdr:ext cx="7652715" cy="436786"/>
    <xdr:sp macro="" textlink="">
      <xdr:nvSpPr>
        <xdr:cNvPr id="4" name="TextBox 3">
          <a:extLst>
            <a:ext uri="{FF2B5EF4-FFF2-40B4-BE49-F238E27FC236}">
              <a16:creationId xmlns:a16="http://schemas.microsoft.com/office/drawing/2014/main" xmlns="" id="{00000000-0008-0000-0400-000005000000}"/>
            </a:ext>
          </a:extLst>
        </xdr:cNvPr>
        <xdr:cNvSpPr txBox="1"/>
      </xdr:nvSpPr>
      <xdr:spPr>
        <a:xfrm>
          <a:off x="147816" y="11850872"/>
          <a:ext cx="7652715" cy="43678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arguments</a:t>
          </a:r>
        </a:p>
        <a:p>
          <a:r>
            <a:rPr lang="en-GB" sz="1100" b="0"/>
            <a:t>As at DD</a:t>
          </a:r>
        </a:p>
      </xdr:txBody>
    </xdr:sp>
    <xdr:clientData/>
  </xdr:oneCellAnchor>
  <xdr:oneCellAnchor>
    <xdr:from>
      <xdr:col>3</xdr:col>
      <xdr:colOff>352425</xdr:colOff>
      <xdr:row>22</xdr:row>
      <xdr:rowOff>142875</xdr:rowOff>
    </xdr:from>
    <xdr:ext cx="4231481" cy="436786"/>
    <xdr:sp macro="" textlink="">
      <xdr:nvSpPr>
        <xdr:cNvPr id="5" name="TextBox 4">
          <a:extLst>
            <a:ext uri="{FF2B5EF4-FFF2-40B4-BE49-F238E27FC236}">
              <a16:creationId xmlns:a16="http://schemas.microsoft.com/office/drawing/2014/main" xmlns="" id="{00000000-0008-0000-0400-000005000000}"/>
            </a:ext>
          </a:extLst>
        </xdr:cNvPr>
        <xdr:cNvSpPr txBox="1"/>
      </xdr:nvSpPr>
      <xdr:spPr>
        <a:xfrm>
          <a:off x="4383937" y="6688544"/>
          <a:ext cx="4231481" cy="43678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a:t>
          </a:r>
          <a:r>
            <a:rPr lang="en-GB" sz="1100" b="1" baseline="0"/>
            <a:t> Allowance</a:t>
          </a:r>
          <a:endParaRPr lang="en-GB" sz="1100" b="1"/>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As at DD</a:t>
          </a:r>
          <a:endParaRPr lang="en-GB" sz="1100"/>
        </a:p>
      </xdr:txBody>
    </xdr:sp>
    <xdr:clientData/>
  </xdr:oneCellAnchor>
  <xdr:oneCellAnchor>
    <xdr:from>
      <xdr:col>10</xdr:col>
      <xdr:colOff>0</xdr:colOff>
      <xdr:row>22</xdr:row>
      <xdr:rowOff>0</xdr:rowOff>
    </xdr:from>
    <xdr:ext cx="4231481" cy="609013"/>
    <xdr:sp macro="" textlink="">
      <xdr:nvSpPr>
        <xdr:cNvPr id="6" name="TextBox 5">
          <a:extLst>
            <a:ext uri="{FF2B5EF4-FFF2-40B4-BE49-F238E27FC236}">
              <a16:creationId xmlns:a16="http://schemas.microsoft.com/office/drawing/2014/main" xmlns="" id="{00000000-0008-0000-0400-000005000000}"/>
            </a:ext>
          </a:extLst>
        </xdr:cNvPr>
        <xdr:cNvSpPr txBox="1"/>
      </xdr:nvSpPr>
      <xdr:spPr>
        <a:xfrm>
          <a:off x="17716500" y="6719455"/>
          <a:ext cx="4231481"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a:t>
          </a:r>
          <a:r>
            <a:rPr lang="en-GB" sz="1100" b="1" baseline="0"/>
            <a:t> Allowance</a:t>
          </a:r>
          <a:endParaRPr lang="en-GB" sz="1100" b="1"/>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Our models include a % load with ammonia &lt;3mg/l therefore we consider the claim to be partially covered by an implicit allowance.</a:t>
          </a:r>
          <a:endParaRPr lang="en-GB" sz="1100"/>
        </a:p>
      </xdr:txBody>
    </xdr:sp>
    <xdr:clientData/>
  </xdr:oneCellAnchor>
  <xdr:oneCellAnchor>
    <xdr:from>
      <xdr:col>8</xdr:col>
      <xdr:colOff>0</xdr:colOff>
      <xdr:row>39</xdr:row>
      <xdr:rowOff>0</xdr:rowOff>
    </xdr:from>
    <xdr:ext cx="7652715" cy="1125693"/>
    <xdr:sp macro="" textlink="">
      <xdr:nvSpPr>
        <xdr:cNvPr id="7" name="TextBox 6">
          <a:extLst>
            <a:ext uri="{FF2B5EF4-FFF2-40B4-BE49-F238E27FC236}">
              <a16:creationId xmlns:a16="http://schemas.microsoft.com/office/drawing/2014/main" xmlns="" id="{00000000-0008-0000-0400-000005000000}"/>
            </a:ext>
          </a:extLst>
        </xdr:cNvPr>
        <xdr:cNvSpPr txBox="1"/>
      </xdr:nvSpPr>
      <xdr:spPr>
        <a:xfrm>
          <a:off x="13845887" y="12824115"/>
          <a:ext cx="7652715" cy="112569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arguments</a:t>
          </a:r>
        </a:p>
        <a:p>
          <a:r>
            <a:rPr lang="en-GB" sz="1100" baseline="0">
              <a:solidFill>
                <a:schemeClr val="dk1"/>
              </a:solidFill>
              <a:effectLst/>
              <a:latin typeface="+mn-lt"/>
              <a:ea typeface="+mn-ea"/>
              <a:cs typeface="+mn-cs"/>
            </a:rPr>
            <a:t>In its own modelling test, Severn Trent Water use percentage of load with tertiary treatment and claims that it improves Ofwat model. The company uses Bayesian Information Criteria (BIC) that measures the model quality. It uses this BIC as supporting evidence for its preferred models that use tertiary treatment, instead of percentage of ammonia below 1mg/l. However, regardless of the BIC value, as long as the coefficient for tertiary treatment in the tested/proposed models are insignificant, Ofwat cannot accept it as valid argument. </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1768078</xdr:colOff>
      <xdr:row>28</xdr:row>
      <xdr:rowOff>0</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127793</xdr:colOff>
      <xdr:row>22</xdr:row>
      <xdr:rowOff>178593</xdr:rowOff>
    </xdr:from>
    <xdr:ext cx="5166914" cy="609013"/>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4223543" y="5762624"/>
          <a:ext cx="5166914"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p>
        <a:p>
          <a:endParaRPr lang="en-GB">
            <a:effectLst/>
          </a:endParaRPr>
        </a:p>
        <a:p>
          <a:r>
            <a:rPr lang="en-GB" sz="1100">
              <a:solidFill>
                <a:schemeClr val="dk1"/>
              </a:solidFill>
              <a:effectLst/>
              <a:latin typeface="+mn-lt"/>
              <a:ea typeface="+mn-ea"/>
              <a:cs typeface="+mn-cs"/>
            </a:rPr>
            <a:t>As at DD</a:t>
          </a:r>
          <a:endParaRPr lang="en-GB">
            <a:effectLst/>
          </a:endParaRPr>
        </a:p>
      </xdr:txBody>
    </xdr:sp>
    <xdr:clientData/>
  </xdr:oneCellAnchor>
  <xdr:oneCellAnchor>
    <xdr:from>
      <xdr:col>1</xdr:col>
      <xdr:colOff>1768078</xdr:colOff>
      <xdr:row>39</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22859" y="677465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10</xdr:col>
      <xdr:colOff>0</xdr:colOff>
      <xdr:row>16</xdr:row>
      <xdr:rowOff>0</xdr:rowOff>
    </xdr:from>
    <xdr:ext cx="5166914" cy="1814599"/>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17950296" y="4364182"/>
          <a:ext cx="5166914" cy="181459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p>
        <a:p>
          <a:endParaRPr lang="en-GB">
            <a:effectLst/>
          </a:endParaRPr>
        </a:p>
        <a:p>
          <a:r>
            <a:rPr lang="en-GB" sz="1100">
              <a:solidFill>
                <a:schemeClr val="dk1"/>
              </a:solidFill>
              <a:effectLst/>
              <a:latin typeface="+mn-lt"/>
              <a:ea typeface="+mn-ea"/>
              <a:cs typeface="+mn-cs"/>
            </a:rPr>
            <a:t>£123.6m is SVE's estimate of the implicit allowance (£82m WFD</a:t>
          </a:r>
          <a:r>
            <a:rPr lang="en-GB" sz="1100" baseline="0">
              <a:solidFill>
                <a:schemeClr val="dk1"/>
              </a:solidFill>
              <a:effectLst/>
              <a:latin typeface="+mn-lt"/>
              <a:ea typeface="+mn-ea"/>
              <a:cs typeface="+mn-cs"/>
            </a:rPr>
            <a:t> + £42m UWWTD) based on "</a:t>
          </a:r>
          <a:r>
            <a:rPr lang="en-GB" sz="1100" b="0" i="0" baseline="0">
              <a:solidFill>
                <a:schemeClr val="dk1"/>
              </a:solidFill>
              <a:effectLst/>
              <a:latin typeface="+mn-lt"/>
              <a:ea typeface="+mn-ea"/>
              <a:cs typeface="+mn-cs"/>
            </a:rPr>
            <a:t>historic levels of activity and efficient cost" (ref. Appendix A8 'Securing efficiency and enhancement spend', section 8.7.1.2)</a:t>
          </a:r>
        </a:p>
        <a:p>
          <a:endParaRPr lang="en-GB">
            <a:effectLst/>
          </a:endParaRPr>
        </a:p>
        <a:p>
          <a:r>
            <a:rPr lang="en-GB" sz="1100" b="0" i="0" baseline="0">
              <a:solidFill>
                <a:schemeClr val="dk1"/>
              </a:solidFill>
              <a:effectLst/>
              <a:latin typeface="+mn-lt"/>
              <a:ea typeface="+mn-ea"/>
              <a:cs typeface="+mn-cs"/>
            </a:rPr>
            <a:t>Note: The total value of the claim (£398.63m) comprises £383.76m capex (in WWS2 Block A, Lines 7-11, 16, 18-20 &amp; 22) + £42.43m opex (in WWS2 Block B) - 5 x £5.56m opex from AMP6 schemes coming on line in 2019-20 (also in WWS2 Block B). (ref. Appendix A8 'Securing efficiency and enhancement spend', section 8.5 (p115))</a:t>
          </a:r>
          <a:endParaRPr lang="en-GB">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318293</xdr:colOff>
      <xdr:row>22</xdr:row>
      <xdr:rowOff>119061</xdr:rowOff>
    </xdr:from>
    <xdr:ext cx="3134519" cy="781240"/>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4128293" y="6548436"/>
          <a:ext cx="3134519"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pPr eaLnBrk="1" fontAlgn="auto" latinLnBrk="0" hangingPunct="1"/>
          <a:r>
            <a:rPr lang="en-GB" sz="1100">
              <a:solidFill>
                <a:schemeClr val="dk1"/>
              </a:solidFill>
              <a:effectLst/>
              <a:latin typeface="+mn-lt"/>
              <a:ea typeface="+mn-ea"/>
              <a:cs typeface="+mn-cs"/>
            </a:rPr>
            <a:t>As at DD</a:t>
          </a:r>
          <a:endParaRPr lang="en-GB">
            <a:effectLst/>
          </a:endParaRPr>
        </a:p>
        <a:p>
          <a:endParaRPr lang="en-GB" sz="1100"/>
        </a:p>
      </xdr:txBody>
    </xdr:sp>
    <xdr:clientData/>
  </xdr:oneCellAnchor>
  <xdr:oneCellAnchor>
    <xdr:from>
      <xdr:col>1</xdr:col>
      <xdr:colOff>1768078</xdr:colOff>
      <xdr:row>38</xdr:row>
      <xdr:rowOff>0</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10</xdr:col>
      <xdr:colOff>0</xdr:colOff>
      <xdr:row>18</xdr:row>
      <xdr:rowOff>0</xdr:rowOff>
    </xdr:from>
    <xdr:ext cx="3134519" cy="953466"/>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16168688" y="5631658"/>
          <a:ext cx="3134519"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pPr eaLnBrk="1" fontAlgn="auto" latinLnBrk="0" hangingPunct="1"/>
          <a:r>
            <a:rPr lang="en-GB" sz="1100">
              <a:solidFill>
                <a:schemeClr val="dk1"/>
              </a:solidFill>
              <a:effectLst/>
              <a:latin typeface="+mn-lt"/>
              <a:ea typeface="+mn-ea"/>
              <a:cs typeface="+mn-cs"/>
            </a:rPr>
            <a:t>The company has considered an</a:t>
          </a:r>
          <a:r>
            <a:rPr lang="en-GB" sz="1100" baseline="0">
              <a:solidFill>
                <a:schemeClr val="dk1"/>
              </a:solidFill>
              <a:effectLst/>
              <a:latin typeface="+mn-lt"/>
              <a:ea typeface="+mn-ea"/>
              <a:cs typeface="+mn-cs"/>
            </a:rPr>
            <a:t> implicit allowance (23.9m) as described in the claim description.</a:t>
          </a:r>
          <a:endParaRPr lang="en-GB">
            <a:effectLst/>
          </a:endParaRPr>
        </a:p>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301625</xdr:colOff>
      <xdr:row>22</xdr:row>
      <xdr:rowOff>162718</xdr:rowOff>
    </xdr:from>
    <xdr:ext cx="5173265" cy="781240"/>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4111625" y="5496718"/>
          <a:ext cx="5173265"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solidFill>
                <a:schemeClr val="dk1"/>
              </a:solidFill>
              <a:effectLst/>
              <a:latin typeface="+mn-lt"/>
              <a:ea typeface="+mn-ea"/>
              <a:cs typeface="+mn-cs"/>
            </a:rPr>
            <a:t>The company has considered an</a:t>
          </a:r>
          <a:r>
            <a:rPr lang="en-GB" sz="1100" baseline="0">
              <a:solidFill>
                <a:schemeClr val="dk1"/>
              </a:solidFill>
              <a:effectLst/>
              <a:latin typeface="+mn-lt"/>
              <a:ea typeface="+mn-ea"/>
              <a:cs typeface="+mn-cs"/>
            </a:rPr>
            <a:t> implicit allowance as described in the claim description.</a:t>
          </a:r>
          <a:endParaRPr lang="en-GB">
            <a:effectLst/>
          </a:endParaRPr>
        </a:p>
      </xdr:txBody>
    </xdr:sp>
    <xdr:clientData/>
  </xdr:oneCellAnchor>
  <xdr:oneCellAnchor>
    <xdr:from>
      <xdr:col>1</xdr:col>
      <xdr:colOff>1768078</xdr:colOff>
      <xdr:row>38</xdr:row>
      <xdr:rowOff>0</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10</xdr:col>
      <xdr:colOff>0</xdr:colOff>
      <xdr:row>23</xdr:row>
      <xdr:rowOff>0</xdr:rowOff>
    </xdr:from>
    <xdr:ext cx="5173265" cy="781240"/>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17109283" y="7798595"/>
          <a:ext cx="5173265"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solidFill>
                <a:schemeClr val="dk1"/>
              </a:solidFill>
              <a:effectLst/>
              <a:latin typeface="+mn-lt"/>
              <a:ea typeface="+mn-ea"/>
              <a:cs typeface="+mn-cs"/>
            </a:rPr>
            <a:t>The company has considered an</a:t>
          </a:r>
          <a:r>
            <a:rPr lang="en-GB" sz="1100" baseline="0">
              <a:solidFill>
                <a:schemeClr val="dk1"/>
              </a:solidFill>
              <a:effectLst/>
              <a:latin typeface="+mn-lt"/>
              <a:ea typeface="+mn-ea"/>
              <a:cs typeface="+mn-cs"/>
            </a:rPr>
            <a:t> implicit allowance as described in the claim description.</a:t>
          </a:r>
          <a:endParaRPr lang="en-GB">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1313656</xdr:colOff>
      <xdr:row>22</xdr:row>
      <xdr:rowOff>115092</xdr:rowOff>
    </xdr:from>
    <xdr:ext cx="2639219" cy="436786"/>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5296013" y="5648663"/>
          <a:ext cx="2639219" cy="43678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endParaRPr lang="en-GB" sz="1100"/>
        </a:p>
        <a:p>
          <a:r>
            <a:rPr lang="en-GB" sz="1100"/>
            <a:t>As at DD</a:t>
          </a:r>
        </a:p>
      </xdr:txBody>
    </xdr:sp>
    <xdr:clientData/>
  </xdr:oneCellAnchor>
  <xdr:oneCellAnchor>
    <xdr:from>
      <xdr:col>10</xdr:col>
      <xdr:colOff>0</xdr:colOff>
      <xdr:row>21</xdr:row>
      <xdr:rowOff>0</xdr:rowOff>
    </xdr:from>
    <xdr:ext cx="2639219" cy="609013"/>
    <xdr:sp macro="" textlink="">
      <xdr:nvSpPr>
        <xdr:cNvPr id="3" name="TextBox 2">
          <a:extLst>
            <a:ext uri="{FF2B5EF4-FFF2-40B4-BE49-F238E27FC236}">
              <a16:creationId xmlns:a16="http://schemas.microsoft.com/office/drawing/2014/main" xmlns="" id="{00000000-0008-0000-0400-000002000000}"/>
            </a:ext>
          </a:extLst>
        </xdr:cNvPr>
        <xdr:cNvSpPr txBox="1"/>
      </xdr:nvSpPr>
      <xdr:spPr>
        <a:xfrm>
          <a:off x="21888452" y="5219700"/>
          <a:ext cx="2639219"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endParaRPr lang="en-GB" sz="1100"/>
        </a:p>
        <a:p>
          <a:r>
            <a:rPr lang="en-GB" sz="1100"/>
            <a:t>Investment</a:t>
          </a:r>
          <a:r>
            <a:rPr lang="en-GB" sz="1100" baseline="0"/>
            <a:t> will be assessed as enhancement expenditure.</a:t>
          </a:r>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1768078</xdr:colOff>
      <xdr:row>39</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1768078</xdr:colOff>
      <xdr:row>39</xdr:row>
      <xdr:rowOff>0</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727349</xdr:colOff>
      <xdr:row>22</xdr:row>
      <xdr:rowOff>76475</xdr:rowOff>
    </xdr:from>
    <xdr:ext cx="3933947" cy="609013"/>
    <xdr:sp macro="" textlink="">
      <xdr:nvSpPr>
        <xdr:cNvPr id="6" name="TextBox 5">
          <a:extLst>
            <a:ext uri="{FF2B5EF4-FFF2-40B4-BE49-F238E27FC236}">
              <a16:creationId xmlns:a16="http://schemas.microsoft.com/office/drawing/2014/main" xmlns="" id="{00000000-0008-0000-0400-000002000000}"/>
            </a:ext>
          </a:extLst>
        </xdr:cNvPr>
        <xdr:cNvSpPr txBox="1"/>
      </xdr:nvSpPr>
      <xdr:spPr>
        <a:xfrm>
          <a:off x="4721355" y="6419259"/>
          <a:ext cx="3933947"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solidFill>
                <a:schemeClr val="dk1"/>
              </a:solidFill>
              <a:effectLst/>
              <a:latin typeface="+mn-lt"/>
              <a:ea typeface="+mn-ea"/>
              <a:cs typeface="+mn-cs"/>
            </a:rPr>
            <a:t>As at DD.</a:t>
          </a:r>
          <a:endParaRPr lang="en-GB">
            <a:effectLst/>
          </a:endParaRPr>
        </a:p>
      </xdr:txBody>
    </xdr:sp>
    <xdr:clientData/>
  </xdr:oneCellAnchor>
  <xdr:oneCellAnchor>
    <xdr:from>
      <xdr:col>1</xdr:col>
      <xdr:colOff>1768078</xdr:colOff>
      <xdr:row>39</xdr:row>
      <xdr:rowOff>0</xdr:rowOff>
    </xdr:from>
    <xdr:ext cx="2976563" cy="482203"/>
    <xdr:sp macro="" textlink="">
      <xdr:nvSpPr>
        <xdr:cNvPr id="7" name="TextBox 6">
          <a:extLst>
            <a:ext uri="{FF2B5EF4-FFF2-40B4-BE49-F238E27FC236}">
              <a16:creationId xmlns:a16="http://schemas.microsoft.com/office/drawing/2014/main" xmlns="" id="{00000000-0008-0000-0400-000003000000}"/>
            </a:ext>
          </a:extLst>
        </xdr:cNvPr>
        <xdr:cNvSpPr txBox="1"/>
      </xdr:nvSpPr>
      <xdr:spPr>
        <a:xfrm>
          <a:off x="1925241" y="13419533"/>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10</xdr:col>
      <xdr:colOff>0</xdr:colOff>
      <xdr:row>24</xdr:row>
      <xdr:rowOff>0</xdr:rowOff>
    </xdr:from>
    <xdr:ext cx="3933947" cy="953466"/>
    <xdr:sp macro="" textlink="">
      <xdr:nvSpPr>
        <xdr:cNvPr id="5" name="TextBox 4">
          <a:extLst>
            <a:ext uri="{FF2B5EF4-FFF2-40B4-BE49-F238E27FC236}">
              <a16:creationId xmlns:a16="http://schemas.microsoft.com/office/drawing/2014/main" xmlns="" id="{00000000-0008-0000-0400-000002000000}"/>
            </a:ext>
          </a:extLst>
        </xdr:cNvPr>
        <xdr:cNvSpPr txBox="1"/>
      </xdr:nvSpPr>
      <xdr:spPr>
        <a:xfrm>
          <a:off x="17252158" y="6619875"/>
          <a:ext cx="3933947"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solidFill>
                <a:schemeClr val="dk1"/>
              </a:solidFill>
              <a:effectLst/>
              <a:latin typeface="+mn-lt"/>
              <a:ea typeface="+mn-ea"/>
              <a:cs typeface="+mn-cs"/>
            </a:rPr>
            <a:t>If the functional form or</a:t>
          </a:r>
          <a:r>
            <a:rPr lang="en-GB" sz="1100" baseline="0">
              <a:solidFill>
                <a:schemeClr val="dk1"/>
              </a:solidFill>
              <a:effectLst/>
              <a:latin typeface="+mn-lt"/>
              <a:ea typeface="+mn-ea"/>
              <a:cs typeface="+mn-cs"/>
            </a:rPr>
            <a:t> variables included in Ofwat's models fail to fully account for this claim, there will be an implicit allowance through the density function used.</a:t>
          </a:r>
          <a:endParaRPr lang="en-GB">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1768078</xdr:colOff>
      <xdr:row>39</xdr:row>
      <xdr:rowOff>0</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431960</xdr:colOff>
      <xdr:row>22</xdr:row>
      <xdr:rowOff>83344</xdr:rowOff>
    </xdr:from>
    <xdr:ext cx="4628196" cy="589007"/>
    <xdr:sp macro="" textlink="">
      <xdr:nvSpPr>
        <xdr:cNvPr id="6" name="TextBox 5">
          <a:extLst>
            <a:ext uri="{FF2B5EF4-FFF2-40B4-BE49-F238E27FC236}">
              <a16:creationId xmlns:a16="http://schemas.microsoft.com/office/drawing/2014/main" xmlns="" id="{00000000-0008-0000-0400-000002000000}"/>
            </a:ext>
          </a:extLst>
        </xdr:cNvPr>
        <xdr:cNvSpPr txBox="1"/>
      </xdr:nvSpPr>
      <xdr:spPr>
        <a:xfrm>
          <a:off x="4201139" y="8043523"/>
          <a:ext cx="4628196" cy="58900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latin typeface="Arial" panose="020B0604020202020204" pitchFamily="34" charset="0"/>
              <a:cs typeface="Arial" panose="020B0604020202020204" pitchFamily="34" charset="0"/>
            </a:rPr>
            <a:t>Implicit allowance</a:t>
          </a:r>
        </a:p>
        <a:p>
          <a:endParaRPr lang="en-GB" sz="1100">
            <a:latin typeface="Arial" panose="020B0604020202020204" pitchFamily="34" charset="0"/>
            <a:cs typeface="Arial" panose="020B0604020202020204" pitchFamily="34" charset="0"/>
          </a:endParaRPr>
        </a:p>
        <a:p>
          <a:r>
            <a:rPr lang="en-GB" sz="1100">
              <a:solidFill>
                <a:schemeClr val="dk1"/>
              </a:solidFill>
              <a:effectLst/>
              <a:latin typeface="+mn-lt"/>
              <a:ea typeface="+mn-ea"/>
              <a:cs typeface="+mn-cs"/>
            </a:rPr>
            <a:t>As at DD.</a:t>
          </a:r>
        </a:p>
      </xdr:txBody>
    </xdr:sp>
    <xdr:clientData/>
  </xdr:oneCellAnchor>
  <xdr:oneCellAnchor>
    <xdr:from>
      <xdr:col>10</xdr:col>
      <xdr:colOff>726282</xdr:colOff>
      <xdr:row>21</xdr:row>
      <xdr:rowOff>0</xdr:rowOff>
    </xdr:from>
    <xdr:ext cx="4628196" cy="1105687"/>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18359440" y="7977188"/>
          <a:ext cx="4628196" cy="110568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latin typeface="Arial" panose="020B0604020202020204" pitchFamily="34" charset="0"/>
              <a:cs typeface="Arial" panose="020B0604020202020204" pitchFamily="34" charset="0"/>
            </a:rPr>
            <a:t>Implicit allowance</a:t>
          </a:r>
        </a:p>
        <a:p>
          <a:endParaRPr lang="en-GB" sz="1100">
            <a:latin typeface="Arial" panose="020B0604020202020204" pitchFamily="34" charset="0"/>
            <a:cs typeface="Arial" panose="020B0604020202020204" pitchFamily="34" charset="0"/>
          </a:endParaRPr>
        </a:p>
        <a:p>
          <a:r>
            <a:rPr lang="en-GB" sz="1100">
              <a:solidFill>
                <a:schemeClr val="dk1"/>
              </a:solidFill>
              <a:effectLst/>
              <a:latin typeface="+mn-lt"/>
              <a:ea typeface="+mn-ea"/>
              <a:cs typeface="+mn-cs"/>
            </a:rPr>
            <a:t>SVE states that an implicit allowance of £79m is contained in our cost baseline. When deducted from the total business plan entries for ‘new developments’ and ‘new connections’ this gives £179m as SVE sets out in the claim pro-forma.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1768078</xdr:colOff>
      <xdr:row>39</xdr:row>
      <xdr:rowOff>0</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1768078</xdr:colOff>
      <xdr:row>39</xdr:row>
      <xdr:rowOff>0</xdr:rowOff>
    </xdr:from>
    <xdr:ext cx="2976563" cy="482203"/>
    <xdr:sp macro="" textlink="">
      <xdr:nvSpPr>
        <xdr:cNvPr id="7" name="TextBox 6">
          <a:extLst>
            <a:ext uri="{FF2B5EF4-FFF2-40B4-BE49-F238E27FC236}">
              <a16:creationId xmlns:a16="http://schemas.microsoft.com/office/drawing/2014/main" xmlns="" id="{00000000-0008-0000-0400-000003000000}"/>
            </a:ext>
          </a:extLst>
        </xdr:cNvPr>
        <xdr:cNvSpPr txBox="1"/>
      </xdr:nvSpPr>
      <xdr:spPr>
        <a:xfrm>
          <a:off x="1925241" y="13419533"/>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302505</xdr:colOff>
      <xdr:row>22</xdr:row>
      <xdr:rowOff>17688</xdr:rowOff>
    </xdr:from>
    <xdr:ext cx="5532362" cy="609013"/>
    <xdr:sp macro="" textlink="">
      <xdr:nvSpPr>
        <xdr:cNvPr id="10" name="TextBox 9">
          <a:extLst>
            <a:ext uri="{FF2B5EF4-FFF2-40B4-BE49-F238E27FC236}">
              <a16:creationId xmlns:a16="http://schemas.microsoft.com/office/drawing/2014/main" xmlns="" id="{00000000-0008-0000-0400-000002000000}"/>
            </a:ext>
          </a:extLst>
        </xdr:cNvPr>
        <xdr:cNvSpPr txBox="1"/>
      </xdr:nvSpPr>
      <xdr:spPr>
        <a:xfrm>
          <a:off x="4212768" y="5870550"/>
          <a:ext cx="5532362"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solidFill>
                <a:schemeClr val="dk1"/>
              </a:solidFill>
              <a:effectLst/>
              <a:latin typeface="+mn-lt"/>
              <a:ea typeface="+mn-ea"/>
              <a:cs typeface="+mn-cs"/>
            </a:rPr>
            <a:t>As at DD.</a:t>
          </a:r>
          <a:endParaRPr lang="en-GB"/>
        </a:p>
      </xdr:txBody>
    </xdr:sp>
    <xdr:clientData/>
  </xdr:oneCellAnchor>
  <xdr:oneCellAnchor>
    <xdr:from>
      <xdr:col>1</xdr:col>
      <xdr:colOff>1768078</xdr:colOff>
      <xdr:row>39</xdr:row>
      <xdr:rowOff>0</xdr:rowOff>
    </xdr:from>
    <xdr:ext cx="2976563" cy="482203"/>
    <xdr:sp macro="" textlink="">
      <xdr:nvSpPr>
        <xdr:cNvPr id="11" name="TextBox 10">
          <a:extLst>
            <a:ext uri="{FF2B5EF4-FFF2-40B4-BE49-F238E27FC236}">
              <a16:creationId xmlns:a16="http://schemas.microsoft.com/office/drawing/2014/main" xmlns="" id="{00000000-0008-0000-0400-000003000000}"/>
            </a:ext>
          </a:extLst>
        </xdr:cNvPr>
        <xdr:cNvSpPr txBox="1"/>
      </xdr:nvSpPr>
      <xdr:spPr>
        <a:xfrm>
          <a:off x="1925241" y="13419533"/>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10</xdr:col>
      <xdr:colOff>0</xdr:colOff>
      <xdr:row>18</xdr:row>
      <xdr:rowOff>0</xdr:rowOff>
    </xdr:from>
    <xdr:ext cx="5532362" cy="953466"/>
    <xdr:sp macro="" textlink="">
      <xdr:nvSpPr>
        <xdr:cNvPr id="6" name="TextBox 5">
          <a:extLst>
            <a:ext uri="{FF2B5EF4-FFF2-40B4-BE49-F238E27FC236}">
              <a16:creationId xmlns:a16="http://schemas.microsoft.com/office/drawing/2014/main" xmlns="" id="{00000000-0008-0000-0400-000002000000}"/>
            </a:ext>
          </a:extLst>
        </xdr:cNvPr>
        <xdr:cNvSpPr txBox="1"/>
      </xdr:nvSpPr>
      <xdr:spPr>
        <a:xfrm>
          <a:off x="19323845" y="5095875"/>
          <a:ext cx="5532362"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solidFill>
                <a:schemeClr val="dk1"/>
              </a:solidFill>
              <a:effectLst/>
              <a:latin typeface="+mn-lt"/>
              <a:ea typeface="+mn-ea"/>
              <a:cs typeface="+mn-cs"/>
            </a:rPr>
            <a:t>The</a:t>
          </a:r>
          <a:r>
            <a:rPr lang="en-GB" sz="1100" baseline="0">
              <a:solidFill>
                <a:schemeClr val="dk1"/>
              </a:solidFill>
              <a:effectLst/>
              <a:latin typeface="+mn-lt"/>
              <a:ea typeface="+mn-ea"/>
              <a:cs typeface="+mn-cs"/>
            </a:rPr>
            <a:t> models include the economies of scale driver in two different measures: % load treated at bands 1-3 and % load treated at band 6. Therefore, we consider that the implicit allowance fully covers this claim.</a:t>
          </a:r>
          <a:endParaRPr lang="en-GB"/>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showGridLines="0" tabSelected="1" workbookViewId="0"/>
  </sheetViews>
  <sheetFormatPr defaultColWidth="9" defaultRowHeight="16" x14ac:dyDescent="0.5"/>
  <cols>
    <col min="1" max="1" width="1.81640625" style="2" customWidth="1"/>
    <col min="2" max="2" width="9" style="2" customWidth="1"/>
    <col min="3" max="3" width="9" style="2"/>
    <col min="4" max="5" width="9" style="2" customWidth="1"/>
    <col min="6" max="8" width="9" style="2"/>
    <col min="9" max="9" width="3" style="2" customWidth="1"/>
    <col min="10" max="10" width="9" style="2"/>
    <col min="11" max="11" width="16" style="2" bestFit="1" customWidth="1"/>
    <col min="12" max="12" width="9" style="2" customWidth="1"/>
    <col min="13" max="13" width="11.81640625" style="2" bestFit="1" customWidth="1"/>
    <col min="14" max="16384" width="9" style="2"/>
  </cols>
  <sheetData>
    <row r="1" spans="1:11" ht="21" x14ac:dyDescent="0.6">
      <c r="A1" s="7"/>
      <c r="B1" s="10" t="s">
        <v>0</v>
      </c>
      <c r="C1" s="11"/>
      <c r="D1" s="12"/>
      <c r="K1" s="8"/>
    </row>
    <row r="2" spans="1:11" ht="9" customHeight="1" x14ac:dyDescent="0.5"/>
  </sheetData>
  <conditionalFormatting sqref="L11:L15">
    <cfRule type="expression" dxfId="51" priority="3">
      <formula>L11="Error"</formula>
    </cfRule>
    <cfRule type="expression" dxfId="50" priority="4">
      <formula>L11="Ok"</formula>
    </cfRule>
  </conditionalFormatting>
  <conditionalFormatting sqref="L11:L15">
    <cfRule type="expression" dxfId="49" priority="1">
      <formula>$CO$6="Error"</formula>
    </cfRule>
    <cfRule type="expression" dxfId="48" priority="2">
      <formula>$CO$6="Ok"</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N43"/>
  <sheetViews>
    <sheetView showGridLines="0" zoomScaleNormal="100" workbookViewId="0">
      <pane ySplit="1" topLeftCell="A2" activePane="bottomLeft" state="frozen"/>
      <selection activeCell="I28" sqref="I28"/>
      <selection pane="bottomLeft"/>
    </sheetView>
  </sheetViews>
  <sheetFormatPr defaultColWidth="8.81640625" defaultRowHeight="16" x14ac:dyDescent="0.5"/>
  <cols>
    <col min="1" max="1" width="2" style="1" customWidth="1"/>
    <col min="2" max="2" width="34.81640625" style="1" customWidth="1"/>
    <col min="3" max="3" width="21.81640625" style="1" customWidth="1"/>
    <col min="4" max="4" width="105.54296875" style="3" customWidth="1"/>
    <col min="5" max="5" width="8.54296875" style="1" customWidth="1"/>
    <col min="6" max="6" width="26.54296875" style="1" customWidth="1"/>
    <col min="7" max="8" width="8.54296875" style="1" customWidth="1"/>
    <col min="9" max="9" width="31.81640625" style="119" customWidth="1"/>
    <col min="10" max="10" width="22.453125" style="119" bestFit="1" customWidth="1"/>
    <col min="11" max="11" width="98.1796875" style="119" customWidth="1"/>
    <col min="12" max="12" width="8.54296875" style="119" customWidth="1"/>
    <col min="13" max="13" width="26.54296875" style="119" customWidth="1"/>
    <col min="14" max="14" width="8.54296875" style="1" customWidth="1"/>
    <col min="15" max="16384" width="8.81640625" style="1"/>
  </cols>
  <sheetData>
    <row r="1" spans="2:13" s="3" customFormat="1" ht="21" x14ac:dyDescent="0.5">
      <c r="B1" s="13" t="s">
        <v>356</v>
      </c>
      <c r="C1" s="13"/>
      <c r="D1" s="49"/>
      <c r="E1" s="13"/>
      <c r="F1" s="13"/>
      <c r="G1" s="1"/>
      <c r="H1" s="4"/>
      <c r="I1" s="138" t="s">
        <v>474</v>
      </c>
      <c r="J1" s="138"/>
      <c r="K1" s="138"/>
      <c r="L1" s="138"/>
      <c r="M1" s="138"/>
    </row>
    <row r="2" spans="2:13" s="3" customFormat="1" ht="21" x14ac:dyDescent="0.5">
      <c r="B2" s="14" t="s">
        <v>8</v>
      </c>
      <c r="C2" s="21"/>
      <c r="E2" s="1"/>
      <c r="F2" s="1"/>
      <c r="G2" s="1"/>
      <c r="H2" s="4"/>
      <c r="I2" s="139" t="s">
        <v>8</v>
      </c>
      <c r="J2" s="138"/>
      <c r="K2" s="138"/>
      <c r="L2" s="140"/>
      <c r="M2" s="140"/>
    </row>
    <row r="3" spans="2:13" x14ac:dyDescent="0.5">
      <c r="B3" s="20" t="s">
        <v>454</v>
      </c>
      <c r="C3" s="22" t="s">
        <v>383</v>
      </c>
      <c r="I3" s="141" t="s">
        <v>454</v>
      </c>
      <c r="J3" s="142" t="s">
        <v>383</v>
      </c>
      <c r="K3" s="140"/>
      <c r="L3" s="140"/>
      <c r="M3" s="140"/>
    </row>
    <row r="4" spans="2:13" x14ac:dyDescent="0.5">
      <c r="B4" s="20" t="s">
        <v>9</v>
      </c>
      <c r="C4" s="23"/>
      <c r="I4" s="141" t="s">
        <v>9</v>
      </c>
      <c r="J4" s="143">
        <v>43396</v>
      </c>
      <c r="K4" s="140"/>
      <c r="L4" s="140"/>
      <c r="M4" s="140"/>
    </row>
    <row r="5" spans="2:13" x14ac:dyDescent="0.5">
      <c r="B5" s="20" t="s">
        <v>10</v>
      </c>
      <c r="C5" s="23" t="s">
        <v>494</v>
      </c>
      <c r="I5" s="141" t="s">
        <v>10</v>
      </c>
      <c r="J5" s="143" t="s">
        <v>384</v>
      </c>
      <c r="K5" s="140"/>
      <c r="L5" s="140"/>
      <c r="M5" s="140"/>
    </row>
    <row r="6" spans="2:13" x14ac:dyDescent="0.5">
      <c r="B6" s="18"/>
      <c r="C6" s="19"/>
      <c r="D6" s="50"/>
      <c r="I6" s="144"/>
      <c r="J6" s="145"/>
      <c r="K6" s="145"/>
      <c r="L6" s="140"/>
      <c r="M6" s="140"/>
    </row>
    <row r="7" spans="2:13" x14ac:dyDescent="0.5">
      <c r="B7" s="14" t="s">
        <v>11</v>
      </c>
      <c r="I7" s="139" t="s">
        <v>11</v>
      </c>
      <c r="J7" s="140"/>
      <c r="K7" s="140"/>
      <c r="L7" s="140"/>
      <c r="M7" s="140"/>
    </row>
    <row r="8" spans="2:13" ht="104.25" customHeight="1" x14ac:dyDescent="0.5">
      <c r="B8" s="15" t="s">
        <v>12</v>
      </c>
      <c r="C8" s="218" t="s">
        <v>426</v>
      </c>
      <c r="D8" s="218"/>
      <c r="E8" s="1" t="s">
        <v>345</v>
      </c>
      <c r="I8" s="141" t="s">
        <v>12</v>
      </c>
      <c r="J8" s="219" t="s">
        <v>426</v>
      </c>
      <c r="K8" s="219"/>
      <c r="L8" s="140" t="s">
        <v>345</v>
      </c>
      <c r="M8" s="140"/>
    </row>
    <row r="9" spans="2:13" x14ac:dyDescent="0.5">
      <c r="B9" s="15" t="s">
        <v>1</v>
      </c>
      <c r="C9" s="99" t="s">
        <v>51</v>
      </c>
      <c r="D9" s="51"/>
      <c r="I9" s="141" t="s">
        <v>1</v>
      </c>
      <c r="J9" s="147" t="s">
        <v>51</v>
      </c>
      <c r="K9" s="148"/>
      <c r="L9" s="140"/>
      <c r="M9" s="140"/>
    </row>
    <row r="10" spans="2:13" x14ac:dyDescent="0.5">
      <c r="B10" s="15" t="s">
        <v>13</v>
      </c>
      <c r="C10" s="16" t="s">
        <v>36</v>
      </c>
      <c r="D10" s="35"/>
      <c r="I10" s="141" t="s">
        <v>13</v>
      </c>
      <c r="J10" s="147" t="s">
        <v>36</v>
      </c>
      <c r="K10" s="140"/>
      <c r="L10" s="140"/>
      <c r="M10" s="140"/>
    </row>
    <row r="11" spans="2:13" x14ac:dyDescent="0.5">
      <c r="B11" s="15" t="s">
        <v>14</v>
      </c>
      <c r="C11" s="6" t="s">
        <v>323</v>
      </c>
      <c r="D11" s="52"/>
      <c r="I11" s="141" t="s">
        <v>14</v>
      </c>
      <c r="J11" s="141" t="s">
        <v>323</v>
      </c>
      <c r="K11" s="148"/>
      <c r="L11" s="140"/>
      <c r="M11" s="140"/>
    </row>
    <row r="12" spans="2:13" x14ac:dyDescent="0.5">
      <c r="B12" s="15" t="s">
        <v>15</v>
      </c>
      <c r="C12" s="207">
        <v>72</v>
      </c>
      <c r="I12" s="141" t="s">
        <v>15</v>
      </c>
      <c r="J12" s="149">
        <v>72</v>
      </c>
      <c r="K12" s="150"/>
      <c r="L12" s="140"/>
      <c r="M12" s="140"/>
    </row>
    <row r="13" spans="2:13" x14ac:dyDescent="0.5">
      <c r="I13" s="140"/>
      <c r="J13" s="140"/>
      <c r="K13" s="140"/>
      <c r="L13" s="140"/>
      <c r="M13" s="140"/>
    </row>
    <row r="14" spans="2:13" x14ac:dyDescent="0.5">
      <c r="B14" s="14" t="s">
        <v>31</v>
      </c>
      <c r="I14" s="139" t="s">
        <v>31</v>
      </c>
      <c r="J14" s="140"/>
      <c r="K14" s="140"/>
      <c r="L14" s="140"/>
      <c r="M14" s="140"/>
    </row>
    <row r="15" spans="2:13" ht="48" x14ac:dyDescent="0.5">
      <c r="B15" s="15" t="s">
        <v>31</v>
      </c>
      <c r="C15" s="15" t="s">
        <v>331</v>
      </c>
      <c r="D15" s="41" t="s">
        <v>497</v>
      </c>
      <c r="I15" s="141" t="s">
        <v>31</v>
      </c>
      <c r="J15" s="184" t="s">
        <v>331</v>
      </c>
      <c r="K15" s="197" t="s">
        <v>385</v>
      </c>
      <c r="L15" s="140"/>
      <c r="M15" s="140"/>
    </row>
    <row r="16" spans="2:13" x14ac:dyDescent="0.5">
      <c r="B16" s="6" t="s">
        <v>32</v>
      </c>
      <c r="C16" s="6">
        <v>0</v>
      </c>
      <c r="I16" s="141" t="s">
        <v>32</v>
      </c>
      <c r="J16" s="151">
        <v>0</v>
      </c>
      <c r="K16" s="140"/>
      <c r="L16" s="140"/>
      <c r="M16" s="140"/>
    </row>
    <row r="17" spans="2:13" x14ac:dyDescent="0.5">
      <c r="B17" s="48" t="s">
        <v>457</v>
      </c>
      <c r="C17" s="48"/>
      <c r="I17" s="141" t="s">
        <v>457</v>
      </c>
      <c r="J17" s="141"/>
      <c r="K17" s="140"/>
      <c r="L17" s="140"/>
      <c r="M17" s="140"/>
    </row>
    <row r="18" spans="2:13" x14ac:dyDescent="0.5">
      <c r="B18" s="91" t="s">
        <v>327</v>
      </c>
      <c r="C18" s="48"/>
      <c r="I18" s="141" t="s">
        <v>458</v>
      </c>
      <c r="J18" s="141"/>
      <c r="K18" s="140"/>
      <c r="L18" s="140"/>
      <c r="M18" s="140"/>
    </row>
    <row r="19" spans="2:13" x14ac:dyDescent="0.5">
      <c r="B19" s="91" t="s">
        <v>327</v>
      </c>
      <c r="C19" s="48"/>
      <c r="I19" s="141" t="s">
        <v>459</v>
      </c>
      <c r="J19" s="141"/>
      <c r="K19" s="140"/>
      <c r="L19" s="140"/>
      <c r="M19" s="140"/>
    </row>
    <row r="20" spans="2:13" x14ac:dyDescent="0.5">
      <c r="B20" s="91" t="s">
        <v>327</v>
      </c>
      <c r="C20" s="48"/>
      <c r="I20" s="141" t="s">
        <v>460</v>
      </c>
      <c r="J20" s="141"/>
      <c r="K20" s="140"/>
      <c r="L20" s="140"/>
      <c r="M20" s="140"/>
    </row>
    <row r="21" spans="2:13" x14ac:dyDescent="0.5">
      <c r="B21" s="129" t="s">
        <v>461</v>
      </c>
      <c r="C21" s="126" t="b">
        <f>SUM(C17:C20)=C16</f>
        <v>1</v>
      </c>
      <c r="I21" s="152" t="s">
        <v>461</v>
      </c>
      <c r="J21" s="153" t="b">
        <v>1</v>
      </c>
      <c r="K21" s="140"/>
      <c r="L21" s="140"/>
      <c r="M21" s="140"/>
    </row>
    <row r="22" spans="2:13" x14ac:dyDescent="0.5">
      <c r="I22" s="154"/>
      <c r="J22" s="154"/>
      <c r="K22" s="140"/>
      <c r="L22" s="140"/>
      <c r="M22" s="140"/>
    </row>
    <row r="23" spans="2:13" x14ac:dyDescent="0.5">
      <c r="B23" s="14" t="s">
        <v>17</v>
      </c>
      <c r="I23" s="139" t="s">
        <v>17</v>
      </c>
      <c r="J23" s="140"/>
      <c r="K23" s="140"/>
      <c r="L23" s="140"/>
      <c r="M23" s="140"/>
    </row>
    <row r="24" spans="2:13" x14ac:dyDescent="0.5">
      <c r="B24" s="6" t="s">
        <v>18</v>
      </c>
      <c r="C24" s="114">
        <v>0</v>
      </c>
      <c r="I24" s="141" t="s">
        <v>18</v>
      </c>
      <c r="J24" s="141">
        <v>0</v>
      </c>
      <c r="K24" s="140"/>
      <c r="L24" s="140"/>
      <c r="M24" s="140"/>
    </row>
    <row r="25" spans="2:13" x14ac:dyDescent="0.5">
      <c r="B25" s="6" t="s">
        <v>16</v>
      </c>
      <c r="C25" s="75" t="e">
        <f>SUM(WWS1021SC,WWS1021ST  )</f>
        <v>#NAME?</v>
      </c>
      <c r="D25" s="54"/>
      <c r="I25" s="141" t="s">
        <v>16</v>
      </c>
      <c r="J25" s="155">
        <v>2552.5873297583289</v>
      </c>
      <c r="K25" s="140"/>
      <c r="L25" s="140"/>
      <c r="M25" s="140"/>
    </row>
    <row r="26" spans="2:13" x14ac:dyDescent="0.5">
      <c r="B26" s="26" t="s">
        <v>19</v>
      </c>
      <c r="C26" s="98">
        <v>0</v>
      </c>
      <c r="I26" s="147" t="s">
        <v>19</v>
      </c>
      <c r="J26" s="156">
        <v>0</v>
      </c>
      <c r="K26" s="140"/>
      <c r="L26" s="140"/>
      <c r="M26" s="140"/>
    </row>
    <row r="27" spans="2:13" ht="15.4" customHeight="1" x14ac:dyDescent="0.5">
      <c r="B27" s="26" t="s">
        <v>20</v>
      </c>
      <c r="C27" s="48" t="s">
        <v>332</v>
      </c>
      <c r="I27" s="147" t="s">
        <v>20</v>
      </c>
      <c r="J27" s="141" t="s">
        <v>332</v>
      </c>
      <c r="K27" s="140"/>
      <c r="L27" s="140"/>
      <c r="M27" s="140"/>
    </row>
    <row r="28" spans="2:13" x14ac:dyDescent="0.5">
      <c r="I28" s="140"/>
      <c r="J28" s="140"/>
      <c r="K28" s="140"/>
      <c r="L28" s="140"/>
      <c r="M28" s="140"/>
    </row>
    <row r="29" spans="2:13" x14ac:dyDescent="0.5">
      <c r="B29" s="14" t="s">
        <v>21</v>
      </c>
      <c r="F29" s="14" t="s">
        <v>22</v>
      </c>
      <c r="I29" s="139" t="s">
        <v>21</v>
      </c>
      <c r="J29" s="140"/>
      <c r="K29" s="140"/>
      <c r="L29" s="140"/>
      <c r="M29" s="139" t="s">
        <v>22</v>
      </c>
    </row>
    <row r="30" spans="2:13" ht="23.25" customHeight="1" x14ac:dyDescent="0.5">
      <c r="B30" s="15" t="s">
        <v>23</v>
      </c>
      <c r="C30" s="15" t="s">
        <v>327</v>
      </c>
      <c r="D30" s="55"/>
      <c r="F30" s="16"/>
      <c r="I30" s="141" t="s">
        <v>23</v>
      </c>
      <c r="J30" s="184" t="s">
        <v>327</v>
      </c>
      <c r="K30" s="198" t="s">
        <v>337</v>
      </c>
      <c r="L30" s="186"/>
      <c r="M30" s="146"/>
    </row>
    <row r="31" spans="2:13" ht="222.75" customHeight="1" x14ac:dyDescent="0.5">
      <c r="B31" s="15" t="s">
        <v>24</v>
      </c>
      <c r="C31" s="15" t="s">
        <v>325</v>
      </c>
      <c r="D31" s="41" t="s">
        <v>475</v>
      </c>
      <c r="F31" s="16"/>
      <c r="I31" s="141" t="s">
        <v>24</v>
      </c>
      <c r="J31" s="184" t="s">
        <v>325</v>
      </c>
      <c r="K31" s="197" t="s">
        <v>493</v>
      </c>
      <c r="L31" s="186"/>
      <c r="M31" s="146" t="s">
        <v>336</v>
      </c>
    </row>
    <row r="32" spans="2:13" x14ac:dyDescent="0.5">
      <c r="B32" s="15" t="s">
        <v>25</v>
      </c>
      <c r="C32" s="15" t="s">
        <v>327</v>
      </c>
      <c r="D32" s="41"/>
      <c r="F32" s="16"/>
      <c r="I32" s="141" t="s">
        <v>25</v>
      </c>
      <c r="J32" s="184" t="s">
        <v>327</v>
      </c>
      <c r="K32" s="197"/>
      <c r="L32" s="186"/>
      <c r="M32" s="146"/>
    </row>
    <row r="33" spans="2:14" x14ac:dyDescent="0.5">
      <c r="B33" s="15" t="s">
        <v>26</v>
      </c>
      <c r="C33" s="15" t="s">
        <v>327</v>
      </c>
      <c r="D33" s="55"/>
      <c r="F33" s="15"/>
      <c r="I33" s="141" t="s">
        <v>26</v>
      </c>
      <c r="J33" s="184" t="s">
        <v>327</v>
      </c>
      <c r="K33" s="198"/>
      <c r="L33" s="186"/>
      <c r="M33" s="184"/>
    </row>
    <row r="34" spans="2:14" x14ac:dyDescent="0.5">
      <c r="B34" s="15" t="s">
        <v>27</v>
      </c>
      <c r="C34" s="15" t="s">
        <v>327</v>
      </c>
      <c r="D34" s="41"/>
      <c r="F34" s="16"/>
      <c r="I34" s="141" t="s">
        <v>27</v>
      </c>
      <c r="J34" s="184" t="s">
        <v>327</v>
      </c>
      <c r="K34" s="197"/>
      <c r="L34" s="186"/>
      <c r="M34" s="146"/>
    </row>
    <row r="35" spans="2:14" x14ac:dyDescent="0.5">
      <c r="B35" s="15" t="s">
        <v>28</v>
      </c>
      <c r="C35" s="15" t="s">
        <v>327</v>
      </c>
      <c r="D35" s="55"/>
      <c r="F35" s="15"/>
      <c r="I35" s="141" t="s">
        <v>28</v>
      </c>
      <c r="J35" s="184" t="s">
        <v>327</v>
      </c>
      <c r="K35" s="198"/>
      <c r="L35" s="186"/>
      <c r="M35" s="184"/>
    </row>
    <row r="36" spans="2:14" x14ac:dyDescent="0.5">
      <c r="B36" s="15" t="s">
        <v>29</v>
      </c>
      <c r="C36" s="15" t="s">
        <v>327</v>
      </c>
      <c r="D36" s="55"/>
      <c r="F36" s="15"/>
      <c r="I36" s="141" t="s">
        <v>29</v>
      </c>
      <c r="J36" s="184" t="s">
        <v>327</v>
      </c>
      <c r="K36" s="198"/>
      <c r="L36" s="186"/>
      <c r="M36" s="184"/>
    </row>
    <row r="37" spans="2:14" x14ac:dyDescent="0.5">
      <c r="B37" s="15" t="s">
        <v>30</v>
      </c>
      <c r="C37" s="15" t="s">
        <v>327</v>
      </c>
      <c r="D37" s="55"/>
      <c r="F37" s="15"/>
      <c r="I37" s="141" t="s">
        <v>30</v>
      </c>
      <c r="J37" s="184" t="s">
        <v>327</v>
      </c>
      <c r="K37" s="198"/>
      <c r="L37" s="186"/>
      <c r="M37" s="184"/>
    </row>
    <row r="38" spans="2:14" x14ac:dyDescent="0.5">
      <c r="B38" s="29"/>
      <c r="C38" s="29"/>
      <c r="D38" s="56"/>
      <c r="F38" s="28"/>
      <c r="I38" s="122"/>
      <c r="J38" s="122"/>
      <c r="K38" s="122"/>
      <c r="M38" s="123"/>
    </row>
    <row r="43" spans="2:14" x14ac:dyDescent="0.5">
      <c r="N43" s="4"/>
    </row>
  </sheetData>
  <mergeCells count="2">
    <mergeCell ref="C8:D8"/>
    <mergeCell ref="J8:K8"/>
  </mergeCells>
  <conditionalFormatting sqref="C21">
    <cfRule type="containsText" dxfId="17" priority="5" operator="containsText" text="True">
      <formula>NOT(ISERROR(SEARCH("True",C21)))</formula>
    </cfRule>
    <cfRule type="containsText" dxfId="16" priority="6" operator="containsText" text="False">
      <formula>NOT(ISERROR(SEARCH("False",C21)))</formula>
    </cfRule>
  </conditionalFormatting>
  <conditionalFormatting sqref="J21">
    <cfRule type="containsText" dxfId="15" priority="1" operator="containsText" text="True">
      <formula>NOT(ISERROR(SEARCH("True",J21)))</formula>
    </cfRule>
    <cfRule type="containsText" dxfId="14" priority="2" operator="containsText" text="False">
      <formula>NOT(ISERROR(SEARCH("False",J21)))</formula>
    </cfRule>
  </conditionalFormatting>
  <dataValidations count="6">
    <dataValidation type="list" allowBlank="1" showInputMessage="1" showErrorMessage="1" sqref="C27 J27">
      <formula1>"Yes,No"</formula1>
    </dataValidation>
    <dataValidation type="list" allowBlank="1" showInputMessage="1" showErrorMessage="1" sqref="C15 J15">
      <formula1>"Accept, Partial accept, Reject"</formula1>
    </dataValidation>
    <dataValidation type="list" allowBlank="1" showInputMessage="1" showErrorMessage="1" sqref="C30:C37 J30:J37">
      <formula1>"Pass,Marginal pass, Partial pass, Fail, ,Not assessed, N/A"</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I18:I20 B18:B20">
      <formula1>#REF!</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N43"/>
  <sheetViews>
    <sheetView showGridLines="0" zoomScaleNormal="100" workbookViewId="0">
      <pane ySplit="1" topLeftCell="A2" activePane="bottomLeft" state="frozen"/>
      <selection activeCell="I28" sqref="I28"/>
      <selection pane="bottomLeft"/>
    </sheetView>
  </sheetViews>
  <sheetFormatPr defaultColWidth="8.81640625" defaultRowHeight="16" x14ac:dyDescent="0.5"/>
  <cols>
    <col min="1" max="1" width="2" style="1" customWidth="1"/>
    <col min="2" max="2" width="38.54296875" style="1" customWidth="1"/>
    <col min="3" max="3" width="20" style="1" customWidth="1"/>
    <col min="4" max="4" width="68" style="1" customWidth="1"/>
    <col min="5" max="5" width="8.54296875" style="1" customWidth="1"/>
    <col min="6" max="6" width="39.81640625" style="1" customWidth="1"/>
    <col min="7" max="8" width="8.54296875" style="1" customWidth="1"/>
    <col min="9" max="9" width="31.81640625" style="119" customWidth="1"/>
    <col min="10" max="10" width="22.453125" style="119" bestFit="1" customWidth="1"/>
    <col min="11" max="11" width="98.1796875" style="30" customWidth="1"/>
    <col min="12" max="12" width="8.54296875" style="30" customWidth="1"/>
    <col min="13" max="13" width="26.54296875" style="30" customWidth="1"/>
    <col min="14" max="14" width="8.54296875" style="1" customWidth="1"/>
    <col min="15" max="16384" width="8.81640625" style="1"/>
  </cols>
  <sheetData>
    <row r="1" spans="2:13" s="3" customFormat="1" ht="21" x14ac:dyDescent="0.5">
      <c r="B1" s="13" t="s">
        <v>357</v>
      </c>
      <c r="C1" s="13"/>
      <c r="D1" s="13"/>
      <c r="E1" s="13"/>
      <c r="F1" s="13"/>
      <c r="G1" s="1"/>
      <c r="H1" s="4"/>
      <c r="I1" s="138" t="s">
        <v>474</v>
      </c>
      <c r="J1" s="138"/>
      <c r="K1" s="159"/>
      <c r="L1" s="159"/>
      <c r="M1" s="159"/>
    </row>
    <row r="2" spans="2:13" s="3" customFormat="1" ht="21" x14ac:dyDescent="0.5">
      <c r="B2" s="14" t="s">
        <v>8</v>
      </c>
      <c r="C2" s="21"/>
      <c r="D2" s="1"/>
      <c r="E2" s="1"/>
      <c r="F2" s="1"/>
      <c r="G2" s="1"/>
      <c r="H2" s="4"/>
      <c r="I2" s="139" t="s">
        <v>8</v>
      </c>
      <c r="J2" s="138"/>
      <c r="K2" s="148"/>
      <c r="L2" s="148"/>
      <c r="M2" s="148"/>
    </row>
    <row r="3" spans="2:13" x14ac:dyDescent="0.5">
      <c r="B3" s="20" t="s">
        <v>454</v>
      </c>
      <c r="C3" s="22" t="s">
        <v>495</v>
      </c>
      <c r="I3" s="141" t="s">
        <v>454</v>
      </c>
      <c r="J3" s="142" t="s">
        <v>386</v>
      </c>
      <c r="K3" s="148"/>
      <c r="L3" s="148"/>
      <c r="M3" s="148"/>
    </row>
    <row r="4" spans="2:13" x14ac:dyDescent="0.5">
      <c r="B4" s="20" t="s">
        <v>9</v>
      </c>
      <c r="C4" s="23"/>
      <c r="I4" s="141" t="s">
        <v>9</v>
      </c>
      <c r="J4" s="143">
        <v>43396</v>
      </c>
      <c r="K4" s="148"/>
      <c r="L4" s="148"/>
      <c r="M4" s="148"/>
    </row>
    <row r="5" spans="2:13" x14ac:dyDescent="0.5">
      <c r="B5" s="20" t="s">
        <v>10</v>
      </c>
      <c r="C5" s="23" t="s">
        <v>494</v>
      </c>
      <c r="I5" s="141" t="s">
        <v>10</v>
      </c>
      <c r="J5" s="143" t="s">
        <v>384</v>
      </c>
      <c r="K5" s="148"/>
      <c r="L5" s="148"/>
      <c r="M5" s="148"/>
    </row>
    <row r="6" spans="2:13" x14ac:dyDescent="0.5">
      <c r="B6" s="18"/>
      <c r="C6" s="19"/>
      <c r="D6" s="19"/>
      <c r="I6" s="144"/>
      <c r="J6" s="145"/>
      <c r="K6" s="160"/>
      <c r="L6" s="148"/>
      <c r="M6" s="148"/>
    </row>
    <row r="7" spans="2:13" x14ac:dyDescent="0.5">
      <c r="B7" s="14" t="s">
        <v>11</v>
      </c>
      <c r="I7" s="139" t="s">
        <v>11</v>
      </c>
      <c r="J7" s="140"/>
      <c r="K7" s="148"/>
      <c r="L7" s="148"/>
      <c r="M7" s="148"/>
    </row>
    <row r="8" spans="2:13" ht="121.5" customHeight="1" x14ac:dyDescent="0.5">
      <c r="B8" s="15" t="s">
        <v>12</v>
      </c>
      <c r="C8" s="213" t="s">
        <v>395</v>
      </c>
      <c r="D8" s="213"/>
      <c r="I8" s="141" t="s">
        <v>12</v>
      </c>
      <c r="J8" s="212" t="s">
        <v>395</v>
      </c>
      <c r="K8" s="212"/>
      <c r="L8" s="148"/>
      <c r="M8" s="148"/>
    </row>
    <row r="9" spans="2:13" x14ac:dyDescent="0.5">
      <c r="B9" s="15" t="s">
        <v>1</v>
      </c>
      <c r="C9" s="99" t="s">
        <v>51</v>
      </c>
      <c r="D9" s="17"/>
      <c r="I9" s="141" t="s">
        <v>1</v>
      </c>
      <c r="J9" s="147" t="s">
        <v>51</v>
      </c>
      <c r="K9" s="148"/>
      <c r="L9" s="148"/>
      <c r="M9" s="148"/>
    </row>
    <row r="10" spans="2:13" ht="32" x14ac:dyDescent="0.5">
      <c r="B10" s="15" t="s">
        <v>13</v>
      </c>
      <c r="C10" s="26" t="s">
        <v>36</v>
      </c>
      <c r="I10" s="141" t="s">
        <v>13</v>
      </c>
      <c r="J10" s="147" t="s">
        <v>36</v>
      </c>
      <c r="K10" s="148"/>
      <c r="L10" s="148"/>
      <c r="M10" s="148"/>
    </row>
    <row r="11" spans="2:13" x14ac:dyDescent="0.5">
      <c r="B11" s="15" t="s">
        <v>14</v>
      </c>
      <c r="C11" s="6" t="str">
        <f>+F_Inputs!A79&amp;"-"&amp;F_Inputs!B79</f>
        <v>SVE-WWN803001</v>
      </c>
      <c r="D11" s="17"/>
      <c r="I11" s="141" t="s">
        <v>14</v>
      </c>
      <c r="J11" s="141" t="s">
        <v>472</v>
      </c>
      <c r="K11" s="148"/>
      <c r="L11" s="148"/>
      <c r="M11" s="148"/>
    </row>
    <row r="12" spans="2:13" x14ac:dyDescent="0.5">
      <c r="B12" s="15" t="s">
        <v>15</v>
      </c>
      <c r="C12" s="206">
        <v>55</v>
      </c>
      <c r="I12" s="141" t="s">
        <v>15</v>
      </c>
      <c r="J12" s="149">
        <v>55</v>
      </c>
      <c r="K12" s="150"/>
      <c r="L12" s="148"/>
      <c r="M12" s="148"/>
    </row>
    <row r="13" spans="2:13" x14ac:dyDescent="0.5">
      <c r="I13" s="140"/>
      <c r="J13" s="140"/>
      <c r="K13" s="148"/>
      <c r="L13" s="148"/>
      <c r="M13" s="148"/>
    </row>
    <row r="14" spans="2:13" x14ac:dyDescent="0.5">
      <c r="B14" s="14" t="s">
        <v>31</v>
      </c>
      <c r="I14" s="139" t="s">
        <v>31</v>
      </c>
      <c r="J14" s="140"/>
      <c r="K14" s="148"/>
      <c r="L14" s="148"/>
      <c r="M14" s="148"/>
    </row>
    <row r="15" spans="2:13" ht="68.25" customHeight="1" x14ac:dyDescent="0.5">
      <c r="B15" s="6" t="s">
        <v>31</v>
      </c>
      <c r="C15" s="15" t="s">
        <v>331</v>
      </c>
      <c r="D15" s="16" t="s">
        <v>497</v>
      </c>
      <c r="I15" s="141" t="s">
        <v>31</v>
      </c>
      <c r="J15" s="184" t="s">
        <v>331</v>
      </c>
      <c r="K15" s="146" t="s">
        <v>390</v>
      </c>
      <c r="L15" s="148"/>
      <c r="M15" s="148"/>
    </row>
    <row r="16" spans="2:13" x14ac:dyDescent="0.5">
      <c r="B16" s="6" t="s">
        <v>32</v>
      </c>
      <c r="C16" s="6">
        <v>0</v>
      </c>
      <c r="I16" s="141" t="s">
        <v>32</v>
      </c>
      <c r="J16" s="151">
        <v>0</v>
      </c>
      <c r="K16" s="148"/>
      <c r="L16" s="148"/>
      <c r="M16" s="148"/>
    </row>
    <row r="17" spans="2:13" x14ac:dyDescent="0.5">
      <c r="B17" s="48" t="s">
        <v>457</v>
      </c>
      <c r="C17" s="48"/>
      <c r="I17" s="141" t="s">
        <v>457</v>
      </c>
      <c r="J17" s="141"/>
      <c r="K17" s="148"/>
      <c r="L17" s="148"/>
      <c r="M17" s="148"/>
    </row>
    <row r="18" spans="2:13" x14ac:dyDescent="0.5">
      <c r="B18" s="91" t="s">
        <v>327</v>
      </c>
      <c r="C18" s="48"/>
      <c r="I18" s="141" t="s">
        <v>458</v>
      </c>
      <c r="J18" s="141"/>
      <c r="K18" s="148"/>
      <c r="L18" s="148"/>
      <c r="M18" s="148"/>
    </row>
    <row r="19" spans="2:13" x14ac:dyDescent="0.5">
      <c r="B19" s="91" t="s">
        <v>327</v>
      </c>
      <c r="C19" s="48"/>
      <c r="I19" s="141" t="s">
        <v>459</v>
      </c>
      <c r="J19" s="141"/>
      <c r="K19" s="148"/>
      <c r="L19" s="148"/>
      <c r="M19" s="148"/>
    </row>
    <row r="20" spans="2:13" x14ac:dyDescent="0.5">
      <c r="B20" s="91" t="s">
        <v>327</v>
      </c>
      <c r="C20" s="48"/>
      <c r="I20" s="141" t="s">
        <v>460</v>
      </c>
      <c r="J20" s="141"/>
      <c r="K20" s="148"/>
      <c r="L20" s="148"/>
      <c r="M20" s="148"/>
    </row>
    <row r="21" spans="2:13" x14ac:dyDescent="0.5">
      <c r="B21" s="129" t="s">
        <v>461</v>
      </c>
      <c r="C21" s="126" t="b">
        <f>SUM(C17:C20)=C16</f>
        <v>1</v>
      </c>
      <c r="I21" s="152" t="s">
        <v>461</v>
      </c>
      <c r="J21" s="153" t="b">
        <v>1</v>
      </c>
      <c r="K21" s="148"/>
      <c r="L21" s="148"/>
      <c r="M21" s="148"/>
    </row>
    <row r="22" spans="2:13" x14ac:dyDescent="0.5">
      <c r="I22" s="154"/>
      <c r="J22" s="154"/>
      <c r="K22" s="148"/>
      <c r="L22" s="148"/>
      <c r="M22" s="148"/>
    </row>
    <row r="23" spans="2:13" x14ac:dyDescent="0.5">
      <c r="B23" s="14" t="s">
        <v>17</v>
      </c>
      <c r="I23" s="139" t="s">
        <v>17</v>
      </c>
      <c r="J23" s="140"/>
      <c r="K23" s="148"/>
      <c r="L23" s="148"/>
      <c r="M23" s="148"/>
    </row>
    <row r="24" spans="2:13" x14ac:dyDescent="0.5">
      <c r="B24" s="6" t="s">
        <v>18</v>
      </c>
      <c r="C24" s="6">
        <v>0</v>
      </c>
      <c r="I24" s="141" t="s">
        <v>18</v>
      </c>
      <c r="J24" s="141">
        <v>0</v>
      </c>
      <c r="K24" s="148"/>
      <c r="L24" s="148"/>
      <c r="M24" s="148"/>
    </row>
    <row r="25" spans="2:13" x14ac:dyDescent="0.5">
      <c r="B25" s="6" t="s">
        <v>16</v>
      </c>
      <c r="C25" s="5">
        <f>+SUM(F_Inputs!Q203:U204)</f>
        <v>2552.5873297583289</v>
      </c>
      <c r="I25" s="141" t="s">
        <v>16</v>
      </c>
      <c r="J25" s="155">
        <v>2552.5873297583289</v>
      </c>
      <c r="K25" s="148"/>
      <c r="L25" s="148"/>
      <c r="M25" s="148"/>
    </row>
    <row r="26" spans="2:13" x14ac:dyDescent="0.5">
      <c r="B26" s="26" t="s">
        <v>19</v>
      </c>
      <c r="C26" s="24">
        <v>0</v>
      </c>
      <c r="I26" s="147" t="s">
        <v>19</v>
      </c>
      <c r="J26" s="156">
        <v>0</v>
      </c>
      <c r="K26" s="148"/>
      <c r="L26" s="148"/>
      <c r="M26" s="148"/>
    </row>
    <row r="27" spans="2:13" ht="32" x14ac:dyDescent="0.5">
      <c r="B27" s="26" t="s">
        <v>20</v>
      </c>
      <c r="C27" s="6" t="s">
        <v>332</v>
      </c>
      <c r="I27" s="147" t="s">
        <v>20</v>
      </c>
      <c r="J27" s="141" t="s">
        <v>332</v>
      </c>
      <c r="K27" s="148"/>
      <c r="L27" s="148"/>
      <c r="M27" s="148"/>
    </row>
    <row r="28" spans="2:13" x14ac:dyDescent="0.5">
      <c r="I28" s="140"/>
      <c r="J28" s="140"/>
      <c r="K28" s="148"/>
      <c r="L28" s="148"/>
      <c r="M28" s="148"/>
    </row>
    <row r="29" spans="2:13" x14ac:dyDescent="0.5">
      <c r="B29" s="14" t="s">
        <v>21</v>
      </c>
      <c r="F29" s="14" t="s">
        <v>22</v>
      </c>
      <c r="I29" s="139" t="s">
        <v>21</v>
      </c>
      <c r="J29" s="140"/>
      <c r="K29" s="148"/>
      <c r="L29" s="148"/>
      <c r="M29" s="161" t="s">
        <v>22</v>
      </c>
    </row>
    <row r="30" spans="2:13" x14ac:dyDescent="0.5">
      <c r="B30" s="15" t="s">
        <v>23</v>
      </c>
      <c r="C30" s="15" t="s">
        <v>327</v>
      </c>
      <c r="D30" s="15"/>
      <c r="F30" s="15"/>
      <c r="I30" s="141" t="s">
        <v>23</v>
      </c>
      <c r="J30" s="184" t="s">
        <v>327</v>
      </c>
      <c r="K30" s="184"/>
      <c r="L30" s="186"/>
      <c r="M30" s="184"/>
    </row>
    <row r="31" spans="2:13" ht="48" x14ac:dyDescent="0.5">
      <c r="B31" s="15" t="s">
        <v>24</v>
      </c>
      <c r="C31" s="15" t="s">
        <v>326</v>
      </c>
      <c r="D31" s="16" t="s">
        <v>475</v>
      </c>
      <c r="F31" s="15"/>
      <c r="I31" s="141" t="s">
        <v>24</v>
      </c>
      <c r="J31" s="184" t="s">
        <v>326</v>
      </c>
      <c r="K31" s="146" t="s">
        <v>389</v>
      </c>
      <c r="L31" s="186"/>
      <c r="M31" s="184" t="s">
        <v>393</v>
      </c>
    </row>
    <row r="32" spans="2:13" ht="64" x14ac:dyDescent="0.5">
      <c r="B32" s="15" t="s">
        <v>25</v>
      </c>
      <c r="C32" s="15" t="s">
        <v>326</v>
      </c>
      <c r="D32" s="16" t="s">
        <v>475</v>
      </c>
      <c r="F32" s="16"/>
      <c r="I32" s="141" t="s">
        <v>25</v>
      </c>
      <c r="J32" s="184" t="s">
        <v>326</v>
      </c>
      <c r="K32" s="146" t="s">
        <v>388</v>
      </c>
      <c r="L32" s="186"/>
      <c r="M32" s="146" t="s">
        <v>394</v>
      </c>
    </row>
    <row r="33" spans="2:14" x14ac:dyDescent="0.5">
      <c r="B33" s="15" t="s">
        <v>26</v>
      </c>
      <c r="C33" s="15" t="s">
        <v>327</v>
      </c>
      <c r="D33" s="15"/>
      <c r="F33" s="15"/>
      <c r="I33" s="141" t="s">
        <v>26</v>
      </c>
      <c r="J33" s="184" t="s">
        <v>327</v>
      </c>
      <c r="K33" s="184"/>
      <c r="L33" s="186"/>
      <c r="M33" s="184"/>
    </row>
    <row r="34" spans="2:14" ht="96" x14ac:dyDescent="0.5">
      <c r="B34" s="15" t="s">
        <v>27</v>
      </c>
      <c r="C34" s="15" t="s">
        <v>325</v>
      </c>
      <c r="D34" s="16" t="s">
        <v>475</v>
      </c>
      <c r="F34" s="16"/>
      <c r="I34" s="141" t="s">
        <v>27</v>
      </c>
      <c r="J34" s="184" t="s">
        <v>325</v>
      </c>
      <c r="K34" s="146" t="s">
        <v>391</v>
      </c>
      <c r="L34" s="186"/>
      <c r="M34" s="146" t="s">
        <v>392</v>
      </c>
    </row>
    <row r="35" spans="2:14" x14ac:dyDescent="0.5">
      <c r="B35" s="15" t="s">
        <v>28</v>
      </c>
      <c r="C35" s="15" t="s">
        <v>327</v>
      </c>
      <c r="D35" s="15"/>
      <c r="F35" s="15"/>
      <c r="I35" s="141" t="s">
        <v>28</v>
      </c>
      <c r="J35" s="184" t="s">
        <v>327</v>
      </c>
      <c r="K35" s="184"/>
      <c r="L35" s="186"/>
      <c r="M35" s="184"/>
    </row>
    <row r="36" spans="2:14" x14ac:dyDescent="0.5">
      <c r="B36" s="15" t="s">
        <v>29</v>
      </c>
      <c r="C36" s="15" t="s">
        <v>327</v>
      </c>
      <c r="D36" s="15"/>
      <c r="F36" s="15"/>
      <c r="I36" s="141" t="s">
        <v>29</v>
      </c>
      <c r="J36" s="184" t="s">
        <v>327</v>
      </c>
      <c r="K36" s="184"/>
      <c r="L36" s="186"/>
      <c r="M36" s="184"/>
    </row>
    <row r="37" spans="2:14" x14ac:dyDescent="0.5">
      <c r="B37" s="15" t="s">
        <v>30</v>
      </c>
      <c r="C37" s="15" t="s">
        <v>327</v>
      </c>
      <c r="D37" s="15"/>
      <c r="F37" s="15"/>
      <c r="I37" s="141" t="s">
        <v>30</v>
      </c>
      <c r="J37" s="184" t="s">
        <v>327</v>
      </c>
      <c r="K37" s="184"/>
      <c r="L37" s="186"/>
      <c r="M37" s="184"/>
    </row>
    <row r="38" spans="2:14" x14ac:dyDescent="0.5">
      <c r="B38" s="29"/>
      <c r="C38" s="29"/>
      <c r="D38" s="29"/>
      <c r="F38" s="28"/>
      <c r="I38" s="122"/>
      <c r="J38" s="122"/>
      <c r="K38" s="157"/>
      <c r="M38" s="158"/>
    </row>
    <row r="43" spans="2:14" x14ac:dyDescent="0.5">
      <c r="N43" s="4"/>
    </row>
  </sheetData>
  <mergeCells count="2">
    <mergeCell ref="C8:D8"/>
    <mergeCell ref="J8:K8"/>
  </mergeCells>
  <conditionalFormatting sqref="C21">
    <cfRule type="containsText" dxfId="13" priority="5" operator="containsText" text="True">
      <formula>NOT(ISERROR(SEARCH("True",C21)))</formula>
    </cfRule>
    <cfRule type="containsText" dxfId="12" priority="6" operator="containsText" text="False">
      <formula>NOT(ISERROR(SEARCH("False",C21)))</formula>
    </cfRule>
  </conditionalFormatting>
  <conditionalFormatting sqref="J21">
    <cfRule type="containsText" dxfId="11" priority="1" operator="containsText" text="True">
      <formula>NOT(ISERROR(SEARCH("True",J21)))</formula>
    </cfRule>
    <cfRule type="containsText" dxfId="10" priority="2" operator="containsText" text="False">
      <formula>NOT(ISERROR(SEARCH("False",J21)))</formula>
    </cfRule>
  </conditionalFormatting>
  <dataValidations count="6">
    <dataValidation type="list" allowBlank="1" showInputMessage="1" showErrorMessage="1" sqref="C27 J27">
      <formula1>"Yes,No"</formula1>
    </dataValidation>
    <dataValidation type="list" allowBlank="1" showInputMessage="1" showErrorMessage="1" sqref="C30:C38 J30:J38">
      <formula1>"Pass, Partial pass, Fail, Not assessed, N/A"</formula1>
    </dataValidation>
    <dataValidation type="list" allowBlank="1" showInputMessage="1" showErrorMessage="1" sqref="C15 J15">
      <formula1>"Accept, Partial accept, Reject"</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I18:I20 B18:B20">
      <formula1>#REF!</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N44"/>
  <sheetViews>
    <sheetView showGridLines="0" zoomScaleNormal="100" workbookViewId="0">
      <pane ySplit="1" topLeftCell="A2" activePane="bottomLeft" state="frozen"/>
      <selection activeCell="I28" sqref="I28"/>
      <selection pane="bottomLeft"/>
    </sheetView>
  </sheetViews>
  <sheetFormatPr defaultColWidth="8.81640625" defaultRowHeight="16" x14ac:dyDescent="0.35"/>
  <cols>
    <col min="1" max="1" width="2" style="119" customWidth="1"/>
    <col min="2" max="2" width="31.81640625" style="168" customWidth="1"/>
    <col min="3" max="3" width="22.453125" style="168" bestFit="1" customWidth="1"/>
    <col min="4" max="4" width="98.1796875" style="168" customWidth="1"/>
    <col min="5" max="5" width="8.54296875" style="168" customWidth="1"/>
    <col min="6" max="6" width="26.54296875" style="168" customWidth="1"/>
    <col min="7" max="8" width="8.54296875" style="119" customWidth="1"/>
    <col min="9" max="9" width="31.81640625" style="119" customWidth="1"/>
    <col min="10" max="10" width="22.453125" style="119" bestFit="1" customWidth="1"/>
    <col min="11" max="11" width="98.1796875" style="119" customWidth="1"/>
    <col min="12" max="12" width="8.54296875" style="119" customWidth="1"/>
    <col min="13" max="13" width="26.54296875" style="119" customWidth="1"/>
    <col min="14" max="14" width="8.54296875" style="119" customWidth="1"/>
    <col min="15" max="16384" width="8.81640625" style="119"/>
  </cols>
  <sheetData>
    <row r="1" spans="2:13" s="121" customFormat="1" ht="21" x14ac:dyDescent="0.35">
      <c r="B1" s="182" t="s">
        <v>358</v>
      </c>
      <c r="C1" s="182"/>
      <c r="D1" s="182"/>
      <c r="E1" s="182"/>
      <c r="F1" s="182"/>
      <c r="G1" s="183"/>
      <c r="H1" s="120"/>
      <c r="I1" s="138" t="s">
        <v>474</v>
      </c>
      <c r="J1" s="138"/>
      <c r="K1" s="138"/>
      <c r="L1" s="138"/>
      <c r="M1" s="138"/>
    </row>
    <row r="2" spans="2:13" s="121" customFormat="1" ht="21" x14ac:dyDescent="0.35">
      <c r="B2" s="167" t="s">
        <v>8</v>
      </c>
      <c r="C2" s="166"/>
      <c r="D2" s="168"/>
      <c r="E2" s="168"/>
      <c r="F2" s="168"/>
      <c r="G2" s="119"/>
      <c r="H2" s="120"/>
      <c r="I2" s="139" t="s">
        <v>8</v>
      </c>
      <c r="J2" s="138"/>
      <c r="K2" s="140"/>
      <c r="L2" s="140"/>
      <c r="M2" s="140"/>
    </row>
    <row r="3" spans="2:13" x14ac:dyDescent="0.5">
      <c r="B3" s="169" t="s">
        <v>454</v>
      </c>
      <c r="C3" s="170" t="s">
        <v>446</v>
      </c>
      <c r="I3" s="141" t="s">
        <v>454</v>
      </c>
      <c r="J3" s="142" t="s">
        <v>446</v>
      </c>
      <c r="K3" s="140"/>
      <c r="L3" s="140"/>
      <c r="M3" s="140"/>
    </row>
    <row r="4" spans="2:13" x14ac:dyDescent="0.5">
      <c r="B4" s="169" t="s">
        <v>9</v>
      </c>
      <c r="C4" s="171"/>
      <c r="I4" s="141" t="s">
        <v>9</v>
      </c>
      <c r="J4" s="143">
        <v>43396</v>
      </c>
      <c r="K4" s="140"/>
      <c r="L4" s="140"/>
      <c r="M4" s="140"/>
    </row>
    <row r="5" spans="2:13" x14ac:dyDescent="0.5">
      <c r="B5" s="169" t="s">
        <v>442</v>
      </c>
      <c r="C5" s="171" t="s">
        <v>494</v>
      </c>
      <c r="I5" s="141" t="s">
        <v>442</v>
      </c>
      <c r="J5" s="143" t="s">
        <v>447</v>
      </c>
      <c r="K5" s="140"/>
      <c r="L5" s="140"/>
      <c r="M5" s="140"/>
    </row>
    <row r="6" spans="2:13" x14ac:dyDescent="0.35">
      <c r="B6" s="172"/>
      <c r="C6" s="173"/>
      <c r="D6" s="173"/>
      <c r="I6" s="144"/>
      <c r="J6" s="145"/>
      <c r="K6" s="145"/>
      <c r="L6" s="140"/>
      <c r="M6" s="140"/>
    </row>
    <row r="7" spans="2:13" x14ac:dyDescent="0.35">
      <c r="B7" s="167" t="s">
        <v>11</v>
      </c>
      <c r="I7" s="139" t="s">
        <v>11</v>
      </c>
      <c r="J7" s="140"/>
      <c r="K7" s="140"/>
      <c r="L7" s="140"/>
      <c r="M7" s="140"/>
    </row>
    <row r="8" spans="2:13" ht="30.75" customHeight="1" x14ac:dyDescent="0.35">
      <c r="B8" s="169" t="s">
        <v>12</v>
      </c>
      <c r="C8" s="220" t="s">
        <v>448</v>
      </c>
      <c r="D8" s="221"/>
      <c r="I8" s="141" t="s">
        <v>12</v>
      </c>
      <c r="J8" s="212" t="s">
        <v>448</v>
      </c>
      <c r="K8" s="212"/>
      <c r="L8" s="140"/>
      <c r="M8" s="140"/>
    </row>
    <row r="9" spans="2:13" x14ac:dyDescent="0.35">
      <c r="B9" s="169" t="s">
        <v>1</v>
      </c>
      <c r="C9" s="174" t="s">
        <v>51</v>
      </c>
      <c r="D9" s="175"/>
      <c r="I9" s="141" t="s">
        <v>1</v>
      </c>
      <c r="J9" s="147" t="s">
        <v>51</v>
      </c>
      <c r="K9" s="148"/>
      <c r="L9" s="140"/>
      <c r="M9" s="140"/>
    </row>
    <row r="10" spans="2:13" x14ac:dyDescent="0.35">
      <c r="B10" s="169" t="s">
        <v>13</v>
      </c>
      <c r="C10" s="174" t="s">
        <v>36</v>
      </c>
      <c r="I10" s="141" t="s">
        <v>13</v>
      </c>
      <c r="J10" s="147" t="s">
        <v>36</v>
      </c>
      <c r="K10" s="140"/>
      <c r="L10" s="140"/>
      <c r="M10" s="140"/>
    </row>
    <row r="11" spans="2:13" x14ac:dyDescent="0.35">
      <c r="B11" s="169" t="s">
        <v>14</v>
      </c>
      <c r="C11" s="169" t="str">
        <f>+F_Inputs!A83&amp;"-"&amp;F_Inputs!B83</f>
        <v>SVE-WWN804001</v>
      </c>
      <c r="D11" s="175"/>
      <c r="I11" s="141" t="s">
        <v>14</v>
      </c>
      <c r="J11" s="141" t="s">
        <v>473</v>
      </c>
      <c r="K11" s="148"/>
      <c r="L11" s="140"/>
      <c r="M11" s="140"/>
    </row>
    <row r="12" spans="2:13" ht="32" x14ac:dyDescent="0.35">
      <c r="B12" s="169" t="s">
        <v>15</v>
      </c>
      <c r="C12" s="205">
        <v>80</v>
      </c>
      <c r="D12" s="176"/>
      <c r="I12" s="141" t="s">
        <v>15</v>
      </c>
      <c r="J12" s="149">
        <v>80</v>
      </c>
      <c r="K12" s="150" t="s">
        <v>449</v>
      </c>
      <c r="L12" s="140"/>
      <c r="M12" s="140"/>
    </row>
    <row r="13" spans="2:13" x14ac:dyDescent="0.35">
      <c r="I13" s="140"/>
      <c r="J13" s="140"/>
      <c r="K13" s="140"/>
      <c r="L13" s="140"/>
      <c r="M13" s="140"/>
    </row>
    <row r="14" spans="2:13" x14ac:dyDescent="0.35">
      <c r="B14" s="167" t="s">
        <v>441</v>
      </c>
      <c r="I14" s="139" t="s">
        <v>441</v>
      </c>
      <c r="J14" s="140"/>
      <c r="K14" s="140"/>
      <c r="L14" s="140"/>
      <c r="M14" s="140"/>
    </row>
    <row r="15" spans="2:13" ht="66.75" customHeight="1" x14ac:dyDescent="0.35">
      <c r="B15" s="169" t="s">
        <v>31</v>
      </c>
      <c r="C15" s="169" t="s">
        <v>331</v>
      </c>
      <c r="D15" s="174" t="s">
        <v>497</v>
      </c>
      <c r="I15" s="141" t="s">
        <v>31</v>
      </c>
      <c r="J15" s="141" t="s">
        <v>331</v>
      </c>
      <c r="K15" s="147" t="s">
        <v>443</v>
      </c>
      <c r="L15" s="140"/>
      <c r="M15" s="140"/>
    </row>
    <row r="16" spans="2:13" x14ac:dyDescent="0.35">
      <c r="B16" s="169" t="s">
        <v>32</v>
      </c>
      <c r="C16" s="177">
        <v>0</v>
      </c>
      <c r="I16" s="141" t="s">
        <v>32</v>
      </c>
      <c r="J16" s="151">
        <v>0</v>
      </c>
      <c r="K16" s="140"/>
      <c r="L16" s="140"/>
      <c r="M16" s="140"/>
    </row>
    <row r="17" spans="2:13" x14ac:dyDescent="0.35">
      <c r="B17" s="169" t="s">
        <v>457</v>
      </c>
      <c r="C17" s="169"/>
      <c r="I17" s="141" t="s">
        <v>457</v>
      </c>
      <c r="J17" s="141"/>
      <c r="K17" s="140"/>
      <c r="L17" s="140"/>
      <c r="M17" s="140"/>
    </row>
    <row r="18" spans="2:13" x14ac:dyDescent="0.5">
      <c r="B18" s="91" t="s">
        <v>327</v>
      </c>
      <c r="C18" s="169"/>
      <c r="I18" s="141" t="s">
        <v>458</v>
      </c>
      <c r="J18" s="141"/>
      <c r="K18" s="140"/>
      <c r="L18" s="140"/>
      <c r="M18" s="140"/>
    </row>
    <row r="19" spans="2:13" x14ac:dyDescent="0.5">
      <c r="B19" s="91" t="s">
        <v>327</v>
      </c>
      <c r="C19" s="169"/>
      <c r="I19" s="141" t="s">
        <v>459</v>
      </c>
      <c r="J19" s="141"/>
      <c r="K19" s="140"/>
      <c r="L19" s="140"/>
      <c r="M19" s="140"/>
    </row>
    <row r="20" spans="2:13" x14ac:dyDescent="0.5">
      <c r="B20" s="91" t="s">
        <v>327</v>
      </c>
      <c r="C20" s="169"/>
      <c r="I20" s="141" t="s">
        <v>460</v>
      </c>
      <c r="J20" s="141"/>
      <c r="K20" s="140"/>
      <c r="L20" s="140"/>
      <c r="M20" s="140"/>
    </row>
    <row r="21" spans="2:13" x14ac:dyDescent="0.5">
      <c r="B21" s="129" t="s">
        <v>461</v>
      </c>
      <c r="C21" s="126" t="b">
        <f>SUM(C17:C20)=C16</f>
        <v>1</v>
      </c>
      <c r="I21" s="152" t="s">
        <v>461</v>
      </c>
      <c r="J21" s="153" t="b">
        <v>1</v>
      </c>
      <c r="K21" s="140"/>
      <c r="L21" s="140"/>
      <c r="M21" s="140"/>
    </row>
    <row r="22" spans="2:13" x14ac:dyDescent="0.35">
      <c r="B22" s="178"/>
      <c r="C22" s="178"/>
      <c r="I22" s="154"/>
      <c r="J22" s="154"/>
      <c r="K22" s="140"/>
      <c r="L22" s="140"/>
      <c r="M22" s="140"/>
    </row>
    <row r="23" spans="2:13" x14ac:dyDescent="0.35">
      <c r="B23" s="167" t="s">
        <v>17</v>
      </c>
      <c r="I23" s="139" t="s">
        <v>17</v>
      </c>
      <c r="J23" s="140"/>
      <c r="K23" s="140"/>
      <c r="L23" s="140"/>
      <c r="M23" s="140"/>
    </row>
    <row r="24" spans="2:13" x14ac:dyDescent="0.35">
      <c r="B24" s="169" t="s">
        <v>387</v>
      </c>
      <c r="C24" s="169"/>
      <c r="D24" s="168" t="s">
        <v>484</v>
      </c>
      <c r="I24" s="141" t="s">
        <v>387</v>
      </c>
      <c r="J24" s="141"/>
      <c r="K24" s="140" t="s">
        <v>440</v>
      </c>
      <c r="L24" s="140"/>
      <c r="M24" s="140"/>
    </row>
    <row r="25" spans="2:13" x14ac:dyDescent="0.35">
      <c r="B25" s="169" t="s">
        <v>16</v>
      </c>
      <c r="C25" s="179">
        <f>SUM(F_Inputs!Q203:U204)</f>
        <v>2552.5873297583289</v>
      </c>
      <c r="I25" s="141" t="s">
        <v>16</v>
      </c>
      <c r="J25" s="155">
        <v>2552.5873297583289</v>
      </c>
      <c r="K25" s="140"/>
      <c r="L25" s="140"/>
      <c r="M25" s="140"/>
    </row>
    <row r="26" spans="2:13" x14ac:dyDescent="0.35">
      <c r="B26" s="174" t="s">
        <v>19</v>
      </c>
      <c r="C26" s="180">
        <f>C12/(C25-C24)</f>
        <v>3.1340749469117732E-2</v>
      </c>
      <c r="I26" s="147" t="s">
        <v>19</v>
      </c>
      <c r="J26" s="156">
        <v>3.1340749469117732E-2</v>
      </c>
      <c r="K26" s="140"/>
      <c r="L26" s="140"/>
      <c r="M26" s="140"/>
    </row>
    <row r="27" spans="2:13" ht="32" x14ac:dyDescent="0.35">
      <c r="B27" s="174" t="s">
        <v>20</v>
      </c>
      <c r="C27" s="169" t="s">
        <v>328</v>
      </c>
      <c r="I27" s="147" t="s">
        <v>20</v>
      </c>
      <c r="J27" s="141" t="s">
        <v>328</v>
      </c>
      <c r="K27" s="140"/>
      <c r="L27" s="140"/>
      <c r="M27" s="140"/>
    </row>
    <row r="28" spans="2:13" x14ac:dyDescent="0.35">
      <c r="I28" s="140"/>
      <c r="J28" s="140"/>
      <c r="K28" s="140"/>
      <c r="L28" s="140"/>
      <c r="M28" s="140"/>
    </row>
    <row r="29" spans="2:13" x14ac:dyDescent="0.35">
      <c r="B29" s="167" t="s">
        <v>21</v>
      </c>
      <c r="F29" s="167" t="s">
        <v>22</v>
      </c>
      <c r="I29" s="139" t="s">
        <v>21</v>
      </c>
      <c r="J29" s="140"/>
      <c r="K29" s="140"/>
      <c r="L29" s="140"/>
      <c r="M29" s="139" t="s">
        <v>22</v>
      </c>
    </row>
    <row r="30" spans="2:13" x14ac:dyDescent="0.35">
      <c r="B30" s="169" t="s">
        <v>23</v>
      </c>
      <c r="C30" s="169" t="s">
        <v>327</v>
      </c>
      <c r="D30" s="169"/>
      <c r="F30" s="169"/>
      <c r="I30" s="141" t="s">
        <v>23</v>
      </c>
      <c r="J30" s="141" t="s">
        <v>327</v>
      </c>
      <c r="K30" s="141"/>
      <c r="L30" s="140"/>
      <c r="M30" s="141"/>
    </row>
    <row r="31" spans="2:13" ht="192" x14ac:dyDescent="0.35">
      <c r="B31" s="169" t="s">
        <v>24</v>
      </c>
      <c r="C31" s="169" t="s">
        <v>325</v>
      </c>
      <c r="D31" s="174" t="s">
        <v>475</v>
      </c>
      <c r="F31" s="176"/>
      <c r="I31" s="141" t="s">
        <v>24</v>
      </c>
      <c r="J31" s="141" t="s">
        <v>325</v>
      </c>
      <c r="K31" s="147" t="s">
        <v>450</v>
      </c>
      <c r="L31" s="140"/>
      <c r="M31" s="150" t="s">
        <v>380</v>
      </c>
    </row>
    <row r="32" spans="2:13" x14ac:dyDescent="0.35">
      <c r="B32" s="169" t="s">
        <v>25</v>
      </c>
      <c r="C32" s="169" t="s">
        <v>439</v>
      </c>
      <c r="D32" s="169"/>
      <c r="F32" s="169"/>
      <c r="I32" s="141" t="s">
        <v>25</v>
      </c>
      <c r="J32" s="141" t="s">
        <v>439</v>
      </c>
      <c r="K32" s="141"/>
      <c r="L32" s="140"/>
      <c r="M32" s="141"/>
    </row>
    <row r="33" spans="2:14" x14ac:dyDescent="0.35">
      <c r="B33" s="169" t="s">
        <v>26</v>
      </c>
      <c r="C33" s="169" t="s">
        <v>327</v>
      </c>
      <c r="D33" s="169"/>
      <c r="F33" s="169"/>
      <c r="I33" s="141" t="s">
        <v>26</v>
      </c>
      <c r="J33" s="141" t="s">
        <v>327</v>
      </c>
      <c r="K33" s="141"/>
      <c r="L33" s="140"/>
      <c r="M33" s="141"/>
    </row>
    <row r="34" spans="2:14" x14ac:dyDescent="0.35">
      <c r="B34" s="169" t="s">
        <v>27</v>
      </c>
      <c r="C34" s="169" t="s">
        <v>439</v>
      </c>
      <c r="D34" s="169"/>
      <c r="F34" s="169"/>
      <c r="I34" s="141" t="s">
        <v>27</v>
      </c>
      <c r="J34" s="141" t="s">
        <v>439</v>
      </c>
      <c r="K34" s="141"/>
      <c r="L34" s="140"/>
      <c r="M34" s="141"/>
    </row>
    <row r="35" spans="2:14" x14ac:dyDescent="0.35">
      <c r="B35" s="169" t="s">
        <v>28</v>
      </c>
      <c r="C35" s="169" t="s">
        <v>439</v>
      </c>
      <c r="D35" s="169"/>
      <c r="F35" s="169"/>
      <c r="I35" s="141" t="s">
        <v>28</v>
      </c>
      <c r="J35" s="141" t="s">
        <v>439</v>
      </c>
      <c r="K35" s="141"/>
      <c r="L35" s="140"/>
      <c r="M35" s="141"/>
    </row>
    <row r="36" spans="2:14" x14ac:dyDescent="0.35">
      <c r="B36" s="169" t="s">
        <v>29</v>
      </c>
      <c r="C36" s="169" t="s">
        <v>327</v>
      </c>
      <c r="D36" s="169"/>
      <c r="F36" s="169"/>
      <c r="I36" s="141" t="s">
        <v>29</v>
      </c>
      <c r="J36" s="141" t="s">
        <v>327</v>
      </c>
      <c r="K36" s="141"/>
      <c r="L36" s="140"/>
      <c r="M36" s="141"/>
    </row>
    <row r="37" spans="2:14" x14ac:dyDescent="0.35">
      <c r="B37" s="169" t="s">
        <v>30</v>
      </c>
      <c r="C37" s="169" t="s">
        <v>327</v>
      </c>
      <c r="D37" s="169"/>
      <c r="F37" s="169"/>
      <c r="I37" s="141" t="s">
        <v>30</v>
      </c>
      <c r="J37" s="141" t="s">
        <v>327</v>
      </c>
      <c r="K37" s="141"/>
      <c r="L37" s="140"/>
      <c r="M37" s="141"/>
    </row>
    <row r="38" spans="2:14" x14ac:dyDescent="0.35">
      <c r="B38" s="181"/>
      <c r="C38" s="181"/>
      <c r="D38" s="181"/>
      <c r="F38" s="178"/>
      <c r="I38" s="122"/>
      <c r="J38" s="122"/>
      <c r="K38" s="122"/>
      <c r="M38" s="123"/>
    </row>
    <row r="44" spans="2:14" x14ac:dyDescent="0.35">
      <c r="N44" s="120"/>
    </row>
  </sheetData>
  <mergeCells count="2">
    <mergeCell ref="C8:D8"/>
    <mergeCell ref="J8:K8"/>
  </mergeCells>
  <conditionalFormatting sqref="J21">
    <cfRule type="containsText" dxfId="9" priority="3" operator="containsText" text="True">
      <formula>NOT(ISERROR(SEARCH("True",J21)))</formula>
    </cfRule>
    <cfRule type="containsText" dxfId="8" priority="4" operator="containsText" text="False">
      <formula>NOT(ISERROR(SEARCH("False",J21)))</formula>
    </cfRule>
  </conditionalFormatting>
  <conditionalFormatting sqref="C21">
    <cfRule type="containsText" dxfId="7" priority="1" operator="containsText" text="True">
      <formula>NOT(ISERROR(SEARCH("True",C21)))</formula>
    </cfRule>
    <cfRule type="containsText" dxfId="6" priority="2" operator="containsText" text="False">
      <formula>NOT(ISERROR(SEARCH("False",C21)))</formula>
    </cfRule>
  </conditionalFormatting>
  <dataValidations count="6">
    <dataValidation type="list" allowBlank="1" showInputMessage="1" showErrorMessage="1" sqref="C27 J27">
      <formula1>"Yes,No"</formula1>
    </dataValidation>
    <dataValidation type="list" allowBlank="1" showInputMessage="1" showErrorMessage="1" sqref="C15 J15">
      <formula1>"Accept, Partial accept, Reject"</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C30:C38 J30:J38">
      <formula1>"Pass, Partial pass, Fail, Not assessed, N/A"</formula1>
    </dataValidation>
    <dataValidation type="list" allowBlank="1" showInputMessage="1" showErrorMessage="1" sqref="I18:I20 B18:B20">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B22 I22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N32"/>
  <sheetViews>
    <sheetView showGridLines="0" zoomScaleNormal="100" workbookViewId="0">
      <pane ySplit="1" topLeftCell="A2" activePane="bottomLeft" state="frozen"/>
      <selection activeCell="I28" sqref="I28"/>
      <selection pane="bottomLeft"/>
    </sheetView>
  </sheetViews>
  <sheetFormatPr defaultColWidth="8.81640625" defaultRowHeight="16" x14ac:dyDescent="0.5"/>
  <cols>
    <col min="1" max="1" width="2" style="1" customWidth="1"/>
    <col min="2" max="2" width="38.54296875" style="1" customWidth="1"/>
    <col min="3" max="4" width="24.1796875" style="1" bestFit="1" customWidth="1"/>
    <col min="5" max="14" width="8.54296875" style="1" customWidth="1"/>
    <col min="15" max="16384" width="8.81640625" style="1"/>
  </cols>
  <sheetData>
    <row r="1" spans="2:9" s="3" customFormat="1" ht="21" x14ac:dyDescent="0.5">
      <c r="B1" s="13" t="s">
        <v>352</v>
      </c>
      <c r="C1" s="13"/>
      <c r="D1" s="13"/>
      <c r="E1" s="13"/>
      <c r="I1" s="2"/>
    </row>
    <row r="2" spans="2:9" s="3" customFormat="1" ht="21" x14ac:dyDescent="0.5">
      <c r="B2" s="14" t="s">
        <v>8</v>
      </c>
      <c r="C2" s="21"/>
      <c r="D2" s="1"/>
      <c r="E2" s="1"/>
      <c r="I2" s="2"/>
    </row>
    <row r="3" spans="2:9" x14ac:dyDescent="0.5">
      <c r="B3" s="20" t="s">
        <v>454</v>
      </c>
      <c r="C3" s="22" t="s">
        <v>446</v>
      </c>
    </row>
    <row r="4" spans="2:9" x14ac:dyDescent="0.5">
      <c r="B4" s="20" t="s">
        <v>9</v>
      </c>
      <c r="C4" s="23">
        <v>43396</v>
      </c>
    </row>
    <row r="5" spans="2:9" x14ac:dyDescent="0.5">
      <c r="B5" s="20" t="s">
        <v>10</v>
      </c>
      <c r="C5" s="23" t="s">
        <v>447</v>
      </c>
    </row>
    <row r="6" spans="2:9" x14ac:dyDescent="0.5">
      <c r="B6" s="18"/>
      <c r="C6" s="19"/>
    </row>
    <row r="7" spans="2:9" x14ac:dyDescent="0.5">
      <c r="B7" s="14" t="s">
        <v>11</v>
      </c>
    </row>
    <row r="8" spans="2:9" x14ac:dyDescent="0.5">
      <c r="B8" s="15" t="s">
        <v>12</v>
      </c>
      <c r="C8" s="16" t="s">
        <v>485</v>
      </c>
    </row>
    <row r="9" spans="2:9" x14ac:dyDescent="0.5">
      <c r="B9" s="15" t="s">
        <v>1</v>
      </c>
      <c r="C9" s="46" t="s">
        <v>51</v>
      </c>
    </row>
    <row r="10" spans="2:9" x14ac:dyDescent="0.5">
      <c r="B10" s="15" t="s">
        <v>13</v>
      </c>
      <c r="C10" s="6" t="s">
        <v>7</v>
      </c>
    </row>
    <row r="11" spans="2:9" x14ac:dyDescent="0.5">
      <c r="B11" s="15" t="s">
        <v>14</v>
      </c>
      <c r="C11" s="6" t="str">
        <f>+F_Inputs!A11&amp;"-"&amp;F_Inputs!B11</f>
        <v>SVE-WR802001</v>
      </c>
    </row>
    <row r="12" spans="2:9" x14ac:dyDescent="0.5">
      <c r="B12" s="15" t="s">
        <v>15</v>
      </c>
      <c r="C12" s="48">
        <v>20</v>
      </c>
    </row>
    <row r="14" spans="2:9" x14ac:dyDescent="0.5">
      <c r="B14" s="14" t="s">
        <v>31</v>
      </c>
    </row>
    <row r="15" spans="2:9" x14ac:dyDescent="0.5">
      <c r="B15" s="15" t="s">
        <v>31</v>
      </c>
      <c r="C15" s="15" t="s">
        <v>331</v>
      </c>
      <c r="D15" s="16" t="s">
        <v>485</v>
      </c>
    </row>
    <row r="16" spans="2:9" x14ac:dyDescent="0.5">
      <c r="B16" s="6" t="s">
        <v>32</v>
      </c>
      <c r="C16" s="5">
        <v>0</v>
      </c>
    </row>
    <row r="17" spans="2:14" x14ac:dyDescent="0.5">
      <c r="B17" s="48" t="s">
        <v>457</v>
      </c>
      <c r="C17" s="48"/>
    </row>
    <row r="18" spans="2:14" x14ac:dyDescent="0.5">
      <c r="B18" s="91" t="s">
        <v>327</v>
      </c>
      <c r="C18" s="48"/>
    </row>
    <row r="19" spans="2:14" x14ac:dyDescent="0.5">
      <c r="B19" s="91" t="s">
        <v>327</v>
      </c>
      <c r="C19" s="48"/>
    </row>
    <row r="20" spans="2:14" x14ac:dyDescent="0.5">
      <c r="B20" s="91" t="s">
        <v>327</v>
      </c>
      <c r="C20" s="48"/>
    </row>
    <row r="21" spans="2:14" x14ac:dyDescent="0.5">
      <c r="B21" s="129" t="s">
        <v>461</v>
      </c>
      <c r="C21" s="126" t="b">
        <f>SUM(C17:C20)=C16</f>
        <v>1</v>
      </c>
    </row>
    <row r="23" spans="2:14" x14ac:dyDescent="0.5">
      <c r="B23" s="14" t="s">
        <v>17</v>
      </c>
    </row>
    <row r="24" spans="2:14" x14ac:dyDescent="0.5">
      <c r="B24" s="6" t="s">
        <v>378</v>
      </c>
      <c r="C24" s="6">
        <v>0</v>
      </c>
    </row>
    <row r="25" spans="2:14" x14ac:dyDescent="0.5">
      <c r="B25" s="6" t="s">
        <v>16</v>
      </c>
      <c r="C25" s="95">
        <f>SUM(F_Inputs!Q199:U199)</f>
        <v>363.6757360334089</v>
      </c>
    </row>
    <row r="26" spans="2:14" x14ac:dyDescent="0.5">
      <c r="B26" s="26" t="s">
        <v>19</v>
      </c>
      <c r="C26" s="32">
        <f>C12/(C25-C24)</f>
        <v>5.4994045569657445E-2</v>
      </c>
    </row>
    <row r="27" spans="2:14" x14ac:dyDescent="0.5">
      <c r="B27" s="26" t="s">
        <v>20</v>
      </c>
      <c r="C27" s="6" t="s">
        <v>328</v>
      </c>
    </row>
    <row r="28" spans="2:14" x14ac:dyDescent="0.5">
      <c r="B28" s="29"/>
      <c r="C28" s="29"/>
    </row>
    <row r="32" spans="2:14" x14ac:dyDescent="0.5">
      <c r="N32" s="4"/>
    </row>
  </sheetData>
  <conditionalFormatting sqref="C21">
    <cfRule type="containsText" dxfId="5" priority="1" operator="containsText" text="True">
      <formula>NOT(ISERROR(SEARCH("True",C21)))</formula>
    </cfRule>
    <cfRule type="containsText" dxfId="4" priority="2" operator="containsText" text="False">
      <formula>NOT(ISERROR(SEARCH("False",C21)))</formula>
    </cfRule>
  </conditionalFormatting>
  <dataValidations count="6">
    <dataValidation type="list" allowBlank="1" showInputMessage="1" showErrorMessage="1" sqref="C15">
      <formula1>"Accept, Partial accept, Reject"</formula1>
    </dataValidation>
    <dataValidation type="list" allowBlank="1" showInputMessage="1" showErrorMessage="1" sqref="C27">
      <formula1>"Yes,No"</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28">
      <formula1>"Pass, Partial pass, Fail, Not assessed, N/A"</formula1>
    </dataValidation>
    <dataValidation type="list" allowBlank="1" showInputMessage="1" showErrorMessage="1" sqref="B18:B20">
      <formula1>#REF!</formula1>
    </dataValidation>
  </dataValidations>
  <pageMargins left="0.7" right="0.7" top="0.75" bottom="0.75" header="0.3" footer="0.3"/>
  <ignoredErrors>
    <ignoredError sqref="C25" formulaRange="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N35"/>
  <sheetViews>
    <sheetView showGridLines="0" zoomScaleNormal="100" workbookViewId="0">
      <pane ySplit="1" topLeftCell="A2" activePane="bottomLeft" state="frozen"/>
      <selection activeCell="I28" sqref="I28"/>
      <selection pane="bottomLeft"/>
    </sheetView>
  </sheetViews>
  <sheetFormatPr defaultColWidth="8.81640625" defaultRowHeight="16" x14ac:dyDescent="0.5"/>
  <cols>
    <col min="1" max="1" width="2" style="1" customWidth="1"/>
    <col min="2" max="2" width="38.54296875" style="1" customWidth="1"/>
    <col min="3" max="4" width="24.1796875" style="1" bestFit="1" customWidth="1"/>
    <col min="5" max="14" width="8.54296875" style="1" customWidth="1"/>
    <col min="15" max="16384" width="8.81640625" style="1"/>
  </cols>
  <sheetData>
    <row r="1" spans="2:9" s="3" customFormat="1" ht="21" x14ac:dyDescent="0.5">
      <c r="B1" s="13" t="s">
        <v>352</v>
      </c>
      <c r="C1" s="13"/>
      <c r="D1" s="13"/>
      <c r="E1" s="13"/>
      <c r="F1" s="2"/>
      <c r="G1" s="2"/>
      <c r="H1" s="2"/>
      <c r="I1" s="2"/>
    </row>
    <row r="2" spans="2:9" s="3" customFormat="1" ht="21" x14ac:dyDescent="0.5">
      <c r="B2" s="14" t="s">
        <v>8</v>
      </c>
      <c r="C2" s="21"/>
      <c r="D2" s="1"/>
      <c r="E2" s="1"/>
      <c r="F2" s="2"/>
      <c r="G2" s="2"/>
      <c r="H2" s="2"/>
      <c r="I2" s="2"/>
    </row>
    <row r="3" spans="2:9" x14ac:dyDescent="0.5">
      <c r="B3" s="20" t="s">
        <v>454</v>
      </c>
      <c r="C3" s="22" t="s">
        <v>446</v>
      </c>
    </row>
    <row r="4" spans="2:9" x14ac:dyDescent="0.5">
      <c r="B4" s="20" t="s">
        <v>9</v>
      </c>
      <c r="C4" s="23">
        <v>43396</v>
      </c>
    </row>
    <row r="5" spans="2:9" x14ac:dyDescent="0.5">
      <c r="B5" s="20" t="s">
        <v>10</v>
      </c>
      <c r="C5" s="23" t="s">
        <v>447</v>
      </c>
      <c r="D5" s="19"/>
    </row>
    <row r="6" spans="2:9" x14ac:dyDescent="0.5">
      <c r="B6" s="18"/>
      <c r="C6" s="19"/>
      <c r="D6" s="19"/>
    </row>
    <row r="7" spans="2:9" x14ac:dyDescent="0.5">
      <c r="B7" s="14" t="s">
        <v>11</v>
      </c>
      <c r="D7" s="19"/>
    </row>
    <row r="8" spans="2:9" ht="15" customHeight="1" x14ac:dyDescent="0.5">
      <c r="B8" s="15" t="s">
        <v>12</v>
      </c>
      <c r="C8" s="16" t="s">
        <v>485</v>
      </c>
      <c r="D8" s="19"/>
    </row>
    <row r="9" spans="2:9" x14ac:dyDescent="0.5">
      <c r="B9" s="15" t="s">
        <v>1</v>
      </c>
      <c r="C9" s="46" t="s">
        <v>51</v>
      </c>
      <c r="D9" s="19"/>
    </row>
    <row r="10" spans="2:9" x14ac:dyDescent="0.5">
      <c r="B10" s="15" t="s">
        <v>13</v>
      </c>
      <c r="C10" s="26" t="s">
        <v>35</v>
      </c>
      <c r="D10" s="19"/>
    </row>
    <row r="11" spans="2:9" x14ac:dyDescent="0.5">
      <c r="B11" s="15" t="s">
        <v>14</v>
      </c>
      <c r="C11" s="6" t="s">
        <v>330</v>
      </c>
    </row>
    <row r="12" spans="2:9" x14ac:dyDescent="0.5">
      <c r="B12" s="15" t="s">
        <v>15</v>
      </c>
      <c r="C12" s="48">
        <v>85</v>
      </c>
    </row>
    <row r="14" spans="2:9" x14ac:dyDescent="0.5">
      <c r="B14" s="14" t="s">
        <v>31</v>
      </c>
    </row>
    <row r="15" spans="2:9" x14ac:dyDescent="0.5">
      <c r="B15" s="15" t="s">
        <v>31</v>
      </c>
      <c r="C15" s="15" t="s">
        <v>331</v>
      </c>
      <c r="D15" s="16" t="s">
        <v>485</v>
      </c>
    </row>
    <row r="16" spans="2:9" x14ac:dyDescent="0.5">
      <c r="B16" s="6" t="s">
        <v>32</v>
      </c>
      <c r="C16" s="5">
        <v>0</v>
      </c>
    </row>
    <row r="17" spans="2:4" x14ac:dyDescent="0.5">
      <c r="B17" s="48" t="s">
        <v>457</v>
      </c>
      <c r="C17" s="48"/>
    </row>
    <row r="18" spans="2:4" x14ac:dyDescent="0.5">
      <c r="B18" s="91" t="s">
        <v>327</v>
      </c>
      <c r="C18" s="48"/>
    </row>
    <row r="19" spans="2:4" x14ac:dyDescent="0.5">
      <c r="B19" s="91" t="s">
        <v>327</v>
      </c>
      <c r="C19" s="48"/>
    </row>
    <row r="20" spans="2:4" x14ac:dyDescent="0.5">
      <c r="B20" s="91" t="s">
        <v>327</v>
      </c>
      <c r="C20" s="48"/>
    </row>
    <row r="21" spans="2:4" x14ac:dyDescent="0.5">
      <c r="B21" s="129" t="s">
        <v>461</v>
      </c>
      <c r="C21" s="126" t="b">
        <f>SUM(C17:C20)=C16</f>
        <v>1</v>
      </c>
    </row>
    <row r="22" spans="2:4" x14ac:dyDescent="0.5">
      <c r="B22" s="14"/>
      <c r="C22" s="59"/>
    </row>
    <row r="23" spans="2:4" x14ac:dyDescent="0.5">
      <c r="B23" s="14" t="s">
        <v>17</v>
      </c>
    </row>
    <row r="24" spans="2:4" x14ac:dyDescent="0.5">
      <c r="B24" s="6" t="s">
        <v>379</v>
      </c>
      <c r="C24" s="6">
        <v>0</v>
      </c>
    </row>
    <row r="25" spans="2:4" x14ac:dyDescent="0.5">
      <c r="B25" s="6" t="s">
        <v>16</v>
      </c>
      <c r="C25" s="94">
        <f>SUM(F_Inputs!Q200:U202)</f>
        <v>2635.6128090709803</v>
      </c>
      <c r="D25" s="31"/>
    </row>
    <row r="26" spans="2:4" x14ac:dyDescent="0.5">
      <c r="B26" s="26" t="s">
        <v>19</v>
      </c>
      <c r="C26" s="32">
        <f>C12/(C25-C24)</f>
        <v>3.2250564160052557E-2</v>
      </c>
    </row>
    <row r="27" spans="2:4" x14ac:dyDescent="0.5">
      <c r="B27" s="26" t="s">
        <v>20</v>
      </c>
      <c r="C27" s="6" t="s">
        <v>328</v>
      </c>
    </row>
    <row r="30" spans="2:4" x14ac:dyDescent="0.5">
      <c r="B30" s="14"/>
      <c r="C30" s="59"/>
    </row>
    <row r="35" spans="14:14" x14ac:dyDescent="0.5">
      <c r="N35" s="4"/>
    </row>
  </sheetData>
  <conditionalFormatting sqref="C21">
    <cfRule type="containsText" dxfId="3" priority="1" operator="containsText" text="True">
      <formula>NOT(ISERROR(SEARCH("True",C21)))</formula>
    </cfRule>
    <cfRule type="containsText" dxfId="2" priority="2" operator="containsText" text="False">
      <formula>NOT(ISERROR(SEARCH("False",C21)))</formula>
    </cfRule>
  </conditionalFormatting>
  <dataValidations count="5">
    <dataValidation type="list" allowBlank="1" showInputMessage="1" showErrorMessage="1" sqref="C15">
      <formula1>"Accept, Partial accept, Reject"</formula1>
    </dataValidation>
    <dataValidation type="list" allowBlank="1" showInputMessage="1" showErrorMessage="1" sqref="C27">
      <formula1>"Yes,No"</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B18:B20">
      <formula1>#REF!</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N25"/>
  <sheetViews>
    <sheetView showGridLines="0" zoomScaleNormal="100" workbookViewId="0"/>
  </sheetViews>
  <sheetFormatPr defaultColWidth="8.81640625" defaultRowHeight="13" x14ac:dyDescent="0.3"/>
  <cols>
    <col min="1" max="1" width="2" style="63" customWidth="1"/>
    <col min="2" max="2" width="23" style="65" customWidth="1"/>
    <col min="3" max="3" width="38.1796875" style="63" customWidth="1"/>
    <col min="4" max="4" width="24.54296875" style="63" customWidth="1"/>
    <col min="5" max="5" width="14" style="63" customWidth="1"/>
    <col min="6" max="6" width="12" style="63" customWidth="1"/>
    <col min="7" max="7" width="10.1796875" style="63" customWidth="1"/>
    <col min="8" max="8" width="8.1796875" style="63" customWidth="1"/>
    <col min="9" max="9" width="21.81640625" style="63" customWidth="1"/>
    <col min="10" max="10" width="10.453125" style="63" customWidth="1"/>
    <col min="11" max="11" width="22.81640625" style="63" customWidth="1"/>
    <col min="12" max="12" width="10.453125" style="63" customWidth="1"/>
    <col min="13" max="13" width="22.1796875" style="63" customWidth="1"/>
    <col min="14" max="14" width="10.1796875" style="63" customWidth="1"/>
    <col min="15" max="15" width="13.54296875" style="63" customWidth="1"/>
    <col min="16" max="16" width="20" style="63" bestFit="1" customWidth="1"/>
    <col min="17" max="17" width="16" style="63" customWidth="1"/>
    <col min="18" max="18" width="16.54296875" style="63" customWidth="1"/>
    <col min="19" max="19" width="18.81640625" style="63" customWidth="1"/>
    <col min="20" max="20" width="17" style="63" customWidth="1"/>
    <col min="21" max="21" width="18.81640625" style="63" customWidth="1"/>
    <col min="22" max="22" width="19" style="63" customWidth="1"/>
    <col min="23" max="16384" width="8.81640625" style="63"/>
  </cols>
  <sheetData>
    <row r="1" spans="2:14" s="61" customFormat="1" ht="15" customHeight="1" x14ac:dyDescent="0.3">
      <c r="B1" s="62" t="s">
        <v>456</v>
      </c>
      <c r="C1" s="69"/>
      <c r="D1" s="69"/>
      <c r="E1" s="69"/>
      <c r="F1" s="69"/>
    </row>
    <row r="2" spans="2:14" ht="15" customHeight="1" x14ac:dyDescent="0.35">
      <c r="B2" s="70" t="s">
        <v>455</v>
      </c>
      <c r="C2" s="64"/>
      <c r="D2" s="64"/>
      <c r="E2" s="64"/>
      <c r="F2" s="64"/>
    </row>
    <row r="3" spans="2:14" x14ac:dyDescent="0.3">
      <c r="I3" s="66" t="s">
        <v>451</v>
      </c>
      <c r="J3" s="67"/>
      <c r="K3" s="66" t="s">
        <v>452</v>
      </c>
      <c r="L3" s="67"/>
      <c r="M3" s="66" t="s">
        <v>453</v>
      </c>
      <c r="N3" s="67"/>
    </row>
    <row r="4" spans="2:14" ht="26" x14ac:dyDescent="0.3">
      <c r="B4" s="71" t="s">
        <v>33</v>
      </c>
      <c r="C4" s="72" t="s">
        <v>34</v>
      </c>
      <c r="D4" s="72" t="s">
        <v>13</v>
      </c>
      <c r="E4" s="72" t="s">
        <v>363</v>
      </c>
      <c r="F4" s="72" t="s">
        <v>367</v>
      </c>
      <c r="G4" s="72" t="s">
        <v>368</v>
      </c>
      <c r="H4" s="72" t="s">
        <v>467</v>
      </c>
      <c r="I4" s="73" t="s">
        <v>369</v>
      </c>
      <c r="J4" s="73" t="s">
        <v>370</v>
      </c>
      <c r="K4" s="73" t="s">
        <v>369</v>
      </c>
      <c r="L4" s="73" t="s">
        <v>370</v>
      </c>
      <c r="M4" s="73" t="s">
        <v>369</v>
      </c>
      <c r="N4" s="73" t="s">
        <v>370</v>
      </c>
    </row>
    <row r="5" spans="2:14" ht="15" customHeight="1" x14ac:dyDescent="0.3">
      <c r="B5" s="124" t="str">
        <f>WWN_quality!$C$11</f>
        <v>SVE-WWN801001</v>
      </c>
      <c r="C5" s="125" t="str">
        <f>WWN_quality!$B$1</f>
        <v>Wastewater - Quality enhancement</v>
      </c>
      <c r="D5" s="124" t="str">
        <f>WWN_quality!$C$10</f>
        <v>Wastewater network plus</v>
      </c>
      <c r="E5" s="162">
        <f>WWN_quality!C12</f>
        <v>398.63145972261646</v>
      </c>
      <c r="F5" s="68">
        <f>WWN_quality!$C$16</f>
        <v>0</v>
      </c>
      <c r="G5" s="74" t="str">
        <f>WWN_quality!C15</f>
        <v>Reject</v>
      </c>
      <c r="H5" s="74">
        <f>WWN_quality!C17</f>
        <v>0</v>
      </c>
      <c r="I5" s="74" t="str">
        <f>WWN_quality!B18</f>
        <v>N/A</v>
      </c>
      <c r="J5" s="74">
        <f>WWN_quality!C18</f>
        <v>0</v>
      </c>
      <c r="K5" s="74" t="str">
        <f>WWN_quality!B19</f>
        <v>N/A</v>
      </c>
      <c r="L5" s="74">
        <f>WWN_quality!C19</f>
        <v>0</v>
      </c>
      <c r="M5" s="74" t="str">
        <f>WWN_quality!B20</f>
        <v>N/A</v>
      </c>
      <c r="N5" s="74">
        <f>WWN_quality!C20</f>
        <v>0</v>
      </c>
    </row>
    <row r="6" spans="2:14" ht="27.75" customHeight="1" x14ac:dyDescent="0.3">
      <c r="B6" s="124" t="str">
        <f>'WR_WFD investigations'!$C$11</f>
        <v>SVE-WR801001</v>
      </c>
      <c r="C6" s="125" t="str">
        <f>'WR_WFD investigations'!$B$1</f>
        <v>Water Supply Demand - WFD environmental investigations and mitigations</v>
      </c>
      <c r="D6" s="124" t="str">
        <f>'WR_WFD investigations'!$C$10</f>
        <v>Water resources</v>
      </c>
      <c r="E6" s="162">
        <f>'WR_WFD investigations'!C12</f>
        <v>84.12269900000004</v>
      </c>
      <c r="F6" s="68">
        <f>'WR_WFD investigations'!$C$16</f>
        <v>0</v>
      </c>
      <c r="G6" s="68" t="str">
        <f>'WR_WFD investigations'!$C$15</f>
        <v>Reject</v>
      </c>
      <c r="H6" s="74">
        <f>'WR_WFD investigations'!C17</f>
        <v>0</v>
      </c>
      <c r="I6" s="74" t="str">
        <f>'WR_WFD investigations'!B18</f>
        <v>N/A</v>
      </c>
      <c r="J6" s="74">
        <f>'WR_WFD investigations'!C18</f>
        <v>0</v>
      </c>
      <c r="K6" s="74" t="str">
        <f>'WR_WFD investigations'!B19</f>
        <v>N/A</v>
      </c>
      <c r="L6" s="74">
        <f>'WR_WFD investigations'!C19</f>
        <v>0</v>
      </c>
      <c r="M6" s="74" t="str">
        <f>'WR_WFD investigations'!B20</f>
        <v>N/A</v>
      </c>
      <c r="N6" s="74">
        <f>'WR_WFD investigations'!C20</f>
        <v>0</v>
      </c>
    </row>
    <row r="7" spans="2:14" ht="15" customHeight="1" x14ac:dyDescent="0.3">
      <c r="B7" s="124" t="str">
        <f>'WR_energy prices 1'!$C$11</f>
        <v>SVE-WR802001</v>
      </c>
      <c r="C7" s="125" t="str">
        <f>'WR_energy prices 1'!$B$1</f>
        <v>Energy price increases</v>
      </c>
      <c r="D7" s="124" t="str">
        <f>'WR_energy prices 1'!$C$10</f>
        <v>Water resources</v>
      </c>
      <c r="E7" s="162">
        <f>'WR_energy prices 1'!C12</f>
        <v>20</v>
      </c>
      <c r="F7" s="68">
        <f>'WR_energy prices 1'!$C$16</f>
        <v>0</v>
      </c>
      <c r="G7" s="74" t="str">
        <f>'WR_energy prices 1'!C15</f>
        <v>Reject</v>
      </c>
      <c r="H7" s="74">
        <f>'WR_energy prices 1'!C17</f>
        <v>0</v>
      </c>
      <c r="I7" s="74" t="str">
        <f>'WR_energy prices 1'!B18</f>
        <v>N/A</v>
      </c>
      <c r="J7" s="74">
        <f>'WR_energy prices 1'!C18</f>
        <v>0</v>
      </c>
      <c r="K7" s="74" t="str">
        <f>'WR_energy prices 1'!B19</f>
        <v>N/A</v>
      </c>
      <c r="L7" s="74">
        <f>'WR_energy prices 1'!C19</f>
        <v>0</v>
      </c>
      <c r="M7" s="74" t="str">
        <f>'WR_energy prices 1'!B20</f>
        <v>N/A</v>
      </c>
      <c r="N7" s="74">
        <f>'WR_energy prices 1'!C20</f>
        <v>0</v>
      </c>
    </row>
    <row r="8" spans="2:14" ht="29.25" customHeight="1" x14ac:dyDescent="0.3">
      <c r="B8" s="124" t="str">
        <f>'WN_new supply schemes'!$C$11</f>
        <v>SVE-WN601001</v>
      </c>
      <c r="C8" s="125" t="str">
        <f>'WN_new supply schemes'!$B$1</f>
        <v>Water Supply Demand Balance - New supply schemes</v>
      </c>
      <c r="D8" s="124" t="str">
        <f>'WN_new supply schemes'!$C$10</f>
        <v>Water network plus</v>
      </c>
      <c r="E8" s="162">
        <f xml:space="preserve"> 'WN_new supply schemes'!C12</f>
        <v>218.1952670499999</v>
      </c>
      <c r="F8" s="68">
        <f>'WN_new supply schemes'!$C$17</f>
        <v>0</v>
      </c>
      <c r="G8" s="68" t="str">
        <f>'WN_new supply schemes'!$C$15</f>
        <v>Reject</v>
      </c>
      <c r="H8" s="74">
        <f>'WN_new supply schemes'!C17</f>
        <v>0</v>
      </c>
      <c r="I8" s="74" t="str">
        <f>'WN_new supply schemes'!B18</f>
        <v>N/A</v>
      </c>
      <c r="J8" s="74">
        <f>'WN_new supply schemes'!C18</f>
        <v>0</v>
      </c>
      <c r="K8" s="74" t="str">
        <f>'WN_new supply schemes'!B19</f>
        <v>N/A</v>
      </c>
      <c r="L8" s="74">
        <f>'WN_new supply schemes'!C19</f>
        <v>0</v>
      </c>
      <c r="M8" s="74" t="str">
        <f>'WN_new supply schemes'!B20</f>
        <v>N/A</v>
      </c>
      <c r="N8" s="74">
        <f>'WN_new supply schemes'!C20</f>
        <v>0</v>
      </c>
    </row>
    <row r="9" spans="2:14" ht="15" customHeight="1" x14ac:dyDescent="0.3">
      <c r="B9" s="124" t="str">
        <f>WN_resilience!$C$11</f>
        <v>SVE-WN602001</v>
      </c>
      <c r="C9" s="125" t="str">
        <f>WN_resilience!$B$1</f>
        <v>Water - Resilience</v>
      </c>
      <c r="D9" s="124" t="str">
        <f>WN_resilience!$C$10</f>
        <v>Water network plus</v>
      </c>
      <c r="E9" s="162">
        <f>WN_resilience!C12</f>
        <v>135.400632161201</v>
      </c>
      <c r="F9" s="68">
        <f>WN_resilience!$C$16</f>
        <v>0</v>
      </c>
      <c r="G9" s="74" t="str">
        <f>WN_resilience!C15</f>
        <v>Reject</v>
      </c>
      <c r="H9" s="74">
        <f>WN_resilience!C17</f>
        <v>0</v>
      </c>
      <c r="I9" s="74" t="str">
        <f>WN_resilience!B18</f>
        <v>N/A</v>
      </c>
      <c r="J9" s="74">
        <f>WN_resilience!C18</f>
        <v>0</v>
      </c>
      <c r="K9" s="74" t="str">
        <f>WN_resilience!B19</f>
        <v>N/A</v>
      </c>
      <c r="L9" s="74">
        <f>WN_resilience!C19</f>
        <v>0</v>
      </c>
      <c r="M9" s="74" t="str">
        <f>WN_resilience!B20</f>
        <v>N/A</v>
      </c>
      <c r="N9" s="74">
        <f>WN_resilience!C20</f>
        <v>0</v>
      </c>
    </row>
    <row r="10" spans="2:14" ht="15" customHeight="1" x14ac:dyDescent="0.3">
      <c r="B10" s="124" t="str">
        <f>WN_security!$C$11</f>
        <v>SVE-WN603001</v>
      </c>
      <c r="C10" s="125" t="str">
        <f>WN_security!$B$1</f>
        <v>Water - Security</v>
      </c>
      <c r="D10" s="124" t="str">
        <f>WN_security!$C$10</f>
        <v>Water network plus</v>
      </c>
      <c r="E10" s="162">
        <f>WN_security!C12</f>
        <v>66.999999999999957</v>
      </c>
      <c r="F10" s="68">
        <f>WN_security!$C$16</f>
        <v>0</v>
      </c>
      <c r="G10" s="74" t="str">
        <f>WN_security!C15</f>
        <v>Reject</v>
      </c>
      <c r="H10" s="74">
        <f>WN_security!C17</f>
        <v>0</v>
      </c>
      <c r="I10" s="74" t="str">
        <f>WN_security!B18</f>
        <v>N/A</v>
      </c>
      <c r="J10" s="74">
        <f>WN_security!C18</f>
        <v>0</v>
      </c>
      <c r="K10" s="74" t="str">
        <f>WN_security!B19</f>
        <v>N/A</v>
      </c>
      <c r="L10" s="74">
        <f>WN_security!C19</f>
        <v>0</v>
      </c>
      <c r="M10" s="74" t="str">
        <f>WN_security!B20</f>
        <v>N/A</v>
      </c>
      <c r="N10" s="74">
        <f>WN_security!C20</f>
        <v>0</v>
      </c>
    </row>
    <row r="11" spans="2:14" ht="29.25" customHeight="1" x14ac:dyDescent="0.3">
      <c r="B11" s="124" t="str">
        <f>'WN_economies of scale'!$C$11</f>
        <v>SVE-WN604001</v>
      </c>
      <c r="C11" s="125" t="str">
        <f>'WN_economies of scale'!$B$1</f>
        <v>Water treatment works (WTWs) economies of scale</v>
      </c>
      <c r="D11" s="124" t="str">
        <f>'WN_economies of scale'!$C$10</f>
        <v>Water network plus</v>
      </c>
      <c r="E11" s="162">
        <f>'WN_economies of scale'!C12</f>
        <v>0</v>
      </c>
      <c r="F11" s="68">
        <f>'WN_economies of scale'!$C$16</f>
        <v>0</v>
      </c>
      <c r="G11" s="74" t="str">
        <f>'WN_economies of scale'!C15</f>
        <v>Reject</v>
      </c>
      <c r="H11" s="74">
        <f>'WN_economies of scale'!C17</f>
        <v>0</v>
      </c>
      <c r="I11" s="74" t="str">
        <f>'WN_economies of scale'!B18</f>
        <v>N/A</v>
      </c>
      <c r="J11" s="74">
        <f>'WN_economies of scale'!C18</f>
        <v>0</v>
      </c>
      <c r="K11" s="74" t="str">
        <f>'WN_economies of scale'!B19</f>
        <v>N/A</v>
      </c>
      <c r="L11" s="74">
        <f>'WN_economies of scale'!C19</f>
        <v>0</v>
      </c>
      <c r="M11" s="74" t="str">
        <f>'WN_economies of scale'!B20</f>
        <v>N/A</v>
      </c>
      <c r="N11" s="74">
        <f>'WN_economies of scale'!C20</f>
        <v>0</v>
      </c>
    </row>
    <row r="12" spans="2:14" ht="15" customHeight="1" x14ac:dyDescent="0.3">
      <c r="B12" s="124" t="str">
        <f>'WN_developer services'!C11</f>
        <v>SVE-WN605001</v>
      </c>
      <c r="C12" s="125" t="str">
        <f>'WN_developer services'!$B$1</f>
        <v>Developer services costs</v>
      </c>
      <c r="D12" s="124" t="str">
        <f>'WN_developer services'!$C$10</f>
        <v>Water network plus</v>
      </c>
      <c r="E12" s="162">
        <f>'WN_developer services'!C12</f>
        <v>258</v>
      </c>
      <c r="F12" s="68">
        <f>'WN_developer services'!$C$16</f>
        <v>0</v>
      </c>
      <c r="G12" s="74" t="str">
        <f>'WN_developer services'!C15</f>
        <v>Reject</v>
      </c>
      <c r="H12" s="74">
        <f>'WN_developer services'!C17</f>
        <v>0</v>
      </c>
      <c r="I12" s="74" t="str">
        <f>'WN_developer services'!B18</f>
        <v>N/A</v>
      </c>
      <c r="J12" s="74">
        <f>'WN_developer services'!C18</f>
        <v>0</v>
      </c>
      <c r="K12" s="74" t="str">
        <f>'WN_developer services'!B19</f>
        <v>N/A</v>
      </c>
      <c r="L12" s="74">
        <f>'WN_developer services'!C19</f>
        <v>0</v>
      </c>
      <c r="M12" s="74" t="str">
        <f>'WN_developer services'!B20</f>
        <v>N/A</v>
      </c>
      <c r="N12" s="74">
        <f>'WN_developer services'!C20</f>
        <v>0</v>
      </c>
    </row>
    <row r="13" spans="2:14" ht="15" customHeight="1" x14ac:dyDescent="0.3">
      <c r="B13" s="124" t="str">
        <f>'WN_energy prices 2'!$C$11</f>
        <v>SVE-WN606001</v>
      </c>
      <c r="C13" s="125" t="str">
        <f>'WN_energy prices 2'!$B$1</f>
        <v>Energy price increases</v>
      </c>
      <c r="D13" s="124" t="str">
        <f>'WN_energy prices 2'!$C$10</f>
        <v>Water network plus</v>
      </c>
      <c r="E13" s="162">
        <f>'WN_energy prices 2'!C12</f>
        <v>85</v>
      </c>
      <c r="F13" s="68">
        <f>'WN_energy prices 2'!$C$16</f>
        <v>0</v>
      </c>
      <c r="G13" s="74" t="str">
        <f>'WN_energy prices 2'!C15</f>
        <v>Reject</v>
      </c>
      <c r="H13" s="74">
        <f>'WN_energy prices 2'!C17</f>
        <v>0</v>
      </c>
      <c r="I13" s="74" t="str">
        <f>'WN_energy prices 2'!B18</f>
        <v>N/A</v>
      </c>
      <c r="J13" s="74">
        <f>'WN_energy prices 2'!C18</f>
        <v>0</v>
      </c>
      <c r="K13" s="74" t="str">
        <f>'WN_energy prices 2'!B19</f>
        <v>N/A</v>
      </c>
      <c r="L13" s="74">
        <f>'WN_energy prices 2'!C19</f>
        <v>0</v>
      </c>
      <c r="M13" s="74" t="str">
        <f>'WN_energy prices 2'!B20</f>
        <v>N/A</v>
      </c>
      <c r="N13" s="74">
        <f>'WN_energy prices 2'!C20</f>
        <v>0</v>
      </c>
    </row>
    <row r="14" spans="2:14" ht="15" customHeight="1" x14ac:dyDescent="0.3">
      <c r="B14" s="124" t="str">
        <f>'WWN_economies of scale'!$C$11</f>
        <v>SVE-WWN802001</v>
      </c>
      <c r="C14" s="125" t="str">
        <f>'WWN_economies of scale'!$B$1</f>
        <v>Sewage treatment works (STWs) economies of scale</v>
      </c>
      <c r="D14" s="124" t="str">
        <f>'WWN_economies of scale'!$C$10</f>
        <v>Wastewater network plus</v>
      </c>
      <c r="E14" s="162">
        <f>'WWN_economies of scale'!C12</f>
        <v>72</v>
      </c>
      <c r="F14" s="68">
        <f>'WWN_economies of scale'!$C$16</f>
        <v>0</v>
      </c>
      <c r="G14" s="74" t="str">
        <f>'WWN_economies of scale'!C15</f>
        <v>Reject</v>
      </c>
      <c r="H14" s="74">
        <f>'WWN_economies of scale'!C17</f>
        <v>0</v>
      </c>
      <c r="I14" s="74" t="str">
        <f>'WWN_economies of scale'!B18</f>
        <v>N/A</v>
      </c>
      <c r="J14" s="74">
        <f>'WWN_economies of scale'!C18</f>
        <v>0</v>
      </c>
      <c r="K14" s="74" t="str">
        <f>'WWN_economies of scale'!B19</f>
        <v>N/A</v>
      </c>
      <c r="L14" s="74">
        <f>'WWN_economies of scale'!C19</f>
        <v>0</v>
      </c>
      <c r="M14" s="74" t="str">
        <f>'WWN_economies of scale'!B20</f>
        <v>N/A</v>
      </c>
      <c r="N14" s="74">
        <f>'WWN_economies of scale'!C20</f>
        <v>0</v>
      </c>
    </row>
    <row r="15" spans="2:14" ht="15" customHeight="1" x14ac:dyDescent="0.3">
      <c r="B15" s="124" t="str">
        <f>'WWN_treatment complexity'!$C$11</f>
        <v>SVE-WWN803001</v>
      </c>
      <c r="C15" s="125" t="str">
        <f>'WWN_treatment complexity'!$B$1</f>
        <v xml:space="preserve">
Waste water treatment complexity</v>
      </c>
      <c r="D15" s="124" t="str">
        <f>'WWN_treatment complexity'!$C$10</f>
        <v>Wastewater network plus</v>
      </c>
      <c r="E15" s="162">
        <f>'WWN_treatment complexity'!C12</f>
        <v>55</v>
      </c>
      <c r="F15" s="68">
        <f>'WWN_treatment complexity'!$C$16</f>
        <v>0</v>
      </c>
      <c r="G15" s="74" t="str">
        <f>'WWN_treatment complexity'!C15</f>
        <v>Reject</v>
      </c>
      <c r="H15" s="74">
        <f>'WWN_treatment complexity'!C17</f>
        <v>0</v>
      </c>
      <c r="I15" s="74" t="str">
        <f>'WWN_treatment complexity'!B18</f>
        <v>N/A</v>
      </c>
      <c r="J15" s="74">
        <f>'WWN_treatment complexity'!C18</f>
        <v>0</v>
      </c>
      <c r="K15" s="74" t="str">
        <f>'WWN_treatment complexity'!B19</f>
        <v>N/A</v>
      </c>
      <c r="L15" s="74">
        <f>'WWN_treatment complexity'!C19</f>
        <v>0</v>
      </c>
      <c r="M15" s="74" t="str">
        <f>'WWN_treatment complexity'!B20</f>
        <v>N/A</v>
      </c>
      <c r="N15" s="74">
        <f>'WWN_treatment complexity'!C20</f>
        <v>0</v>
      </c>
    </row>
    <row r="16" spans="2:14" ht="15" customHeight="1" x14ac:dyDescent="0.3">
      <c r="B16" s="124" t="str">
        <f>'WWN_energy prices'!$C$11</f>
        <v>SVE-WWN804001</v>
      </c>
      <c r="C16" s="125" t="str">
        <f>'WWN_energy prices'!$B$1</f>
        <v xml:space="preserve"> Energy price increases</v>
      </c>
      <c r="D16" s="124" t="str">
        <f>'WWN_energy prices'!$C$10</f>
        <v>Wastewater network plus</v>
      </c>
      <c r="E16" s="162">
        <f>'WWN_energy prices'!C12</f>
        <v>80</v>
      </c>
      <c r="F16" s="68">
        <f>'WWN_energy prices'!$C$16</f>
        <v>0</v>
      </c>
      <c r="G16" s="74" t="str">
        <f>'WWN_energy prices'!C15</f>
        <v>Reject</v>
      </c>
      <c r="H16" s="74">
        <f>'WWN_energy prices'!C17</f>
        <v>0</v>
      </c>
      <c r="I16" s="74" t="str">
        <f>'WWN_energy prices'!B18</f>
        <v>N/A</v>
      </c>
      <c r="J16" s="74">
        <f>'WWN_energy prices'!C18</f>
        <v>0</v>
      </c>
      <c r="K16" s="74" t="str">
        <f>'WWN_energy prices'!B19</f>
        <v>N/A</v>
      </c>
      <c r="L16" s="74">
        <f>'WWN_energy prices'!C19</f>
        <v>0</v>
      </c>
      <c r="M16" s="74" t="str">
        <f>'WWN_energy prices'!B20</f>
        <v>N/A</v>
      </c>
      <c r="N16" s="74">
        <f>'WWN_energy prices'!C20</f>
        <v>0</v>
      </c>
    </row>
    <row r="18" spans="2:5" x14ac:dyDescent="0.3">
      <c r="B18" s="130" t="s">
        <v>462</v>
      </c>
      <c r="E18" s="135" t="s">
        <v>468</v>
      </c>
    </row>
    <row r="19" spans="2:5" x14ac:dyDescent="0.3">
      <c r="B19" s="131" t="s">
        <v>7</v>
      </c>
      <c r="C19" s="132">
        <f>SUMIF($D$5:$D$16,$B19,$F$5:$F$16)</f>
        <v>0</v>
      </c>
      <c r="E19" s="63" t="b">
        <f>WWN_quality!$C$21='WR_WFD investigations'!$C$21='WN_new supply schemes'!$C$21=WN_resilience!$C$21=WN_security!$C$21='WN_economies of scale'!$C$21='WN_developer services'!$C$21='WWN_economies of scale'!$C$21='WWN_treatment complexity'!$C$21='WWN_energy prices'!$C$21='WR_energy prices 1'!$C$21='WN_energy prices 2'!$C$21=TRUE</f>
        <v>1</v>
      </c>
    </row>
    <row r="20" spans="2:5" x14ac:dyDescent="0.3">
      <c r="B20" s="131" t="s">
        <v>35</v>
      </c>
      <c r="C20" s="132">
        <f t="shared" ref="C20:C23" si="0">SUMIF($D$5:$D$16,$B20,$F$5:$F$16)</f>
        <v>0</v>
      </c>
    </row>
    <row r="21" spans="2:5" x14ac:dyDescent="0.3">
      <c r="B21" s="131" t="s">
        <v>463</v>
      </c>
      <c r="C21" s="132">
        <f t="shared" si="0"/>
        <v>0</v>
      </c>
    </row>
    <row r="22" spans="2:5" x14ac:dyDescent="0.3">
      <c r="B22" s="131" t="s">
        <v>36</v>
      </c>
      <c r="C22" s="132">
        <f t="shared" si="0"/>
        <v>0</v>
      </c>
    </row>
    <row r="23" spans="2:5" x14ac:dyDescent="0.3">
      <c r="B23" s="131" t="s">
        <v>464</v>
      </c>
      <c r="C23" s="132">
        <f t="shared" si="0"/>
        <v>0</v>
      </c>
    </row>
    <row r="24" spans="2:5" x14ac:dyDescent="0.3">
      <c r="B24" s="133" t="s">
        <v>465</v>
      </c>
      <c r="C24" s="134">
        <f>SUM($H$5:$H$16)</f>
        <v>0</v>
      </c>
    </row>
    <row r="25" spans="2:5" x14ac:dyDescent="0.3">
      <c r="B25" s="133" t="s">
        <v>466</v>
      </c>
      <c r="C25" s="134">
        <f>SUM($J$5:$J$16,$L$5:$L$16,$N$5:$N$16)</f>
        <v>0</v>
      </c>
    </row>
  </sheetData>
  <conditionalFormatting sqref="E19">
    <cfRule type="containsText" dxfId="1" priority="1" operator="containsText" text="TRUE">
      <formula>NOT(ISERROR(SEARCH("TRUE",E19)))</formula>
    </cfRule>
    <cfRule type="containsText" dxfId="0" priority="2" operator="containsText" text="FALSE">
      <formula>NOT(ISERROR(SEARCH("FALSE",E19)))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11"/>
  <sheetViews>
    <sheetView showGridLines="0" zoomScaleNormal="100" workbookViewId="0"/>
  </sheetViews>
  <sheetFormatPr defaultColWidth="8.81640625" defaultRowHeight="14.5" x14ac:dyDescent="0.35"/>
  <cols>
    <col min="1" max="1" width="4.1796875" customWidth="1"/>
    <col min="2" max="2" width="10" customWidth="1"/>
    <col min="3" max="3" width="48.81640625" customWidth="1"/>
    <col min="4" max="4" width="4.54296875" customWidth="1"/>
    <col min="5" max="5" width="17" customWidth="1"/>
    <col min="6" max="21" width="6.1796875" customWidth="1"/>
  </cols>
  <sheetData>
    <row r="1" spans="1:21" x14ac:dyDescent="0.35">
      <c r="C1" t="s">
        <v>469</v>
      </c>
    </row>
    <row r="2" spans="1:21" x14ac:dyDescent="0.35">
      <c r="A2" t="s">
        <v>322</v>
      </c>
      <c r="B2" t="s">
        <v>321</v>
      </c>
      <c r="C2" t="s">
        <v>320</v>
      </c>
      <c r="D2" t="s">
        <v>319</v>
      </c>
      <c r="E2" t="s">
        <v>318</v>
      </c>
      <c r="F2" t="s">
        <v>317</v>
      </c>
      <c r="G2" t="s">
        <v>316</v>
      </c>
      <c r="H2" t="s">
        <v>315</v>
      </c>
      <c r="I2" t="s">
        <v>314</v>
      </c>
      <c r="J2" t="s">
        <v>313</v>
      </c>
      <c r="K2" t="s">
        <v>312</v>
      </c>
      <c r="L2" t="s">
        <v>311</v>
      </c>
      <c r="M2" t="s">
        <v>310</v>
      </c>
      <c r="N2" t="s">
        <v>309</v>
      </c>
      <c r="O2" t="s">
        <v>308</v>
      </c>
      <c r="P2" t="s">
        <v>307</v>
      </c>
      <c r="Q2" t="s">
        <v>2</v>
      </c>
      <c r="R2" t="s">
        <v>3</v>
      </c>
      <c r="S2" t="s">
        <v>4</v>
      </c>
      <c r="T2" t="s">
        <v>5</v>
      </c>
      <c r="U2" t="s">
        <v>6</v>
      </c>
    </row>
    <row r="4" spans="1:21" x14ac:dyDescent="0.35">
      <c r="F4" t="s">
        <v>47</v>
      </c>
      <c r="G4" t="s">
        <v>47</v>
      </c>
      <c r="H4" t="s">
        <v>47</v>
      </c>
      <c r="I4" t="s">
        <v>47</v>
      </c>
      <c r="J4" t="s">
        <v>47</v>
      </c>
      <c r="K4" t="s">
        <v>47</v>
      </c>
      <c r="L4" t="s">
        <v>47</v>
      </c>
      <c r="M4" t="s">
        <v>47</v>
      </c>
      <c r="N4" t="s">
        <v>47</v>
      </c>
      <c r="O4" t="s">
        <v>47</v>
      </c>
      <c r="P4" t="s">
        <v>47</v>
      </c>
      <c r="Q4" t="s">
        <v>47</v>
      </c>
      <c r="R4" t="s">
        <v>47</v>
      </c>
      <c r="S4" t="s">
        <v>47</v>
      </c>
      <c r="T4" t="s">
        <v>47</v>
      </c>
      <c r="U4" t="s">
        <v>47</v>
      </c>
    </row>
    <row r="5" spans="1:21" x14ac:dyDescent="0.35">
      <c r="F5" t="s">
        <v>470</v>
      </c>
      <c r="G5" t="s">
        <v>470</v>
      </c>
      <c r="H5" t="s">
        <v>470</v>
      </c>
      <c r="I5" t="s">
        <v>470</v>
      </c>
      <c r="J5" t="s">
        <v>470</v>
      </c>
      <c r="K5" t="s">
        <v>470</v>
      </c>
      <c r="L5" t="s">
        <v>470</v>
      </c>
      <c r="M5" t="s">
        <v>470</v>
      </c>
      <c r="N5" t="s">
        <v>470</v>
      </c>
      <c r="O5" t="s">
        <v>470</v>
      </c>
      <c r="P5" t="s">
        <v>470</v>
      </c>
      <c r="Q5" t="s">
        <v>470</v>
      </c>
      <c r="R5" t="s">
        <v>470</v>
      </c>
      <c r="S5" t="s">
        <v>470</v>
      </c>
      <c r="T5" t="s">
        <v>470</v>
      </c>
      <c r="U5" t="s">
        <v>470</v>
      </c>
    </row>
    <row r="6" spans="1:21" x14ac:dyDescent="0.35">
      <c r="F6" t="s">
        <v>306</v>
      </c>
      <c r="G6" t="s">
        <v>306</v>
      </c>
      <c r="H6" t="s">
        <v>306</v>
      </c>
      <c r="I6" t="s">
        <v>306</v>
      </c>
      <c r="J6" t="s">
        <v>306</v>
      </c>
      <c r="K6" t="s">
        <v>306</v>
      </c>
      <c r="L6" t="s">
        <v>306</v>
      </c>
      <c r="M6" t="s">
        <v>306</v>
      </c>
      <c r="N6" t="s">
        <v>306</v>
      </c>
      <c r="O6" t="s">
        <v>306</v>
      </c>
      <c r="P6" t="s">
        <v>306</v>
      </c>
      <c r="Q6" t="s">
        <v>306</v>
      </c>
      <c r="R6" t="s">
        <v>306</v>
      </c>
      <c r="S6" t="s">
        <v>306</v>
      </c>
      <c r="T6" t="s">
        <v>306</v>
      </c>
      <c r="U6" t="s">
        <v>306</v>
      </c>
    </row>
    <row r="7" spans="1:21" x14ac:dyDescent="0.35">
      <c r="A7" t="s">
        <v>51</v>
      </c>
      <c r="B7" t="s">
        <v>305</v>
      </c>
      <c r="C7" t="s">
        <v>139</v>
      </c>
      <c r="D7" t="s">
        <v>80</v>
      </c>
      <c r="E7" t="s">
        <v>47</v>
      </c>
      <c r="F7" t="s">
        <v>38</v>
      </c>
    </row>
    <row r="8" spans="1:21" x14ac:dyDescent="0.35">
      <c r="A8" t="s">
        <v>51</v>
      </c>
      <c r="B8" t="s">
        <v>304</v>
      </c>
      <c r="C8" t="s">
        <v>137</v>
      </c>
      <c r="D8" t="s">
        <v>80</v>
      </c>
      <c r="E8" t="s">
        <v>47</v>
      </c>
      <c r="F8" t="s">
        <v>303</v>
      </c>
    </row>
    <row r="9" spans="1:21" x14ac:dyDescent="0.35">
      <c r="A9" t="s">
        <v>51</v>
      </c>
      <c r="B9" t="s">
        <v>302</v>
      </c>
      <c r="C9" t="s">
        <v>135</v>
      </c>
      <c r="D9" t="s">
        <v>48</v>
      </c>
      <c r="E9" t="s">
        <v>47</v>
      </c>
      <c r="F9" s="136"/>
      <c r="G9" s="136"/>
      <c r="H9" s="136"/>
      <c r="I9" s="136"/>
      <c r="J9" s="136"/>
      <c r="K9" s="136"/>
      <c r="L9" s="136"/>
      <c r="M9" s="136"/>
      <c r="N9" s="136"/>
      <c r="O9" s="136"/>
      <c r="P9" s="136"/>
      <c r="Q9" s="136">
        <v>8.2107215358999301</v>
      </c>
      <c r="R9" s="136">
        <v>11.4849787726485</v>
      </c>
      <c r="S9" s="136">
        <v>13.553597608988699</v>
      </c>
      <c r="T9" s="136">
        <v>24.1513015465653</v>
      </c>
      <c r="U9" s="136">
        <v>26.722099535897598</v>
      </c>
    </row>
    <row r="10" spans="1:21" x14ac:dyDescent="0.35">
      <c r="A10" t="s">
        <v>51</v>
      </c>
      <c r="B10" t="s">
        <v>301</v>
      </c>
      <c r="C10" t="s">
        <v>133</v>
      </c>
      <c r="D10" t="s">
        <v>48</v>
      </c>
      <c r="E10" t="s">
        <v>47</v>
      </c>
      <c r="F10" s="136"/>
      <c r="G10" s="136"/>
      <c r="H10" s="136"/>
      <c r="I10" s="136"/>
      <c r="J10" s="136"/>
      <c r="K10" s="136"/>
      <c r="L10" s="136"/>
      <c r="M10" s="136"/>
      <c r="N10" s="136"/>
      <c r="O10" s="136"/>
      <c r="P10" s="136"/>
      <c r="Q10" s="136"/>
      <c r="R10" s="136"/>
      <c r="S10" s="136"/>
      <c r="T10" s="136"/>
      <c r="U10" s="136"/>
    </row>
    <row r="11" spans="1:21" x14ac:dyDescent="0.35">
      <c r="A11" t="s">
        <v>51</v>
      </c>
      <c r="B11" t="s">
        <v>300</v>
      </c>
      <c r="C11" t="s">
        <v>131</v>
      </c>
      <c r="D11" t="s">
        <v>80</v>
      </c>
      <c r="E11" t="s">
        <v>47</v>
      </c>
      <c r="F11" t="s">
        <v>39</v>
      </c>
    </row>
    <row r="12" spans="1:21" x14ac:dyDescent="0.35">
      <c r="A12" t="s">
        <v>51</v>
      </c>
      <c r="B12" t="s">
        <v>299</v>
      </c>
      <c r="C12" t="s">
        <v>129</v>
      </c>
      <c r="D12" t="s">
        <v>80</v>
      </c>
      <c r="E12" t="s">
        <v>47</v>
      </c>
      <c r="F12" t="s">
        <v>223</v>
      </c>
    </row>
    <row r="13" spans="1:21" x14ac:dyDescent="0.35">
      <c r="A13" t="s">
        <v>51</v>
      </c>
      <c r="B13" t="s">
        <v>298</v>
      </c>
      <c r="C13" t="s">
        <v>127</v>
      </c>
      <c r="D13" t="s">
        <v>48</v>
      </c>
      <c r="E13" t="s">
        <v>47</v>
      </c>
      <c r="F13" s="136"/>
      <c r="G13" s="136"/>
      <c r="H13" s="136"/>
      <c r="I13" s="136"/>
      <c r="J13" s="136"/>
      <c r="K13" s="136"/>
      <c r="L13" s="136"/>
      <c r="M13" s="136"/>
      <c r="N13" s="136"/>
      <c r="O13" s="136"/>
      <c r="P13" s="136"/>
      <c r="Q13" s="136"/>
      <c r="R13" s="136"/>
      <c r="S13" s="136"/>
      <c r="T13" s="136"/>
      <c r="U13" s="136"/>
    </row>
    <row r="14" spans="1:21" x14ac:dyDescent="0.35">
      <c r="A14" t="s">
        <v>51</v>
      </c>
      <c r="B14" t="s">
        <v>297</v>
      </c>
      <c r="C14" t="s">
        <v>125</v>
      </c>
      <c r="D14" t="s">
        <v>48</v>
      </c>
      <c r="E14" t="s">
        <v>47</v>
      </c>
      <c r="F14" s="136"/>
      <c r="G14" s="136"/>
      <c r="H14" s="136"/>
      <c r="I14" s="136"/>
      <c r="J14" s="136"/>
      <c r="K14" s="136"/>
      <c r="L14" s="136"/>
      <c r="M14" s="136"/>
      <c r="N14" s="136"/>
      <c r="O14" s="136"/>
      <c r="P14" s="136"/>
      <c r="Q14" s="136"/>
      <c r="R14" s="136"/>
      <c r="S14" s="136"/>
      <c r="T14" s="136"/>
      <c r="U14" s="136"/>
    </row>
    <row r="15" spans="1:21" x14ac:dyDescent="0.35">
      <c r="A15" t="s">
        <v>51</v>
      </c>
      <c r="B15" t="s">
        <v>296</v>
      </c>
      <c r="C15" t="s">
        <v>123</v>
      </c>
      <c r="D15" t="s">
        <v>80</v>
      </c>
      <c r="E15" t="s">
        <v>47</v>
      </c>
    </row>
    <row r="16" spans="1:21" x14ac:dyDescent="0.35">
      <c r="A16" t="s">
        <v>51</v>
      </c>
      <c r="B16" t="s">
        <v>295</v>
      </c>
      <c r="C16" t="s">
        <v>121</v>
      </c>
      <c r="D16" t="s">
        <v>80</v>
      </c>
      <c r="E16" t="s">
        <v>47</v>
      </c>
    </row>
    <row r="17" spans="1:21" x14ac:dyDescent="0.35">
      <c r="A17" t="s">
        <v>51</v>
      </c>
      <c r="B17" t="s">
        <v>294</v>
      </c>
      <c r="C17" t="s">
        <v>119</v>
      </c>
      <c r="D17" t="s">
        <v>48</v>
      </c>
      <c r="E17" t="s">
        <v>47</v>
      </c>
      <c r="F17" s="136"/>
      <c r="G17" s="136"/>
      <c r="H17" s="136"/>
      <c r="I17" s="136"/>
      <c r="J17" s="136"/>
      <c r="K17" s="136"/>
      <c r="L17" s="136"/>
      <c r="M17" s="136"/>
      <c r="N17" s="136"/>
      <c r="O17" s="136"/>
      <c r="P17" s="136"/>
      <c r="Q17" s="136"/>
      <c r="R17" s="136"/>
      <c r="S17" s="136"/>
      <c r="T17" s="136"/>
      <c r="U17" s="136"/>
    </row>
    <row r="18" spans="1:21" x14ac:dyDescent="0.35">
      <c r="A18" t="s">
        <v>51</v>
      </c>
      <c r="B18" t="s">
        <v>293</v>
      </c>
      <c r="C18" t="s">
        <v>117</v>
      </c>
      <c r="D18" t="s">
        <v>48</v>
      </c>
      <c r="E18" t="s">
        <v>47</v>
      </c>
      <c r="F18" s="136"/>
      <c r="G18" s="136"/>
      <c r="H18" s="136"/>
      <c r="I18" s="136"/>
      <c r="J18" s="136"/>
      <c r="K18" s="136"/>
      <c r="L18" s="136"/>
      <c r="M18" s="136"/>
      <c r="N18" s="136"/>
      <c r="O18" s="136"/>
      <c r="P18" s="136"/>
      <c r="Q18" s="136"/>
      <c r="R18" s="136"/>
      <c r="S18" s="136"/>
      <c r="T18" s="136"/>
      <c r="U18" s="136"/>
    </row>
    <row r="19" spans="1:21" x14ac:dyDescent="0.35">
      <c r="A19" t="s">
        <v>51</v>
      </c>
      <c r="B19" t="s">
        <v>292</v>
      </c>
      <c r="C19" t="s">
        <v>115</v>
      </c>
      <c r="D19" t="s">
        <v>80</v>
      </c>
      <c r="E19" t="s">
        <v>47</v>
      </c>
    </row>
    <row r="20" spans="1:21" x14ac:dyDescent="0.35">
      <c r="A20" t="s">
        <v>51</v>
      </c>
      <c r="B20" t="s">
        <v>291</v>
      </c>
      <c r="C20" t="s">
        <v>113</v>
      </c>
      <c r="D20" t="s">
        <v>80</v>
      </c>
      <c r="E20" t="s">
        <v>47</v>
      </c>
    </row>
    <row r="21" spans="1:21" x14ac:dyDescent="0.35">
      <c r="A21" t="s">
        <v>51</v>
      </c>
      <c r="B21" t="s">
        <v>290</v>
      </c>
      <c r="C21" t="s">
        <v>111</v>
      </c>
      <c r="D21" t="s">
        <v>48</v>
      </c>
      <c r="E21" t="s">
        <v>47</v>
      </c>
      <c r="F21" s="136"/>
      <c r="G21" s="136"/>
      <c r="H21" s="136"/>
      <c r="I21" s="136"/>
      <c r="J21" s="136"/>
      <c r="K21" s="136"/>
      <c r="L21" s="136"/>
      <c r="M21" s="136"/>
      <c r="N21" s="136"/>
      <c r="O21" s="136"/>
      <c r="P21" s="136"/>
      <c r="Q21" s="136"/>
      <c r="R21" s="136"/>
      <c r="S21" s="136"/>
      <c r="T21" s="136"/>
      <c r="U21" s="136"/>
    </row>
    <row r="22" spans="1:21" x14ac:dyDescent="0.35">
      <c r="A22" t="s">
        <v>51</v>
      </c>
      <c r="B22" t="s">
        <v>289</v>
      </c>
      <c r="C22" t="s">
        <v>109</v>
      </c>
      <c r="D22" t="s">
        <v>48</v>
      </c>
      <c r="E22" t="s">
        <v>47</v>
      </c>
      <c r="F22" s="136"/>
      <c r="G22" s="136"/>
      <c r="H22" s="136"/>
      <c r="I22" s="136"/>
      <c r="J22" s="136"/>
      <c r="K22" s="136"/>
      <c r="L22" s="136"/>
      <c r="M22" s="136"/>
      <c r="N22" s="136"/>
      <c r="O22" s="136"/>
      <c r="P22" s="136"/>
      <c r="Q22" s="136"/>
      <c r="R22" s="136"/>
      <c r="S22" s="136"/>
      <c r="T22" s="136"/>
      <c r="U22" s="136"/>
    </row>
    <row r="23" spans="1:21" x14ac:dyDescent="0.35">
      <c r="A23" t="s">
        <v>51</v>
      </c>
      <c r="B23" t="s">
        <v>288</v>
      </c>
      <c r="C23" t="s">
        <v>107</v>
      </c>
      <c r="D23" t="s">
        <v>80</v>
      </c>
      <c r="E23" t="s">
        <v>47</v>
      </c>
    </row>
    <row r="24" spans="1:21" x14ac:dyDescent="0.35">
      <c r="A24" t="s">
        <v>51</v>
      </c>
      <c r="B24" t="s">
        <v>287</v>
      </c>
      <c r="C24" t="s">
        <v>105</v>
      </c>
      <c r="D24" t="s">
        <v>80</v>
      </c>
      <c r="E24" t="s">
        <v>47</v>
      </c>
    </row>
    <row r="25" spans="1:21" x14ac:dyDescent="0.35">
      <c r="A25" t="s">
        <v>51</v>
      </c>
      <c r="B25" t="s">
        <v>286</v>
      </c>
      <c r="C25" t="s">
        <v>103</v>
      </c>
      <c r="D25" t="s">
        <v>48</v>
      </c>
      <c r="E25" t="s">
        <v>47</v>
      </c>
      <c r="F25" s="136"/>
      <c r="G25" s="136"/>
      <c r="H25" s="136"/>
      <c r="I25" s="136"/>
      <c r="J25" s="136"/>
      <c r="K25" s="136"/>
      <c r="L25" s="136"/>
      <c r="M25" s="136"/>
      <c r="N25" s="136"/>
      <c r="O25" s="136"/>
      <c r="P25" s="136"/>
      <c r="Q25" s="136"/>
      <c r="R25" s="136"/>
      <c r="S25" s="136"/>
      <c r="T25" s="136"/>
      <c r="U25" s="136"/>
    </row>
    <row r="26" spans="1:21" x14ac:dyDescent="0.35">
      <c r="A26" t="s">
        <v>51</v>
      </c>
      <c r="B26" t="s">
        <v>285</v>
      </c>
      <c r="C26" t="s">
        <v>101</v>
      </c>
      <c r="D26" t="s">
        <v>48</v>
      </c>
      <c r="E26" t="s">
        <v>47</v>
      </c>
      <c r="F26" s="136"/>
      <c r="G26" s="136"/>
      <c r="H26" s="136"/>
      <c r="I26" s="136"/>
      <c r="J26" s="136"/>
      <c r="K26" s="136"/>
      <c r="L26" s="136"/>
      <c r="M26" s="136"/>
      <c r="N26" s="136"/>
      <c r="O26" s="136"/>
      <c r="P26" s="136"/>
      <c r="Q26" s="136"/>
      <c r="R26" s="136"/>
      <c r="S26" s="136"/>
      <c r="T26" s="136"/>
      <c r="U26" s="136"/>
    </row>
    <row r="27" spans="1:21" x14ac:dyDescent="0.35">
      <c r="A27" t="s">
        <v>51</v>
      </c>
      <c r="B27" t="s">
        <v>284</v>
      </c>
      <c r="C27" t="s">
        <v>99</v>
      </c>
      <c r="D27" t="s">
        <v>80</v>
      </c>
      <c r="E27" t="s">
        <v>47</v>
      </c>
    </row>
    <row r="28" spans="1:21" x14ac:dyDescent="0.35">
      <c r="A28" t="s">
        <v>51</v>
      </c>
      <c r="B28" t="s">
        <v>283</v>
      </c>
      <c r="C28" t="s">
        <v>97</v>
      </c>
      <c r="D28" t="s">
        <v>80</v>
      </c>
      <c r="E28" t="s">
        <v>47</v>
      </c>
    </row>
    <row r="29" spans="1:21" x14ac:dyDescent="0.35">
      <c r="A29" t="s">
        <v>51</v>
      </c>
      <c r="B29" t="s">
        <v>282</v>
      </c>
      <c r="C29" t="s">
        <v>95</v>
      </c>
      <c r="D29" t="s">
        <v>48</v>
      </c>
      <c r="E29" t="s">
        <v>47</v>
      </c>
      <c r="F29" s="136"/>
      <c r="G29" s="136"/>
      <c r="H29" s="136"/>
      <c r="I29" s="136"/>
      <c r="J29" s="136"/>
      <c r="K29" s="136"/>
      <c r="L29" s="136"/>
      <c r="M29" s="136"/>
      <c r="N29" s="136"/>
      <c r="O29" s="136"/>
      <c r="P29" s="136"/>
      <c r="Q29" s="136"/>
      <c r="R29" s="136"/>
      <c r="S29" s="136"/>
      <c r="T29" s="136"/>
      <c r="U29" s="136"/>
    </row>
    <row r="30" spans="1:21" x14ac:dyDescent="0.35">
      <c r="A30" t="s">
        <v>51</v>
      </c>
      <c r="B30" t="s">
        <v>281</v>
      </c>
      <c r="C30" t="s">
        <v>93</v>
      </c>
      <c r="D30" t="s">
        <v>48</v>
      </c>
      <c r="E30" t="s">
        <v>47</v>
      </c>
      <c r="F30" s="136"/>
      <c r="G30" s="136"/>
      <c r="H30" s="136"/>
      <c r="I30" s="136"/>
      <c r="J30" s="136"/>
      <c r="K30" s="136"/>
      <c r="L30" s="136"/>
      <c r="M30" s="136"/>
      <c r="N30" s="136"/>
      <c r="O30" s="136"/>
      <c r="P30" s="136"/>
      <c r="Q30" s="136"/>
      <c r="R30" s="136"/>
      <c r="S30" s="136"/>
      <c r="T30" s="136"/>
      <c r="U30" s="136"/>
    </row>
    <row r="31" spans="1:21" x14ac:dyDescent="0.35">
      <c r="A31" t="s">
        <v>51</v>
      </c>
      <c r="B31" t="s">
        <v>280</v>
      </c>
      <c r="C31" t="s">
        <v>91</v>
      </c>
      <c r="D31" t="s">
        <v>80</v>
      </c>
      <c r="E31" t="s">
        <v>47</v>
      </c>
    </row>
    <row r="32" spans="1:21" x14ac:dyDescent="0.35">
      <c r="A32" t="s">
        <v>51</v>
      </c>
      <c r="B32" t="s">
        <v>279</v>
      </c>
      <c r="C32" t="s">
        <v>89</v>
      </c>
      <c r="D32" t="s">
        <v>80</v>
      </c>
      <c r="E32" t="s">
        <v>47</v>
      </c>
    </row>
    <row r="33" spans="1:21" x14ac:dyDescent="0.35">
      <c r="A33" t="s">
        <v>51</v>
      </c>
      <c r="B33" t="s">
        <v>278</v>
      </c>
      <c r="C33" t="s">
        <v>87</v>
      </c>
      <c r="D33" t="s">
        <v>48</v>
      </c>
      <c r="E33" t="s">
        <v>47</v>
      </c>
      <c r="F33" s="136"/>
      <c r="G33" s="136"/>
      <c r="H33" s="136"/>
      <c r="I33" s="136"/>
      <c r="J33" s="136"/>
      <c r="K33" s="136"/>
      <c r="L33" s="136"/>
      <c r="M33" s="136"/>
      <c r="N33" s="136"/>
      <c r="O33" s="136"/>
      <c r="P33" s="136"/>
      <c r="Q33" s="136"/>
      <c r="R33" s="136"/>
      <c r="S33" s="136"/>
      <c r="T33" s="136"/>
      <c r="U33" s="136"/>
    </row>
    <row r="34" spans="1:21" x14ac:dyDescent="0.35">
      <c r="A34" t="s">
        <v>51</v>
      </c>
      <c r="B34" t="s">
        <v>277</v>
      </c>
      <c r="C34" t="s">
        <v>85</v>
      </c>
      <c r="D34" t="s">
        <v>48</v>
      </c>
      <c r="E34" t="s">
        <v>47</v>
      </c>
      <c r="F34" s="136"/>
      <c r="G34" s="136"/>
      <c r="H34" s="136"/>
      <c r="I34" s="136"/>
      <c r="J34" s="136"/>
      <c r="K34" s="136"/>
      <c r="L34" s="136"/>
      <c r="M34" s="136"/>
      <c r="N34" s="136"/>
      <c r="O34" s="136"/>
      <c r="P34" s="136"/>
      <c r="Q34" s="136"/>
      <c r="R34" s="136"/>
      <c r="S34" s="136"/>
      <c r="T34" s="136"/>
      <c r="U34" s="136"/>
    </row>
    <row r="35" spans="1:21" x14ac:dyDescent="0.35">
      <c r="A35" t="s">
        <v>51</v>
      </c>
      <c r="B35" t="s">
        <v>276</v>
      </c>
      <c r="C35" t="s">
        <v>83</v>
      </c>
      <c r="D35" t="s">
        <v>80</v>
      </c>
      <c r="E35" t="s">
        <v>47</v>
      </c>
    </row>
    <row r="36" spans="1:21" x14ac:dyDescent="0.35">
      <c r="A36" t="s">
        <v>51</v>
      </c>
      <c r="B36" t="s">
        <v>275</v>
      </c>
      <c r="C36" t="s">
        <v>81</v>
      </c>
      <c r="D36" t="s">
        <v>80</v>
      </c>
      <c r="E36" t="s">
        <v>47</v>
      </c>
    </row>
    <row r="37" spans="1:21" x14ac:dyDescent="0.35">
      <c r="A37" t="s">
        <v>51</v>
      </c>
      <c r="B37" t="s">
        <v>274</v>
      </c>
      <c r="C37" t="s">
        <v>78</v>
      </c>
      <c r="D37" t="s">
        <v>48</v>
      </c>
      <c r="E37" t="s">
        <v>47</v>
      </c>
      <c r="F37" s="136"/>
      <c r="G37" s="136"/>
      <c r="H37" s="136"/>
      <c r="I37" s="136"/>
      <c r="J37" s="136"/>
      <c r="K37" s="136"/>
      <c r="L37" s="136"/>
      <c r="M37" s="136"/>
      <c r="N37" s="136"/>
      <c r="O37" s="136"/>
      <c r="P37" s="136"/>
      <c r="Q37" s="136"/>
      <c r="R37" s="136"/>
      <c r="S37" s="136"/>
      <c r="T37" s="136"/>
      <c r="U37" s="136"/>
    </row>
    <row r="38" spans="1:21" x14ac:dyDescent="0.35">
      <c r="A38" t="s">
        <v>51</v>
      </c>
      <c r="B38" t="s">
        <v>273</v>
      </c>
      <c r="C38" t="s">
        <v>76</v>
      </c>
      <c r="D38" t="s">
        <v>48</v>
      </c>
      <c r="E38" t="s">
        <v>47</v>
      </c>
      <c r="F38" s="136"/>
      <c r="G38" s="136"/>
      <c r="H38" s="136"/>
      <c r="I38" s="136"/>
      <c r="J38" s="136"/>
      <c r="K38" s="136"/>
      <c r="L38" s="136"/>
      <c r="M38" s="136"/>
      <c r="N38" s="136"/>
      <c r="O38" s="136"/>
      <c r="P38" s="136"/>
      <c r="Q38" s="136"/>
      <c r="R38" s="136"/>
      <c r="S38" s="136"/>
      <c r="T38" s="136"/>
      <c r="U38" s="136"/>
    </row>
    <row r="39" spans="1:21" x14ac:dyDescent="0.35">
      <c r="A39" t="s">
        <v>51</v>
      </c>
      <c r="B39" t="s">
        <v>272</v>
      </c>
      <c r="C39" t="s">
        <v>139</v>
      </c>
      <c r="D39" t="s">
        <v>80</v>
      </c>
      <c r="E39" t="s">
        <v>47</v>
      </c>
      <c r="F39" t="s">
        <v>40</v>
      </c>
    </row>
    <row r="40" spans="1:21" x14ac:dyDescent="0.35">
      <c r="A40" t="s">
        <v>51</v>
      </c>
      <c r="B40" t="s">
        <v>271</v>
      </c>
      <c r="C40" t="s">
        <v>137</v>
      </c>
      <c r="D40" t="s">
        <v>80</v>
      </c>
      <c r="E40" t="s">
        <v>47</v>
      </c>
      <c r="F40" t="s">
        <v>236</v>
      </c>
    </row>
    <row r="41" spans="1:21" x14ac:dyDescent="0.35">
      <c r="A41" t="s">
        <v>51</v>
      </c>
      <c r="B41" t="s">
        <v>270</v>
      </c>
      <c r="C41" t="s">
        <v>135</v>
      </c>
      <c r="D41" t="s">
        <v>48</v>
      </c>
      <c r="E41" t="s">
        <v>47</v>
      </c>
      <c r="F41" s="136"/>
      <c r="G41" s="136"/>
      <c r="H41" s="136"/>
      <c r="I41" s="136"/>
      <c r="J41" s="136"/>
      <c r="K41" s="136"/>
      <c r="L41" s="136"/>
      <c r="M41" s="136"/>
      <c r="N41" s="136"/>
      <c r="O41" s="136"/>
      <c r="P41" s="136"/>
      <c r="Q41" s="136">
        <v>24.599465681544299</v>
      </c>
      <c r="R41" s="136">
        <v>35.285396777234702</v>
      </c>
      <c r="S41" s="136">
        <v>42.952434797054103</v>
      </c>
      <c r="T41" s="136">
        <v>52.260490657646201</v>
      </c>
      <c r="U41" s="136">
        <v>63.097479136520597</v>
      </c>
    </row>
    <row r="42" spans="1:21" x14ac:dyDescent="0.35">
      <c r="A42" t="s">
        <v>51</v>
      </c>
      <c r="B42" t="s">
        <v>269</v>
      </c>
      <c r="C42" t="s">
        <v>133</v>
      </c>
      <c r="D42" t="s">
        <v>48</v>
      </c>
      <c r="E42" t="s">
        <v>47</v>
      </c>
      <c r="F42" s="136"/>
      <c r="G42" s="136"/>
      <c r="H42" s="136"/>
      <c r="I42" s="136"/>
      <c r="J42" s="136"/>
      <c r="K42" s="136"/>
      <c r="L42" s="136"/>
      <c r="M42" s="136"/>
      <c r="N42" s="136"/>
      <c r="O42" s="136"/>
      <c r="P42" s="136"/>
      <c r="Q42" s="136"/>
      <c r="R42" s="136"/>
      <c r="S42" s="136"/>
      <c r="T42" s="136"/>
      <c r="U42" s="136"/>
    </row>
    <row r="43" spans="1:21" x14ac:dyDescent="0.35">
      <c r="A43" t="s">
        <v>51</v>
      </c>
      <c r="B43" t="s">
        <v>268</v>
      </c>
      <c r="C43" t="s">
        <v>131</v>
      </c>
      <c r="D43" t="s">
        <v>80</v>
      </c>
      <c r="E43" t="s">
        <v>47</v>
      </c>
      <c r="F43" t="s">
        <v>41</v>
      </c>
    </row>
    <row r="44" spans="1:21" x14ac:dyDescent="0.35">
      <c r="A44" t="s">
        <v>51</v>
      </c>
      <c r="B44" t="s">
        <v>267</v>
      </c>
      <c r="C44" t="s">
        <v>129</v>
      </c>
      <c r="D44" t="s">
        <v>80</v>
      </c>
      <c r="E44" t="s">
        <v>47</v>
      </c>
      <c r="F44" t="s">
        <v>262</v>
      </c>
    </row>
    <row r="45" spans="1:21" x14ac:dyDescent="0.35">
      <c r="A45" t="s">
        <v>51</v>
      </c>
      <c r="B45" t="s">
        <v>266</v>
      </c>
      <c r="C45" t="s">
        <v>127</v>
      </c>
      <c r="D45" t="s">
        <v>48</v>
      </c>
      <c r="E45" t="s">
        <v>47</v>
      </c>
      <c r="F45" s="136"/>
      <c r="G45" s="136"/>
      <c r="H45" s="136"/>
      <c r="I45" s="136"/>
      <c r="J45" s="136"/>
      <c r="K45" s="136"/>
      <c r="L45" s="136"/>
      <c r="M45" s="136"/>
      <c r="N45" s="136"/>
      <c r="O45" s="136"/>
      <c r="P45" s="136"/>
      <c r="Q45" s="136">
        <v>25.437156444531599</v>
      </c>
      <c r="R45" s="136">
        <v>26.989002041664399</v>
      </c>
      <c r="S45" s="136">
        <v>27.471450699994001</v>
      </c>
      <c r="T45" s="136">
        <v>28.623906227864499</v>
      </c>
      <c r="U45" s="136">
        <v>26.879116747146501</v>
      </c>
    </row>
    <row r="46" spans="1:21" x14ac:dyDescent="0.35">
      <c r="A46" t="s">
        <v>51</v>
      </c>
      <c r="B46" t="s">
        <v>265</v>
      </c>
      <c r="C46" t="s">
        <v>125</v>
      </c>
      <c r="D46" t="s">
        <v>48</v>
      </c>
      <c r="E46" t="s">
        <v>47</v>
      </c>
      <c r="F46" s="136"/>
      <c r="G46" s="136"/>
      <c r="H46" s="136"/>
      <c r="I46" s="136"/>
      <c r="J46" s="136"/>
      <c r="K46" s="136"/>
      <c r="L46" s="136"/>
      <c r="M46" s="136"/>
      <c r="N46" s="136"/>
      <c r="O46" s="136"/>
      <c r="P46" s="136"/>
      <c r="Q46" s="136"/>
      <c r="R46" s="136"/>
      <c r="S46" s="136"/>
      <c r="T46" s="136"/>
      <c r="U46" s="136"/>
    </row>
    <row r="47" spans="1:21" x14ac:dyDescent="0.35">
      <c r="A47" t="s">
        <v>51</v>
      </c>
      <c r="B47" t="s">
        <v>264</v>
      </c>
      <c r="C47" t="s">
        <v>123</v>
      </c>
      <c r="D47" t="s">
        <v>80</v>
      </c>
      <c r="E47" t="s">
        <v>47</v>
      </c>
      <c r="F47" t="s">
        <v>42</v>
      </c>
    </row>
    <row r="48" spans="1:21" x14ac:dyDescent="0.35">
      <c r="A48" t="s">
        <v>51</v>
      </c>
      <c r="B48" t="s">
        <v>263</v>
      </c>
      <c r="C48" t="s">
        <v>121</v>
      </c>
      <c r="D48" t="s">
        <v>80</v>
      </c>
      <c r="E48" t="s">
        <v>47</v>
      </c>
      <c r="F48" t="s">
        <v>262</v>
      </c>
    </row>
    <row r="49" spans="1:22" x14ac:dyDescent="0.35">
      <c r="A49" t="s">
        <v>51</v>
      </c>
      <c r="B49" t="s">
        <v>261</v>
      </c>
      <c r="C49" t="s">
        <v>119</v>
      </c>
      <c r="D49" t="s">
        <v>48</v>
      </c>
      <c r="E49" t="s">
        <v>47</v>
      </c>
      <c r="F49" s="136"/>
      <c r="G49" s="136"/>
      <c r="H49" s="136"/>
      <c r="I49" s="136"/>
      <c r="J49" s="136"/>
      <c r="K49" s="136"/>
      <c r="L49" s="136"/>
      <c r="M49" s="136"/>
      <c r="N49" s="136"/>
      <c r="O49" s="136"/>
      <c r="P49" s="136"/>
      <c r="Q49" s="136">
        <v>16.032537663986101</v>
      </c>
      <c r="R49" s="136">
        <v>18.6650753279723</v>
      </c>
      <c r="S49" s="136">
        <v>16.032537663986101</v>
      </c>
      <c r="T49" s="136">
        <v>8.1349246720277293</v>
      </c>
      <c r="U49" s="136">
        <v>8.1349246720277293</v>
      </c>
    </row>
    <row r="50" spans="1:22" x14ac:dyDescent="0.35">
      <c r="A50" t="s">
        <v>51</v>
      </c>
      <c r="B50" t="s">
        <v>260</v>
      </c>
      <c r="C50" t="s">
        <v>117</v>
      </c>
      <c r="D50" t="s">
        <v>48</v>
      </c>
      <c r="E50" t="s">
        <v>47</v>
      </c>
      <c r="F50" s="136"/>
      <c r="G50" s="136"/>
      <c r="H50" s="136"/>
      <c r="I50" s="136"/>
      <c r="J50" s="136"/>
      <c r="K50" s="136"/>
      <c r="L50" s="136"/>
      <c r="M50" s="136"/>
      <c r="N50" s="136"/>
      <c r="O50" s="136"/>
      <c r="P50" s="136"/>
      <c r="Q50" s="136"/>
      <c r="R50" s="136"/>
      <c r="S50" s="136"/>
      <c r="T50" s="136"/>
      <c r="U50" s="136"/>
    </row>
    <row r="51" spans="1:22" x14ac:dyDescent="0.35">
      <c r="A51" t="s">
        <v>51</v>
      </c>
      <c r="B51" t="s">
        <v>259</v>
      </c>
      <c r="C51" t="s">
        <v>115</v>
      </c>
      <c r="D51" t="s">
        <v>80</v>
      </c>
      <c r="E51" t="s">
        <v>47</v>
      </c>
      <c r="F51" s="203" t="s">
        <v>43</v>
      </c>
    </row>
    <row r="52" spans="1:22" x14ac:dyDescent="0.35">
      <c r="A52" t="s">
        <v>51</v>
      </c>
      <c r="B52" t="s">
        <v>258</v>
      </c>
      <c r="C52" t="s">
        <v>113</v>
      </c>
      <c r="D52" t="s">
        <v>80</v>
      </c>
      <c r="E52" t="s">
        <v>47</v>
      </c>
      <c r="F52" t="s">
        <v>223</v>
      </c>
    </row>
    <row r="53" spans="1:22" x14ac:dyDescent="0.35">
      <c r="A53" t="s">
        <v>51</v>
      </c>
      <c r="B53" t="s">
        <v>257</v>
      </c>
      <c r="C53" t="s">
        <v>111</v>
      </c>
      <c r="D53" t="s">
        <v>48</v>
      </c>
      <c r="E53" t="s">
        <v>47</v>
      </c>
      <c r="F53" s="136"/>
      <c r="G53" s="136"/>
      <c r="H53" s="136"/>
      <c r="I53" s="136"/>
      <c r="J53" s="136"/>
      <c r="K53" s="136"/>
      <c r="L53" s="136"/>
      <c r="M53" s="136"/>
      <c r="N53" s="136"/>
      <c r="O53" s="136"/>
      <c r="P53" s="136"/>
      <c r="Q53" s="136"/>
      <c r="R53" s="136"/>
      <c r="S53" s="136"/>
      <c r="T53" s="136"/>
      <c r="U53" s="136"/>
    </row>
    <row r="54" spans="1:22" x14ac:dyDescent="0.35">
      <c r="A54" t="s">
        <v>51</v>
      </c>
      <c r="B54" t="s">
        <v>256</v>
      </c>
      <c r="C54" t="s">
        <v>109</v>
      </c>
      <c r="D54" t="s">
        <v>48</v>
      </c>
      <c r="E54" t="s">
        <v>47</v>
      </c>
      <c r="F54" s="136"/>
      <c r="G54" s="136"/>
      <c r="H54" s="136"/>
      <c r="I54" s="136"/>
      <c r="J54" s="136"/>
      <c r="K54" s="136"/>
      <c r="L54" s="136"/>
      <c r="M54" s="136"/>
      <c r="N54" s="136"/>
      <c r="O54" s="136"/>
      <c r="P54" s="136"/>
      <c r="Q54" s="136"/>
      <c r="R54" s="136"/>
      <c r="S54" s="136"/>
      <c r="T54" s="136"/>
      <c r="U54" s="136"/>
    </row>
    <row r="55" spans="1:22" x14ac:dyDescent="0.35">
      <c r="A55" t="s">
        <v>51</v>
      </c>
      <c r="B55" s="203" t="s">
        <v>255</v>
      </c>
      <c r="C55" s="203" t="s">
        <v>107</v>
      </c>
      <c r="D55" s="203" t="s">
        <v>80</v>
      </c>
      <c r="E55" s="203" t="s">
        <v>47</v>
      </c>
      <c r="F55" s="203" t="s">
        <v>44</v>
      </c>
      <c r="G55" s="203"/>
      <c r="H55" s="203"/>
      <c r="I55" s="203"/>
      <c r="J55" s="203"/>
      <c r="K55" s="203"/>
      <c r="L55" s="203"/>
      <c r="M55" s="203"/>
      <c r="N55" s="203"/>
      <c r="O55" s="203"/>
      <c r="P55" s="203"/>
      <c r="Q55" s="203"/>
      <c r="R55" s="203"/>
      <c r="S55" s="203"/>
      <c r="T55" s="203"/>
      <c r="U55" s="203"/>
      <c r="V55" s="203"/>
    </row>
    <row r="56" spans="1:22" x14ac:dyDescent="0.35">
      <c r="A56" t="s">
        <v>51</v>
      </c>
      <c r="B56" s="203" t="s">
        <v>254</v>
      </c>
      <c r="C56" s="203" t="s">
        <v>105</v>
      </c>
      <c r="D56" s="203" t="s">
        <v>80</v>
      </c>
      <c r="E56" s="203" t="s">
        <v>47</v>
      </c>
      <c r="F56" s="203" t="s">
        <v>223</v>
      </c>
      <c r="G56" s="203"/>
      <c r="H56" s="203"/>
      <c r="I56" s="203"/>
      <c r="J56" s="203"/>
      <c r="K56" s="203"/>
      <c r="L56" s="203"/>
      <c r="M56" s="203"/>
      <c r="N56" s="203"/>
      <c r="O56" s="203"/>
      <c r="P56" s="203"/>
      <c r="Q56" s="203"/>
      <c r="R56" s="203"/>
      <c r="S56" s="203"/>
      <c r="T56" s="203"/>
      <c r="U56" s="203"/>
      <c r="V56" s="203"/>
    </row>
    <row r="57" spans="1:22" x14ac:dyDescent="0.35">
      <c r="A57" t="s">
        <v>51</v>
      </c>
      <c r="B57" s="203" t="s">
        <v>253</v>
      </c>
      <c r="C57" s="203" t="s">
        <v>103</v>
      </c>
      <c r="D57" s="203" t="s">
        <v>48</v>
      </c>
      <c r="E57" s="203" t="s">
        <v>47</v>
      </c>
      <c r="F57" s="204"/>
      <c r="G57" s="204"/>
      <c r="H57" s="204"/>
      <c r="I57" s="204"/>
      <c r="J57" s="204"/>
      <c r="K57" s="204"/>
      <c r="L57" s="204"/>
      <c r="M57" s="204"/>
      <c r="N57" s="204"/>
      <c r="O57" s="204"/>
      <c r="P57" s="204"/>
      <c r="Q57" s="204"/>
      <c r="R57" s="204"/>
      <c r="S57" s="204"/>
      <c r="T57" s="204"/>
      <c r="U57" s="204"/>
      <c r="V57" s="203"/>
    </row>
    <row r="58" spans="1:22" x14ac:dyDescent="0.35">
      <c r="A58" t="s">
        <v>51</v>
      </c>
      <c r="B58" s="203" t="s">
        <v>252</v>
      </c>
      <c r="C58" s="203" t="s">
        <v>101</v>
      </c>
      <c r="D58" s="203" t="s">
        <v>48</v>
      </c>
      <c r="E58" s="203" t="s">
        <v>47</v>
      </c>
      <c r="F58" s="204"/>
      <c r="G58" s="204"/>
      <c r="H58" s="204"/>
      <c r="I58" s="204"/>
      <c r="J58" s="204"/>
      <c r="K58" s="204"/>
      <c r="L58" s="204"/>
      <c r="M58" s="204"/>
      <c r="N58" s="204"/>
      <c r="O58" s="204"/>
      <c r="P58" s="204"/>
      <c r="Q58" s="204"/>
      <c r="R58" s="204"/>
      <c r="S58" s="204"/>
      <c r="T58" s="204"/>
      <c r="U58" s="204"/>
      <c r="V58" s="203"/>
    </row>
    <row r="59" spans="1:22" x14ac:dyDescent="0.35">
      <c r="A59" t="s">
        <v>51</v>
      </c>
      <c r="B59" s="203" t="s">
        <v>251</v>
      </c>
      <c r="C59" s="203" t="s">
        <v>99</v>
      </c>
      <c r="D59" s="203" t="s">
        <v>80</v>
      </c>
      <c r="E59" s="203" t="s">
        <v>47</v>
      </c>
      <c r="F59" s="203" t="s">
        <v>250</v>
      </c>
      <c r="G59" s="203"/>
      <c r="H59" s="203"/>
      <c r="I59" s="203"/>
      <c r="J59" s="203"/>
      <c r="K59" s="203"/>
      <c r="L59" s="203"/>
      <c r="M59" s="203"/>
      <c r="N59" s="203"/>
      <c r="O59" s="203"/>
      <c r="P59" s="203"/>
      <c r="Q59" s="203"/>
      <c r="R59" s="203"/>
      <c r="S59" s="203"/>
      <c r="T59" s="203"/>
      <c r="U59" s="203"/>
      <c r="V59" s="203"/>
    </row>
    <row r="60" spans="1:22" x14ac:dyDescent="0.35">
      <c r="A60" t="s">
        <v>51</v>
      </c>
      <c r="B60" s="203" t="s">
        <v>249</v>
      </c>
      <c r="C60" s="203" t="s">
        <v>97</v>
      </c>
      <c r="D60" s="203" t="s">
        <v>80</v>
      </c>
      <c r="E60" s="203" t="s">
        <v>47</v>
      </c>
      <c r="F60" s="203" t="s">
        <v>223</v>
      </c>
      <c r="G60" s="203"/>
      <c r="H60" s="203"/>
      <c r="I60" s="203"/>
      <c r="J60" s="203"/>
      <c r="K60" s="203"/>
      <c r="L60" s="203"/>
      <c r="M60" s="203"/>
      <c r="N60" s="203"/>
      <c r="O60" s="203"/>
      <c r="P60" s="203"/>
      <c r="Q60" s="203"/>
      <c r="R60" s="203"/>
      <c r="S60" s="203"/>
      <c r="T60" s="203"/>
      <c r="U60" s="203"/>
      <c r="V60" s="203"/>
    </row>
    <row r="61" spans="1:22" x14ac:dyDescent="0.35">
      <c r="A61" t="s">
        <v>51</v>
      </c>
      <c r="B61" s="203" t="s">
        <v>248</v>
      </c>
      <c r="C61" s="203" t="s">
        <v>95</v>
      </c>
      <c r="D61" s="203" t="s">
        <v>48</v>
      </c>
      <c r="E61" s="203" t="s">
        <v>47</v>
      </c>
      <c r="F61" s="204"/>
      <c r="G61" s="204"/>
      <c r="H61" s="204"/>
      <c r="I61" s="204"/>
      <c r="J61" s="204"/>
      <c r="K61" s="204"/>
      <c r="L61" s="204"/>
      <c r="M61" s="204"/>
      <c r="N61" s="204"/>
      <c r="O61" s="204"/>
      <c r="P61" s="204"/>
      <c r="Q61" s="204"/>
      <c r="R61" s="204"/>
      <c r="S61" s="204"/>
      <c r="T61" s="204"/>
      <c r="U61" s="204"/>
      <c r="V61" s="203"/>
    </row>
    <row r="62" spans="1:22" x14ac:dyDescent="0.35">
      <c r="A62" t="s">
        <v>51</v>
      </c>
      <c r="B62" s="203" t="s">
        <v>247</v>
      </c>
      <c r="C62" s="203" t="s">
        <v>93</v>
      </c>
      <c r="D62" s="203" t="s">
        <v>48</v>
      </c>
      <c r="E62" s="203" t="s">
        <v>47</v>
      </c>
      <c r="F62" s="204"/>
      <c r="G62" s="204"/>
      <c r="H62" s="204"/>
      <c r="I62" s="204"/>
      <c r="J62" s="204"/>
      <c r="K62" s="204"/>
      <c r="L62" s="204"/>
      <c r="M62" s="204"/>
      <c r="N62" s="204"/>
      <c r="O62" s="204"/>
      <c r="P62" s="204"/>
      <c r="Q62" s="204"/>
      <c r="R62" s="204"/>
      <c r="S62" s="204"/>
      <c r="T62" s="204"/>
      <c r="U62" s="204"/>
      <c r="V62" s="203"/>
    </row>
    <row r="63" spans="1:22" x14ac:dyDescent="0.35">
      <c r="A63" t="s">
        <v>51</v>
      </c>
      <c r="B63" s="203" t="s">
        <v>246</v>
      </c>
      <c r="C63" s="203" t="s">
        <v>91</v>
      </c>
      <c r="D63" s="203" t="s">
        <v>80</v>
      </c>
      <c r="E63" s="203" t="s">
        <v>47</v>
      </c>
      <c r="F63" s="203"/>
      <c r="G63" s="203"/>
      <c r="H63" s="203"/>
      <c r="I63" s="203"/>
      <c r="J63" s="203"/>
      <c r="K63" s="203"/>
      <c r="L63" s="203"/>
      <c r="M63" s="203"/>
      <c r="N63" s="203"/>
      <c r="O63" s="203"/>
      <c r="P63" s="203"/>
      <c r="Q63" s="203"/>
      <c r="R63" s="203"/>
      <c r="S63" s="203"/>
      <c r="T63" s="203"/>
      <c r="U63" s="203"/>
      <c r="V63" s="203"/>
    </row>
    <row r="64" spans="1:22" x14ac:dyDescent="0.35">
      <c r="A64" t="s">
        <v>51</v>
      </c>
      <c r="B64" s="203" t="s">
        <v>245</v>
      </c>
      <c r="C64" s="203" t="s">
        <v>89</v>
      </c>
      <c r="D64" s="203" t="s">
        <v>80</v>
      </c>
      <c r="E64" s="203" t="s">
        <v>47</v>
      </c>
      <c r="F64" s="203"/>
      <c r="G64" s="203"/>
      <c r="H64" s="203"/>
      <c r="I64" s="203"/>
      <c r="J64" s="203"/>
      <c r="K64" s="203"/>
      <c r="L64" s="203"/>
      <c r="M64" s="203"/>
      <c r="N64" s="203"/>
      <c r="O64" s="203"/>
      <c r="P64" s="203"/>
      <c r="Q64" s="203"/>
      <c r="R64" s="203"/>
      <c r="S64" s="203"/>
      <c r="T64" s="203"/>
      <c r="U64" s="203"/>
      <c r="V64" s="203"/>
    </row>
    <row r="65" spans="1:22" x14ac:dyDescent="0.35">
      <c r="A65" t="s">
        <v>51</v>
      </c>
      <c r="B65" s="203" t="s">
        <v>244</v>
      </c>
      <c r="C65" s="203" t="s">
        <v>87</v>
      </c>
      <c r="D65" s="203" t="s">
        <v>48</v>
      </c>
      <c r="E65" s="203" t="s">
        <v>47</v>
      </c>
      <c r="F65" s="204"/>
      <c r="G65" s="204"/>
      <c r="H65" s="204"/>
      <c r="I65" s="204"/>
      <c r="J65" s="204"/>
      <c r="K65" s="204"/>
      <c r="L65" s="204"/>
      <c r="M65" s="204"/>
      <c r="N65" s="204"/>
      <c r="O65" s="204"/>
      <c r="P65" s="204"/>
      <c r="Q65" s="204"/>
      <c r="R65" s="204"/>
      <c r="S65" s="204"/>
      <c r="T65" s="204"/>
      <c r="U65" s="204"/>
      <c r="V65" s="203"/>
    </row>
    <row r="66" spans="1:22" x14ac:dyDescent="0.35">
      <c r="A66" t="s">
        <v>51</v>
      </c>
      <c r="B66" s="203" t="s">
        <v>243</v>
      </c>
      <c r="C66" s="203" t="s">
        <v>85</v>
      </c>
      <c r="D66" s="203" t="s">
        <v>48</v>
      </c>
      <c r="E66" s="203" t="s">
        <v>47</v>
      </c>
      <c r="F66" s="204"/>
      <c r="G66" s="204"/>
      <c r="H66" s="204"/>
      <c r="I66" s="204"/>
      <c r="J66" s="204"/>
      <c r="K66" s="204"/>
      <c r="L66" s="204"/>
      <c r="M66" s="204"/>
      <c r="N66" s="204"/>
      <c r="O66" s="204"/>
      <c r="P66" s="204"/>
      <c r="Q66" s="204"/>
      <c r="R66" s="204"/>
      <c r="S66" s="204"/>
      <c r="T66" s="204"/>
      <c r="U66" s="204"/>
      <c r="V66" s="203"/>
    </row>
    <row r="67" spans="1:22" x14ac:dyDescent="0.35">
      <c r="A67" t="s">
        <v>51</v>
      </c>
      <c r="B67" s="203" t="s">
        <v>242</v>
      </c>
      <c r="C67" s="203" t="s">
        <v>83</v>
      </c>
      <c r="D67" s="203" t="s">
        <v>80</v>
      </c>
      <c r="E67" s="203" t="s">
        <v>47</v>
      </c>
      <c r="F67" s="203"/>
      <c r="G67" s="203"/>
      <c r="H67" s="203"/>
      <c r="I67" s="203"/>
      <c r="J67" s="203"/>
      <c r="K67" s="203"/>
      <c r="L67" s="203"/>
      <c r="M67" s="203"/>
      <c r="N67" s="203"/>
      <c r="O67" s="203"/>
      <c r="P67" s="203"/>
      <c r="Q67" s="203"/>
      <c r="R67" s="203"/>
      <c r="S67" s="203"/>
      <c r="T67" s="203"/>
      <c r="U67" s="203"/>
      <c r="V67" s="203"/>
    </row>
    <row r="68" spans="1:22" x14ac:dyDescent="0.35">
      <c r="A68" t="s">
        <v>51</v>
      </c>
      <c r="B68" s="203" t="s">
        <v>241</v>
      </c>
      <c r="C68" s="203" t="s">
        <v>81</v>
      </c>
      <c r="D68" s="203" t="s">
        <v>80</v>
      </c>
      <c r="E68" s="203" t="s">
        <v>47</v>
      </c>
      <c r="F68" s="203"/>
      <c r="G68" s="203"/>
      <c r="H68" s="203"/>
      <c r="I68" s="203"/>
      <c r="J68" s="203"/>
      <c r="K68" s="203"/>
      <c r="L68" s="203"/>
      <c r="M68" s="203"/>
      <c r="N68" s="203"/>
      <c r="O68" s="203"/>
      <c r="P68" s="203"/>
      <c r="Q68" s="203"/>
      <c r="R68" s="203"/>
      <c r="S68" s="203"/>
      <c r="T68" s="203"/>
      <c r="U68" s="203"/>
      <c r="V68" s="203"/>
    </row>
    <row r="69" spans="1:22" x14ac:dyDescent="0.35">
      <c r="A69" t="s">
        <v>51</v>
      </c>
      <c r="B69" s="203" t="s">
        <v>240</v>
      </c>
      <c r="C69" s="203" t="s">
        <v>78</v>
      </c>
      <c r="D69" s="203" t="s">
        <v>48</v>
      </c>
      <c r="E69" s="203" t="s">
        <v>47</v>
      </c>
      <c r="F69" s="204"/>
      <c r="G69" s="204"/>
      <c r="H69" s="204"/>
      <c r="I69" s="204"/>
      <c r="J69" s="204"/>
      <c r="K69" s="204"/>
      <c r="L69" s="204"/>
      <c r="M69" s="204"/>
      <c r="N69" s="204"/>
      <c r="O69" s="204"/>
      <c r="P69" s="204"/>
      <c r="Q69" s="204"/>
      <c r="R69" s="204"/>
      <c r="S69" s="204"/>
      <c r="T69" s="204"/>
      <c r="U69" s="204"/>
      <c r="V69" s="203"/>
    </row>
    <row r="70" spans="1:22" x14ac:dyDescent="0.35">
      <c r="A70" t="s">
        <v>51</v>
      </c>
      <c r="B70" s="203" t="s">
        <v>239</v>
      </c>
      <c r="C70" s="203" t="s">
        <v>76</v>
      </c>
      <c r="D70" s="203" t="s">
        <v>48</v>
      </c>
      <c r="E70" s="203" t="s">
        <v>47</v>
      </c>
      <c r="F70" s="204"/>
      <c r="G70" s="204"/>
      <c r="H70" s="204"/>
      <c r="I70" s="204"/>
      <c r="J70" s="204"/>
      <c r="K70" s="204"/>
      <c r="L70" s="204"/>
      <c r="M70" s="204"/>
      <c r="N70" s="204"/>
      <c r="O70" s="204"/>
      <c r="P70" s="204"/>
      <c r="Q70" s="204"/>
      <c r="R70" s="204"/>
      <c r="S70" s="204"/>
      <c r="T70" s="204"/>
      <c r="U70" s="204"/>
      <c r="V70" s="203"/>
    </row>
    <row r="71" spans="1:22" x14ac:dyDescent="0.35">
      <c r="A71" t="s">
        <v>51</v>
      </c>
      <c r="B71" s="203" t="s">
        <v>238</v>
      </c>
      <c r="C71" s="203" t="s">
        <v>139</v>
      </c>
      <c r="D71" s="203" t="s">
        <v>80</v>
      </c>
      <c r="E71" s="203" t="s">
        <v>47</v>
      </c>
      <c r="F71" s="203" t="s">
        <v>37</v>
      </c>
      <c r="G71" s="203"/>
      <c r="H71" s="203"/>
      <c r="I71" s="203"/>
      <c r="J71" s="203"/>
      <c r="K71" s="203"/>
      <c r="L71" s="203"/>
      <c r="M71" s="203"/>
      <c r="N71" s="203"/>
      <c r="O71" s="203"/>
      <c r="P71" s="203"/>
      <c r="Q71" s="203"/>
      <c r="R71" s="203"/>
      <c r="S71" s="203"/>
      <c r="T71" s="203"/>
      <c r="U71" s="203"/>
      <c r="V71" s="203"/>
    </row>
    <row r="72" spans="1:22" x14ac:dyDescent="0.35">
      <c r="A72" t="s">
        <v>51</v>
      </c>
      <c r="B72" s="203" t="s">
        <v>237</v>
      </c>
      <c r="C72" s="203" t="s">
        <v>137</v>
      </c>
      <c r="D72" s="203" t="s">
        <v>80</v>
      </c>
      <c r="E72" s="203" t="s">
        <v>47</v>
      </c>
      <c r="F72" s="203" t="s">
        <v>236</v>
      </c>
      <c r="G72" s="203"/>
      <c r="H72" s="203"/>
      <c r="I72" s="203"/>
      <c r="J72" s="203"/>
      <c r="K72" s="203"/>
      <c r="L72" s="203"/>
      <c r="M72" s="203"/>
      <c r="N72" s="203"/>
      <c r="O72" s="203"/>
      <c r="P72" s="203"/>
      <c r="Q72" s="203"/>
      <c r="R72" s="203"/>
      <c r="S72" s="203"/>
      <c r="T72" s="203"/>
      <c r="U72" s="203"/>
      <c r="V72" s="203"/>
    </row>
    <row r="73" spans="1:22" x14ac:dyDescent="0.35">
      <c r="A73" t="s">
        <v>51</v>
      </c>
      <c r="B73" s="203" t="s">
        <v>235</v>
      </c>
      <c r="C73" s="203" t="s">
        <v>135</v>
      </c>
      <c r="D73" s="203" t="s">
        <v>48</v>
      </c>
      <c r="E73" s="203" t="s">
        <v>47</v>
      </c>
      <c r="F73" s="204"/>
      <c r="G73" s="204"/>
      <c r="H73" s="204"/>
      <c r="I73" s="204"/>
      <c r="J73" s="204"/>
      <c r="K73" s="204"/>
      <c r="L73" s="204"/>
      <c r="M73" s="204"/>
      <c r="N73" s="204"/>
      <c r="O73" s="204"/>
      <c r="P73" s="204"/>
      <c r="Q73" s="204">
        <v>37.096085264702801</v>
      </c>
      <c r="R73" s="204">
        <v>89.111342185292798</v>
      </c>
      <c r="S73" s="204">
        <v>103.750999491371</v>
      </c>
      <c r="T73" s="204">
        <v>103.920704383931</v>
      </c>
      <c r="U73" s="204">
        <v>64.752328397318806</v>
      </c>
      <c r="V73" s="203"/>
    </row>
    <row r="74" spans="1:22" x14ac:dyDescent="0.35">
      <c r="A74" t="s">
        <v>51</v>
      </c>
      <c r="B74" s="203" t="s">
        <v>234</v>
      </c>
      <c r="C74" s="203" t="s">
        <v>133</v>
      </c>
      <c r="D74" s="203" t="s">
        <v>48</v>
      </c>
      <c r="E74" s="203" t="s">
        <v>47</v>
      </c>
      <c r="F74" s="204"/>
      <c r="G74" s="204"/>
      <c r="H74" s="204"/>
      <c r="I74" s="204"/>
      <c r="J74" s="204"/>
      <c r="K74" s="204"/>
      <c r="L74" s="204"/>
      <c r="M74" s="204"/>
      <c r="N74" s="204"/>
      <c r="O74" s="204"/>
      <c r="P74" s="204"/>
      <c r="Q74" s="204"/>
      <c r="R74" s="204"/>
      <c r="S74" s="204"/>
      <c r="T74" s="204"/>
      <c r="U74" s="204"/>
      <c r="V74" s="203"/>
    </row>
    <row r="75" spans="1:22" x14ac:dyDescent="0.35">
      <c r="A75" t="s">
        <v>51</v>
      </c>
      <c r="B75" s="203" t="s">
        <v>233</v>
      </c>
      <c r="C75" s="203" t="s">
        <v>131</v>
      </c>
      <c r="D75" s="203" t="s">
        <v>80</v>
      </c>
      <c r="E75" s="203" t="s">
        <v>47</v>
      </c>
      <c r="F75" s="203" t="s">
        <v>45</v>
      </c>
      <c r="G75" s="203"/>
      <c r="H75" s="203"/>
      <c r="I75" s="203"/>
      <c r="J75" s="203"/>
      <c r="K75" s="203"/>
      <c r="L75" s="203"/>
      <c r="M75" s="203"/>
      <c r="N75" s="203"/>
      <c r="O75" s="203"/>
      <c r="P75" s="203"/>
      <c r="Q75" s="203"/>
      <c r="R75" s="203"/>
      <c r="S75" s="203"/>
      <c r="T75" s="203"/>
      <c r="U75" s="203"/>
      <c r="V75" s="203"/>
    </row>
    <row r="76" spans="1:22" x14ac:dyDescent="0.35">
      <c r="A76" t="s">
        <v>51</v>
      </c>
      <c r="B76" s="203" t="s">
        <v>232</v>
      </c>
      <c r="C76" s="203" t="s">
        <v>129</v>
      </c>
      <c r="D76" s="203" t="s">
        <v>80</v>
      </c>
      <c r="E76" s="203" t="s">
        <v>47</v>
      </c>
      <c r="F76" s="203" t="s">
        <v>223</v>
      </c>
      <c r="G76" s="203"/>
      <c r="H76" s="203"/>
      <c r="I76" s="203"/>
      <c r="J76" s="203"/>
      <c r="K76" s="203"/>
      <c r="L76" s="203"/>
      <c r="M76" s="203"/>
      <c r="N76" s="203"/>
      <c r="O76" s="203"/>
      <c r="P76" s="203"/>
      <c r="Q76" s="203"/>
      <c r="R76" s="203"/>
      <c r="S76" s="203"/>
      <c r="T76" s="203"/>
      <c r="U76" s="203"/>
      <c r="V76" s="203"/>
    </row>
    <row r="77" spans="1:22" x14ac:dyDescent="0.35">
      <c r="A77" t="s">
        <v>51</v>
      </c>
      <c r="B77" s="203" t="s">
        <v>231</v>
      </c>
      <c r="C77" s="203" t="s">
        <v>127</v>
      </c>
      <c r="D77" s="203" t="s">
        <v>48</v>
      </c>
      <c r="E77" s="203" t="s">
        <v>47</v>
      </c>
      <c r="F77" s="204"/>
      <c r="G77" s="204"/>
      <c r="H77" s="204"/>
      <c r="I77" s="204"/>
      <c r="J77" s="204"/>
      <c r="K77" s="204"/>
      <c r="L77" s="204"/>
      <c r="M77" s="204"/>
      <c r="N77" s="204"/>
      <c r="O77" s="204"/>
      <c r="P77" s="204"/>
      <c r="Q77" s="204"/>
      <c r="R77" s="204"/>
      <c r="S77" s="204"/>
      <c r="T77" s="204"/>
      <c r="U77" s="204"/>
      <c r="V77" s="203"/>
    </row>
    <row r="78" spans="1:22" x14ac:dyDescent="0.35">
      <c r="A78" t="s">
        <v>51</v>
      </c>
      <c r="B78" s="203" t="s">
        <v>230</v>
      </c>
      <c r="C78" s="203" t="s">
        <v>125</v>
      </c>
      <c r="D78" s="203" t="s">
        <v>48</v>
      </c>
      <c r="E78" s="203" t="s">
        <v>47</v>
      </c>
      <c r="F78" s="204"/>
      <c r="G78" s="204"/>
      <c r="H78" s="204"/>
      <c r="I78" s="204"/>
      <c r="J78" s="204"/>
      <c r="K78" s="204"/>
      <c r="L78" s="204"/>
      <c r="M78" s="204"/>
      <c r="N78" s="204"/>
      <c r="O78" s="204"/>
      <c r="P78" s="204"/>
      <c r="Q78" s="204"/>
      <c r="R78" s="204"/>
      <c r="S78" s="204"/>
      <c r="T78" s="204"/>
      <c r="U78" s="204"/>
      <c r="V78" s="203"/>
    </row>
    <row r="79" spans="1:22" x14ac:dyDescent="0.35">
      <c r="A79" t="s">
        <v>51</v>
      </c>
      <c r="B79" s="203" t="s">
        <v>229</v>
      </c>
      <c r="C79" s="203" t="s">
        <v>123</v>
      </c>
      <c r="D79" s="203" t="s">
        <v>80</v>
      </c>
      <c r="E79" s="203" t="s">
        <v>47</v>
      </c>
      <c r="F79" s="203" t="s">
        <v>46</v>
      </c>
      <c r="G79" s="203"/>
      <c r="H79" s="203"/>
      <c r="I79" s="203"/>
      <c r="J79" s="203"/>
      <c r="K79" s="203"/>
      <c r="L79" s="203"/>
      <c r="M79" s="203"/>
      <c r="N79" s="203"/>
      <c r="O79" s="203"/>
      <c r="P79" s="203"/>
      <c r="Q79" s="203"/>
      <c r="R79" s="203"/>
      <c r="S79" s="203"/>
      <c r="T79" s="203"/>
      <c r="U79" s="203"/>
      <c r="V79" s="203"/>
    </row>
    <row r="80" spans="1:22" x14ac:dyDescent="0.35">
      <c r="A80" t="s">
        <v>51</v>
      </c>
      <c r="B80" s="203" t="s">
        <v>228</v>
      </c>
      <c r="C80" s="203" t="s">
        <v>121</v>
      </c>
      <c r="D80" s="203" t="s">
        <v>80</v>
      </c>
      <c r="E80" s="203" t="s">
        <v>47</v>
      </c>
      <c r="F80" s="203" t="s">
        <v>223</v>
      </c>
      <c r="G80" s="203"/>
      <c r="H80" s="203"/>
      <c r="I80" s="203"/>
      <c r="J80" s="203"/>
      <c r="K80" s="203"/>
      <c r="L80" s="203"/>
      <c r="M80" s="203"/>
      <c r="N80" s="203"/>
      <c r="O80" s="203"/>
      <c r="P80" s="203"/>
      <c r="Q80" s="203"/>
      <c r="R80" s="203"/>
      <c r="S80" s="203"/>
      <c r="T80" s="203"/>
      <c r="U80" s="203"/>
      <c r="V80" s="203"/>
    </row>
    <row r="81" spans="1:22" x14ac:dyDescent="0.35">
      <c r="A81" t="s">
        <v>51</v>
      </c>
      <c r="B81" s="203" t="s">
        <v>227</v>
      </c>
      <c r="C81" s="203" t="s">
        <v>119</v>
      </c>
      <c r="D81" s="203" t="s">
        <v>48</v>
      </c>
      <c r="E81" s="203" t="s">
        <v>47</v>
      </c>
      <c r="F81" s="204"/>
      <c r="G81" s="204"/>
      <c r="H81" s="204"/>
      <c r="I81" s="204"/>
      <c r="J81" s="204"/>
      <c r="K81" s="204"/>
      <c r="L81" s="204"/>
      <c r="M81" s="204"/>
      <c r="N81" s="204"/>
      <c r="O81" s="204"/>
      <c r="P81" s="204"/>
      <c r="Q81" s="204"/>
      <c r="R81" s="204"/>
      <c r="S81" s="204"/>
      <c r="T81" s="204"/>
      <c r="U81" s="204"/>
      <c r="V81" s="203"/>
    </row>
    <row r="82" spans="1:22" x14ac:dyDescent="0.35">
      <c r="A82" t="s">
        <v>51</v>
      </c>
      <c r="B82" s="203" t="s">
        <v>226</v>
      </c>
      <c r="C82" s="203" t="s">
        <v>117</v>
      </c>
      <c r="D82" s="203" t="s">
        <v>48</v>
      </c>
      <c r="E82" s="203" t="s">
        <v>47</v>
      </c>
      <c r="F82" s="204"/>
      <c r="G82" s="204"/>
      <c r="H82" s="204"/>
      <c r="I82" s="204"/>
      <c r="J82" s="204"/>
      <c r="K82" s="204"/>
      <c r="L82" s="204"/>
      <c r="M82" s="204"/>
      <c r="N82" s="204"/>
      <c r="O82" s="204"/>
      <c r="P82" s="204"/>
      <c r="Q82" s="204"/>
      <c r="R82" s="204"/>
      <c r="S82" s="204"/>
      <c r="T82" s="204"/>
      <c r="U82" s="204"/>
      <c r="V82" s="203"/>
    </row>
    <row r="83" spans="1:22" x14ac:dyDescent="0.35">
      <c r="A83" t="s">
        <v>51</v>
      </c>
      <c r="B83" s="203" t="s">
        <v>225</v>
      </c>
      <c r="C83" s="203" t="s">
        <v>115</v>
      </c>
      <c r="D83" s="203" t="s">
        <v>80</v>
      </c>
      <c r="E83" s="203" t="s">
        <v>47</v>
      </c>
      <c r="F83" s="203" t="s">
        <v>39</v>
      </c>
      <c r="G83" s="203"/>
      <c r="H83" s="203"/>
      <c r="I83" s="203"/>
      <c r="J83" s="203"/>
      <c r="K83" s="203"/>
      <c r="L83" s="203"/>
      <c r="M83" s="203"/>
      <c r="N83" s="203"/>
      <c r="O83" s="203"/>
      <c r="P83" s="203"/>
      <c r="Q83" s="203"/>
      <c r="R83" s="203"/>
      <c r="S83" s="203"/>
      <c r="T83" s="203"/>
      <c r="U83" s="203"/>
      <c r="V83" s="203"/>
    </row>
    <row r="84" spans="1:22" x14ac:dyDescent="0.35">
      <c r="A84" t="s">
        <v>51</v>
      </c>
      <c r="B84" s="203" t="s">
        <v>224</v>
      </c>
      <c r="C84" s="203" t="s">
        <v>113</v>
      </c>
      <c r="D84" s="203" t="s">
        <v>80</v>
      </c>
      <c r="E84" s="203" t="s">
        <v>47</v>
      </c>
      <c r="F84" s="203" t="s">
        <v>223</v>
      </c>
      <c r="G84" s="203"/>
      <c r="H84" s="203"/>
      <c r="I84" s="203"/>
      <c r="J84" s="203"/>
      <c r="K84" s="203"/>
      <c r="L84" s="203"/>
      <c r="M84" s="203"/>
      <c r="N84" s="203"/>
      <c r="O84" s="203"/>
      <c r="P84" s="203"/>
      <c r="Q84" s="203"/>
      <c r="R84" s="203"/>
      <c r="S84" s="203"/>
      <c r="T84" s="203"/>
      <c r="U84" s="203"/>
      <c r="V84" s="203"/>
    </row>
    <row r="85" spans="1:22" x14ac:dyDescent="0.35">
      <c r="A85" t="s">
        <v>51</v>
      </c>
      <c r="B85" t="s">
        <v>222</v>
      </c>
      <c r="C85" t="s">
        <v>111</v>
      </c>
      <c r="D85" t="s">
        <v>48</v>
      </c>
      <c r="E85" t="s">
        <v>47</v>
      </c>
      <c r="F85" s="136"/>
      <c r="G85" s="136"/>
      <c r="H85" s="136"/>
      <c r="I85" s="136"/>
      <c r="J85" s="136"/>
      <c r="K85" s="136"/>
      <c r="L85" s="136"/>
      <c r="M85" s="136"/>
      <c r="N85" s="136"/>
      <c r="O85" s="136"/>
      <c r="P85" s="136"/>
      <c r="Q85" s="136"/>
      <c r="R85" s="136"/>
      <c r="S85" s="136"/>
      <c r="T85" s="136"/>
      <c r="U85" s="136"/>
    </row>
    <row r="86" spans="1:22" x14ac:dyDescent="0.35">
      <c r="A86" t="s">
        <v>51</v>
      </c>
      <c r="B86" t="s">
        <v>221</v>
      </c>
      <c r="C86" t="s">
        <v>109</v>
      </c>
      <c r="D86" t="s">
        <v>48</v>
      </c>
      <c r="E86" t="s">
        <v>47</v>
      </c>
      <c r="F86" s="136"/>
      <c r="G86" s="136"/>
      <c r="H86" s="136"/>
      <c r="I86" s="136"/>
      <c r="J86" s="136"/>
      <c r="K86" s="136"/>
      <c r="L86" s="136"/>
      <c r="M86" s="136"/>
      <c r="N86" s="136"/>
      <c r="O86" s="136"/>
      <c r="P86" s="136"/>
      <c r="Q86" s="136"/>
      <c r="R86" s="136"/>
      <c r="S86" s="136"/>
      <c r="T86" s="136"/>
      <c r="U86" s="136"/>
    </row>
    <row r="87" spans="1:22" x14ac:dyDescent="0.35">
      <c r="A87" t="s">
        <v>51</v>
      </c>
      <c r="B87" t="s">
        <v>220</v>
      </c>
      <c r="C87" t="s">
        <v>107</v>
      </c>
      <c r="D87" t="s">
        <v>80</v>
      </c>
      <c r="E87" t="s">
        <v>47</v>
      </c>
    </row>
    <row r="88" spans="1:22" x14ac:dyDescent="0.35">
      <c r="A88" t="s">
        <v>51</v>
      </c>
      <c r="B88" t="s">
        <v>219</v>
      </c>
      <c r="C88" t="s">
        <v>105</v>
      </c>
      <c r="D88" t="s">
        <v>80</v>
      </c>
      <c r="E88" t="s">
        <v>47</v>
      </c>
    </row>
    <row r="89" spans="1:22" x14ac:dyDescent="0.35">
      <c r="A89" t="s">
        <v>51</v>
      </c>
      <c r="B89" t="s">
        <v>218</v>
      </c>
      <c r="C89" t="s">
        <v>103</v>
      </c>
      <c r="D89" t="s">
        <v>48</v>
      </c>
      <c r="E89" t="s">
        <v>47</v>
      </c>
      <c r="F89" s="136"/>
      <c r="G89" s="136"/>
      <c r="H89" s="136"/>
      <c r="I89" s="136"/>
      <c r="J89" s="136"/>
      <c r="K89" s="136"/>
      <c r="L89" s="136"/>
      <c r="M89" s="136"/>
      <c r="N89" s="136"/>
      <c r="O89" s="136"/>
      <c r="P89" s="136"/>
      <c r="Q89" s="136"/>
      <c r="R89" s="136"/>
      <c r="S89" s="136"/>
      <c r="T89" s="136"/>
      <c r="U89" s="136"/>
    </row>
    <row r="90" spans="1:22" x14ac:dyDescent="0.35">
      <c r="A90" t="s">
        <v>51</v>
      </c>
      <c r="B90" t="s">
        <v>217</v>
      </c>
      <c r="C90" t="s">
        <v>101</v>
      </c>
      <c r="D90" t="s">
        <v>48</v>
      </c>
      <c r="E90" t="s">
        <v>47</v>
      </c>
      <c r="F90" s="136"/>
      <c r="G90" s="136"/>
      <c r="H90" s="136"/>
      <c r="I90" s="136"/>
      <c r="J90" s="136"/>
      <c r="K90" s="136"/>
      <c r="L90" s="136"/>
      <c r="M90" s="136"/>
      <c r="N90" s="136"/>
      <c r="O90" s="136"/>
      <c r="P90" s="136"/>
      <c r="Q90" s="136"/>
      <c r="R90" s="136"/>
      <c r="S90" s="136"/>
      <c r="T90" s="136"/>
      <c r="U90" s="136"/>
    </row>
    <row r="91" spans="1:22" x14ac:dyDescent="0.35">
      <c r="A91" t="s">
        <v>51</v>
      </c>
      <c r="B91" t="s">
        <v>216</v>
      </c>
      <c r="C91" t="s">
        <v>99</v>
      </c>
      <c r="D91" t="s">
        <v>80</v>
      </c>
      <c r="E91" t="s">
        <v>47</v>
      </c>
    </row>
    <row r="92" spans="1:22" x14ac:dyDescent="0.35">
      <c r="A92" t="s">
        <v>51</v>
      </c>
      <c r="B92" t="s">
        <v>215</v>
      </c>
      <c r="C92" t="s">
        <v>97</v>
      </c>
      <c r="D92" t="s">
        <v>80</v>
      </c>
      <c r="E92" t="s">
        <v>47</v>
      </c>
    </row>
    <row r="93" spans="1:22" x14ac:dyDescent="0.35">
      <c r="A93" t="s">
        <v>51</v>
      </c>
      <c r="B93" t="s">
        <v>214</v>
      </c>
      <c r="C93" t="s">
        <v>95</v>
      </c>
      <c r="D93" t="s">
        <v>48</v>
      </c>
      <c r="E93" t="s">
        <v>47</v>
      </c>
      <c r="F93" s="136"/>
      <c r="G93" s="136"/>
      <c r="H93" s="136"/>
      <c r="I93" s="136"/>
      <c r="J93" s="136"/>
      <c r="K93" s="136"/>
      <c r="L93" s="136"/>
      <c r="M93" s="136"/>
      <c r="N93" s="136"/>
      <c r="O93" s="136"/>
      <c r="P93" s="136"/>
      <c r="Q93" s="136"/>
      <c r="R93" s="136"/>
      <c r="S93" s="136"/>
      <c r="T93" s="136"/>
      <c r="U93" s="136"/>
    </row>
    <row r="94" spans="1:22" x14ac:dyDescent="0.35">
      <c r="A94" t="s">
        <v>51</v>
      </c>
      <c r="B94" t="s">
        <v>213</v>
      </c>
      <c r="C94" t="s">
        <v>93</v>
      </c>
      <c r="D94" t="s">
        <v>48</v>
      </c>
      <c r="E94" t="s">
        <v>47</v>
      </c>
      <c r="F94" s="136"/>
      <c r="G94" s="136"/>
      <c r="H94" s="136"/>
      <c r="I94" s="136"/>
      <c r="J94" s="136"/>
      <c r="K94" s="136"/>
      <c r="L94" s="136"/>
      <c r="M94" s="136"/>
      <c r="N94" s="136"/>
      <c r="O94" s="136"/>
      <c r="P94" s="136"/>
      <c r="Q94" s="136"/>
      <c r="R94" s="136"/>
      <c r="S94" s="136"/>
      <c r="T94" s="136"/>
      <c r="U94" s="136"/>
    </row>
    <row r="95" spans="1:22" x14ac:dyDescent="0.35">
      <c r="A95" t="s">
        <v>51</v>
      </c>
      <c r="B95" t="s">
        <v>212</v>
      </c>
      <c r="C95" t="s">
        <v>91</v>
      </c>
      <c r="D95" t="s">
        <v>80</v>
      </c>
      <c r="E95" t="s">
        <v>47</v>
      </c>
    </row>
    <row r="96" spans="1:22" x14ac:dyDescent="0.35">
      <c r="A96" t="s">
        <v>51</v>
      </c>
      <c r="B96" t="s">
        <v>211</v>
      </c>
      <c r="C96" t="s">
        <v>89</v>
      </c>
      <c r="D96" t="s">
        <v>80</v>
      </c>
      <c r="E96" t="s">
        <v>47</v>
      </c>
    </row>
    <row r="97" spans="1:21" x14ac:dyDescent="0.35">
      <c r="A97" t="s">
        <v>51</v>
      </c>
      <c r="B97" t="s">
        <v>210</v>
      </c>
      <c r="C97" t="s">
        <v>87</v>
      </c>
      <c r="D97" t="s">
        <v>48</v>
      </c>
      <c r="E97" t="s">
        <v>47</v>
      </c>
      <c r="F97" s="136"/>
      <c r="G97" s="136"/>
      <c r="H97" s="136"/>
      <c r="I97" s="136"/>
      <c r="J97" s="136"/>
      <c r="K97" s="136"/>
      <c r="L97" s="136"/>
      <c r="M97" s="136"/>
      <c r="N97" s="136"/>
      <c r="O97" s="136"/>
      <c r="P97" s="136"/>
      <c r="Q97" s="136"/>
      <c r="R97" s="136"/>
      <c r="S97" s="136"/>
      <c r="T97" s="136"/>
      <c r="U97" s="136"/>
    </row>
    <row r="98" spans="1:21" x14ac:dyDescent="0.35">
      <c r="A98" t="s">
        <v>51</v>
      </c>
      <c r="B98" t="s">
        <v>209</v>
      </c>
      <c r="C98" t="s">
        <v>85</v>
      </c>
      <c r="D98" t="s">
        <v>48</v>
      </c>
      <c r="E98" t="s">
        <v>47</v>
      </c>
      <c r="F98" s="136"/>
      <c r="G98" s="136"/>
      <c r="H98" s="136"/>
      <c r="I98" s="136"/>
      <c r="J98" s="136"/>
      <c r="K98" s="136"/>
      <c r="L98" s="136"/>
      <c r="M98" s="136"/>
      <c r="N98" s="136"/>
      <c r="O98" s="136"/>
      <c r="P98" s="136"/>
      <c r="Q98" s="136"/>
      <c r="R98" s="136"/>
      <c r="S98" s="136"/>
      <c r="T98" s="136"/>
      <c r="U98" s="136"/>
    </row>
    <row r="99" spans="1:21" x14ac:dyDescent="0.35">
      <c r="A99" t="s">
        <v>51</v>
      </c>
      <c r="B99" t="s">
        <v>208</v>
      </c>
      <c r="C99" t="s">
        <v>83</v>
      </c>
      <c r="D99" t="s">
        <v>80</v>
      </c>
      <c r="E99" t="s">
        <v>47</v>
      </c>
    </row>
    <row r="100" spans="1:21" x14ac:dyDescent="0.35">
      <c r="A100" t="s">
        <v>51</v>
      </c>
      <c r="B100" t="s">
        <v>207</v>
      </c>
      <c r="C100" t="s">
        <v>81</v>
      </c>
      <c r="D100" t="s">
        <v>80</v>
      </c>
      <c r="E100" t="s">
        <v>47</v>
      </c>
    </row>
    <row r="101" spans="1:21" x14ac:dyDescent="0.35">
      <c r="A101" t="s">
        <v>51</v>
      </c>
      <c r="B101" t="s">
        <v>206</v>
      </c>
      <c r="C101" t="s">
        <v>78</v>
      </c>
      <c r="D101" t="s">
        <v>48</v>
      </c>
      <c r="E101" t="s">
        <v>47</v>
      </c>
      <c r="F101" s="136"/>
      <c r="G101" s="136"/>
      <c r="H101" s="136"/>
      <c r="I101" s="136"/>
      <c r="J101" s="136"/>
      <c r="K101" s="136"/>
      <c r="L101" s="136"/>
      <c r="M101" s="136"/>
      <c r="N101" s="136"/>
      <c r="O101" s="136"/>
      <c r="P101" s="136"/>
      <c r="Q101" s="136"/>
      <c r="R101" s="136"/>
      <c r="S101" s="136"/>
      <c r="T101" s="136"/>
      <c r="U101" s="136"/>
    </row>
    <row r="102" spans="1:21" x14ac:dyDescent="0.35">
      <c r="A102" t="s">
        <v>51</v>
      </c>
      <c r="B102" t="s">
        <v>205</v>
      </c>
      <c r="C102" t="s">
        <v>76</v>
      </c>
      <c r="D102" t="s">
        <v>48</v>
      </c>
      <c r="E102" t="s">
        <v>47</v>
      </c>
      <c r="F102" s="136"/>
      <c r="G102" s="136"/>
      <c r="H102" s="136"/>
      <c r="I102" s="136"/>
      <c r="J102" s="136"/>
      <c r="K102" s="136"/>
      <c r="L102" s="136"/>
      <c r="M102" s="136"/>
      <c r="N102" s="136"/>
      <c r="O102" s="136"/>
      <c r="P102" s="136"/>
      <c r="Q102" s="136"/>
      <c r="R102" s="136"/>
      <c r="S102" s="136"/>
      <c r="T102" s="136"/>
      <c r="U102" s="136"/>
    </row>
    <row r="103" spans="1:21" x14ac:dyDescent="0.35">
      <c r="A103" t="s">
        <v>51</v>
      </c>
      <c r="B103" t="s">
        <v>204</v>
      </c>
      <c r="C103" t="s">
        <v>139</v>
      </c>
      <c r="D103" t="s">
        <v>80</v>
      </c>
      <c r="E103" t="s">
        <v>47</v>
      </c>
    </row>
    <row r="104" spans="1:21" x14ac:dyDescent="0.35">
      <c r="A104" t="s">
        <v>51</v>
      </c>
      <c r="B104" t="s">
        <v>203</v>
      </c>
      <c r="C104" t="s">
        <v>137</v>
      </c>
      <c r="D104" t="s">
        <v>80</v>
      </c>
      <c r="E104" t="s">
        <v>47</v>
      </c>
    </row>
    <row r="105" spans="1:21" x14ac:dyDescent="0.35">
      <c r="A105" t="s">
        <v>51</v>
      </c>
      <c r="B105" t="s">
        <v>202</v>
      </c>
      <c r="C105" t="s">
        <v>135</v>
      </c>
      <c r="D105" t="s">
        <v>48</v>
      </c>
      <c r="E105" t="s">
        <v>47</v>
      </c>
      <c r="F105" s="136"/>
      <c r="G105" s="136"/>
      <c r="H105" s="136"/>
      <c r="I105" s="136"/>
      <c r="J105" s="136"/>
      <c r="K105" s="136"/>
      <c r="L105" s="136"/>
      <c r="M105" s="136"/>
      <c r="N105" s="136"/>
      <c r="O105" s="136"/>
      <c r="P105" s="136"/>
      <c r="Q105" s="136"/>
      <c r="R105" s="136"/>
      <c r="S105" s="136"/>
      <c r="T105" s="136"/>
      <c r="U105" s="136"/>
    </row>
    <row r="106" spans="1:21" x14ac:dyDescent="0.35">
      <c r="A106" t="s">
        <v>51</v>
      </c>
      <c r="B106" t="s">
        <v>201</v>
      </c>
      <c r="C106" t="s">
        <v>133</v>
      </c>
      <c r="D106" t="s">
        <v>48</v>
      </c>
      <c r="E106" t="s">
        <v>47</v>
      </c>
      <c r="F106" s="136"/>
      <c r="G106" s="136"/>
      <c r="H106" s="136"/>
      <c r="I106" s="136"/>
      <c r="J106" s="136"/>
      <c r="K106" s="136"/>
      <c r="L106" s="136"/>
      <c r="M106" s="136"/>
      <c r="N106" s="136"/>
      <c r="O106" s="136"/>
      <c r="P106" s="136"/>
      <c r="Q106" s="136"/>
      <c r="R106" s="136"/>
      <c r="S106" s="136"/>
      <c r="T106" s="136"/>
      <c r="U106" s="136"/>
    </row>
    <row r="107" spans="1:21" x14ac:dyDescent="0.35">
      <c r="A107" t="s">
        <v>51</v>
      </c>
      <c r="B107" t="s">
        <v>200</v>
      </c>
      <c r="C107" t="s">
        <v>131</v>
      </c>
      <c r="D107" t="s">
        <v>80</v>
      </c>
      <c r="E107" t="s">
        <v>47</v>
      </c>
    </row>
    <row r="108" spans="1:21" x14ac:dyDescent="0.35">
      <c r="A108" t="s">
        <v>51</v>
      </c>
      <c r="B108" t="s">
        <v>199</v>
      </c>
      <c r="C108" t="s">
        <v>129</v>
      </c>
      <c r="D108" t="s">
        <v>80</v>
      </c>
      <c r="E108" t="s">
        <v>47</v>
      </c>
    </row>
    <row r="109" spans="1:21" x14ac:dyDescent="0.35">
      <c r="A109" t="s">
        <v>51</v>
      </c>
      <c r="B109" t="s">
        <v>198</v>
      </c>
      <c r="C109" t="s">
        <v>127</v>
      </c>
      <c r="D109" t="s">
        <v>48</v>
      </c>
      <c r="E109" t="s">
        <v>47</v>
      </c>
      <c r="F109" s="136"/>
      <c r="G109" s="136"/>
      <c r="H109" s="136"/>
      <c r="I109" s="136"/>
      <c r="J109" s="136"/>
      <c r="K109" s="136"/>
      <c r="L109" s="136"/>
      <c r="M109" s="136"/>
      <c r="N109" s="136"/>
      <c r="O109" s="136"/>
      <c r="P109" s="136"/>
      <c r="Q109" s="136"/>
      <c r="R109" s="136"/>
      <c r="S109" s="136"/>
      <c r="T109" s="136"/>
      <c r="U109" s="136"/>
    </row>
    <row r="110" spans="1:21" x14ac:dyDescent="0.35">
      <c r="A110" t="s">
        <v>51</v>
      </c>
      <c r="B110" t="s">
        <v>197</v>
      </c>
      <c r="C110" t="s">
        <v>125</v>
      </c>
      <c r="D110" t="s">
        <v>48</v>
      </c>
      <c r="E110" t="s">
        <v>47</v>
      </c>
      <c r="F110" s="136"/>
      <c r="G110" s="136"/>
      <c r="H110" s="136"/>
      <c r="I110" s="136"/>
      <c r="J110" s="136"/>
      <c r="K110" s="136"/>
      <c r="L110" s="136"/>
      <c r="M110" s="136"/>
      <c r="N110" s="136"/>
      <c r="O110" s="136"/>
      <c r="P110" s="136"/>
      <c r="Q110" s="136"/>
      <c r="R110" s="136"/>
      <c r="S110" s="136"/>
      <c r="T110" s="136"/>
      <c r="U110" s="136"/>
    </row>
    <row r="111" spans="1:21" x14ac:dyDescent="0.35">
      <c r="A111" t="s">
        <v>51</v>
      </c>
      <c r="B111" t="s">
        <v>196</v>
      </c>
      <c r="C111" t="s">
        <v>123</v>
      </c>
      <c r="D111" t="s">
        <v>80</v>
      </c>
      <c r="E111" t="s">
        <v>47</v>
      </c>
    </row>
    <row r="112" spans="1:21" x14ac:dyDescent="0.35">
      <c r="A112" t="s">
        <v>51</v>
      </c>
      <c r="B112" t="s">
        <v>195</v>
      </c>
      <c r="C112" t="s">
        <v>121</v>
      </c>
      <c r="D112" t="s">
        <v>80</v>
      </c>
      <c r="E112" t="s">
        <v>47</v>
      </c>
    </row>
    <row r="113" spans="1:21" x14ac:dyDescent="0.35">
      <c r="A113" t="s">
        <v>51</v>
      </c>
      <c r="B113" t="s">
        <v>194</v>
      </c>
      <c r="C113" t="s">
        <v>119</v>
      </c>
      <c r="D113" t="s">
        <v>48</v>
      </c>
      <c r="E113" t="s">
        <v>47</v>
      </c>
      <c r="F113" s="136"/>
      <c r="G113" s="136"/>
      <c r="H113" s="136"/>
      <c r="I113" s="136"/>
      <c r="J113" s="136"/>
      <c r="K113" s="136"/>
      <c r="L113" s="136"/>
      <c r="M113" s="136"/>
      <c r="N113" s="136"/>
      <c r="O113" s="136"/>
      <c r="P113" s="136"/>
      <c r="Q113" s="136"/>
      <c r="R113" s="136"/>
      <c r="S113" s="136"/>
      <c r="T113" s="136"/>
      <c r="U113" s="136"/>
    </row>
    <row r="114" spans="1:21" x14ac:dyDescent="0.35">
      <c r="A114" t="s">
        <v>51</v>
      </c>
      <c r="B114" t="s">
        <v>193</v>
      </c>
      <c r="C114" t="s">
        <v>117</v>
      </c>
      <c r="D114" t="s">
        <v>48</v>
      </c>
      <c r="E114" t="s">
        <v>47</v>
      </c>
      <c r="F114" s="136"/>
      <c r="G114" s="136"/>
      <c r="H114" s="136"/>
      <c r="I114" s="136"/>
      <c r="J114" s="136"/>
      <c r="K114" s="136"/>
      <c r="L114" s="136"/>
      <c r="M114" s="136"/>
      <c r="N114" s="136"/>
      <c r="O114" s="136"/>
      <c r="P114" s="136"/>
      <c r="Q114" s="136"/>
      <c r="R114" s="136"/>
      <c r="S114" s="136"/>
      <c r="T114" s="136"/>
      <c r="U114" s="136"/>
    </row>
    <row r="115" spans="1:21" x14ac:dyDescent="0.35">
      <c r="A115" t="s">
        <v>51</v>
      </c>
      <c r="B115" t="s">
        <v>192</v>
      </c>
      <c r="C115" t="s">
        <v>115</v>
      </c>
      <c r="D115" t="s">
        <v>80</v>
      </c>
      <c r="E115" t="s">
        <v>47</v>
      </c>
    </row>
    <row r="116" spans="1:21" x14ac:dyDescent="0.35">
      <c r="A116" t="s">
        <v>51</v>
      </c>
      <c r="B116" t="s">
        <v>191</v>
      </c>
      <c r="C116" t="s">
        <v>113</v>
      </c>
      <c r="D116" t="s">
        <v>80</v>
      </c>
      <c r="E116" t="s">
        <v>47</v>
      </c>
    </row>
    <row r="117" spans="1:21" x14ac:dyDescent="0.35">
      <c r="A117" t="s">
        <v>51</v>
      </c>
      <c r="B117" t="s">
        <v>190</v>
      </c>
      <c r="C117" t="s">
        <v>111</v>
      </c>
      <c r="D117" t="s">
        <v>48</v>
      </c>
      <c r="E117" t="s">
        <v>47</v>
      </c>
      <c r="F117" s="136"/>
      <c r="G117" s="136"/>
      <c r="H117" s="136"/>
      <c r="I117" s="136"/>
      <c r="J117" s="136"/>
      <c r="K117" s="136"/>
      <c r="L117" s="136"/>
      <c r="M117" s="136"/>
      <c r="N117" s="136"/>
      <c r="O117" s="136"/>
      <c r="P117" s="136"/>
      <c r="Q117" s="136"/>
      <c r="R117" s="136"/>
      <c r="S117" s="136"/>
      <c r="T117" s="136"/>
      <c r="U117" s="136"/>
    </row>
    <row r="118" spans="1:21" x14ac:dyDescent="0.35">
      <c r="A118" t="s">
        <v>51</v>
      </c>
      <c r="B118" t="s">
        <v>189</v>
      </c>
      <c r="C118" t="s">
        <v>109</v>
      </c>
      <c r="D118" t="s">
        <v>48</v>
      </c>
      <c r="E118" t="s">
        <v>47</v>
      </c>
      <c r="F118" s="136"/>
      <c r="G118" s="136"/>
      <c r="H118" s="136"/>
      <c r="I118" s="136"/>
      <c r="J118" s="136"/>
      <c r="K118" s="136"/>
      <c r="L118" s="136"/>
      <c r="M118" s="136"/>
      <c r="N118" s="136"/>
      <c r="O118" s="136"/>
      <c r="P118" s="136"/>
      <c r="Q118" s="136"/>
      <c r="R118" s="136"/>
      <c r="S118" s="136"/>
      <c r="T118" s="136"/>
      <c r="U118" s="136"/>
    </row>
    <row r="119" spans="1:21" x14ac:dyDescent="0.35">
      <c r="A119" t="s">
        <v>51</v>
      </c>
      <c r="B119" t="s">
        <v>188</v>
      </c>
      <c r="C119" t="s">
        <v>107</v>
      </c>
      <c r="D119" t="s">
        <v>80</v>
      </c>
      <c r="E119" t="s">
        <v>47</v>
      </c>
    </row>
    <row r="120" spans="1:21" x14ac:dyDescent="0.35">
      <c r="A120" t="s">
        <v>51</v>
      </c>
      <c r="B120" t="s">
        <v>187</v>
      </c>
      <c r="C120" t="s">
        <v>105</v>
      </c>
      <c r="D120" t="s">
        <v>80</v>
      </c>
      <c r="E120" t="s">
        <v>47</v>
      </c>
    </row>
    <row r="121" spans="1:21" x14ac:dyDescent="0.35">
      <c r="A121" t="s">
        <v>51</v>
      </c>
      <c r="B121" t="s">
        <v>186</v>
      </c>
      <c r="C121" t="s">
        <v>103</v>
      </c>
      <c r="D121" t="s">
        <v>48</v>
      </c>
      <c r="E121" t="s">
        <v>47</v>
      </c>
      <c r="F121" s="136"/>
      <c r="G121" s="136"/>
      <c r="H121" s="136"/>
      <c r="I121" s="136"/>
      <c r="J121" s="136"/>
      <c r="K121" s="136"/>
      <c r="L121" s="136"/>
      <c r="M121" s="136"/>
      <c r="N121" s="136"/>
      <c r="O121" s="136"/>
      <c r="P121" s="136"/>
      <c r="Q121" s="136"/>
      <c r="R121" s="136"/>
      <c r="S121" s="136"/>
      <c r="T121" s="136"/>
      <c r="U121" s="136"/>
    </row>
    <row r="122" spans="1:21" x14ac:dyDescent="0.35">
      <c r="A122" t="s">
        <v>51</v>
      </c>
      <c r="B122" t="s">
        <v>185</v>
      </c>
      <c r="C122" t="s">
        <v>101</v>
      </c>
      <c r="D122" t="s">
        <v>48</v>
      </c>
      <c r="E122" t="s">
        <v>47</v>
      </c>
      <c r="F122" s="136"/>
      <c r="G122" s="136"/>
      <c r="H122" s="136"/>
      <c r="I122" s="136"/>
      <c r="J122" s="136"/>
      <c r="K122" s="136"/>
      <c r="L122" s="136"/>
      <c r="M122" s="136"/>
      <c r="N122" s="136"/>
      <c r="O122" s="136"/>
      <c r="P122" s="136"/>
      <c r="Q122" s="136"/>
      <c r="R122" s="136"/>
      <c r="S122" s="136"/>
      <c r="T122" s="136"/>
      <c r="U122" s="136"/>
    </row>
    <row r="123" spans="1:21" x14ac:dyDescent="0.35">
      <c r="A123" t="s">
        <v>51</v>
      </c>
      <c r="B123" t="s">
        <v>184</v>
      </c>
      <c r="C123" t="s">
        <v>99</v>
      </c>
      <c r="D123" t="s">
        <v>80</v>
      </c>
      <c r="E123" t="s">
        <v>47</v>
      </c>
    </row>
    <row r="124" spans="1:21" x14ac:dyDescent="0.35">
      <c r="A124" t="s">
        <v>51</v>
      </c>
      <c r="B124" t="s">
        <v>183</v>
      </c>
      <c r="C124" t="s">
        <v>97</v>
      </c>
      <c r="D124" t="s">
        <v>80</v>
      </c>
      <c r="E124" t="s">
        <v>47</v>
      </c>
    </row>
    <row r="125" spans="1:21" x14ac:dyDescent="0.35">
      <c r="A125" t="s">
        <v>51</v>
      </c>
      <c r="B125" t="s">
        <v>182</v>
      </c>
      <c r="C125" t="s">
        <v>95</v>
      </c>
      <c r="D125" t="s">
        <v>48</v>
      </c>
      <c r="E125" t="s">
        <v>47</v>
      </c>
      <c r="F125" s="136"/>
      <c r="G125" s="136"/>
      <c r="H125" s="136"/>
      <c r="I125" s="136"/>
      <c r="J125" s="136"/>
      <c r="K125" s="136"/>
      <c r="L125" s="136"/>
      <c r="M125" s="136"/>
      <c r="N125" s="136"/>
      <c r="O125" s="136"/>
      <c r="P125" s="136"/>
      <c r="Q125" s="136"/>
      <c r="R125" s="136"/>
      <c r="S125" s="136"/>
      <c r="T125" s="136"/>
      <c r="U125" s="136"/>
    </row>
    <row r="126" spans="1:21" x14ac:dyDescent="0.35">
      <c r="A126" t="s">
        <v>51</v>
      </c>
      <c r="B126" t="s">
        <v>181</v>
      </c>
      <c r="C126" t="s">
        <v>93</v>
      </c>
      <c r="D126" t="s">
        <v>48</v>
      </c>
      <c r="E126" t="s">
        <v>47</v>
      </c>
      <c r="F126" s="136"/>
      <c r="G126" s="136"/>
      <c r="H126" s="136"/>
      <c r="I126" s="136"/>
      <c r="J126" s="136"/>
      <c r="K126" s="136"/>
      <c r="L126" s="136"/>
      <c r="M126" s="136"/>
      <c r="N126" s="136"/>
      <c r="O126" s="136"/>
      <c r="P126" s="136"/>
      <c r="Q126" s="136"/>
      <c r="R126" s="136"/>
      <c r="S126" s="136"/>
      <c r="T126" s="136"/>
      <c r="U126" s="136"/>
    </row>
    <row r="127" spans="1:21" x14ac:dyDescent="0.35">
      <c r="A127" t="s">
        <v>51</v>
      </c>
      <c r="B127" t="s">
        <v>180</v>
      </c>
      <c r="C127" t="s">
        <v>91</v>
      </c>
      <c r="D127" t="s">
        <v>80</v>
      </c>
      <c r="E127" t="s">
        <v>47</v>
      </c>
    </row>
    <row r="128" spans="1:21" x14ac:dyDescent="0.35">
      <c r="A128" t="s">
        <v>51</v>
      </c>
      <c r="B128" t="s">
        <v>179</v>
      </c>
      <c r="C128" t="s">
        <v>89</v>
      </c>
      <c r="D128" t="s">
        <v>80</v>
      </c>
      <c r="E128" t="s">
        <v>47</v>
      </c>
    </row>
    <row r="129" spans="1:21" x14ac:dyDescent="0.35">
      <c r="A129" t="s">
        <v>51</v>
      </c>
      <c r="B129" t="s">
        <v>178</v>
      </c>
      <c r="C129" t="s">
        <v>87</v>
      </c>
      <c r="D129" t="s">
        <v>48</v>
      </c>
      <c r="E129" t="s">
        <v>47</v>
      </c>
      <c r="F129" s="136"/>
      <c r="G129" s="136"/>
      <c r="H129" s="136"/>
      <c r="I129" s="136"/>
      <c r="J129" s="136"/>
      <c r="K129" s="136"/>
      <c r="L129" s="136"/>
      <c r="M129" s="136"/>
      <c r="N129" s="136"/>
      <c r="O129" s="136"/>
      <c r="P129" s="136"/>
      <c r="Q129" s="136"/>
      <c r="R129" s="136"/>
      <c r="S129" s="136"/>
      <c r="T129" s="136"/>
      <c r="U129" s="136"/>
    </row>
    <row r="130" spans="1:21" x14ac:dyDescent="0.35">
      <c r="A130" t="s">
        <v>51</v>
      </c>
      <c r="B130" t="s">
        <v>177</v>
      </c>
      <c r="C130" t="s">
        <v>85</v>
      </c>
      <c r="D130" t="s">
        <v>48</v>
      </c>
      <c r="E130" t="s">
        <v>47</v>
      </c>
      <c r="F130" s="136"/>
      <c r="G130" s="136"/>
      <c r="H130" s="136"/>
      <c r="I130" s="136"/>
      <c r="J130" s="136"/>
      <c r="K130" s="136"/>
      <c r="L130" s="136"/>
      <c r="M130" s="136"/>
      <c r="N130" s="136"/>
      <c r="O130" s="136"/>
      <c r="P130" s="136"/>
      <c r="Q130" s="136"/>
      <c r="R130" s="136"/>
      <c r="S130" s="136"/>
      <c r="T130" s="136"/>
      <c r="U130" s="136"/>
    </row>
    <row r="131" spans="1:21" x14ac:dyDescent="0.35">
      <c r="A131" t="s">
        <v>51</v>
      </c>
      <c r="B131" t="s">
        <v>176</v>
      </c>
      <c r="C131" t="s">
        <v>83</v>
      </c>
      <c r="D131" t="s">
        <v>80</v>
      </c>
      <c r="E131" t="s">
        <v>47</v>
      </c>
    </row>
    <row r="132" spans="1:21" x14ac:dyDescent="0.35">
      <c r="A132" t="s">
        <v>51</v>
      </c>
      <c r="B132" t="s">
        <v>175</v>
      </c>
      <c r="C132" t="s">
        <v>81</v>
      </c>
      <c r="D132" t="s">
        <v>80</v>
      </c>
      <c r="E132" t="s">
        <v>47</v>
      </c>
    </row>
    <row r="133" spans="1:21" x14ac:dyDescent="0.35">
      <c r="A133" t="s">
        <v>51</v>
      </c>
      <c r="B133" t="s">
        <v>174</v>
      </c>
      <c r="C133" t="s">
        <v>78</v>
      </c>
      <c r="D133" t="s">
        <v>48</v>
      </c>
      <c r="E133" t="s">
        <v>47</v>
      </c>
      <c r="F133" s="136"/>
      <c r="G133" s="136"/>
      <c r="H133" s="136"/>
      <c r="I133" s="136"/>
      <c r="J133" s="136"/>
      <c r="K133" s="136"/>
      <c r="L133" s="136"/>
      <c r="M133" s="136"/>
      <c r="N133" s="136"/>
      <c r="O133" s="136"/>
      <c r="P133" s="136"/>
      <c r="Q133" s="136"/>
      <c r="R133" s="136"/>
      <c r="S133" s="136"/>
      <c r="T133" s="136"/>
      <c r="U133" s="136"/>
    </row>
    <row r="134" spans="1:21" x14ac:dyDescent="0.35">
      <c r="A134" t="s">
        <v>51</v>
      </c>
      <c r="B134" t="s">
        <v>173</v>
      </c>
      <c r="C134" t="s">
        <v>76</v>
      </c>
      <c r="D134" t="s">
        <v>48</v>
      </c>
      <c r="E134" t="s">
        <v>47</v>
      </c>
      <c r="F134" s="136"/>
      <c r="G134" s="136"/>
      <c r="H134" s="136"/>
      <c r="I134" s="136"/>
      <c r="J134" s="136"/>
      <c r="K134" s="136"/>
      <c r="L134" s="136"/>
      <c r="M134" s="136"/>
      <c r="N134" s="136"/>
      <c r="O134" s="136"/>
      <c r="P134" s="136"/>
      <c r="Q134" s="136"/>
      <c r="R134" s="136"/>
      <c r="S134" s="136"/>
      <c r="T134" s="136"/>
      <c r="U134" s="136"/>
    </row>
    <row r="135" spans="1:21" x14ac:dyDescent="0.35">
      <c r="A135" t="s">
        <v>51</v>
      </c>
      <c r="B135" t="s">
        <v>172</v>
      </c>
      <c r="C135" t="s">
        <v>139</v>
      </c>
      <c r="D135" t="s">
        <v>80</v>
      </c>
      <c r="E135" t="s">
        <v>47</v>
      </c>
    </row>
    <row r="136" spans="1:21" x14ac:dyDescent="0.35">
      <c r="A136" t="s">
        <v>51</v>
      </c>
      <c r="B136" t="s">
        <v>171</v>
      </c>
      <c r="C136" t="s">
        <v>137</v>
      </c>
      <c r="D136" t="s">
        <v>80</v>
      </c>
      <c r="E136" t="s">
        <v>47</v>
      </c>
    </row>
    <row r="137" spans="1:21" x14ac:dyDescent="0.35">
      <c r="A137" t="s">
        <v>51</v>
      </c>
      <c r="B137" t="s">
        <v>170</v>
      </c>
      <c r="C137" t="s">
        <v>135</v>
      </c>
      <c r="D137" t="s">
        <v>48</v>
      </c>
      <c r="E137" t="s">
        <v>47</v>
      </c>
      <c r="F137" s="136"/>
      <c r="G137" s="136"/>
      <c r="H137" s="136"/>
      <c r="I137" s="136"/>
      <c r="J137" s="136"/>
      <c r="K137" s="136"/>
      <c r="L137" s="136"/>
      <c r="M137" s="136"/>
      <c r="N137" s="136"/>
      <c r="O137" s="136"/>
      <c r="P137" s="136"/>
      <c r="Q137" s="136"/>
      <c r="R137" s="136"/>
      <c r="S137" s="136"/>
      <c r="T137" s="136"/>
      <c r="U137" s="136"/>
    </row>
    <row r="138" spans="1:21" x14ac:dyDescent="0.35">
      <c r="A138" t="s">
        <v>51</v>
      </c>
      <c r="B138" t="s">
        <v>169</v>
      </c>
      <c r="C138" t="s">
        <v>133</v>
      </c>
      <c r="D138" t="s">
        <v>48</v>
      </c>
      <c r="E138" t="s">
        <v>47</v>
      </c>
      <c r="F138" s="136"/>
      <c r="G138" s="136"/>
      <c r="H138" s="136"/>
      <c r="I138" s="136"/>
      <c r="J138" s="136"/>
      <c r="K138" s="136"/>
      <c r="L138" s="136"/>
      <c r="M138" s="136"/>
      <c r="N138" s="136"/>
      <c r="O138" s="136"/>
      <c r="P138" s="136"/>
      <c r="Q138" s="136"/>
      <c r="R138" s="136"/>
      <c r="S138" s="136"/>
      <c r="T138" s="136"/>
      <c r="U138" s="136"/>
    </row>
    <row r="139" spans="1:21" x14ac:dyDescent="0.35">
      <c r="A139" t="s">
        <v>51</v>
      </c>
      <c r="B139" t="s">
        <v>168</v>
      </c>
      <c r="C139" t="s">
        <v>131</v>
      </c>
      <c r="D139" t="s">
        <v>80</v>
      </c>
      <c r="E139" t="s">
        <v>47</v>
      </c>
    </row>
    <row r="140" spans="1:21" x14ac:dyDescent="0.35">
      <c r="A140" t="s">
        <v>51</v>
      </c>
      <c r="B140" t="s">
        <v>167</v>
      </c>
      <c r="C140" t="s">
        <v>129</v>
      </c>
      <c r="D140" t="s">
        <v>80</v>
      </c>
      <c r="E140" t="s">
        <v>47</v>
      </c>
    </row>
    <row r="141" spans="1:21" x14ac:dyDescent="0.35">
      <c r="A141" t="s">
        <v>51</v>
      </c>
      <c r="B141" t="s">
        <v>166</v>
      </c>
      <c r="C141" t="s">
        <v>127</v>
      </c>
      <c r="D141" t="s">
        <v>48</v>
      </c>
      <c r="E141" t="s">
        <v>47</v>
      </c>
      <c r="F141" s="136"/>
      <c r="G141" s="136"/>
      <c r="H141" s="136"/>
      <c r="I141" s="136"/>
      <c r="J141" s="136"/>
      <c r="K141" s="136"/>
      <c r="L141" s="136"/>
      <c r="M141" s="136"/>
      <c r="N141" s="136"/>
      <c r="O141" s="136"/>
      <c r="P141" s="136"/>
      <c r="Q141" s="136"/>
      <c r="R141" s="136"/>
      <c r="S141" s="136"/>
      <c r="T141" s="136"/>
      <c r="U141" s="136"/>
    </row>
    <row r="142" spans="1:21" x14ac:dyDescent="0.35">
      <c r="A142" t="s">
        <v>51</v>
      </c>
      <c r="B142" t="s">
        <v>165</v>
      </c>
      <c r="C142" t="s">
        <v>125</v>
      </c>
      <c r="D142" t="s">
        <v>48</v>
      </c>
      <c r="E142" t="s">
        <v>47</v>
      </c>
      <c r="F142" s="136"/>
      <c r="G142" s="136"/>
      <c r="H142" s="136"/>
      <c r="I142" s="136"/>
      <c r="J142" s="136"/>
      <c r="K142" s="136"/>
      <c r="L142" s="136"/>
      <c r="M142" s="136"/>
      <c r="N142" s="136"/>
      <c r="O142" s="136"/>
      <c r="P142" s="136"/>
      <c r="Q142" s="136"/>
      <c r="R142" s="136"/>
      <c r="S142" s="136"/>
      <c r="T142" s="136"/>
      <c r="U142" s="136"/>
    </row>
    <row r="143" spans="1:21" x14ac:dyDescent="0.35">
      <c r="A143" t="s">
        <v>51</v>
      </c>
      <c r="B143" t="s">
        <v>164</v>
      </c>
      <c r="C143" t="s">
        <v>123</v>
      </c>
      <c r="D143" t="s">
        <v>80</v>
      </c>
      <c r="E143" t="s">
        <v>47</v>
      </c>
    </row>
    <row r="144" spans="1:21" x14ac:dyDescent="0.35">
      <c r="A144" t="s">
        <v>51</v>
      </c>
      <c r="B144" t="s">
        <v>163</v>
      </c>
      <c r="C144" t="s">
        <v>121</v>
      </c>
      <c r="D144" t="s">
        <v>80</v>
      </c>
      <c r="E144" t="s">
        <v>47</v>
      </c>
    </row>
    <row r="145" spans="1:21" x14ac:dyDescent="0.35">
      <c r="A145" t="s">
        <v>51</v>
      </c>
      <c r="B145" t="s">
        <v>162</v>
      </c>
      <c r="C145" t="s">
        <v>119</v>
      </c>
      <c r="D145" t="s">
        <v>48</v>
      </c>
      <c r="E145" t="s">
        <v>47</v>
      </c>
      <c r="F145" s="136"/>
      <c r="G145" s="136"/>
      <c r="H145" s="136"/>
      <c r="I145" s="136"/>
      <c r="J145" s="136"/>
      <c r="K145" s="136"/>
      <c r="L145" s="136"/>
      <c r="M145" s="136"/>
      <c r="N145" s="136"/>
      <c r="O145" s="136"/>
      <c r="P145" s="136"/>
      <c r="Q145" s="136"/>
      <c r="R145" s="136"/>
      <c r="S145" s="136"/>
      <c r="T145" s="136"/>
      <c r="U145" s="136"/>
    </row>
    <row r="146" spans="1:21" x14ac:dyDescent="0.35">
      <c r="A146" t="s">
        <v>51</v>
      </c>
      <c r="B146" t="s">
        <v>161</v>
      </c>
      <c r="C146" t="s">
        <v>117</v>
      </c>
      <c r="D146" t="s">
        <v>48</v>
      </c>
      <c r="E146" t="s">
        <v>47</v>
      </c>
      <c r="F146" s="136"/>
      <c r="G146" s="136"/>
      <c r="H146" s="136"/>
      <c r="I146" s="136"/>
      <c r="J146" s="136"/>
      <c r="K146" s="136"/>
      <c r="L146" s="136"/>
      <c r="M146" s="136"/>
      <c r="N146" s="136"/>
      <c r="O146" s="136"/>
      <c r="P146" s="136"/>
      <c r="Q146" s="136"/>
      <c r="R146" s="136"/>
      <c r="S146" s="136"/>
      <c r="T146" s="136"/>
      <c r="U146" s="136"/>
    </row>
    <row r="147" spans="1:21" x14ac:dyDescent="0.35">
      <c r="A147" t="s">
        <v>51</v>
      </c>
      <c r="B147" t="s">
        <v>160</v>
      </c>
      <c r="C147" t="s">
        <v>115</v>
      </c>
      <c r="D147" t="s">
        <v>80</v>
      </c>
      <c r="E147" t="s">
        <v>47</v>
      </c>
    </row>
    <row r="148" spans="1:21" x14ac:dyDescent="0.35">
      <c r="A148" t="s">
        <v>51</v>
      </c>
      <c r="B148" t="s">
        <v>159</v>
      </c>
      <c r="C148" t="s">
        <v>113</v>
      </c>
      <c r="D148" t="s">
        <v>80</v>
      </c>
      <c r="E148" t="s">
        <v>47</v>
      </c>
    </row>
    <row r="149" spans="1:21" x14ac:dyDescent="0.35">
      <c r="A149" t="s">
        <v>51</v>
      </c>
      <c r="B149" t="s">
        <v>158</v>
      </c>
      <c r="C149" t="s">
        <v>111</v>
      </c>
      <c r="D149" t="s">
        <v>48</v>
      </c>
      <c r="E149" t="s">
        <v>47</v>
      </c>
      <c r="F149" s="136"/>
      <c r="G149" s="136"/>
      <c r="H149" s="136"/>
      <c r="I149" s="136"/>
      <c r="J149" s="136"/>
      <c r="K149" s="136"/>
      <c r="L149" s="136"/>
      <c r="M149" s="136"/>
      <c r="N149" s="136"/>
      <c r="O149" s="136"/>
      <c r="P149" s="136"/>
      <c r="Q149" s="136"/>
      <c r="R149" s="136"/>
      <c r="S149" s="136"/>
      <c r="T149" s="136"/>
      <c r="U149" s="136"/>
    </row>
    <row r="150" spans="1:21" x14ac:dyDescent="0.35">
      <c r="A150" t="s">
        <v>51</v>
      </c>
      <c r="B150" t="s">
        <v>157</v>
      </c>
      <c r="C150" t="s">
        <v>109</v>
      </c>
      <c r="D150" t="s">
        <v>48</v>
      </c>
      <c r="E150" t="s">
        <v>47</v>
      </c>
      <c r="F150" s="136"/>
      <c r="G150" s="136"/>
      <c r="H150" s="136"/>
      <c r="I150" s="136"/>
      <c r="J150" s="136"/>
      <c r="K150" s="136"/>
      <c r="L150" s="136"/>
      <c r="M150" s="136"/>
      <c r="N150" s="136"/>
      <c r="O150" s="136"/>
      <c r="P150" s="136"/>
      <c r="Q150" s="136"/>
      <c r="R150" s="136"/>
      <c r="S150" s="136"/>
      <c r="T150" s="136"/>
      <c r="U150" s="136"/>
    </row>
    <row r="151" spans="1:21" x14ac:dyDescent="0.35">
      <c r="A151" t="s">
        <v>51</v>
      </c>
      <c r="B151" t="s">
        <v>156</v>
      </c>
      <c r="C151" t="s">
        <v>107</v>
      </c>
      <c r="D151" t="s">
        <v>80</v>
      </c>
      <c r="E151" t="s">
        <v>47</v>
      </c>
    </row>
    <row r="152" spans="1:21" x14ac:dyDescent="0.35">
      <c r="A152" t="s">
        <v>51</v>
      </c>
      <c r="B152" t="s">
        <v>155</v>
      </c>
      <c r="C152" t="s">
        <v>105</v>
      </c>
      <c r="D152" t="s">
        <v>80</v>
      </c>
      <c r="E152" t="s">
        <v>47</v>
      </c>
    </row>
    <row r="153" spans="1:21" x14ac:dyDescent="0.35">
      <c r="A153" t="s">
        <v>51</v>
      </c>
      <c r="B153" t="s">
        <v>154</v>
      </c>
      <c r="C153" t="s">
        <v>103</v>
      </c>
      <c r="D153" t="s">
        <v>48</v>
      </c>
      <c r="E153" t="s">
        <v>47</v>
      </c>
      <c r="F153" s="136"/>
      <c r="G153" s="136"/>
      <c r="H153" s="136"/>
      <c r="I153" s="136"/>
      <c r="J153" s="136"/>
      <c r="K153" s="136"/>
      <c r="L153" s="136"/>
      <c r="M153" s="136"/>
      <c r="N153" s="136"/>
      <c r="O153" s="136"/>
      <c r="P153" s="136"/>
      <c r="Q153" s="136"/>
      <c r="R153" s="136"/>
      <c r="S153" s="136"/>
      <c r="T153" s="136"/>
      <c r="U153" s="136"/>
    </row>
    <row r="154" spans="1:21" x14ac:dyDescent="0.35">
      <c r="A154" t="s">
        <v>51</v>
      </c>
      <c r="B154" t="s">
        <v>153</v>
      </c>
      <c r="C154" t="s">
        <v>101</v>
      </c>
      <c r="D154" t="s">
        <v>48</v>
      </c>
      <c r="E154" t="s">
        <v>47</v>
      </c>
      <c r="F154" s="136"/>
      <c r="G154" s="136"/>
      <c r="H154" s="136"/>
      <c r="I154" s="136"/>
      <c r="J154" s="136"/>
      <c r="K154" s="136"/>
      <c r="L154" s="136"/>
      <c r="M154" s="136"/>
      <c r="N154" s="136"/>
      <c r="O154" s="136"/>
      <c r="P154" s="136"/>
      <c r="Q154" s="136"/>
      <c r="R154" s="136"/>
      <c r="S154" s="136"/>
      <c r="T154" s="136"/>
      <c r="U154" s="136"/>
    </row>
    <row r="155" spans="1:21" x14ac:dyDescent="0.35">
      <c r="A155" t="s">
        <v>51</v>
      </c>
      <c r="B155" t="s">
        <v>152</v>
      </c>
      <c r="C155" t="s">
        <v>99</v>
      </c>
      <c r="D155" t="s">
        <v>80</v>
      </c>
      <c r="E155" t="s">
        <v>47</v>
      </c>
    </row>
    <row r="156" spans="1:21" x14ac:dyDescent="0.35">
      <c r="A156" t="s">
        <v>51</v>
      </c>
      <c r="B156" t="s">
        <v>151</v>
      </c>
      <c r="C156" t="s">
        <v>97</v>
      </c>
      <c r="D156" t="s">
        <v>80</v>
      </c>
      <c r="E156" t="s">
        <v>47</v>
      </c>
    </row>
    <row r="157" spans="1:21" x14ac:dyDescent="0.35">
      <c r="A157" t="s">
        <v>51</v>
      </c>
      <c r="B157" t="s">
        <v>150</v>
      </c>
      <c r="C157" t="s">
        <v>95</v>
      </c>
      <c r="D157" t="s">
        <v>48</v>
      </c>
      <c r="E157" t="s">
        <v>47</v>
      </c>
      <c r="F157" s="136"/>
      <c r="G157" s="136"/>
      <c r="H157" s="136"/>
      <c r="I157" s="136"/>
      <c r="J157" s="136"/>
      <c r="K157" s="136"/>
      <c r="L157" s="136"/>
      <c r="M157" s="136"/>
      <c r="N157" s="136"/>
      <c r="O157" s="136"/>
      <c r="P157" s="136"/>
      <c r="Q157" s="136"/>
      <c r="R157" s="136"/>
      <c r="S157" s="136"/>
      <c r="T157" s="136"/>
      <c r="U157" s="136"/>
    </row>
    <row r="158" spans="1:21" x14ac:dyDescent="0.35">
      <c r="A158" t="s">
        <v>51</v>
      </c>
      <c r="B158" t="s">
        <v>149</v>
      </c>
      <c r="C158" t="s">
        <v>93</v>
      </c>
      <c r="D158" t="s">
        <v>48</v>
      </c>
      <c r="E158" t="s">
        <v>47</v>
      </c>
      <c r="F158" s="136"/>
      <c r="G158" s="136"/>
      <c r="H158" s="136"/>
      <c r="I158" s="136"/>
      <c r="J158" s="136"/>
      <c r="K158" s="136"/>
      <c r="L158" s="136"/>
      <c r="M158" s="136"/>
      <c r="N158" s="136"/>
      <c r="O158" s="136"/>
      <c r="P158" s="136"/>
      <c r="Q158" s="136"/>
      <c r="R158" s="136"/>
      <c r="S158" s="136"/>
      <c r="T158" s="136"/>
      <c r="U158" s="136"/>
    </row>
    <row r="159" spans="1:21" x14ac:dyDescent="0.35">
      <c r="A159" t="s">
        <v>51</v>
      </c>
      <c r="B159" t="s">
        <v>148</v>
      </c>
      <c r="C159" t="s">
        <v>91</v>
      </c>
      <c r="D159" t="s">
        <v>80</v>
      </c>
      <c r="E159" t="s">
        <v>47</v>
      </c>
    </row>
    <row r="160" spans="1:21" x14ac:dyDescent="0.35">
      <c r="A160" t="s">
        <v>51</v>
      </c>
      <c r="B160" t="s">
        <v>147</v>
      </c>
      <c r="C160" t="s">
        <v>89</v>
      </c>
      <c r="D160" t="s">
        <v>80</v>
      </c>
      <c r="E160" t="s">
        <v>47</v>
      </c>
    </row>
    <row r="161" spans="1:21" x14ac:dyDescent="0.35">
      <c r="A161" t="s">
        <v>51</v>
      </c>
      <c r="B161" t="s">
        <v>146</v>
      </c>
      <c r="C161" t="s">
        <v>87</v>
      </c>
      <c r="D161" t="s">
        <v>48</v>
      </c>
      <c r="E161" t="s">
        <v>47</v>
      </c>
      <c r="F161" s="136"/>
      <c r="G161" s="136"/>
      <c r="H161" s="136"/>
      <c r="I161" s="136"/>
      <c r="J161" s="136"/>
      <c r="K161" s="136"/>
      <c r="L161" s="136"/>
      <c r="M161" s="136"/>
      <c r="N161" s="136"/>
      <c r="O161" s="136"/>
      <c r="P161" s="136"/>
      <c r="Q161" s="136"/>
      <c r="R161" s="136"/>
      <c r="S161" s="136"/>
      <c r="T161" s="136"/>
      <c r="U161" s="136"/>
    </row>
    <row r="162" spans="1:21" x14ac:dyDescent="0.35">
      <c r="A162" t="s">
        <v>51</v>
      </c>
      <c r="B162" t="s">
        <v>145</v>
      </c>
      <c r="C162" t="s">
        <v>85</v>
      </c>
      <c r="D162" t="s">
        <v>48</v>
      </c>
      <c r="E162" t="s">
        <v>47</v>
      </c>
      <c r="F162" s="136"/>
      <c r="G162" s="136"/>
      <c r="H162" s="136"/>
      <c r="I162" s="136"/>
      <c r="J162" s="136"/>
      <c r="K162" s="136"/>
      <c r="L162" s="136"/>
      <c r="M162" s="136"/>
      <c r="N162" s="136"/>
      <c r="O162" s="136"/>
      <c r="P162" s="136"/>
      <c r="Q162" s="136"/>
      <c r="R162" s="136"/>
      <c r="S162" s="136"/>
      <c r="T162" s="136"/>
      <c r="U162" s="136"/>
    </row>
    <row r="163" spans="1:21" x14ac:dyDescent="0.35">
      <c r="A163" t="s">
        <v>51</v>
      </c>
      <c r="B163" t="s">
        <v>144</v>
      </c>
      <c r="C163" t="s">
        <v>83</v>
      </c>
      <c r="D163" t="s">
        <v>80</v>
      </c>
      <c r="E163" t="s">
        <v>47</v>
      </c>
    </row>
    <row r="164" spans="1:21" x14ac:dyDescent="0.35">
      <c r="A164" t="s">
        <v>51</v>
      </c>
      <c r="B164" t="s">
        <v>143</v>
      </c>
      <c r="C164" t="s">
        <v>81</v>
      </c>
      <c r="D164" t="s">
        <v>80</v>
      </c>
      <c r="E164" t="s">
        <v>47</v>
      </c>
    </row>
    <row r="165" spans="1:21" x14ac:dyDescent="0.35">
      <c r="A165" t="s">
        <v>51</v>
      </c>
      <c r="B165" t="s">
        <v>142</v>
      </c>
      <c r="C165" t="s">
        <v>78</v>
      </c>
      <c r="D165" t="s">
        <v>48</v>
      </c>
      <c r="E165" t="s">
        <v>47</v>
      </c>
      <c r="F165" s="136"/>
      <c r="G165" s="136"/>
      <c r="H165" s="136"/>
      <c r="I165" s="136"/>
      <c r="J165" s="136"/>
      <c r="K165" s="136"/>
      <c r="L165" s="136"/>
      <c r="M165" s="136"/>
      <c r="N165" s="136"/>
      <c r="O165" s="136"/>
      <c r="P165" s="136"/>
      <c r="Q165" s="136"/>
      <c r="R165" s="136"/>
      <c r="S165" s="136"/>
      <c r="T165" s="136"/>
      <c r="U165" s="136"/>
    </row>
    <row r="166" spans="1:21" x14ac:dyDescent="0.35">
      <c r="A166" t="s">
        <v>51</v>
      </c>
      <c r="B166" t="s">
        <v>141</v>
      </c>
      <c r="C166" t="s">
        <v>76</v>
      </c>
      <c r="D166" t="s">
        <v>48</v>
      </c>
      <c r="E166" t="s">
        <v>47</v>
      </c>
      <c r="F166" s="136"/>
      <c r="G166" s="136"/>
      <c r="H166" s="136"/>
      <c r="I166" s="136"/>
      <c r="J166" s="136"/>
      <c r="K166" s="136"/>
      <c r="L166" s="136"/>
      <c r="M166" s="136"/>
      <c r="N166" s="136"/>
      <c r="O166" s="136"/>
      <c r="P166" s="136"/>
      <c r="Q166" s="136"/>
      <c r="R166" s="136"/>
      <c r="S166" s="136"/>
      <c r="T166" s="136"/>
      <c r="U166" s="136"/>
    </row>
    <row r="167" spans="1:21" x14ac:dyDescent="0.35">
      <c r="A167" t="s">
        <v>51</v>
      </c>
      <c r="B167" t="s">
        <v>140</v>
      </c>
      <c r="C167" t="s">
        <v>139</v>
      </c>
      <c r="D167" t="s">
        <v>80</v>
      </c>
      <c r="E167" t="s">
        <v>47</v>
      </c>
    </row>
    <row r="168" spans="1:21" x14ac:dyDescent="0.35">
      <c r="A168" t="s">
        <v>51</v>
      </c>
      <c r="B168" t="s">
        <v>138</v>
      </c>
      <c r="C168" t="s">
        <v>137</v>
      </c>
      <c r="D168" t="s">
        <v>80</v>
      </c>
      <c r="E168" t="s">
        <v>47</v>
      </c>
    </row>
    <row r="169" spans="1:21" x14ac:dyDescent="0.35">
      <c r="A169" t="s">
        <v>51</v>
      </c>
      <c r="B169" t="s">
        <v>136</v>
      </c>
      <c r="C169" t="s">
        <v>135</v>
      </c>
      <c r="D169" t="s">
        <v>48</v>
      </c>
      <c r="E169" t="s">
        <v>47</v>
      </c>
      <c r="F169" s="136"/>
      <c r="G169" s="136"/>
      <c r="H169" s="136"/>
      <c r="I169" s="136"/>
      <c r="J169" s="136"/>
      <c r="K169" s="136"/>
      <c r="L169" s="136"/>
      <c r="M169" s="136"/>
      <c r="N169" s="136"/>
      <c r="O169" s="136"/>
      <c r="P169" s="136"/>
      <c r="Q169" s="136"/>
      <c r="R169" s="136"/>
      <c r="S169" s="136"/>
      <c r="T169" s="136"/>
      <c r="U169" s="136"/>
    </row>
    <row r="170" spans="1:21" x14ac:dyDescent="0.35">
      <c r="A170" t="s">
        <v>51</v>
      </c>
      <c r="B170" t="s">
        <v>134</v>
      </c>
      <c r="C170" t="s">
        <v>133</v>
      </c>
      <c r="D170" t="s">
        <v>48</v>
      </c>
      <c r="E170" t="s">
        <v>47</v>
      </c>
      <c r="F170" s="136"/>
      <c r="G170" s="136"/>
      <c r="H170" s="136"/>
      <c r="I170" s="136"/>
      <c r="J170" s="136"/>
      <c r="K170" s="136"/>
      <c r="L170" s="136"/>
      <c r="M170" s="136"/>
      <c r="N170" s="136"/>
      <c r="O170" s="136"/>
      <c r="P170" s="136"/>
      <c r="Q170" s="136"/>
      <c r="R170" s="136"/>
      <c r="S170" s="136"/>
      <c r="T170" s="136"/>
      <c r="U170" s="136"/>
    </row>
    <row r="171" spans="1:21" x14ac:dyDescent="0.35">
      <c r="A171" t="s">
        <v>51</v>
      </c>
      <c r="B171" t="s">
        <v>132</v>
      </c>
      <c r="C171" t="s">
        <v>131</v>
      </c>
      <c r="D171" t="s">
        <v>80</v>
      </c>
      <c r="E171" t="s">
        <v>47</v>
      </c>
    </row>
    <row r="172" spans="1:21" x14ac:dyDescent="0.35">
      <c r="A172" t="s">
        <v>51</v>
      </c>
      <c r="B172" t="s">
        <v>130</v>
      </c>
      <c r="C172" t="s">
        <v>129</v>
      </c>
      <c r="D172" t="s">
        <v>80</v>
      </c>
      <c r="E172" t="s">
        <v>47</v>
      </c>
    </row>
    <row r="173" spans="1:21" x14ac:dyDescent="0.35">
      <c r="A173" t="s">
        <v>51</v>
      </c>
      <c r="B173" t="s">
        <v>128</v>
      </c>
      <c r="C173" t="s">
        <v>127</v>
      </c>
      <c r="D173" t="s">
        <v>48</v>
      </c>
      <c r="E173" t="s">
        <v>47</v>
      </c>
      <c r="F173" s="136"/>
      <c r="G173" s="136"/>
      <c r="H173" s="136"/>
      <c r="I173" s="136"/>
      <c r="J173" s="136"/>
      <c r="K173" s="136"/>
      <c r="L173" s="136"/>
      <c r="M173" s="136"/>
      <c r="N173" s="136"/>
      <c r="O173" s="136"/>
      <c r="P173" s="136"/>
      <c r="Q173" s="136"/>
      <c r="R173" s="136"/>
      <c r="S173" s="136"/>
      <c r="T173" s="136"/>
      <c r="U173" s="136"/>
    </row>
    <row r="174" spans="1:21" x14ac:dyDescent="0.35">
      <c r="A174" t="s">
        <v>51</v>
      </c>
      <c r="B174" t="s">
        <v>126</v>
      </c>
      <c r="C174" t="s">
        <v>125</v>
      </c>
      <c r="D174" t="s">
        <v>48</v>
      </c>
      <c r="E174" t="s">
        <v>47</v>
      </c>
      <c r="F174" s="136"/>
      <c r="G174" s="136"/>
      <c r="H174" s="136"/>
      <c r="I174" s="136"/>
      <c r="J174" s="136"/>
      <c r="K174" s="136"/>
      <c r="L174" s="136"/>
      <c r="M174" s="136"/>
      <c r="N174" s="136"/>
      <c r="O174" s="136"/>
      <c r="P174" s="136"/>
      <c r="Q174" s="136"/>
      <c r="R174" s="136"/>
      <c r="S174" s="136"/>
      <c r="T174" s="136"/>
      <c r="U174" s="136"/>
    </row>
    <row r="175" spans="1:21" x14ac:dyDescent="0.35">
      <c r="A175" t="s">
        <v>51</v>
      </c>
      <c r="B175" t="s">
        <v>124</v>
      </c>
      <c r="C175" t="s">
        <v>123</v>
      </c>
      <c r="D175" t="s">
        <v>80</v>
      </c>
      <c r="E175" t="s">
        <v>47</v>
      </c>
    </row>
    <row r="176" spans="1:21" x14ac:dyDescent="0.35">
      <c r="A176" t="s">
        <v>51</v>
      </c>
      <c r="B176" t="s">
        <v>122</v>
      </c>
      <c r="C176" t="s">
        <v>121</v>
      </c>
      <c r="D176" t="s">
        <v>80</v>
      </c>
      <c r="E176" t="s">
        <v>47</v>
      </c>
    </row>
    <row r="177" spans="1:21" x14ac:dyDescent="0.35">
      <c r="A177" t="s">
        <v>51</v>
      </c>
      <c r="B177" t="s">
        <v>120</v>
      </c>
      <c r="C177" t="s">
        <v>119</v>
      </c>
      <c r="D177" t="s">
        <v>48</v>
      </c>
      <c r="E177" t="s">
        <v>47</v>
      </c>
      <c r="F177" s="136"/>
      <c r="G177" s="136"/>
      <c r="H177" s="136"/>
      <c r="I177" s="136"/>
      <c r="J177" s="136"/>
      <c r="K177" s="136"/>
      <c r="L177" s="136"/>
      <c r="M177" s="136"/>
      <c r="N177" s="136"/>
      <c r="O177" s="136"/>
      <c r="P177" s="136"/>
      <c r="Q177" s="136"/>
      <c r="R177" s="136"/>
      <c r="S177" s="136"/>
      <c r="T177" s="136"/>
      <c r="U177" s="136"/>
    </row>
    <row r="178" spans="1:21" x14ac:dyDescent="0.35">
      <c r="A178" t="s">
        <v>51</v>
      </c>
      <c r="B178" t="s">
        <v>118</v>
      </c>
      <c r="C178" t="s">
        <v>117</v>
      </c>
      <c r="D178" t="s">
        <v>48</v>
      </c>
      <c r="E178" t="s">
        <v>47</v>
      </c>
      <c r="F178" s="136"/>
      <c r="G178" s="136"/>
      <c r="H178" s="136"/>
      <c r="I178" s="136"/>
      <c r="J178" s="136"/>
      <c r="K178" s="136"/>
      <c r="L178" s="136"/>
      <c r="M178" s="136"/>
      <c r="N178" s="136"/>
      <c r="O178" s="136"/>
      <c r="P178" s="136"/>
      <c r="Q178" s="136"/>
      <c r="R178" s="136"/>
      <c r="S178" s="136"/>
      <c r="T178" s="136"/>
      <c r="U178" s="136"/>
    </row>
    <row r="179" spans="1:21" x14ac:dyDescent="0.35">
      <c r="A179" t="s">
        <v>51</v>
      </c>
      <c r="B179" t="s">
        <v>116</v>
      </c>
      <c r="C179" t="s">
        <v>115</v>
      </c>
      <c r="D179" t="s">
        <v>80</v>
      </c>
      <c r="E179" t="s">
        <v>47</v>
      </c>
    </row>
    <row r="180" spans="1:21" x14ac:dyDescent="0.35">
      <c r="A180" t="s">
        <v>51</v>
      </c>
      <c r="B180" t="s">
        <v>114</v>
      </c>
      <c r="C180" t="s">
        <v>113</v>
      </c>
      <c r="D180" t="s">
        <v>80</v>
      </c>
      <c r="E180" t="s">
        <v>47</v>
      </c>
    </row>
    <row r="181" spans="1:21" x14ac:dyDescent="0.35">
      <c r="A181" t="s">
        <v>51</v>
      </c>
      <c r="B181" t="s">
        <v>112</v>
      </c>
      <c r="C181" t="s">
        <v>111</v>
      </c>
      <c r="D181" t="s">
        <v>48</v>
      </c>
      <c r="E181" t="s">
        <v>47</v>
      </c>
      <c r="F181" s="136"/>
      <c r="G181" s="136"/>
      <c r="H181" s="136"/>
      <c r="I181" s="136"/>
      <c r="J181" s="136"/>
      <c r="K181" s="136"/>
      <c r="L181" s="136"/>
      <c r="M181" s="136"/>
      <c r="N181" s="136"/>
      <c r="O181" s="136"/>
      <c r="P181" s="136"/>
      <c r="Q181" s="136"/>
      <c r="R181" s="136"/>
      <c r="S181" s="136"/>
      <c r="T181" s="136"/>
      <c r="U181" s="136"/>
    </row>
    <row r="182" spans="1:21" x14ac:dyDescent="0.35">
      <c r="A182" t="s">
        <v>51</v>
      </c>
      <c r="B182" t="s">
        <v>110</v>
      </c>
      <c r="C182" t="s">
        <v>109</v>
      </c>
      <c r="D182" t="s">
        <v>48</v>
      </c>
      <c r="E182" t="s">
        <v>47</v>
      </c>
      <c r="F182" s="136"/>
      <c r="G182" s="136"/>
      <c r="H182" s="136"/>
      <c r="I182" s="136"/>
      <c r="J182" s="136"/>
      <c r="K182" s="136"/>
      <c r="L182" s="136"/>
      <c r="M182" s="136"/>
      <c r="N182" s="136"/>
      <c r="O182" s="136"/>
      <c r="P182" s="136"/>
      <c r="Q182" s="136"/>
      <c r="R182" s="136"/>
      <c r="S182" s="136"/>
      <c r="T182" s="136"/>
      <c r="U182" s="136"/>
    </row>
    <row r="183" spans="1:21" x14ac:dyDescent="0.35">
      <c r="A183" t="s">
        <v>51</v>
      </c>
      <c r="B183" t="s">
        <v>108</v>
      </c>
      <c r="C183" t="s">
        <v>107</v>
      </c>
      <c r="D183" t="s">
        <v>80</v>
      </c>
      <c r="E183" t="s">
        <v>47</v>
      </c>
    </row>
    <row r="184" spans="1:21" x14ac:dyDescent="0.35">
      <c r="A184" t="s">
        <v>51</v>
      </c>
      <c r="B184" t="s">
        <v>106</v>
      </c>
      <c r="C184" t="s">
        <v>105</v>
      </c>
      <c r="D184" t="s">
        <v>80</v>
      </c>
      <c r="E184" t="s">
        <v>47</v>
      </c>
    </row>
    <row r="185" spans="1:21" x14ac:dyDescent="0.35">
      <c r="A185" t="s">
        <v>51</v>
      </c>
      <c r="B185" t="s">
        <v>104</v>
      </c>
      <c r="C185" t="s">
        <v>103</v>
      </c>
      <c r="D185" t="s">
        <v>48</v>
      </c>
      <c r="E185" t="s">
        <v>47</v>
      </c>
      <c r="F185" s="136"/>
      <c r="G185" s="136"/>
      <c r="H185" s="136"/>
      <c r="I185" s="136"/>
      <c r="J185" s="136"/>
      <c r="K185" s="136"/>
      <c r="L185" s="136"/>
      <c r="M185" s="136"/>
      <c r="N185" s="136"/>
      <c r="O185" s="136"/>
      <c r="P185" s="136"/>
      <c r="Q185" s="136"/>
      <c r="R185" s="136"/>
      <c r="S185" s="136"/>
      <c r="T185" s="136"/>
      <c r="U185" s="136"/>
    </row>
    <row r="186" spans="1:21" x14ac:dyDescent="0.35">
      <c r="A186" t="s">
        <v>51</v>
      </c>
      <c r="B186" t="s">
        <v>102</v>
      </c>
      <c r="C186" t="s">
        <v>101</v>
      </c>
      <c r="D186" t="s">
        <v>48</v>
      </c>
      <c r="E186" t="s">
        <v>47</v>
      </c>
      <c r="F186" s="136"/>
      <c r="G186" s="136"/>
      <c r="H186" s="136"/>
      <c r="I186" s="136"/>
      <c r="J186" s="136"/>
      <c r="K186" s="136"/>
      <c r="L186" s="136"/>
      <c r="M186" s="136"/>
      <c r="N186" s="136"/>
      <c r="O186" s="136"/>
      <c r="P186" s="136"/>
      <c r="Q186" s="136"/>
      <c r="R186" s="136"/>
      <c r="S186" s="136"/>
      <c r="T186" s="136"/>
      <c r="U186" s="136"/>
    </row>
    <row r="187" spans="1:21" x14ac:dyDescent="0.35">
      <c r="A187" t="s">
        <v>51</v>
      </c>
      <c r="B187" t="s">
        <v>100</v>
      </c>
      <c r="C187" t="s">
        <v>99</v>
      </c>
      <c r="D187" t="s">
        <v>80</v>
      </c>
      <c r="E187" t="s">
        <v>47</v>
      </c>
    </row>
    <row r="188" spans="1:21" x14ac:dyDescent="0.35">
      <c r="A188" t="s">
        <v>51</v>
      </c>
      <c r="B188" t="s">
        <v>98</v>
      </c>
      <c r="C188" t="s">
        <v>97</v>
      </c>
      <c r="D188" t="s">
        <v>80</v>
      </c>
      <c r="E188" t="s">
        <v>47</v>
      </c>
    </row>
    <row r="189" spans="1:21" x14ac:dyDescent="0.35">
      <c r="A189" t="s">
        <v>51</v>
      </c>
      <c r="B189" t="s">
        <v>96</v>
      </c>
      <c r="C189" t="s">
        <v>95</v>
      </c>
      <c r="D189" t="s">
        <v>48</v>
      </c>
      <c r="E189" t="s">
        <v>47</v>
      </c>
      <c r="F189" s="136"/>
      <c r="G189" s="136"/>
      <c r="H189" s="136"/>
      <c r="I189" s="136"/>
      <c r="J189" s="136"/>
      <c r="K189" s="136"/>
      <c r="L189" s="136"/>
      <c r="M189" s="136"/>
      <c r="N189" s="136"/>
      <c r="O189" s="136"/>
      <c r="P189" s="136"/>
      <c r="Q189" s="136"/>
      <c r="R189" s="136"/>
      <c r="S189" s="136"/>
      <c r="T189" s="136"/>
      <c r="U189" s="136"/>
    </row>
    <row r="190" spans="1:21" x14ac:dyDescent="0.35">
      <c r="A190" t="s">
        <v>51</v>
      </c>
      <c r="B190" t="s">
        <v>94</v>
      </c>
      <c r="C190" t="s">
        <v>93</v>
      </c>
      <c r="D190" t="s">
        <v>48</v>
      </c>
      <c r="E190" t="s">
        <v>47</v>
      </c>
      <c r="F190" s="136"/>
      <c r="G190" s="136"/>
      <c r="H190" s="136"/>
      <c r="I190" s="136"/>
      <c r="J190" s="136"/>
      <c r="K190" s="136"/>
      <c r="L190" s="136"/>
      <c r="M190" s="136"/>
      <c r="N190" s="136"/>
      <c r="O190" s="136"/>
      <c r="P190" s="136"/>
      <c r="Q190" s="136"/>
      <c r="R190" s="136"/>
      <c r="S190" s="136"/>
      <c r="T190" s="136"/>
      <c r="U190" s="136"/>
    </row>
    <row r="191" spans="1:21" x14ac:dyDescent="0.35">
      <c r="A191" t="s">
        <v>51</v>
      </c>
      <c r="B191" t="s">
        <v>92</v>
      </c>
      <c r="C191" t="s">
        <v>91</v>
      </c>
      <c r="D191" t="s">
        <v>80</v>
      </c>
      <c r="E191" t="s">
        <v>47</v>
      </c>
    </row>
    <row r="192" spans="1:21" x14ac:dyDescent="0.35">
      <c r="A192" t="s">
        <v>51</v>
      </c>
      <c r="B192" t="s">
        <v>90</v>
      </c>
      <c r="C192" t="s">
        <v>89</v>
      </c>
      <c r="D192" t="s">
        <v>80</v>
      </c>
      <c r="E192" t="s">
        <v>47</v>
      </c>
    </row>
    <row r="193" spans="1:21" x14ac:dyDescent="0.35">
      <c r="A193" t="s">
        <v>51</v>
      </c>
      <c r="B193" t="s">
        <v>88</v>
      </c>
      <c r="C193" t="s">
        <v>87</v>
      </c>
      <c r="D193" t="s">
        <v>48</v>
      </c>
      <c r="E193" t="s">
        <v>47</v>
      </c>
      <c r="F193" s="136"/>
      <c r="G193" s="136"/>
      <c r="H193" s="136"/>
      <c r="I193" s="136"/>
      <c r="J193" s="136"/>
      <c r="K193" s="136"/>
      <c r="L193" s="136"/>
      <c r="M193" s="136"/>
      <c r="N193" s="136"/>
      <c r="O193" s="136"/>
      <c r="P193" s="136"/>
      <c r="Q193" s="136"/>
      <c r="R193" s="136"/>
      <c r="S193" s="136"/>
      <c r="T193" s="136"/>
      <c r="U193" s="136"/>
    </row>
    <row r="194" spans="1:21" x14ac:dyDescent="0.35">
      <c r="A194" t="s">
        <v>51</v>
      </c>
      <c r="B194" t="s">
        <v>86</v>
      </c>
      <c r="C194" t="s">
        <v>85</v>
      </c>
      <c r="D194" t="s">
        <v>48</v>
      </c>
      <c r="E194" t="s">
        <v>47</v>
      </c>
      <c r="F194" s="136"/>
      <c r="G194" s="136"/>
      <c r="H194" s="136"/>
      <c r="I194" s="136"/>
      <c r="J194" s="136"/>
      <c r="K194" s="136"/>
      <c r="L194" s="136"/>
      <c r="M194" s="136"/>
      <c r="N194" s="136"/>
      <c r="O194" s="136"/>
      <c r="P194" s="136"/>
      <c r="Q194" s="136"/>
      <c r="R194" s="136"/>
      <c r="S194" s="136"/>
      <c r="T194" s="136"/>
      <c r="U194" s="136"/>
    </row>
    <row r="195" spans="1:21" x14ac:dyDescent="0.35">
      <c r="A195" t="s">
        <v>51</v>
      </c>
      <c r="B195" t="s">
        <v>84</v>
      </c>
      <c r="C195" t="s">
        <v>83</v>
      </c>
      <c r="D195" t="s">
        <v>80</v>
      </c>
      <c r="E195" t="s">
        <v>47</v>
      </c>
    </row>
    <row r="196" spans="1:21" x14ac:dyDescent="0.35">
      <c r="A196" t="s">
        <v>51</v>
      </c>
      <c r="B196" t="s">
        <v>82</v>
      </c>
      <c r="C196" t="s">
        <v>81</v>
      </c>
      <c r="D196" t="s">
        <v>80</v>
      </c>
      <c r="E196" t="s">
        <v>47</v>
      </c>
    </row>
    <row r="197" spans="1:21" x14ac:dyDescent="0.35">
      <c r="A197" t="s">
        <v>51</v>
      </c>
      <c r="B197" t="s">
        <v>79</v>
      </c>
      <c r="C197" t="s">
        <v>78</v>
      </c>
      <c r="D197" t="s">
        <v>48</v>
      </c>
      <c r="E197" t="s">
        <v>47</v>
      </c>
      <c r="F197" s="136"/>
      <c r="G197" s="136"/>
      <c r="H197" s="136"/>
      <c r="I197" s="136"/>
      <c r="J197" s="136"/>
      <c r="K197" s="136"/>
      <c r="L197" s="136"/>
      <c r="M197" s="136"/>
      <c r="N197" s="136"/>
      <c r="O197" s="136"/>
      <c r="P197" s="136"/>
      <c r="Q197" s="136"/>
      <c r="R197" s="136"/>
      <c r="S197" s="136"/>
      <c r="T197" s="136"/>
      <c r="U197" s="136"/>
    </row>
    <row r="198" spans="1:21" x14ac:dyDescent="0.35">
      <c r="A198" t="s">
        <v>51</v>
      </c>
      <c r="B198" t="s">
        <v>77</v>
      </c>
      <c r="C198" t="s">
        <v>76</v>
      </c>
      <c r="D198" t="s">
        <v>48</v>
      </c>
      <c r="E198" t="s">
        <v>47</v>
      </c>
      <c r="F198" s="136"/>
      <c r="G198" s="136"/>
      <c r="H198" s="136"/>
      <c r="I198" s="136"/>
      <c r="J198" s="136"/>
      <c r="K198" s="136"/>
      <c r="L198" s="136"/>
      <c r="M198" s="136"/>
      <c r="N198" s="136"/>
      <c r="O198" s="136"/>
      <c r="P198" s="136"/>
      <c r="Q198" s="136"/>
      <c r="R198" s="136"/>
      <c r="S198" s="136"/>
      <c r="T198" s="136"/>
      <c r="U198" s="136"/>
    </row>
    <row r="199" spans="1:21" x14ac:dyDescent="0.35">
      <c r="A199" t="s">
        <v>51</v>
      </c>
      <c r="B199" t="s">
        <v>75</v>
      </c>
      <c r="C199" t="s">
        <v>74</v>
      </c>
      <c r="D199" t="s">
        <v>48</v>
      </c>
      <c r="E199" t="s">
        <v>47</v>
      </c>
      <c r="F199" s="136"/>
      <c r="G199" s="136"/>
      <c r="H199" s="136"/>
      <c r="I199" s="136"/>
      <c r="J199" s="136"/>
      <c r="K199" s="136"/>
      <c r="L199" s="136"/>
      <c r="M199" s="136"/>
      <c r="N199" s="136">
        <v>85.292793324644194</v>
      </c>
      <c r="O199" s="136">
        <v>88.799386568775404</v>
      </c>
      <c r="P199" s="136">
        <v>105.640334669285</v>
      </c>
      <c r="Q199" s="136">
        <v>66.401939168779506</v>
      </c>
      <c r="R199" s="136">
        <v>68.059485453194398</v>
      </c>
      <c r="S199" s="136">
        <v>71.276530023815894</v>
      </c>
      <c r="T199" s="136">
        <v>76.985286388428406</v>
      </c>
      <c r="U199" s="136">
        <v>80.952494999190705</v>
      </c>
    </row>
    <row r="200" spans="1:21" x14ac:dyDescent="0.35">
      <c r="A200" t="s">
        <v>51</v>
      </c>
      <c r="B200" t="s">
        <v>73</v>
      </c>
      <c r="C200" t="s">
        <v>72</v>
      </c>
      <c r="D200" t="s">
        <v>48</v>
      </c>
      <c r="E200" t="s">
        <v>47</v>
      </c>
      <c r="F200" s="136"/>
      <c r="G200" s="136"/>
      <c r="H200" s="136"/>
      <c r="I200" s="136"/>
      <c r="J200" s="136"/>
      <c r="K200" s="136"/>
      <c r="L200" s="136"/>
      <c r="M200" s="136"/>
      <c r="N200" s="136">
        <v>63.379797183305399</v>
      </c>
      <c r="O200" s="136">
        <v>39.088478829856101</v>
      </c>
      <c r="P200" s="136">
        <v>36.207730391594801</v>
      </c>
      <c r="Q200" s="136">
        <v>26.098655251874</v>
      </c>
      <c r="R200" s="136">
        <v>27.254114920849499</v>
      </c>
      <c r="S200" s="136">
        <v>26.697802053770101</v>
      </c>
      <c r="T200" s="136">
        <v>25.858658865749899</v>
      </c>
      <c r="U200" s="136">
        <v>26.448594819844001</v>
      </c>
    </row>
    <row r="201" spans="1:21" x14ac:dyDescent="0.35">
      <c r="A201" t="s">
        <v>51</v>
      </c>
      <c r="B201" t="s">
        <v>71</v>
      </c>
      <c r="C201" t="s">
        <v>70</v>
      </c>
      <c r="D201" t="s">
        <v>48</v>
      </c>
      <c r="E201" t="s">
        <v>47</v>
      </c>
      <c r="F201" s="136"/>
      <c r="G201" s="136"/>
      <c r="H201" s="136"/>
      <c r="I201" s="136"/>
      <c r="J201" s="136"/>
      <c r="K201" s="136"/>
      <c r="L201" s="136"/>
      <c r="M201" s="136"/>
      <c r="N201" s="136">
        <v>179.046548023329</v>
      </c>
      <c r="O201" s="136">
        <v>240.527496096421</v>
      </c>
      <c r="P201" s="136">
        <v>246.33029422749999</v>
      </c>
      <c r="Q201" s="136">
        <v>125.225018065676</v>
      </c>
      <c r="R201" s="136">
        <v>164.194677094262</v>
      </c>
      <c r="S201" s="136">
        <v>190.35611567261699</v>
      </c>
      <c r="T201" s="136">
        <v>189.12735843436201</v>
      </c>
      <c r="U201" s="136">
        <v>180.26798714349599</v>
      </c>
    </row>
    <row r="202" spans="1:21" x14ac:dyDescent="0.35">
      <c r="A202" t="s">
        <v>51</v>
      </c>
      <c r="B202" t="s">
        <v>69</v>
      </c>
      <c r="C202" t="s">
        <v>68</v>
      </c>
      <c r="D202" t="s">
        <v>48</v>
      </c>
      <c r="E202" t="s">
        <v>47</v>
      </c>
      <c r="F202" s="136"/>
      <c r="G202" s="136"/>
      <c r="H202" s="136"/>
      <c r="I202" s="136"/>
      <c r="J202" s="136"/>
      <c r="K202" s="136"/>
      <c r="L202" s="136"/>
      <c r="M202" s="136"/>
      <c r="N202" s="136">
        <v>348.46845836932999</v>
      </c>
      <c r="O202" s="136">
        <v>387.66466063336799</v>
      </c>
      <c r="P202" s="136">
        <v>414.45075571141598</v>
      </c>
      <c r="Q202" s="136">
        <v>333.600485050499</v>
      </c>
      <c r="R202" s="136">
        <v>348.09802317676503</v>
      </c>
      <c r="S202" s="136">
        <v>331.804987864233</v>
      </c>
      <c r="T202" s="136">
        <v>320.35941785539399</v>
      </c>
      <c r="U202" s="136">
        <v>320.22091280158901</v>
      </c>
    </row>
    <row r="203" spans="1:21" x14ac:dyDescent="0.35">
      <c r="A203" t="s">
        <v>51</v>
      </c>
      <c r="B203" t="s">
        <v>67</v>
      </c>
      <c r="C203" t="s">
        <v>66</v>
      </c>
      <c r="D203" t="s">
        <v>48</v>
      </c>
      <c r="E203" t="s">
        <v>47</v>
      </c>
      <c r="F203" s="136"/>
      <c r="G203" s="136"/>
      <c r="H203" s="136"/>
      <c r="I203" s="136"/>
      <c r="J203" s="136"/>
      <c r="K203" s="136"/>
      <c r="L203" s="136"/>
      <c r="M203" s="136"/>
      <c r="N203" s="136">
        <v>183.405953306767</v>
      </c>
      <c r="O203" s="136">
        <v>216.81854744143499</v>
      </c>
      <c r="P203" s="136">
        <v>215.80535042661899</v>
      </c>
      <c r="Q203" s="136">
        <v>194.91570905959099</v>
      </c>
      <c r="R203" s="136">
        <v>197.580132934034</v>
      </c>
      <c r="S203" s="136">
        <v>187.63028167661599</v>
      </c>
      <c r="T203" s="136">
        <v>184.30019773987701</v>
      </c>
      <c r="U203" s="136">
        <v>172.01852497923201</v>
      </c>
    </row>
    <row r="204" spans="1:21" x14ac:dyDescent="0.35">
      <c r="A204" t="s">
        <v>51</v>
      </c>
      <c r="B204" t="s">
        <v>65</v>
      </c>
      <c r="C204" t="s">
        <v>64</v>
      </c>
      <c r="D204" t="s">
        <v>48</v>
      </c>
      <c r="E204" t="s">
        <v>47</v>
      </c>
      <c r="F204" s="136"/>
      <c r="G204" s="136"/>
      <c r="H204" s="136"/>
      <c r="I204" s="136"/>
      <c r="J204" s="136"/>
      <c r="K204" s="136"/>
      <c r="L204" s="136"/>
      <c r="M204" s="136"/>
      <c r="N204" s="136">
        <v>275.06636433942703</v>
      </c>
      <c r="O204" s="136">
        <v>316.77920522388399</v>
      </c>
      <c r="P204" s="136">
        <v>291.17335747577403</v>
      </c>
      <c r="Q204" s="136">
        <v>283.143096818054</v>
      </c>
      <c r="R204" s="136">
        <v>333.93011725589503</v>
      </c>
      <c r="S204" s="136">
        <v>351.57154286382899</v>
      </c>
      <c r="T204" s="136">
        <v>346.79395916348102</v>
      </c>
      <c r="U204" s="136">
        <v>300.70376726772002</v>
      </c>
    </row>
    <row r="205" spans="1:21" x14ac:dyDescent="0.35">
      <c r="A205" t="s">
        <v>51</v>
      </c>
      <c r="B205" t="s">
        <v>63</v>
      </c>
      <c r="C205" t="s">
        <v>62</v>
      </c>
      <c r="D205" t="s">
        <v>48</v>
      </c>
      <c r="E205" t="s">
        <v>47</v>
      </c>
      <c r="F205" s="136"/>
      <c r="G205" s="136"/>
      <c r="H205" s="136"/>
      <c r="I205" s="136"/>
      <c r="J205" s="136"/>
      <c r="K205" s="136"/>
      <c r="L205" s="136"/>
      <c r="M205" s="136"/>
      <c r="N205" s="136"/>
      <c r="O205" s="136"/>
      <c r="P205" s="136"/>
      <c r="Q205" s="136"/>
      <c r="R205" s="136"/>
      <c r="S205" s="136"/>
      <c r="T205" s="136"/>
      <c r="U205" s="136"/>
    </row>
    <row r="206" spans="1:21" x14ac:dyDescent="0.35">
      <c r="A206" t="s">
        <v>51</v>
      </c>
      <c r="B206" t="s">
        <v>61</v>
      </c>
      <c r="C206" t="s">
        <v>60</v>
      </c>
      <c r="D206" t="s">
        <v>48</v>
      </c>
      <c r="E206" t="s">
        <v>47</v>
      </c>
      <c r="F206" s="136"/>
      <c r="G206" s="136"/>
      <c r="H206" s="136"/>
      <c r="I206" s="136"/>
      <c r="J206" s="136"/>
      <c r="K206" s="136"/>
      <c r="L206" s="136"/>
      <c r="M206" s="136"/>
      <c r="N206" s="136">
        <v>9.5875323224194293</v>
      </c>
      <c r="O206" s="136">
        <v>13.691976969339899</v>
      </c>
      <c r="P206" s="136">
        <v>12.893008650895601</v>
      </c>
      <c r="Q206" s="136">
        <v>12.202482859026</v>
      </c>
      <c r="R206" s="136">
        <v>12.1827109139308</v>
      </c>
      <c r="S206" s="136">
        <v>12.210195326621101</v>
      </c>
      <c r="T206" s="136">
        <v>12.0424528972269</v>
      </c>
      <c r="U206" s="136">
        <v>11.723691671628</v>
      </c>
    </row>
    <row r="207" spans="1:21" x14ac:dyDescent="0.35">
      <c r="A207" t="s">
        <v>51</v>
      </c>
      <c r="B207" t="s">
        <v>59</v>
      </c>
      <c r="C207" t="s">
        <v>58</v>
      </c>
      <c r="D207" t="s">
        <v>48</v>
      </c>
      <c r="E207" t="s">
        <v>47</v>
      </c>
      <c r="F207" s="136"/>
      <c r="G207" s="136"/>
      <c r="H207" s="136"/>
      <c r="I207" s="136"/>
      <c r="J207" s="136"/>
      <c r="K207" s="136"/>
      <c r="L207" s="136"/>
      <c r="M207" s="136"/>
      <c r="N207" s="136">
        <v>13.6086222137242</v>
      </c>
      <c r="O207" s="136">
        <v>14.9781000497296</v>
      </c>
      <c r="P207" s="136">
        <v>14.4526202929402</v>
      </c>
      <c r="Q207" s="136">
        <v>13.1767926490049</v>
      </c>
      <c r="R207" s="136">
        <v>13.1172134131845</v>
      </c>
      <c r="S207" s="136">
        <v>13.0535455855112</v>
      </c>
      <c r="T207" s="136">
        <v>12.890501182984901</v>
      </c>
      <c r="U207" s="136">
        <v>12.581537536525699</v>
      </c>
    </row>
    <row r="208" spans="1:21" x14ac:dyDescent="0.35">
      <c r="A208" t="s">
        <v>51</v>
      </c>
      <c r="B208" t="s">
        <v>57</v>
      </c>
      <c r="C208" t="s">
        <v>56</v>
      </c>
      <c r="D208" t="s">
        <v>48</v>
      </c>
      <c r="E208" t="s">
        <v>47</v>
      </c>
      <c r="F208" s="136"/>
      <c r="G208" s="136"/>
      <c r="H208" s="136"/>
      <c r="I208" s="136">
        <v>101.207054480509</v>
      </c>
      <c r="J208" s="136">
        <v>102.441776017737</v>
      </c>
      <c r="K208" s="136">
        <v>108.80990205104101</v>
      </c>
      <c r="L208" s="136">
        <v>88.432714007545997</v>
      </c>
      <c r="M208" s="136">
        <v>90.516786068646596</v>
      </c>
      <c r="N208" s="136">
        <v>100.683432862068</v>
      </c>
      <c r="O208" s="136">
        <v>103.54825294811</v>
      </c>
      <c r="P208" s="136">
        <v>107.04790116382701</v>
      </c>
      <c r="Q208" s="136">
        <v>94.206336965283796</v>
      </c>
      <c r="R208" s="136">
        <v>97.655017123547907</v>
      </c>
      <c r="S208" s="136">
        <v>100.669763480154</v>
      </c>
      <c r="T208" s="136">
        <v>97.511830716042795</v>
      </c>
      <c r="U208" s="136">
        <v>98.779380983516006</v>
      </c>
    </row>
    <row r="209" spans="1:21" x14ac:dyDescent="0.35">
      <c r="A209" t="s">
        <v>51</v>
      </c>
      <c r="B209" t="s">
        <v>55</v>
      </c>
      <c r="C209" t="s">
        <v>54</v>
      </c>
      <c r="D209" t="s">
        <v>48</v>
      </c>
      <c r="E209" t="s">
        <v>47</v>
      </c>
      <c r="F209" s="136"/>
      <c r="G209" s="136"/>
      <c r="H209" s="136"/>
      <c r="I209" s="136">
        <v>5.3629439330843898</v>
      </c>
      <c r="J209" s="136">
        <v>2.04676218724626</v>
      </c>
      <c r="K209" s="136">
        <v>2.0750000000000002</v>
      </c>
      <c r="L209" s="136">
        <v>8.2179151431292397</v>
      </c>
      <c r="M209" s="136">
        <v>13.3264812216206</v>
      </c>
      <c r="N209" s="136">
        <v>17.6408778101511</v>
      </c>
      <c r="O209" s="136">
        <v>9.3220713317328094</v>
      </c>
      <c r="P209" s="136">
        <v>2.5654254673692498</v>
      </c>
      <c r="Q209" s="136">
        <v>9.3422170218100007</v>
      </c>
      <c r="R209" s="136">
        <v>8.0315676546638208</v>
      </c>
      <c r="S209" s="136">
        <v>7.1532577857785897</v>
      </c>
      <c r="T209" s="136">
        <v>9.2639692983982798</v>
      </c>
      <c r="U209" s="136">
        <v>6.2905558087532203</v>
      </c>
    </row>
    <row r="210" spans="1:21" x14ac:dyDescent="0.35">
      <c r="A210" t="s">
        <v>51</v>
      </c>
      <c r="B210" t="s">
        <v>53</v>
      </c>
      <c r="C210" t="s">
        <v>52</v>
      </c>
      <c r="D210" t="s">
        <v>48</v>
      </c>
      <c r="E210" t="s">
        <v>47</v>
      </c>
      <c r="F210" s="136"/>
      <c r="G210" s="136"/>
      <c r="H210" s="136"/>
      <c r="I210" s="136">
        <v>0</v>
      </c>
      <c r="J210" s="136">
        <v>0</v>
      </c>
      <c r="K210" s="136">
        <v>0</v>
      </c>
      <c r="L210" s="136">
        <v>0</v>
      </c>
      <c r="M210" s="136">
        <v>0</v>
      </c>
      <c r="N210" s="136">
        <v>0</v>
      </c>
      <c r="O210" s="136">
        <v>0</v>
      </c>
      <c r="P210" s="136">
        <v>0</v>
      </c>
      <c r="Q210" s="136">
        <v>0</v>
      </c>
      <c r="R210" s="136">
        <v>0</v>
      </c>
      <c r="S210" s="136">
        <v>0</v>
      </c>
      <c r="T210" s="136">
        <v>0</v>
      </c>
      <c r="U210" s="136">
        <v>0</v>
      </c>
    </row>
    <row r="211" spans="1:21" x14ac:dyDescent="0.35">
      <c r="A211" t="s">
        <v>51</v>
      </c>
      <c r="B211" t="s">
        <v>50</v>
      </c>
      <c r="C211" t="s">
        <v>49</v>
      </c>
      <c r="D211" t="s">
        <v>48</v>
      </c>
      <c r="E211" t="s">
        <v>47</v>
      </c>
      <c r="F211" s="136"/>
      <c r="G211" s="136"/>
      <c r="H211" s="136"/>
      <c r="I211" s="136"/>
      <c r="J211" s="136"/>
      <c r="K211" s="136"/>
      <c r="L211" s="136"/>
      <c r="M211" s="136"/>
      <c r="N211" s="136">
        <v>53.1166728998503</v>
      </c>
      <c r="O211" s="136">
        <v>54.744066114426097</v>
      </c>
      <c r="P211" s="136">
        <v>41.4707576418785</v>
      </c>
      <c r="Q211" s="136">
        <v>39.496984111432901</v>
      </c>
      <c r="R211" s="136">
        <v>39.832555688149398</v>
      </c>
      <c r="S211" s="136">
        <v>39.090546902651298</v>
      </c>
      <c r="T211" s="136">
        <v>37.068144423221703</v>
      </c>
      <c r="U211" s="136">
        <v>31.065280444165001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4"/>
  <sheetViews>
    <sheetView showGridLines="0" zoomScaleNormal="100" workbookViewId="0">
      <pane ySplit="1" topLeftCell="A2" activePane="bottomLeft" state="frozen"/>
      <selection activeCell="I28" sqref="I28"/>
      <selection pane="bottomLeft"/>
    </sheetView>
  </sheetViews>
  <sheetFormatPr defaultColWidth="8.81640625" defaultRowHeight="16" x14ac:dyDescent="0.5"/>
  <cols>
    <col min="1" max="1" width="2" style="1" customWidth="1"/>
    <col min="2" max="2" width="38.54296875" style="1" customWidth="1"/>
    <col min="3" max="3" width="20.81640625" style="1" customWidth="1"/>
    <col min="4" max="4" width="68" style="1" customWidth="1"/>
    <col min="5" max="5" width="8.54296875" style="1" customWidth="1"/>
    <col min="6" max="6" width="42.1796875" style="1" customWidth="1"/>
    <col min="7" max="8" width="8.54296875" style="1" customWidth="1"/>
    <col min="9" max="9" width="31.81640625" style="119" customWidth="1"/>
    <col min="10" max="10" width="22.453125" style="119" bestFit="1" customWidth="1"/>
    <col min="11" max="11" width="98.1796875" style="119" customWidth="1"/>
    <col min="12" max="12" width="8.54296875" style="119" customWidth="1"/>
    <col min="13" max="13" width="26.54296875" style="119" customWidth="1"/>
    <col min="14" max="14" width="8.54296875" style="1" customWidth="1"/>
    <col min="15" max="16384" width="8.81640625" style="1"/>
  </cols>
  <sheetData>
    <row r="1" spans="2:13" s="3" customFormat="1" ht="21" x14ac:dyDescent="0.5">
      <c r="B1" s="13" t="s">
        <v>350</v>
      </c>
      <c r="C1" s="13"/>
      <c r="D1" s="13"/>
      <c r="E1" s="13"/>
      <c r="F1" s="13"/>
      <c r="G1" s="1"/>
      <c r="H1" s="4"/>
      <c r="I1" s="138" t="s">
        <v>474</v>
      </c>
      <c r="J1" s="138"/>
      <c r="K1" s="138"/>
      <c r="L1" s="138"/>
      <c r="M1" s="138"/>
    </row>
    <row r="2" spans="2:13" s="3" customFormat="1" ht="21" x14ac:dyDescent="0.5">
      <c r="B2" s="14" t="s">
        <v>8</v>
      </c>
      <c r="C2" s="21"/>
      <c r="D2" s="1"/>
      <c r="E2" s="1"/>
      <c r="F2" s="1"/>
      <c r="G2" s="1"/>
      <c r="H2" s="4"/>
      <c r="I2" s="139" t="s">
        <v>8</v>
      </c>
      <c r="J2" s="138"/>
      <c r="K2" s="140"/>
      <c r="L2" s="140"/>
      <c r="M2" s="140"/>
    </row>
    <row r="3" spans="2:13" x14ac:dyDescent="0.5">
      <c r="B3" s="20" t="s">
        <v>454</v>
      </c>
      <c r="C3" s="22" t="s">
        <v>396</v>
      </c>
      <c r="I3" s="141" t="s">
        <v>454</v>
      </c>
      <c r="J3" s="142" t="s">
        <v>396</v>
      </c>
      <c r="K3" s="140"/>
      <c r="L3" s="140"/>
      <c r="M3" s="140"/>
    </row>
    <row r="4" spans="2:13" x14ac:dyDescent="0.5">
      <c r="B4" s="20" t="s">
        <v>9</v>
      </c>
      <c r="C4" s="23"/>
      <c r="I4" s="141" t="s">
        <v>9</v>
      </c>
      <c r="J4" s="143">
        <v>43396</v>
      </c>
      <c r="K4" s="140"/>
      <c r="L4" s="140"/>
      <c r="M4" s="140"/>
    </row>
    <row r="5" spans="2:13" x14ac:dyDescent="0.5">
      <c r="B5" s="20" t="s">
        <v>10</v>
      </c>
      <c r="C5" s="23" t="s">
        <v>494</v>
      </c>
      <c r="I5" s="141" t="s">
        <v>10</v>
      </c>
      <c r="J5" s="143" t="s">
        <v>404</v>
      </c>
      <c r="K5" s="140"/>
      <c r="L5" s="140"/>
      <c r="M5" s="140"/>
    </row>
    <row r="6" spans="2:13" x14ac:dyDescent="0.5">
      <c r="B6" s="18"/>
      <c r="C6" s="19"/>
      <c r="D6" s="19"/>
      <c r="I6" s="144"/>
      <c r="J6" s="145"/>
      <c r="K6" s="145"/>
      <c r="L6" s="140"/>
      <c r="M6" s="140"/>
    </row>
    <row r="7" spans="2:13" x14ac:dyDescent="0.5">
      <c r="B7" s="14" t="s">
        <v>11</v>
      </c>
      <c r="I7" s="139" t="s">
        <v>11</v>
      </c>
      <c r="J7" s="140"/>
      <c r="K7" s="140"/>
      <c r="L7" s="140"/>
      <c r="M7" s="140"/>
    </row>
    <row r="8" spans="2:13" ht="36" customHeight="1" x14ac:dyDescent="0.5">
      <c r="B8" s="15" t="s">
        <v>12</v>
      </c>
      <c r="C8" s="210" t="s">
        <v>397</v>
      </c>
      <c r="D8" s="211"/>
      <c r="I8" s="141" t="s">
        <v>12</v>
      </c>
      <c r="J8" s="212" t="s">
        <v>397</v>
      </c>
      <c r="K8" s="212"/>
      <c r="L8" s="140"/>
      <c r="M8" s="140"/>
    </row>
    <row r="9" spans="2:13" x14ac:dyDescent="0.5">
      <c r="B9" s="15" t="s">
        <v>1</v>
      </c>
      <c r="C9" s="99" t="s">
        <v>51</v>
      </c>
      <c r="D9" s="17"/>
      <c r="I9" s="141" t="s">
        <v>1</v>
      </c>
      <c r="J9" s="147" t="s">
        <v>51</v>
      </c>
      <c r="K9" s="148"/>
      <c r="L9" s="140"/>
      <c r="M9" s="140"/>
    </row>
    <row r="10" spans="2:13" x14ac:dyDescent="0.5">
      <c r="B10" s="15" t="s">
        <v>13</v>
      </c>
      <c r="C10" s="26" t="s">
        <v>36</v>
      </c>
      <c r="I10" s="141" t="s">
        <v>13</v>
      </c>
      <c r="J10" s="147" t="s">
        <v>36</v>
      </c>
      <c r="K10" s="140"/>
      <c r="L10" s="140"/>
      <c r="M10" s="140"/>
    </row>
    <row r="11" spans="2:13" x14ac:dyDescent="0.5">
      <c r="B11" s="15" t="s">
        <v>14</v>
      </c>
      <c r="C11" s="6" t="s">
        <v>359</v>
      </c>
      <c r="D11" s="17"/>
      <c r="I11" s="141" t="s">
        <v>14</v>
      </c>
      <c r="J11" s="141" t="s">
        <v>359</v>
      </c>
      <c r="K11" s="148"/>
      <c r="L11" s="140"/>
      <c r="M11" s="140"/>
    </row>
    <row r="12" spans="2:13" x14ac:dyDescent="0.5">
      <c r="B12" s="15" t="s">
        <v>15</v>
      </c>
      <c r="C12" s="207">
        <f>SUM(F_Inputs!Q73:U73)</f>
        <v>398.63145972261646</v>
      </c>
      <c r="I12" s="141" t="s">
        <v>15</v>
      </c>
      <c r="J12" s="149">
        <v>398.63145972261646</v>
      </c>
      <c r="K12" s="148"/>
      <c r="L12" s="140"/>
      <c r="M12" s="140"/>
    </row>
    <row r="13" spans="2:13" x14ac:dyDescent="0.5">
      <c r="C13" s="116"/>
      <c r="I13" s="140"/>
      <c r="J13" s="140"/>
      <c r="K13" s="140"/>
      <c r="L13" s="140"/>
      <c r="M13" s="140"/>
    </row>
    <row r="14" spans="2:13" x14ac:dyDescent="0.5">
      <c r="B14" s="14" t="s">
        <v>441</v>
      </c>
      <c r="I14" s="139" t="s">
        <v>441</v>
      </c>
      <c r="J14" s="140"/>
      <c r="K14" s="140"/>
      <c r="L14" s="140"/>
      <c r="M14" s="140"/>
    </row>
    <row r="15" spans="2:13" ht="64" x14ac:dyDescent="0.5">
      <c r="B15" s="6" t="s">
        <v>31</v>
      </c>
      <c r="C15" s="15" t="s">
        <v>331</v>
      </c>
      <c r="D15" s="16" t="s">
        <v>497</v>
      </c>
      <c r="I15" s="141" t="s">
        <v>31</v>
      </c>
      <c r="J15" s="184" t="s">
        <v>331</v>
      </c>
      <c r="K15" s="146" t="s">
        <v>402</v>
      </c>
      <c r="L15" s="140"/>
      <c r="M15" s="140"/>
    </row>
    <row r="16" spans="2:13" x14ac:dyDescent="0.5">
      <c r="B16" s="6" t="s">
        <v>32</v>
      </c>
      <c r="C16" s="5">
        <v>0</v>
      </c>
      <c r="I16" s="141" t="s">
        <v>32</v>
      </c>
      <c r="J16" s="151">
        <v>0</v>
      </c>
      <c r="K16" s="140"/>
      <c r="L16" s="140"/>
      <c r="M16" s="140"/>
    </row>
    <row r="17" spans="2:13" x14ac:dyDescent="0.5">
      <c r="B17" s="48" t="s">
        <v>457</v>
      </c>
      <c r="C17" s="60"/>
      <c r="I17" s="141" t="s">
        <v>457</v>
      </c>
      <c r="J17" s="141"/>
      <c r="K17" s="140"/>
      <c r="L17" s="140"/>
      <c r="M17" s="140"/>
    </row>
    <row r="18" spans="2:13" x14ac:dyDescent="0.5">
      <c r="B18" s="48" t="s">
        <v>327</v>
      </c>
      <c r="C18" s="60"/>
      <c r="I18" s="141" t="s">
        <v>458</v>
      </c>
      <c r="J18" s="141"/>
      <c r="K18" s="140"/>
      <c r="L18" s="140"/>
      <c r="M18" s="140"/>
    </row>
    <row r="19" spans="2:13" x14ac:dyDescent="0.5">
      <c r="B19" s="48" t="s">
        <v>327</v>
      </c>
      <c r="C19" s="60"/>
      <c r="I19" s="141" t="s">
        <v>459</v>
      </c>
      <c r="J19" s="141"/>
      <c r="K19" s="140"/>
      <c r="L19" s="140"/>
      <c r="M19" s="140"/>
    </row>
    <row r="20" spans="2:13" x14ac:dyDescent="0.5">
      <c r="B20" s="48" t="s">
        <v>327</v>
      </c>
      <c r="C20" s="48"/>
      <c r="I20" s="141" t="s">
        <v>460</v>
      </c>
      <c r="J20" s="141"/>
      <c r="K20" s="140"/>
      <c r="L20" s="140"/>
      <c r="M20" s="140"/>
    </row>
    <row r="21" spans="2:13" x14ac:dyDescent="0.5">
      <c r="B21" s="129" t="s">
        <v>461</v>
      </c>
      <c r="C21" s="126" t="b">
        <f>SUM(C17:C20)=C16</f>
        <v>1</v>
      </c>
      <c r="I21" s="152" t="s">
        <v>461</v>
      </c>
      <c r="J21" s="153" t="b">
        <v>1</v>
      </c>
      <c r="K21" s="140"/>
      <c r="L21" s="140"/>
      <c r="M21" s="140"/>
    </row>
    <row r="22" spans="2:13" x14ac:dyDescent="0.5">
      <c r="B22" s="126"/>
      <c r="C22" s="126"/>
      <c r="I22" s="154"/>
      <c r="J22" s="154"/>
      <c r="K22" s="140"/>
      <c r="L22" s="140"/>
      <c r="M22" s="140"/>
    </row>
    <row r="23" spans="2:13" x14ac:dyDescent="0.5">
      <c r="B23" s="14" t="s">
        <v>17</v>
      </c>
      <c r="C23" s="116"/>
      <c r="I23" s="139" t="s">
        <v>17</v>
      </c>
      <c r="J23" s="140"/>
      <c r="K23" s="140"/>
      <c r="L23" s="140"/>
      <c r="M23" s="140"/>
    </row>
    <row r="24" spans="2:13" x14ac:dyDescent="0.5">
      <c r="B24" s="77" t="s">
        <v>18</v>
      </c>
      <c r="C24" s="117">
        <v>123.6</v>
      </c>
      <c r="D24" s="76"/>
      <c r="I24" s="141" t="s">
        <v>18</v>
      </c>
      <c r="J24" s="163">
        <v>123.6</v>
      </c>
      <c r="K24" s="140"/>
      <c r="L24" s="140"/>
      <c r="M24" s="140"/>
    </row>
    <row r="25" spans="2:13" x14ac:dyDescent="0.5">
      <c r="B25" s="6" t="s">
        <v>16</v>
      </c>
      <c r="C25" s="115">
        <f>SUM(F_Inputs!Q203:U204)</f>
        <v>2552.5873297583289</v>
      </c>
      <c r="D25" s="31"/>
      <c r="I25" s="141" t="s">
        <v>16</v>
      </c>
      <c r="J25" s="164">
        <v>2552.5873297583289</v>
      </c>
      <c r="K25" s="140"/>
      <c r="L25" s="140"/>
      <c r="M25" s="140"/>
    </row>
    <row r="26" spans="2:13" x14ac:dyDescent="0.5">
      <c r="B26" s="26" t="s">
        <v>19</v>
      </c>
      <c r="C26" s="24">
        <f>(C12-C24)/C25</f>
        <v>0.10774615094115333</v>
      </c>
      <c r="I26" s="147" t="s">
        <v>19</v>
      </c>
      <c r="J26" s="165">
        <v>0.10774615094115333</v>
      </c>
      <c r="K26" s="140"/>
      <c r="L26" s="140"/>
      <c r="M26" s="140"/>
    </row>
    <row r="27" spans="2:13" ht="32" x14ac:dyDescent="0.5">
      <c r="B27" s="26" t="s">
        <v>20</v>
      </c>
      <c r="C27" s="6" t="s">
        <v>328</v>
      </c>
      <c r="I27" s="147" t="s">
        <v>20</v>
      </c>
      <c r="J27" s="141" t="s">
        <v>328</v>
      </c>
      <c r="K27" s="140"/>
      <c r="L27" s="140"/>
      <c r="M27" s="140"/>
    </row>
    <row r="28" spans="2:13" x14ac:dyDescent="0.5">
      <c r="I28" s="140"/>
      <c r="J28" s="140"/>
      <c r="K28" s="140"/>
      <c r="L28" s="140"/>
      <c r="M28" s="140"/>
    </row>
    <row r="29" spans="2:13" x14ac:dyDescent="0.5">
      <c r="B29" s="14" t="s">
        <v>21</v>
      </c>
      <c r="F29" s="14" t="s">
        <v>22</v>
      </c>
      <c r="I29" s="139" t="s">
        <v>21</v>
      </c>
      <c r="J29" s="140"/>
      <c r="K29" s="140"/>
      <c r="L29" s="140"/>
      <c r="M29" s="139" t="s">
        <v>22</v>
      </c>
    </row>
    <row r="30" spans="2:13" ht="102.75" customHeight="1" x14ac:dyDescent="0.5">
      <c r="B30" s="15" t="s">
        <v>23</v>
      </c>
      <c r="C30" s="15" t="s">
        <v>324</v>
      </c>
      <c r="D30" s="47" t="s">
        <v>475</v>
      </c>
      <c r="F30" s="16"/>
      <c r="I30" s="141" t="s">
        <v>23</v>
      </c>
      <c r="J30" s="184" t="s">
        <v>324</v>
      </c>
      <c r="K30" s="185" t="s">
        <v>398</v>
      </c>
      <c r="L30" s="186"/>
      <c r="M30" s="146" t="s">
        <v>346</v>
      </c>
    </row>
    <row r="31" spans="2:13" ht="127.5" customHeight="1" x14ac:dyDescent="0.5">
      <c r="B31" s="15" t="s">
        <v>24</v>
      </c>
      <c r="C31" s="15" t="s">
        <v>325</v>
      </c>
      <c r="D31" s="16" t="s">
        <v>475</v>
      </c>
      <c r="F31" s="16"/>
      <c r="I31" s="141" t="s">
        <v>24</v>
      </c>
      <c r="J31" s="184" t="s">
        <v>325</v>
      </c>
      <c r="K31" s="146" t="s">
        <v>399</v>
      </c>
      <c r="L31" s="186"/>
      <c r="M31" s="146" t="s">
        <v>346</v>
      </c>
    </row>
    <row r="32" spans="2:13" ht="113.25" customHeight="1" x14ac:dyDescent="0.5">
      <c r="B32" s="15" t="s">
        <v>25</v>
      </c>
      <c r="C32" s="15" t="s">
        <v>324</v>
      </c>
      <c r="D32" s="16" t="s">
        <v>475</v>
      </c>
      <c r="F32" s="16"/>
      <c r="I32" s="141" t="s">
        <v>25</v>
      </c>
      <c r="J32" s="184" t="s">
        <v>324</v>
      </c>
      <c r="K32" s="146" t="s">
        <v>400</v>
      </c>
      <c r="L32" s="186"/>
      <c r="M32" s="146" t="s">
        <v>346</v>
      </c>
    </row>
    <row r="33" spans="2:14" ht="128.25" customHeight="1" x14ac:dyDescent="0.5">
      <c r="B33" s="15" t="s">
        <v>26</v>
      </c>
      <c r="C33" s="15" t="s">
        <v>324</v>
      </c>
      <c r="D33" s="16" t="s">
        <v>475</v>
      </c>
      <c r="F33" s="16"/>
      <c r="I33" s="141" t="s">
        <v>26</v>
      </c>
      <c r="J33" s="184" t="s">
        <v>324</v>
      </c>
      <c r="K33" s="146" t="s">
        <v>401</v>
      </c>
      <c r="L33" s="186"/>
      <c r="M33" s="146" t="s">
        <v>347</v>
      </c>
    </row>
    <row r="34" spans="2:14" ht="117" customHeight="1" x14ac:dyDescent="0.5">
      <c r="B34" s="15" t="s">
        <v>27</v>
      </c>
      <c r="C34" s="15" t="s">
        <v>324</v>
      </c>
      <c r="D34" s="16" t="s">
        <v>475</v>
      </c>
      <c r="F34" s="16"/>
      <c r="I34" s="141" t="s">
        <v>27</v>
      </c>
      <c r="J34" s="184" t="s">
        <v>324</v>
      </c>
      <c r="K34" s="146" t="s">
        <v>372</v>
      </c>
      <c r="L34" s="186"/>
      <c r="M34" s="146" t="s">
        <v>486</v>
      </c>
    </row>
    <row r="35" spans="2:14" ht="115.5" customHeight="1" x14ac:dyDescent="0.5">
      <c r="B35" s="15" t="s">
        <v>28</v>
      </c>
      <c r="C35" s="15" t="s">
        <v>324</v>
      </c>
      <c r="D35" s="16" t="s">
        <v>475</v>
      </c>
      <c r="F35" s="16"/>
      <c r="I35" s="141" t="s">
        <v>28</v>
      </c>
      <c r="J35" s="184" t="s">
        <v>324</v>
      </c>
      <c r="K35" s="146" t="s">
        <v>373</v>
      </c>
      <c r="L35" s="186"/>
      <c r="M35" s="146" t="s">
        <v>348</v>
      </c>
    </row>
    <row r="36" spans="2:14" x14ac:dyDescent="0.5">
      <c r="B36" s="15" t="s">
        <v>29</v>
      </c>
      <c r="C36" s="15" t="s">
        <v>327</v>
      </c>
      <c r="D36" s="16"/>
      <c r="F36" s="16"/>
      <c r="I36" s="141" t="s">
        <v>29</v>
      </c>
      <c r="J36" s="184" t="s">
        <v>327</v>
      </c>
      <c r="K36" s="146"/>
      <c r="L36" s="186"/>
      <c r="M36" s="146"/>
    </row>
    <row r="37" spans="2:14" ht="64" x14ac:dyDescent="0.5">
      <c r="B37" s="15" t="s">
        <v>30</v>
      </c>
      <c r="C37" s="15" t="s">
        <v>324</v>
      </c>
      <c r="D37" s="16" t="s">
        <v>475</v>
      </c>
      <c r="F37" s="16"/>
      <c r="I37" s="141" t="s">
        <v>30</v>
      </c>
      <c r="J37" s="184" t="s">
        <v>324</v>
      </c>
      <c r="K37" s="146" t="s">
        <v>374</v>
      </c>
      <c r="L37" s="186"/>
      <c r="M37" s="146" t="s">
        <v>349</v>
      </c>
    </row>
    <row r="38" spans="2:14" x14ac:dyDescent="0.5">
      <c r="B38" s="29"/>
      <c r="C38" s="29"/>
      <c r="D38" s="29"/>
      <c r="F38" s="28"/>
      <c r="I38" s="122"/>
      <c r="J38" s="122"/>
      <c r="K38" s="122"/>
      <c r="M38" s="123"/>
    </row>
    <row r="44" spans="2:14" x14ac:dyDescent="0.5">
      <c r="N44" s="4"/>
    </row>
  </sheetData>
  <mergeCells count="2">
    <mergeCell ref="C8:D8"/>
    <mergeCell ref="J8:K8"/>
  </mergeCells>
  <conditionalFormatting sqref="C21">
    <cfRule type="containsText" dxfId="47" priority="5" operator="containsText" text="True">
      <formula>NOT(ISERROR(SEARCH("True",C21)))</formula>
    </cfRule>
    <cfRule type="containsText" dxfId="46" priority="6" operator="containsText" text="False">
      <formula>NOT(ISERROR(SEARCH("False",C21)))</formula>
    </cfRule>
  </conditionalFormatting>
  <conditionalFormatting sqref="J21">
    <cfRule type="containsText" dxfId="45" priority="1" operator="containsText" text="True">
      <formula>NOT(ISERROR(SEARCH("True",J21)))</formula>
    </cfRule>
    <cfRule type="containsText" dxfId="44" priority="2" operator="containsText" text="False">
      <formula>NOT(ISERROR(SEARCH("False",J21)))</formula>
    </cfRule>
  </conditionalFormatting>
  <dataValidations count="6">
    <dataValidation type="list" allowBlank="1" showInputMessage="1" showErrorMessage="1" sqref="C27 J27">
      <formula1>"Yes,No"</formula1>
    </dataValidation>
    <dataValidation type="list" allowBlank="1" showInputMessage="1" showErrorMessage="1" sqref="C9 J9">
      <formula1>"ANH,NES,NWT,SRN,SVE,SWB,TMS,WSH,WSX,YKY,AFW,BRL,HDD,PRT,SES,SEW,SSC"</formula1>
    </dataValidation>
    <dataValidation type="list" allowBlank="1" showInputMessage="1" showErrorMessage="1" sqref="C30:C38 J30:J38">
      <formula1>"Pass, Partial pass, Fail, Not assessed, N/A"</formula1>
    </dataValidation>
    <dataValidation type="list" allowBlank="1" showInputMessage="1" showErrorMessage="1" sqref="C15 J15">
      <formula1>"Accept, Partial accept, Reject"</formula1>
    </dataValidation>
    <dataValidation type="list" allowBlank="1" showInputMessage="1" showErrorMessage="1" sqref="C10 J10">
      <formula1>#REF!</formula1>
    </dataValidation>
    <dataValidation type="list" allowBlank="1" showInputMessage="1" showErrorMessage="1" sqref="I18:I20 B18:B20">
      <formula1>#REF!</formula1>
    </dataValidation>
  </dataValidations>
  <pageMargins left="0.7" right="0.7" top="0.75" bottom="0.75" header="0.3" footer="0.3"/>
  <pageSetup paperSize="9" orientation="portrait" r:id="rId1"/>
  <ignoredErrors>
    <ignoredError sqref="C12"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B22 I22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40"/>
  <sheetViews>
    <sheetView showGridLines="0" zoomScaleNormal="100" workbookViewId="0">
      <pane ySplit="1" topLeftCell="A2" activePane="bottomLeft" state="frozen"/>
      <selection activeCell="I28" sqref="I28"/>
      <selection pane="bottomLeft"/>
    </sheetView>
  </sheetViews>
  <sheetFormatPr defaultColWidth="8.81640625" defaultRowHeight="16" x14ac:dyDescent="0.5"/>
  <cols>
    <col min="1" max="1" width="2" style="1" customWidth="1"/>
    <col min="2" max="2" width="38.54296875" style="1" customWidth="1"/>
    <col min="3" max="3" width="16.54296875" style="1" customWidth="1"/>
    <col min="4" max="4" width="68" style="1" customWidth="1"/>
    <col min="5" max="5" width="3.54296875" style="1" customWidth="1"/>
    <col min="6" max="6" width="26.54296875" style="1" customWidth="1"/>
    <col min="7" max="8" width="8.54296875" style="1" customWidth="1"/>
    <col min="9" max="9" width="31.81640625" style="119" customWidth="1"/>
    <col min="10" max="10" width="22.453125" style="119" bestFit="1" customWidth="1"/>
    <col min="11" max="11" width="98.1796875" style="119" customWidth="1"/>
    <col min="12" max="12" width="8.54296875" style="119" customWidth="1"/>
    <col min="13" max="13" width="26.54296875" style="119" customWidth="1"/>
    <col min="14" max="14" width="8.54296875" style="1" customWidth="1"/>
    <col min="15" max="16384" width="8.81640625" style="1"/>
  </cols>
  <sheetData>
    <row r="1" spans="2:13" s="3" customFormat="1" ht="21" x14ac:dyDescent="0.5">
      <c r="B1" s="13" t="s">
        <v>351</v>
      </c>
      <c r="C1" s="13"/>
      <c r="D1" s="13"/>
      <c r="E1" s="13"/>
      <c r="F1" s="13"/>
      <c r="G1" s="1"/>
      <c r="H1" s="4"/>
      <c r="I1" s="138" t="s">
        <v>474</v>
      </c>
      <c r="J1" s="138"/>
      <c r="K1" s="138"/>
      <c r="L1" s="138"/>
      <c r="M1" s="138"/>
    </row>
    <row r="2" spans="2:13" s="3" customFormat="1" ht="21" x14ac:dyDescent="0.5">
      <c r="B2" s="14" t="s">
        <v>8</v>
      </c>
      <c r="C2" s="21"/>
      <c r="D2" s="1"/>
      <c r="E2" s="2"/>
      <c r="F2" s="1"/>
      <c r="G2" s="1"/>
      <c r="H2" s="4"/>
      <c r="I2" s="139" t="s">
        <v>8</v>
      </c>
      <c r="J2" s="138"/>
      <c r="K2" s="140"/>
      <c r="L2" s="140"/>
      <c r="M2" s="140"/>
    </row>
    <row r="3" spans="2:13" x14ac:dyDescent="0.5">
      <c r="B3" s="20" t="s">
        <v>454</v>
      </c>
      <c r="C3" s="105" t="s">
        <v>381</v>
      </c>
      <c r="I3" s="141" t="s">
        <v>454</v>
      </c>
      <c r="J3" s="187" t="s">
        <v>381</v>
      </c>
      <c r="K3" s="140"/>
      <c r="L3" s="140"/>
      <c r="M3" s="140"/>
    </row>
    <row r="4" spans="2:13" x14ac:dyDescent="0.5">
      <c r="B4" s="20" t="s">
        <v>9</v>
      </c>
      <c r="C4" s="106"/>
      <c r="I4" s="141" t="s">
        <v>9</v>
      </c>
      <c r="J4" s="188">
        <v>43396</v>
      </c>
      <c r="K4" s="140"/>
      <c r="L4" s="140"/>
      <c r="M4" s="140"/>
    </row>
    <row r="5" spans="2:13" x14ac:dyDescent="0.5">
      <c r="B5" s="20" t="s">
        <v>10</v>
      </c>
      <c r="C5" s="106" t="s">
        <v>494</v>
      </c>
      <c r="I5" s="141" t="s">
        <v>10</v>
      </c>
      <c r="J5" s="188" t="s">
        <v>377</v>
      </c>
      <c r="K5" s="140"/>
      <c r="L5" s="140"/>
      <c r="M5" s="140"/>
    </row>
    <row r="6" spans="2:13" x14ac:dyDescent="0.5">
      <c r="B6" s="18"/>
      <c r="C6" s="19"/>
      <c r="D6" s="19"/>
      <c r="I6" s="144"/>
      <c r="J6" s="145"/>
      <c r="K6" s="145"/>
      <c r="L6" s="140"/>
      <c r="M6" s="140"/>
    </row>
    <row r="7" spans="2:13" ht="21" x14ac:dyDescent="0.6">
      <c r="B7" s="14" t="s">
        <v>11</v>
      </c>
      <c r="F7" s="137"/>
      <c r="I7" s="139" t="s">
        <v>11</v>
      </c>
      <c r="J7" s="140"/>
      <c r="K7" s="140"/>
      <c r="L7" s="140"/>
      <c r="M7" s="140"/>
    </row>
    <row r="8" spans="2:13" ht="156" customHeight="1" x14ac:dyDescent="0.5">
      <c r="B8" s="15" t="s">
        <v>12</v>
      </c>
      <c r="C8" s="213" t="s">
        <v>412</v>
      </c>
      <c r="D8" s="213"/>
      <c r="I8" s="141" t="s">
        <v>12</v>
      </c>
      <c r="J8" s="212" t="s">
        <v>412</v>
      </c>
      <c r="K8" s="212"/>
      <c r="L8" s="140"/>
      <c r="M8" s="140"/>
    </row>
    <row r="9" spans="2:13" x14ac:dyDescent="0.5">
      <c r="B9" s="15" t="s">
        <v>1</v>
      </c>
      <c r="C9" s="99" t="s">
        <v>51</v>
      </c>
      <c r="D9" s="17"/>
      <c r="I9" s="141" t="s">
        <v>1</v>
      </c>
      <c r="J9" s="147" t="s">
        <v>51</v>
      </c>
      <c r="K9" s="148"/>
      <c r="L9" s="140"/>
      <c r="M9" s="140"/>
    </row>
    <row r="10" spans="2:13" x14ac:dyDescent="0.5">
      <c r="B10" s="15" t="s">
        <v>13</v>
      </c>
      <c r="C10" s="6" t="s">
        <v>7</v>
      </c>
      <c r="I10" s="141" t="s">
        <v>13</v>
      </c>
      <c r="J10" s="147" t="s">
        <v>7</v>
      </c>
      <c r="K10" s="140"/>
      <c r="L10" s="140"/>
      <c r="M10" s="140"/>
    </row>
    <row r="11" spans="2:13" x14ac:dyDescent="0.5">
      <c r="B11" s="15" t="s">
        <v>14</v>
      </c>
      <c r="C11" s="6" t="str">
        <f>+F_Inputs!A11&amp;"-"&amp;F_Inputs!B7</f>
        <v>SVE-WR801001</v>
      </c>
      <c r="D11" s="17"/>
      <c r="I11" s="141" t="s">
        <v>14</v>
      </c>
      <c r="J11" s="141" t="s">
        <v>471</v>
      </c>
      <c r="K11" s="148"/>
      <c r="L11" s="140"/>
      <c r="M11" s="140"/>
    </row>
    <row r="12" spans="2:13" x14ac:dyDescent="0.5">
      <c r="B12" s="15" t="s">
        <v>15</v>
      </c>
      <c r="C12" s="207">
        <f>SUM(F_Inputs!Q9:U9)</f>
        <v>84.12269900000004</v>
      </c>
      <c r="I12" s="141" t="s">
        <v>15</v>
      </c>
      <c r="J12" s="149">
        <v>84.12269900000004</v>
      </c>
      <c r="K12" s="148"/>
      <c r="L12" s="140"/>
      <c r="M12" s="140"/>
    </row>
    <row r="13" spans="2:13" x14ac:dyDescent="0.5">
      <c r="I13" s="140"/>
      <c r="J13" s="140"/>
      <c r="K13" s="140"/>
      <c r="L13" s="140"/>
      <c r="M13" s="140"/>
    </row>
    <row r="14" spans="2:13" x14ac:dyDescent="0.5">
      <c r="B14" s="14" t="s">
        <v>441</v>
      </c>
      <c r="I14" s="139" t="s">
        <v>441</v>
      </c>
      <c r="J14" s="140"/>
      <c r="K14" s="140"/>
      <c r="L14" s="140"/>
      <c r="M14" s="140"/>
    </row>
    <row r="15" spans="2:13" ht="64" x14ac:dyDescent="0.5">
      <c r="B15" s="6" t="s">
        <v>31</v>
      </c>
      <c r="C15" s="15" t="s">
        <v>331</v>
      </c>
      <c r="D15" s="16" t="s">
        <v>497</v>
      </c>
      <c r="I15" s="141" t="s">
        <v>31</v>
      </c>
      <c r="J15" s="184" t="s">
        <v>331</v>
      </c>
      <c r="K15" s="146" t="s">
        <v>438</v>
      </c>
      <c r="L15" s="140"/>
      <c r="M15" s="140"/>
    </row>
    <row r="16" spans="2:13" x14ac:dyDescent="0.5">
      <c r="B16" s="6" t="s">
        <v>32</v>
      </c>
      <c r="C16" s="5">
        <v>0</v>
      </c>
      <c r="I16" s="141" t="s">
        <v>32</v>
      </c>
      <c r="J16" s="151">
        <v>0</v>
      </c>
      <c r="K16" s="140"/>
      <c r="L16" s="140"/>
      <c r="M16" s="140"/>
    </row>
    <row r="17" spans="2:13" x14ac:dyDescent="0.5">
      <c r="B17" s="48" t="s">
        <v>457</v>
      </c>
      <c r="C17" s="128"/>
      <c r="I17" s="141" t="s">
        <v>457</v>
      </c>
      <c r="J17" s="141"/>
      <c r="K17" s="140"/>
      <c r="L17" s="140"/>
      <c r="M17" s="140"/>
    </row>
    <row r="18" spans="2:13" x14ac:dyDescent="0.5">
      <c r="B18" s="48" t="s">
        <v>327</v>
      </c>
      <c r="C18" s="128"/>
      <c r="I18" s="141" t="s">
        <v>458</v>
      </c>
      <c r="J18" s="141"/>
      <c r="K18" s="140"/>
      <c r="L18" s="140"/>
      <c r="M18" s="140"/>
    </row>
    <row r="19" spans="2:13" x14ac:dyDescent="0.5">
      <c r="B19" s="48" t="s">
        <v>327</v>
      </c>
      <c r="C19" s="128"/>
      <c r="I19" s="141" t="s">
        <v>459</v>
      </c>
      <c r="J19" s="141"/>
      <c r="K19" s="140"/>
      <c r="L19" s="140"/>
      <c r="M19" s="140"/>
    </row>
    <row r="20" spans="2:13" x14ac:dyDescent="0.5">
      <c r="B20" s="48" t="s">
        <v>327</v>
      </c>
      <c r="C20" s="128"/>
      <c r="I20" s="141" t="s">
        <v>460</v>
      </c>
      <c r="J20" s="141"/>
      <c r="K20" s="140"/>
      <c r="L20" s="140"/>
      <c r="M20" s="140"/>
    </row>
    <row r="21" spans="2:13" x14ac:dyDescent="0.5">
      <c r="B21" s="129" t="s">
        <v>461</v>
      </c>
      <c r="C21" s="126" t="b">
        <f>SUM(C17:C20)=C16</f>
        <v>1</v>
      </c>
      <c r="I21" s="152" t="s">
        <v>461</v>
      </c>
      <c r="J21" s="153" t="b">
        <v>1</v>
      </c>
      <c r="K21" s="140"/>
      <c r="L21" s="140"/>
      <c r="M21" s="140"/>
    </row>
    <row r="22" spans="2:13" x14ac:dyDescent="0.5">
      <c r="B22" s="129"/>
      <c r="C22" s="126"/>
      <c r="I22" s="154"/>
      <c r="J22" s="154"/>
      <c r="K22" s="140"/>
      <c r="L22" s="140"/>
      <c r="M22" s="140"/>
    </row>
    <row r="23" spans="2:13" x14ac:dyDescent="0.5">
      <c r="B23" s="14" t="s">
        <v>17</v>
      </c>
      <c r="I23" s="139" t="s">
        <v>17</v>
      </c>
      <c r="J23" s="140"/>
      <c r="K23" s="140"/>
      <c r="L23" s="140"/>
      <c r="M23" s="140"/>
    </row>
    <row r="24" spans="2:13" x14ac:dyDescent="0.5">
      <c r="B24" s="6" t="s">
        <v>18</v>
      </c>
      <c r="C24" s="6">
        <v>23.9</v>
      </c>
      <c r="I24" s="141" t="s">
        <v>18</v>
      </c>
      <c r="J24" s="141">
        <v>23.9</v>
      </c>
      <c r="K24" s="140"/>
      <c r="L24" s="140"/>
      <c r="M24" s="140"/>
    </row>
    <row r="25" spans="2:13" x14ac:dyDescent="0.5">
      <c r="B25" s="6" t="s">
        <v>16</v>
      </c>
      <c r="C25" s="75">
        <f>SUM(F_Inputs!Q199:U200)</f>
        <v>496.03356194549633</v>
      </c>
      <c r="I25" s="141" t="s">
        <v>16</v>
      </c>
      <c r="J25" s="155">
        <v>496.03356194549633</v>
      </c>
      <c r="K25" s="140"/>
      <c r="L25" s="140"/>
      <c r="M25" s="140"/>
    </row>
    <row r="26" spans="2:13" x14ac:dyDescent="0.5">
      <c r="B26" s="26" t="s">
        <v>19</v>
      </c>
      <c r="C26" s="24">
        <f>(C12-C24)/C25</f>
        <v>0.12140851672173193</v>
      </c>
      <c r="I26" s="147" t="s">
        <v>19</v>
      </c>
      <c r="J26" s="156">
        <v>0.12140851672173193</v>
      </c>
      <c r="K26" s="140"/>
      <c r="L26" s="140"/>
      <c r="M26" s="140"/>
    </row>
    <row r="27" spans="2:13" ht="32" x14ac:dyDescent="0.5">
      <c r="B27" s="26" t="s">
        <v>20</v>
      </c>
      <c r="C27" s="6" t="s">
        <v>328</v>
      </c>
      <c r="I27" s="147" t="s">
        <v>20</v>
      </c>
      <c r="J27" s="141" t="s">
        <v>328</v>
      </c>
      <c r="K27" s="140"/>
      <c r="L27" s="140"/>
      <c r="M27" s="140"/>
    </row>
    <row r="28" spans="2:13" x14ac:dyDescent="0.5">
      <c r="I28" s="140"/>
      <c r="J28" s="140"/>
      <c r="K28" s="140"/>
      <c r="L28" s="140"/>
      <c r="M28" s="140"/>
    </row>
    <row r="29" spans="2:13" x14ac:dyDescent="0.5">
      <c r="B29" s="14" t="s">
        <v>21</v>
      </c>
      <c r="F29" s="14" t="s">
        <v>22</v>
      </c>
      <c r="I29" s="139" t="s">
        <v>21</v>
      </c>
      <c r="J29" s="140"/>
      <c r="K29" s="140"/>
      <c r="L29" s="140"/>
      <c r="M29" s="139" t="s">
        <v>22</v>
      </c>
    </row>
    <row r="30" spans="2:13" ht="80" x14ac:dyDescent="0.5">
      <c r="B30" s="112" t="s">
        <v>23</v>
      </c>
      <c r="C30" s="112" t="s">
        <v>324</v>
      </c>
      <c r="D30" s="112" t="s">
        <v>475</v>
      </c>
      <c r="F30" s="118"/>
      <c r="I30" s="141" t="s">
        <v>23</v>
      </c>
      <c r="J30" s="189" t="s">
        <v>324</v>
      </c>
      <c r="K30" s="189" t="s">
        <v>405</v>
      </c>
      <c r="L30" s="186"/>
      <c r="M30" s="190" t="s">
        <v>406</v>
      </c>
    </row>
    <row r="31" spans="2:13" ht="251.25" customHeight="1" x14ac:dyDescent="0.5">
      <c r="B31" s="112" t="s">
        <v>24</v>
      </c>
      <c r="C31" s="112" t="s">
        <v>325</v>
      </c>
      <c r="D31" s="112" t="s">
        <v>475</v>
      </c>
      <c r="F31" s="118"/>
      <c r="I31" s="141" t="s">
        <v>24</v>
      </c>
      <c r="J31" s="189" t="s">
        <v>325</v>
      </c>
      <c r="K31" s="189" t="s">
        <v>407</v>
      </c>
      <c r="L31" s="186"/>
      <c r="M31" s="190" t="s">
        <v>408</v>
      </c>
    </row>
    <row r="32" spans="2:13" x14ac:dyDescent="0.5">
      <c r="B32" s="112" t="s">
        <v>25</v>
      </c>
      <c r="C32" s="112" t="s">
        <v>327</v>
      </c>
      <c r="D32" s="112"/>
      <c r="F32" s="118"/>
      <c r="I32" s="141" t="s">
        <v>25</v>
      </c>
      <c r="J32" s="189" t="s">
        <v>327</v>
      </c>
      <c r="K32" s="189"/>
      <c r="L32" s="186"/>
      <c r="M32" s="190"/>
    </row>
    <row r="33" spans="2:14" ht="96" x14ac:dyDescent="0.5">
      <c r="B33" s="112" t="s">
        <v>26</v>
      </c>
      <c r="C33" s="112" t="s">
        <v>326</v>
      </c>
      <c r="D33" s="112" t="s">
        <v>475</v>
      </c>
      <c r="F33" s="118"/>
      <c r="I33" s="141" t="s">
        <v>26</v>
      </c>
      <c r="J33" s="189" t="s">
        <v>326</v>
      </c>
      <c r="K33" s="189" t="s">
        <v>409</v>
      </c>
      <c r="L33" s="186"/>
      <c r="M33" s="190" t="s">
        <v>410</v>
      </c>
    </row>
    <row r="34" spans="2:14" ht="64" x14ac:dyDescent="0.5">
      <c r="B34" s="112" t="s">
        <v>27</v>
      </c>
      <c r="C34" s="112" t="s">
        <v>325</v>
      </c>
      <c r="D34" s="112" t="s">
        <v>475</v>
      </c>
      <c r="F34" s="118"/>
      <c r="I34" s="141" t="s">
        <v>27</v>
      </c>
      <c r="J34" s="189" t="s">
        <v>325</v>
      </c>
      <c r="K34" s="189" t="s">
        <v>476</v>
      </c>
      <c r="L34" s="186"/>
      <c r="M34" s="190" t="s">
        <v>410</v>
      </c>
    </row>
    <row r="35" spans="2:14" ht="32" x14ac:dyDescent="0.5">
      <c r="B35" s="112" t="s">
        <v>28</v>
      </c>
      <c r="C35" s="112" t="s">
        <v>324</v>
      </c>
      <c r="D35" s="112" t="s">
        <v>475</v>
      </c>
      <c r="F35" s="118"/>
      <c r="I35" s="141" t="s">
        <v>28</v>
      </c>
      <c r="J35" s="189" t="s">
        <v>324</v>
      </c>
      <c r="K35" s="189" t="s">
        <v>411</v>
      </c>
      <c r="L35" s="186"/>
      <c r="M35" s="190" t="s">
        <v>410</v>
      </c>
    </row>
    <row r="36" spans="2:14" x14ac:dyDescent="0.5">
      <c r="B36" s="112" t="s">
        <v>29</v>
      </c>
      <c r="C36" s="112" t="s">
        <v>327</v>
      </c>
      <c r="D36" s="112"/>
      <c r="F36" s="118"/>
      <c r="I36" s="141" t="s">
        <v>29</v>
      </c>
      <c r="J36" s="189" t="s">
        <v>327</v>
      </c>
      <c r="K36" s="189"/>
      <c r="L36" s="186"/>
      <c r="M36" s="190"/>
    </row>
    <row r="37" spans="2:14" x14ac:dyDescent="0.5">
      <c r="B37" s="112" t="s">
        <v>30</v>
      </c>
      <c r="C37" s="112" t="s">
        <v>327</v>
      </c>
      <c r="D37" s="112"/>
      <c r="F37" s="118"/>
      <c r="I37" s="141" t="s">
        <v>30</v>
      </c>
      <c r="J37" s="189" t="s">
        <v>327</v>
      </c>
      <c r="K37" s="189"/>
      <c r="L37" s="186"/>
      <c r="M37" s="190"/>
    </row>
    <row r="38" spans="2:14" x14ac:dyDescent="0.5">
      <c r="B38" s="28"/>
      <c r="C38" s="28"/>
      <c r="D38" s="28"/>
      <c r="F38" s="28"/>
      <c r="I38" s="122"/>
      <c r="J38" s="122"/>
      <c r="K38" s="157"/>
      <c r="L38" s="30"/>
      <c r="M38" s="158"/>
    </row>
    <row r="40" spans="2:14" x14ac:dyDescent="0.5">
      <c r="N40" s="4"/>
    </row>
  </sheetData>
  <mergeCells count="2">
    <mergeCell ref="C8:D8"/>
    <mergeCell ref="J8:K8"/>
  </mergeCells>
  <conditionalFormatting sqref="C22">
    <cfRule type="containsText" dxfId="43" priority="9" operator="containsText" text="True">
      <formula>NOT(ISERROR(SEARCH("True",C22)))</formula>
    </cfRule>
    <cfRule type="containsText" dxfId="42" priority="10" operator="containsText" text="False">
      <formula>NOT(ISERROR(SEARCH("False",C22)))</formula>
    </cfRule>
  </conditionalFormatting>
  <conditionalFormatting sqref="C21">
    <cfRule type="containsText" dxfId="41" priority="7" operator="containsText" text="True">
      <formula>NOT(ISERROR(SEARCH("True",C21)))</formula>
    </cfRule>
    <cfRule type="containsText" dxfId="40" priority="8" operator="containsText" text="False">
      <formula>NOT(ISERROR(SEARCH("False",C21)))</formula>
    </cfRule>
  </conditionalFormatting>
  <conditionalFormatting sqref="J21">
    <cfRule type="containsText" dxfId="39" priority="1" operator="containsText" text="True">
      <formula>NOT(ISERROR(SEARCH("True",J21)))</formula>
    </cfRule>
    <cfRule type="containsText" dxfId="38" priority="2" operator="containsText" text="False">
      <formula>NOT(ISERROR(SEARCH("False",J21)))</formula>
    </cfRule>
  </conditionalFormatting>
  <dataValidations count="6">
    <dataValidation type="list" allowBlank="1" showInputMessage="1" showErrorMessage="1" sqref="C15 J15">
      <formula1>"Accept, Partial accept, Reject"</formula1>
    </dataValidation>
    <dataValidation type="list" allowBlank="1" showInputMessage="1" showErrorMessage="1" sqref="C38 J38">
      <formula1>"Pass, Partial pass, Fail, Not assessed, N/A"</formula1>
    </dataValidation>
    <dataValidation type="list" allowBlank="1" showInputMessage="1" showErrorMessage="1" sqref="C27 J27">
      <formula1>"Yes,No"</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I18:I20 B18:B20">
      <formula1>#REF!</formula1>
    </dataValidation>
  </dataValidations>
  <pageMargins left="0.7" right="0.7" top="0.75" bottom="0.75" header="0.3" footer="0.3"/>
  <pageSetup paperSize="9" orientation="portrait" r:id="rId1"/>
  <ignoredErrors>
    <ignoredError sqref="C1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M38"/>
  <sheetViews>
    <sheetView showGridLines="0" zoomScaleNormal="100" workbookViewId="0">
      <pane ySplit="1" topLeftCell="A2" activePane="bottomLeft" state="frozen"/>
      <selection activeCell="I28" sqref="I28"/>
      <selection pane="bottomLeft"/>
    </sheetView>
  </sheetViews>
  <sheetFormatPr defaultColWidth="8.81640625" defaultRowHeight="16" x14ac:dyDescent="0.5"/>
  <cols>
    <col min="1" max="1" width="2" style="1" customWidth="1"/>
    <col min="2" max="2" width="38.54296875" style="1" customWidth="1"/>
    <col min="3" max="3" width="16.54296875" style="1" customWidth="1"/>
    <col min="4" max="4" width="76.1796875" style="1" customWidth="1"/>
    <col min="5" max="5" width="8.54296875" style="1" customWidth="1"/>
    <col min="6" max="6" width="26.54296875" style="1" customWidth="1"/>
    <col min="7" max="8" width="8.54296875" style="1" customWidth="1"/>
    <col min="9" max="9" width="31.81640625" style="119" customWidth="1"/>
    <col min="10" max="10" width="22.453125" style="119" bestFit="1" customWidth="1"/>
    <col min="11" max="11" width="98.1796875" style="30" customWidth="1"/>
    <col min="12" max="12" width="8.54296875" style="30" customWidth="1"/>
    <col min="13" max="13" width="26.54296875" style="30" customWidth="1"/>
    <col min="14" max="14" width="8.54296875" style="1" customWidth="1"/>
    <col min="15" max="16384" width="8.81640625" style="1"/>
  </cols>
  <sheetData>
    <row r="1" spans="2:13" s="3" customFormat="1" ht="21" x14ac:dyDescent="0.5">
      <c r="B1" s="13" t="s">
        <v>353</v>
      </c>
      <c r="C1" s="13"/>
      <c r="D1" s="13"/>
      <c r="E1" s="13"/>
      <c r="F1" s="13"/>
      <c r="G1" s="1"/>
      <c r="H1" s="4"/>
      <c r="I1" s="138" t="s">
        <v>474</v>
      </c>
      <c r="J1" s="138"/>
      <c r="K1" s="159"/>
      <c r="L1" s="159"/>
      <c r="M1" s="159"/>
    </row>
    <row r="2" spans="2:13" s="3" customFormat="1" ht="21" x14ac:dyDescent="0.5">
      <c r="B2" s="14" t="s">
        <v>8</v>
      </c>
      <c r="C2" s="21"/>
      <c r="D2" s="1"/>
      <c r="E2" s="1"/>
      <c r="F2" s="1"/>
      <c r="G2" s="1"/>
      <c r="H2" s="4"/>
      <c r="I2" s="139" t="s">
        <v>8</v>
      </c>
      <c r="J2" s="138"/>
      <c r="K2" s="148"/>
      <c r="L2" s="148"/>
      <c r="M2" s="148"/>
    </row>
    <row r="3" spans="2:13" x14ac:dyDescent="0.5">
      <c r="B3" s="20" t="s">
        <v>454</v>
      </c>
      <c r="C3" s="22" t="s">
        <v>381</v>
      </c>
      <c r="I3" s="141" t="s">
        <v>454</v>
      </c>
      <c r="J3" s="142" t="s">
        <v>381</v>
      </c>
      <c r="K3" s="148"/>
      <c r="L3" s="148"/>
      <c r="M3" s="148"/>
    </row>
    <row r="4" spans="2:13" x14ac:dyDescent="0.5">
      <c r="B4" s="20" t="s">
        <v>9</v>
      </c>
      <c r="C4" s="23"/>
      <c r="I4" s="141" t="s">
        <v>9</v>
      </c>
      <c r="J4" s="143">
        <v>43384</v>
      </c>
      <c r="K4" s="148"/>
      <c r="L4" s="148"/>
      <c r="M4" s="148"/>
    </row>
    <row r="5" spans="2:13" x14ac:dyDescent="0.5">
      <c r="B5" s="20" t="s">
        <v>10</v>
      </c>
      <c r="C5" s="23" t="s">
        <v>494</v>
      </c>
      <c r="I5" s="141" t="s">
        <v>10</v>
      </c>
      <c r="J5" s="143"/>
      <c r="K5" s="148"/>
      <c r="L5" s="148"/>
      <c r="M5" s="148"/>
    </row>
    <row r="6" spans="2:13" x14ac:dyDescent="0.5">
      <c r="B6" s="18"/>
      <c r="C6" s="19"/>
      <c r="D6" s="19"/>
      <c r="I6" s="144"/>
      <c r="J6" s="145"/>
      <c r="K6" s="160"/>
      <c r="L6" s="148"/>
      <c r="M6" s="148"/>
    </row>
    <row r="7" spans="2:13" x14ac:dyDescent="0.5">
      <c r="B7" s="14" t="s">
        <v>11</v>
      </c>
      <c r="I7" s="139" t="s">
        <v>11</v>
      </c>
      <c r="J7" s="140"/>
      <c r="K7" s="148"/>
      <c r="L7" s="148"/>
      <c r="M7" s="148"/>
    </row>
    <row r="8" spans="2:13" ht="148.5" customHeight="1" x14ac:dyDescent="0.5">
      <c r="B8" s="15" t="s">
        <v>12</v>
      </c>
      <c r="C8" s="213" t="s">
        <v>382</v>
      </c>
      <c r="D8" s="213"/>
      <c r="I8" s="141" t="s">
        <v>12</v>
      </c>
      <c r="J8" s="212" t="s">
        <v>382</v>
      </c>
      <c r="K8" s="212"/>
      <c r="L8" s="148"/>
      <c r="M8" s="148"/>
    </row>
    <row r="9" spans="2:13" x14ac:dyDescent="0.5">
      <c r="B9" s="15" t="s">
        <v>1</v>
      </c>
      <c r="C9" s="99" t="s">
        <v>51</v>
      </c>
      <c r="D9" s="17"/>
      <c r="I9" s="141" t="s">
        <v>1</v>
      </c>
      <c r="J9" s="147" t="s">
        <v>51</v>
      </c>
      <c r="K9" s="148"/>
      <c r="L9" s="148"/>
      <c r="M9" s="148"/>
    </row>
    <row r="10" spans="2:13" x14ac:dyDescent="0.5">
      <c r="B10" s="15" t="s">
        <v>13</v>
      </c>
      <c r="C10" s="26" t="s">
        <v>35</v>
      </c>
      <c r="I10" s="141" t="s">
        <v>13</v>
      </c>
      <c r="J10" s="147" t="s">
        <v>35</v>
      </c>
      <c r="K10" s="148"/>
      <c r="L10" s="148"/>
      <c r="M10" s="148"/>
    </row>
    <row r="11" spans="2:13" x14ac:dyDescent="0.5">
      <c r="B11" s="15" t="s">
        <v>14</v>
      </c>
      <c r="C11" s="6" t="s">
        <v>360</v>
      </c>
      <c r="I11" s="141" t="s">
        <v>14</v>
      </c>
      <c r="J11" s="141" t="s">
        <v>360</v>
      </c>
      <c r="K11" s="148"/>
      <c r="L11" s="148"/>
      <c r="M11" s="148"/>
    </row>
    <row r="12" spans="2:13" x14ac:dyDescent="0.5">
      <c r="B12" s="15" t="s">
        <v>15</v>
      </c>
      <c r="C12" s="207">
        <f>SUM(F_Inputs!Q41:U41)</f>
        <v>218.1952670499999</v>
      </c>
      <c r="I12" s="141" t="s">
        <v>15</v>
      </c>
      <c r="J12" s="149">
        <v>218.1952670499999</v>
      </c>
      <c r="K12" s="150"/>
      <c r="L12" s="148"/>
      <c r="M12" s="148"/>
    </row>
    <row r="13" spans="2:13" x14ac:dyDescent="0.5">
      <c r="I13" s="140"/>
      <c r="J13" s="140"/>
      <c r="K13" s="148"/>
      <c r="L13" s="148"/>
      <c r="M13" s="148"/>
    </row>
    <row r="14" spans="2:13" x14ac:dyDescent="0.5">
      <c r="B14" s="14" t="s">
        <v>441</v>
      </c>
      <c r="I14" s="139" t="s">
        <v>441</v>
      </c>
      <c r="J14" s="140"/>
      <c r="K14" s="148"/>
      <c r="L14" s="148"/>
      <c r="M14" s="148"/>
    </row>
    <row r="15" spans="2:13" ht="139.5" customHeight="1" x14ac:dyDescent="0.5">
      <c r="B15" s="6" t="s">
        <v>31</v>
      </c>
      <c r="C15" s="15" t="s">
        <v>331</v>
      </c>
      <c r="D15" s="16" t="s">
        <v>497</v>
      </c>
      <c r="I15" s="141" t="s">
        <v>31</v>
      </c>
      <c r="J15" s="141" t="s">
        <v>331</v>
      </c>
      <c r="K15" s="146" t="s">
        <v>487</v>
      </c>
      <c r="L15" s="148"/>
      <c r="M15" s="148"/>
    </row>
    <row r="16" spans="2:13" x14ac:dyDescent="0.5">
      <c r="B16" s="6" t="s">
        <v>32</v>
      </c>
      <c r="C16" s="5">
        <v>0</v>
      </c>
      <c r="I16" s="141" t="s">
        <v>32</v>
      </c>
      <c r="J16" s="151">
        <v>0</v>
      </c>
      <c r="K16" s="148"/>
      <c r="L16" s="148"/>
      <c r="M16" s="148"/>
    </row>
    <row r="17" spans="2:13" x14ac:dyDescent="0.5">
      <c r="B17" s="48" t="s">
        <v>457</v>
      </c>
      <c r="C17" s="48"/>
      <c r="I17" s="141" t="s">
        <v>457</v>
      </c>
      <c r="J17" s="141"/>
      <c r="K17" s="148"/>
      <c r="L17" s="148"/>
      <c r="M17" s="148"/>
    </row>
    <row r="18" spans="2:13" x14ac:dyDescent="0.5">
      <c r="B18" s="48" t="s">
        <v>327</v>
      </c>
      <c r="C18" s="48"/>
      <c r="I18" s="141" t="s">
        <v>458</v>
      </c>
      <c r="J18" s="141"/>
      <c r="K18" s="148"/>
      <c r="L18" s="148"/>
      <c r="M18" s="148"/>
    </row>
    <row r="19" spans="2:13" x14ac:dyDescent="0.5">
      <c r="B19" s="48" t="s">
        <v>327</v>
      </c>
      <c r="C19" s="48"/>
      <c r="I19" s="141" t="s">
        <v>459</v>
      </c>
      <c r="J19" s="141"/>
      <c r="K19" s="148"/>
      <c r="L19" s="148"/>
      <c r="M19" s="148"/>
    </row>
    <row r="20" spans="2:13" x14ac:dyDescent="0.5">
      <c r="B20" s="48" t="s">
        <v>327</v>
      </c>
      <c r="C20" s="48"/>
      <c r="I20" s="141" t="s">
        <v>460</v>
      </c>
      <c r="J20" s="141"/>
      <c r="K20" s="148"/>
      <c r="L20" s="148"/>
      <c r="M20" s="148"/>
    </row>
    <row r="21" spans="2:13" x14ac:dyDescent="0.5">
      <c r="B21" s="129" t="s">
        <v>461</v>
      </c>
      <c r="C21" s="126" t="b">
        <f>SUM(C17:C20)=C16</f>
        <v>1</v>
      </c>
      <c r="I21" s="152" t="s">
        <v>461</v>
      </c>
      <c r="J21" s="153" t="b">
        <v>1</v>
      </c>
      <c r="K21" s="148"/>
      <c r="L21" s="148"/>
      <c r="M21" s="148"/>
    </row>
    <row r="22" spans="2:13" x14ac:dyDescent="0.5">
      <c r="I22" s="154"/>
      <c r="J22" s="154"/>
      <c r="K22" s="148"/>
      <c r="L22" s="148"/>
      <c r="M22" s="148"/>
    </row>
    <row r="23" spans="2:13" x14ac:dyDescent="0.5">
      <c r="B23" s="113" t="s">
        <v>17</v>
      </c>
      <c r="I23" s="139" t="s">
        <v>17</v>
      </c>
      <c r="J23" s="140"/>
      <c r="K23" s="148"/>
      <c r="L23" s="148"/>
      <c r="M23" s="148"/>
    </row>
    <row r="24" spans="2:13" x14ac:dyDescent="0.5">
      <c r="B24" s="6" t="s">
        <v>18</v>
      </c>
      <c r="C24" s="6">
        <v>138.19999999999999</v>
      </c>
      <c r="I24" s="141" t="s">
        <v>18</v>
      </c>
      <c r="J24" s="141">
        <v>138.19999999999999</v>
      </c>
      <c r="K24" s="148"/>
      <c r="L24" s="148"/>
      <c r="M24" s="148"/>
    </row>
    <row r="25" spans="2:13" x14ac:dyDescent="0.5">
      <c r="B25" s="6" t="s">
        <v>16</v>
      </c>
      <c r="C25" s="75">
        <f>SUM(F_Inputs!Q201:U202)</f>
        <v>2503.2549831588926</v>
      </c>
      <c r="I25" s="141" t="s">
        <v>16</v>
      </c>
      <c r="J25" s="155">
        <v>2503.2549831588926</v>
      </c>
      <c r="K25" s="148"/>
      <c r="L25" s="148"/>
      <c r="M25" s="148"/>
    </row>
    <row r="26" spans="2:13" x14ac:dyDescent="0.5">
      <c r="B26" s="26" t="s">
        <v>19</v>
      </c>
      <c r="C26" s="96">
        <f>(C12-C24)/C25</f>
        <v>3.195649967269925E-2</v>
      </c>
      <c r="I26" s="147" t="s">
        <v>19</v>
      </c>
      <c r="J26" s="156">
        <v>3.195649967269925E-2</v>
      </c>
      <c r="K26" s="148"/>
      <c r="L26" s="148"/>
      <c r="M26" s="148"/>
    </row>
    <row r="27" spans="2:13" ht="32" x14ac:dyDescent="0.5">
      <c r="B27" s="26" t="s">
        <v>20</v>
      </c>
      <c r="C27" s="6" t="s">
        <v>328</v>
      </c>
      <c r="I27" s="147" t="s">
        <v>20</v>
      </c>
      <c r="J27" s="141" t="s">
        <v>328</v>
      </c>
      <c r="K27" s="148"/>
      <c r="L27" s="148"/>
      <c r="M27" s="148"/>
    </row>
    <row r="28" spans="2:13" x14ac:dyDescent="0.5">
      <c r="I28" s="140"/>
      <c r="J28" s="140"/>
      <c r="K28" s="148"/>
      <c r="L28" s="148"/>
      <c r="M28" s="148"/>
    </row>
    <row r="29" spans="2:13" x14ac:dyDescent="0.5">
      <c r="B29" s="113" t="s">
        <v>21</v>
      </c>
      <c r="F29" s="14" t="s">
        <v>22</v>
      </c>
      <c r="I29" s="139" t="s">
        <v>21</v>
      </c>
      <c r="J29" s="140"/>
      <c r="K29" s="148"/>
      <c r="L29" s="148"/>
      <c r="M29" s="161" t="s">
        <v>22</v>
      </c>
    </row>
    <row r="30" spans="2:13" ht="295.5" customHeight="1" x14ac:dyDescent="0.5">
      <c r="B30" s="15" t="s">
        <v>23</v>
      </c>
      <c r="C30" s="15" t="s">
        <v>326</v>
      </c>
      <c r="D30" s="16" t="s">
        <v>475</v>
      </c>
      <c r="F30" s="16"/>
      <c r="I30" s="141" t="s">
        <v>23</v>
      </c>
      <c r="J30" s="184" t="s">
        <v>326</v>
      </c>
      <c r="K30" s="146" t="s">
        <v>488</v>
      </c>
      <c r="L30" s="186"/>
      <c r="M30" s="146" t="s">
        <v>365</v>
      </c>
    </row>
    <row r="31" spans="2:13" ht="154.5" customHeight="1" x14ac:dyDescent="0.5">
      <c r="B31" s="15" t="s">
        <v>24</v>
      </c>
      <c r="C31" s="15" t="s">
        <v>325</v>
      </c>
      <c r="D31" s="16" t="s">
        <v>475</v>
      </c>
      <c r="F31" s="16"/>
      <c r="I31" s="141" t="s">
        <v>24</v>
      </c>
      <c r="J31" s="184" t="s">
        <v>325</v>
      </c>
      <c r="K31" s="146" t="s">
        <v>477</v>
      </c>
      <c r="L31" s="186"/>
      <c r="M31" s="146" t="s">
        <v>366</v>
      </c>
    </row>
    <row r="32" spans="2:13" x14ac:dyDescent="0.5">
      <c r="B32" s="15" t="s">
        <v>25</v>
      </c>
      <c r="C32" s="15" t="s">
        <v>327</v>
      </c>
      <c r="D32" s="16"/>
      <c r="F32" s="16"/>
      <c r="I32" s="141" t="s">
        <v>25</v>
      </c>
      <c r="J32" s="184" t="s">
        <v>327</v>
      </c>
      <c r="K32" s="146"/>
      <c r="L32" s="186"/>
      <c r="M32" s="146" t="s">
        <v>327</v>
      </c>
    </row>
    <row r="33" spans="2:13" ht="128" x14ac:dyDescent="0.5">
      <c r="B33" s="15" t="s">
        <v>26</v>
      </c>
      <c r="C33" s="15" t="s">
        <v>326</v>
      </c>
      <c r="D33" s="16" t="s">
        <v>475</v>
      </c>
      <c r="F33" s="16"/>
      <c r="I33" s="141" t="s">
        <v>26</v>
      </c>
      <c r="J33" s="184" t="s">
        <v>326</v>
      </c>
      <c r="K33" s="146" t="s">
        <v>478</v>
      </c>
      <c r="L33" s="186"/>
      <c r="M33" s="146" t="s">
        <v>339</v>
      </c>
    </row>
    <row r="34" spans="2:13" ht="215.25" customHeight="1" x14ac:dyDescent="0.5">
      <c r="B34" s="15" t="s">
        <v>27</v>
      </c>
      <c r="C34" s="15" t="s">
        <v>326</v>
      </c>
      <c r="D34" s="16" t="s">
        <v>475</v>
      </c>
      <c r="F34" s="16"/>
      <c r="I34" s="141" t="s">
        <v>27</v>
      </c>
      <c r="J34" s="184" t="s">
        <v>326</v>
      </c>
      <c r="K34" s="146" t="s">
        <v>479</v>
      </c>
      <c r="L34" s="186"/>
      <c r="M34" s="146" t="s">
        <v>340</v>
      </c>
    </row>
    <row r="35" spans="2:13" ht="176" x14ac:dyDescent="0.5">
      <c r="B35" s="15" t="s">
        <v>28</v>
      </c>
      <c r="C35" s="15" t="s">
        <v>326</v>
      </c>
      <c r="D35" s="16" t="s">
        <v>475</v>
      </c>
      <c r="F35" s="16"/>
      <c r="I35" s="141" t="s">
        <v>28</v>
      </c>
      <c r="J35" s="184" t="s">
        <v>326</v>
      </c>
      <c r="K35" s="146" t="s">
        <v>489</v>
      </c>
      <c r="L35" s="186"/>
      <c r="M35" s="146" t="s">
        <v>341</v>
      </c>
    </row>
    <row r="36" spans="2:13" ht="96" x14ac:dyDescent="0.5">
      <c r="B36" s="15" t="s">
        <v>29</v>
      </c>
      <c r="C36" s="15" t="s">
        <v>326</v>
      </c>
      <c r="D36" s="16" t="s">
        <v>475</v>
      </c>
      <c r="F36" s="16"/>
      <c r="I36" s="141" t="s">
        <v>29</v>
      </c>
      <c r="J36" s="184" t="s">
        <v>326</v>
      </c>
      <c r="K36" s="146" t="s">
        <v>480</v>
      </c>
      <c r="L36" s="186"/>
      <c r="M36" s="146" t="s">
        <v>342</v>
      </c>
    </row>
    <row r="37" spans="2:13" ht="194.25" customHeight="1" x14ac:dyDescent="0.5">
      <c r="B37" s="15" t="s">
        <v>30</v>
      </c>
      <c r="C37" s="15" t="s">
        <v>324</v>
      </c>
      <c r="D37" s="16" t="s">
        <v>475</v>
      </c>
      <c r="F37" s="16"/>
      <c r="I37" s="141" t="s">
        <v>30</v>
      </c>
      <c r="J37" s="184" t="s">
        <v>324</v>
      </c>
      <c r="K37" s="146" t="s">
        <v>481</v>
      </c>
      <c r="L37" s="186"/>
      <c r="M37" s="146" t="s">
        <v>343</v>
      </c>
    </row>
    <row r="38" spans="2:13" x14ac:dyDescent="0.5">
      <c r="B38" s="29"/>
      <c r="C38" s="29"/>
      <c r="D38" s="29"/>
      <c r="F38" s="28"/>
      <c r="I38" s="122"/>
      <c r="J38" s="122"/>
      <c r="K38" s="157"/>
      <c r="M38" s="158"/>
    </row>
  </sheetData>
  <mergeCells count="2">
    <mergeCell ref="C8:D8"/>
    <mergeCell ref="J8:K8"/>
  </mergeCells>
  <conditionalFormatting sqref="C21">
    <cfRule type="containsText" dxfId="37" priority="5" operator="containsText" text="True">
      <formula>NOT(ISERROR(SEARCH("True",C21)))</formula>
    </cfRule>
    <cfRule type="containsText" dxfId="36" priority="6" operator="containsText" text="False">
      <formula>NOT(ISERROR(SEARCH("False",C21)))</formula>
    </cfRule>
  </conditionalFormatting>
  <conditionalFormatting sqref="J21">
    <cfRule type="containsText" dxfId="35" priority="1" operator="containsText" text="True">
      <formula>NOT(ISERROR(SEARCH("True",J21)))</formula>
    </cfRule>
    <cfRule type="containsText" dxfId="34" priority="2" operator="containsText" text="False">
      <formula>NOT(ISERROR(SEARCH("False",J21)))</formula>
    </cfRule>
  </conditionalFormatting>
  <dataValidations count="6">
    <dataValidation type="list" allowBlank="1" showInputMessage="1" showErrorMessage="1" sqref="C15 J15">
      <formula1>"Accept, Partial accept, Reject"</formula1>
    </dataValidation>
    <dataValidation type="list" allowBlank="1" showInputMessage="1" showErrorMessage="1" sqref="C30:C38 J30:J38">
      <formula1>"Pass, Partial pass, Fail, Not assessed, N/A"</formula1>
    </dataValidation>
    <dataValidation type="list" allowBlank="1" showInputMessage="1" showErrorMessage="1" sqref="C27 J27">
      <formula1>"Yes,No"</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I18:I20 B18:B20">
      <formula1>#REF!</formula1>
    </dataValidation>
  </dataValidations>
  <pageMargins left="0.7" right="0.7" top="0.75" bottom="0.75" header="0.3" footer="0.3"/>
  <pageSetup paperSize="9" orientation="portrait" r:id="rId1"/>
  <ignoredErrors>
    <ignoredError sqref="C1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N92"/>
  <sheetViews>
    <sheetView showGridLines="0" zoomScaleNormal="100" workbookViewId="0">
      <pane ySplit="1" topLeftCell="A2" activePane="bottomLeft" state="frozen"/>
      <selection activeCell="I28" sqref="I28"/>
      <selection pane="bottomLeft"/>
    </sheetView>
  </sheetViews>
  <sheetFormatPr defaultColWidth="8.81640625" defaultRowHeight="16" x14ac:dyDescent="0.35"/>
  <cols>
    <col min="1" max="1" width="2" style="25" customWidth="1"/>
    <col min="2" max="2" width="38.54296875" style="25" customWidth="1"/>
    <col min="3" max="3" width="16.54296875" style="25" customWidth="1"/>
    <col min="4" max="4" width="146.1796875" style="25" customWidth="1"/>
    <col min="5" max="5" width="5" style="25" customWidth="1"/>
    <col min="6" max="6" width="26.54296875" style="25" customWidth="1"/>
    <col min="7" max="8" width="8.54296875" style="25" customWidth="1"/>
    <col min="9" max="9" width="31.81640625" style="119" customWidth="1"/>
    <col min="10" max="10" width="22.453125" style="119" bestFit="1" customWidth="1"/>
    <col min="11" max="11" width="98.1796875" style="30" customWidth="1"/>
    <col min="12" max="12" width="8.54296875" style="30" customWidth="1"/>
    <col min="13" max="13" width="26.54296875" style="30" customWidth="1"/>
    <col min="14" max="14" width="8.54296875" style="25" customWidth="1"/>
    <col min="15" max="16384" width="8.81640625" style="25"/>
  </cols>
  <sheetData>
    <row r="1" spans="2:13" s="35" customFormat="1" ht="21" x14ac:dyDescent="0.35">
      <c r="B1" s="33" t="s">
        <v>354</v>
      </c>
      <c r="C1" s="33"/>
      <c r="D1" s="33"/>
      <c r="E1" s="33"/>
      <c r="F1" s="33"/>
      <c r="G1" s="25"/>
      <c r="H1" s="34"/>
      <c r="I1" s="138" t="s">
        <v>474</v>
      </c>
      <c r="J1" s="138"/>
      <c r="K1" s="159"/>
      <c r="L1" s="159"/>
      <c r="M1" s="159"/>
    </row>
    <row r="2" spans="2:13" s="35" customFormat="1" ht="21" x14ac:dyDescent="0.35">
      <c r="B2" s="36" t="s">
        <v>8</v>
      </c>
      <c r="C2" s="37"/>
      <c r="D2" s="25"/>
      <c r="E2" s="25"/>
      <c r="F2" s="25"/>
      <c r="G2" s="25"/>
      <c r="H2" s="34"/>
      <c r="I2" s="139" t="s">
        <v>8</v>
      </c>
      <c r="J2" s="138"/>
      <c r="K2" s="148"/>
      <c r="L2" s="148"/>
      <c r="M2" s="148"/>
    </row>
    <row r="3" spans="2:13" x14ac:dyDescent="0.5">
      <c r="B3" s="38" t="s">
        <v>454</v>
      </c>
      <c r="C3" s="93" t="s">
        <v>437</v>
      </c>
      <c r="I3" s="141" t="s">
        <v>454</v>
      </c>
      <c r="J3" s="142" t="s">
        <v>437</v>
      </c>
      <c r="K3" s="148"/>
      <c r="L3" s="148"/>
      <c r="M3" s="148"/>
    </row>
    <row r="4" spans="2:13" x14ac:dyDescent="0.5">
      <c r="B4" s="38" t="s">
        <v>9</v>
      </c>
      <c r="C4" s="93"/>
      <c r="I4" s="141" t="s">
        <v>9</v>
      </c>
      <c r="J4" s="143">
        <v>43376</v>
      </c>
      <c r="K4" s="148"/>
      <c r="L4" s="148"/>
      <c r="M4" s="148"/>
    </row>
    <row r="5" spans="2:13" x14ac:dyDescent="0.5">
      <c r="B5" s="38" t="s">
        <v>10</v>
      </c>
      <c r="C5" s="93" t="s">
        <v>494</v>
      </c>
      <c r="I5" s="141" t="s">
        <v>10</v>
      </c>
      <c r="J5" s="143" t="s">
        <v>377</v>
      </c>
      <c r="K5" s="148"/>
      <c r="L5" s="148"/>
      <c r="M5" s="148"/>
    </row>
    <row r="6" spans="2:13" x14ac:dyDescent="0.35">
      <c r="B6" s="39"/>
      <c r="C6" s="40"/>
      <c r="D6" s="40"/>
      <c r="I6" s="144"/>
      <c r="J6" s="145"/>
      <c r="K6" s="160"/>
      <c r="L6" s="148"/>
      <c r="M6" s="148"/>
    </row>
    <row r="7" spans="2:13" x14ac:dyDescent="0.35">
      <c r="B7" s="36" t="s">
        <v>11</v>
      </c>
      <c r="I7" s="139" t="s">
        <v>11</v>
      </c>
      <c r="J7" s="140"/>
      <c r="K7" s="148"/>
      <c r="L7" s="148"/>
      <c r="M7" s="148"/>
    </row>
    <row r="8" spans="2:13" ht="68.25" customHeight="1" x14ac:dyDescent="0.35">
      <c r="B8" s="15" t="s">
        <v>12</v>
      </c>
      <c r="C8" s="210" t="s">
        <v>364</v>
      </c>
      <c r="D8" s="211"/>
      <c r="I8" s="141" t="s">
        <v>12</v>
      </c>
      <c r="J8" s="212" t="s">
        <v>364</v>
      </c>
      <c r="K8" s="212"/>
      <c r="L8" s="148"/>
      <c r="M8" s="148"/>
    </row>
    <row r="9" spans="2:13" x14ac:dyDescent="0.5">
      <c r="B9" s="15" t="s">
        <v>1</v>
      </c>
      <c r="C9" s="99" t="s">
        <v>51</v>
      </c>
      <c r="D9" s="30"/>
      <c r="I9" s="141" t="s">
        <v>1</v>
      </c>
      <c r="J9" s="147" t="s">
        <v>51</v>
      </c>
      <c r="K9" s="148"/>
      <c r="L9" s="148"/>
      <c r="M9" s="148"/>
    </row>
    <row r="10" spans="2:13" ht="15.4" customHeight="1" x14ac:dyDescent="0.35">
      <c r="B10" s="15" t="s">
        <v>13</v>
      </c>
      <c r="C10" s="16" t="s">
        <v>35</v>
      </c>
      <c r="I10" s="141" t="s">
        <v>13</v>
      </c>
      <c r="J10" s="147" t="s">
        <v>35</v>
      </c>
      <c r="K10" s="148"/>
      <c r="L10" s="148"/>
      <c r="M10" s="148"/>
    </row>
    <row r="11" spans="2:13" x14ac:dyDescent="0.35">
      <c r="B11" s="15" t="s">
        <v>14</v>
      </c>
      <c r="C11" s="15" t="s">
        <v>361</v>
      </c>
      <c r="D11" s="30"/>
      <c r="I11" s="141" t="s">
        <v>14</v>
      </c>
      <c r="J11" s="141" t="s">
        <v>361</v>
      </c>
      <c r="K11" s="148"/>
      <c r="L11" s="148"/>
      <c r="M11" s="148"/>
    </row>
    <row r="12" spans="2:13" x14ac:dyDescent="0.35">
      <c r="B12" s="15" t="s">
        <v>15</v>
      </c>
      <c r="C12" s="208">
        <v>135.400632161201</v>
      </c>
      <c r="I12" s="141" t="s">
        <v>15</v>
      </c>
      <c r="J12" s="149">
        <v>135.400632161201</v>
      </c>
      <c r="K12" s="150"/>
      <c r="L12" s="148"/>
      <c r="M12" s="148"/>
    </row>
    <row r="13" spans="2:13" x14ac:dyDescent="0.35">
      <c r="I13" s="140"/>
      <c r="J13" s="140"/>
      <c r="K13" s="148"/>
      <c r="L13" s="148"/>
      <c r="M13" s="148"/>
    </row>
    <row r="14" spans="2:13" x14ac:dyDescent="0.35">
      <c r="B14" s="36" t="s">
        <v>31</v>
      </c>
      <c r="I14" s="139" t="s">
        <v>31</v>
      </c>
      <c r="J14" s="140"/>
      <c r="K14" s="148"/>
      <c r="L14" s="148"/>
      <c r="M14" s="148"/>
    </row>
    <row r="15" spans="2:13" ht="44.25" customHeight="1" x14ac:dyDescent="0.35">
      <c r="B15" s="15" t="s">
        <v>31</v>
      </c>
      <c r="C15" s="15" t="s">
        <v>331</v>
      </c>
      <c r="D15" s="16" t="s">
        <v>497</v>
      </c>
      <c r="I15" s="141" t="s">
        <v>31</v>
      </c>
      <c r="J15" s="184" t="s">
        <v>331</v>
      </c>
      <c r="K15" s="146" t="s">
        <v>490</v>
      </c>
      <c r="L15" s="148"/>
      <c r="M15" s="148"/>
    </row>
    <row r="16" spans="2:13" x14ac:dyDescent="0.35">
      <c r="B16" s="15" t="s">
        <v>32</v>
      </c>
      <c r="C16" s="110">
        <v>0</v>
      </c>
      <c r="I16" s="141" t="s">
        <v>32</v>
      </c>
      <c r="J16" s="151">
        <v>0</v>
      </c>
      <c r="K16" s="148"/>
      <c r="L16" s="148"/>
      <c r="M16" s="148"/>
    </row>
    <row r="17" spans="2:13" x14ac:dyDescent="0.5">
      <c r="B17" s="48" t="s">
        <v>457</v>
      </c>
      <c r="C17" s="48"/>
      <c r="I17" s="141" t="s">
        <v>457</v>
      </c>
      <c r="J17" s="141"/>
      <c r="K17" s="148"/>
      <c r="L17" s="148"/>
      <c r="M17" s="148"/>
    </row>
    <row r="18" spans="2:13" x14ac:dyDescent="0.5">
      <c r="B18" s="48" t="s">
        <v>327</v>
      </c>
      <c r="C18" s="48"/>
      <c r="I18" s="141" t="s">
        <v>458</v>
      </c>
      <c r="J18" s="141"/>
      <c r="K18" s="148"/>
      <c r="L18" s="148"/>
      <c r="M18" s="148"/>
    </row>
    <row r="19" spans="2:13" x14ac:dyDescent="0.5">
      <c r="B19" s="48" t="s">
        <v>327</v>
      </c>
      <c r="C19" s="48"/>
      <c r="I19" s="141" t="s">
        <v>459</v>
      </c>
      <c r="J19" s="141"/>
      <c r="K19" s="148"/>
      <c r="L19" s="148"/>
      <c r="M19" s="148"/>
    </row>
    <row r="20" spans="2:13" x14ac:dyDescent="0.5">
      <c r="B20" s="48" t="s">
        <v>327</v>
      </c>
      <c r="C20" s="48"/>
      <c r="I20" s="141" t="s">
        <v>460</v>
      </c>
      <c r="J20" s="141"/>
      <c r="K20" s="148"/>
      <c r="L20" s="148"/>
      <c r="M20" s="148"/>
    </row>
    <row r="21" spans="2:13" x14ac:dyDescent="0.5">
      <c r="B21" s="129" t="s">
        <v>461</v>
      </c>
      <c r="C21" s="126" t="b">
        <f>SUM(C17:C20)=C16</f>
        <v>1</v>
      </c>
      <c r="I21" s="152" t="s">
        <v>461</v>
      </c>
      <c r="J21" s="153" t="b">
        <v>1</v>
      </c>
      <c r="K21" s="148"/>
      <c r="L21" s="148"/>
      <c r="M21" s="148"/>
    </row>
    <row r="22" spans="2:13" x14ac:dyDescent="0.35">
      <c r="I22" s="154"/>
      <c r="J22" s="154"/>
      <c r="K22" s="148"/>
      <c r="L22" s="148"/>
      <c r="M22" s="148"/>
    </row>
    <row r="23" spans="2:13" x14ac:dyDescent="0.5">
      <c r="B23" s="14" t="s">
        <v>17</v>
      </c>
      <c r="I23" s="139" t="s">
        <v>17</v>
      </c>
      <c r="J23" s="140"/>
      <c r="K23" s="148"/>
      <c r="L23" s="148"/>
      <c r="M23" s="148"/>
    </row>
    <row r="24" spans="2:13" x14ac:dyDescent="0.35">
      <c r="B24" s="15" t="s">
        <v>18</v>
      </c>
      <c r="C24" s="15">
        <v>0</v>
      </c>
      <c r="I24" s="141" t="s">
        <v>18</v>
      </c>
      <c r="J24" s="141">
        <v>0</v>
      </c>
      <c r="K24" s="148"/>
      <c r="L24" s="148"/>
      <c r="M24" s="148"/>
    </row>
    <row r="25" spans="2:13" x14ac:dyDescent="0.5">
      <c r="B25" s="15" t="s">
        <v>16</v>
      </c>
      <c r="C25" s="75">
        <f>SUM(F_Inputs!Q201:U202)</f>
        <v>2503.2549831588926</v>
      </c>
      <c r="I25" s="141" t="s">
        <v>16</v>
      </c>
      <c r="J25" s="155">
        <v>2503.2549831588926</v>
      </c>
      <c r="K25" s="148"/>
      <c r="L25" s="148"/>
      <c r="M25" s="148"/>
    </row>
    <row r="26" spans="2:13" x14ac:dyDescent="0.35">
      <c r="B26" s="16" t="s">
        <v>19</v>
      </c>
      <c r="C26" s="57">
        <f>(C12-C24)/C25</f>
        <v>5.4089828272442721E-2</v>
      </c>
      <c r="I26" s="147" t="s">
        <v>19</v>
      </c>
      <c r="J26" s="156">
        <v>5.4089828272442721E-2</v>
      </c>
      <c r="K26" s="148"/>
      <c r="L26" s="148"/>
      <c r="M26" s="148"/>
    </row>
    <row r="27" spans="2:13" ht="32" x14ac:dyDescent="0.35">
      <c r="B27" s="16" t="s">
        <v>20</v>
      </c>
      <c r="C27" s="15" t="s">
        <v>328</v>
      </c>
      <c r="I27" s="147" t="s">
        <v>20</v>
      </c>
      <c r="J27" s="141" t="s">
        <v>328</v>
      </c>
      <c r="K27" s="148"/>
      <c r="L27" s="148"/>
      <c r="M27" s="148"/>
    </row>
    <row r="28" spans="2:13" x14ac:dyDescent="0.35">
      <c r="I28" s="140"/>
      <c r="J28" s="140"/>
      <c r="K28" s="148"/>
      <c r="L28" s="148"/>
      <c r="M28" s="148"/>
    </row>
    <row r="29" spans="2:13" x14ac:dyDescent="0.5">
      <c r="B29" s="14" t="s">
        <v>21</v>
      </c>
      <c r="F29" s="36" t="s">
        <v>22</v>
      </c>
      <c r="I29" s="139" t="s">
        <v>21</v>
      </c>
      <c r="J29" s="140"/>
      <c r="K29" s="148"/>
      <c r="L29" s="148"/>
      <c r="M29" s="161" t="s">
        <v>22</v>
      </c>
    </row>
    <row r="30" spans="2:13" ht="394.5" customHeight="1" x14ac:dyDescent="0.3">
      <c r="B30" s="108" t="s">
        <v>23</v>
      </c>
      <c r="C30" s="108" t="s">
        <v>324</v>
      </c>
      <c r="D30" s="109" t="s">
        <v>475</v>
      </c>
      <c r="E30" s="63"/>
      <c r="F30" s="109"/>
      <c r="I30" s="141" t="s">
        <v>23</v>
      </c>
      <c r="J30" s="191" t="s">
        <v>324</v>
      </c>
      <c r="K30" s="192" t="s">
        <v>491</v>
      </c>
      <c r="L30" s="193"/>
      <c r="M30" s="192" t="s">
        <v>333</v>
      </c>
    </row>
    <row r="31" spans="2:13" x14ac:dyDescent="0.3">
      <c r="B31" s="108" t="s">
        <v>24</v>
      </c>
      <c r="C31" s="108" t="s">
        <v>327</v>
      </c>
      <c r="D31" s="109"/>
      <c r="E31" s="63"/>
      <c r="F31" s="109"/>
      <c r="I31" s="141" t="s">
        <v>24</v>
      </c>
      <c r="J31" s="191" t="s">
        <v>327</v>
      </c>
      <c r="K31" s="192"/>
      <c r="L31" s="193"/>
      <c r="M31" s="192"/>
    </row>
    <row r="32" spans="2:13" x14ac:dyDescent="0.3">
      <c r="B32" s="108" t="s">
        <v>25</v>
      </c>
      <c r="C32" s="108" t="s">
        <v>327</v>
      </c>
      <c r="D32" s="109"/>
      <c r="E32" s="63"/>
      <c r="F32" s="108"/>
      <c r="I32" s="141" t="s">
        <v>25</v>
      </c>
      <c r="J32" s="191" t="s">
        <v>327</v>
      </c>
      <c r="K32" s="192"/>
      <c r="L32" s="193"/>
      <c r="M32" s="191"/>
    </row>
    <row r="33" spans="2:14" ht="260" x14ac:dyDescent="0.3">
      <c r="B33" s="108" t="s">
        <v>26</v>
      </c>
      <c r="C33" s="108" t="s">
        <v>326</v>
      </c>
      <c r="D33" s="109" t="s">
        <v>475</v>
      </c>
      <c r="E33" s="63"/>
      <c r="F33" s="109"/>
      <c r="I33" s="141" t="s">
        <v>26</v>
      </c>
      <c r="J33" s="191" t="s">
        <v>326</v>
      </c>
      <c r="K33" s="192" t="s">
        <v>482</v>
      </c>
      <c r="L33" s="193"/>
      <c r="M33" s="192" t="s">
        <v>434</v>
      </c>
    </row>
    <row r="34" spans="2:14" ht="247" x14ac:dyDescent="0.3">
      <c r="B34" s="108" t="s">
        <v>27</v>
      </c>
      <c r="C34" s="108" t="s">
        <v>326</v>
      </c>
      <c r="D34" s="109" t="s">
        <v>475</v>
      </c>
      <c r="E34" s="63"/>
      <c r="F34" s="109"/>
      <c r="I34" s="141" t="s">
        <v>27</v>
      </c>
      <c r="J34" s="191" t="s">
        <v>326</v>
      </c>
      <c r="K34" s="192" t="s">
        <v>435</v>
      </c>
      <c r="L34" s="193"/>
      <c r="M34" s="192" t="s">
        <v>334</v>
      </c>
    </row>
    <row r="35" spans="2:14" ht="52" x14ac:dyDescent="0.3">
      <c r="B35" s="108" t="s">
        <v>28</v>
      </c>
      <c r="C35" s="108" t="s">
        <v>324</v>
      </c>
      <c r="D35" s="109" t="s">
        <v>475</v>
      </c>
      <c r="E35" s="63"/>
      <c r="F35" s="109"/>
      <c r="I35" s="141" t="s">
        <v>28</v>
      </c>
      <c r="J35" s="191" t="s">
        <v>324</v>
      </c>
      <c r="K35" s="192" t="s">
        <v>436</v>
      </c>
      <c r="L35" s="193"/>
      <c r="M35" s="192" t="s">
        <v>334</v>
      </c>
    </row>
    <row r="36" spans="2:14" x14ac:dyDescent="0.3">
      <c r="B36" s="108" t="s">
        <v>29</v>
      </c>
      <c r="C36" s="108" t="s">
        <v>327</v>
      </c>
      <c r="D36" s="109"/>
      <c r="E36" s="63"/>
      <c r="F36" s="109"/>
      <c r="I36" s="141" t="s">
        <v>29</v>
      </c>
      <c r="J36" s="191" t="s">
        <v>327</v>
      </c>
      <c r="K36" s="192" t="s">
        <v>433</v>
      </c>
      <c r="L36" s="193"/>
      <c r="M36" s="192"/>
    </row>
    <row r="37" spans="2:14" x14ac:dyDescent="0.3">
      <c r="B37" s="108" t="s">
        <v>30</v>
      </c>
      <c r="C37" s="108" t="s">
        <v>327</v>
      </c>
      <c r="D37" s="109"/>
      <c r="E37" s="63"/>
      <c r="F37" s="109"/>
      <c r="I37" s="141" t="s">
        <v>30</v>
      </c>
      <c r="J37" s="191" t="s">
        <v>327</v>
      </c>
      <c r="K37" s="192" t="s">
        <v>433</v>
      </c>
      <c r="L37" s="193"/>
      <c r="M37" s="192"/>
    </row>
    <row r="38" spans="2:14" x14ac:dyDescent="0.35">
      <c r="B38" s="29"/>
      <c r="C38" s="29"/>
      <c r="D38" s="29"/>
      <c r="F38" s="28"/>
      <c r="I38" s="122"/>
      <c r="J38" s="122"/>
      <c r="K38" s="157"/>
      <c r="M38" s="158"/>
    </row>
    <row r="43" spans="2:14" x14ac:dyDescent="0.35">
      <c r="N43" s="34"/>
    </row>
    <row r="73" spans="4:4" x14ac:dyDescent="0.35">
      <c r="D73" s="58"/>
    </row>
    <row r="75" spans="4:4" x14ac:dyDescent="0.35">
      <c r="D75" s="58"/>
    </row>
    <row r="76" spans="4:4" x14ac:dyDescent="0.35">
      <c r="D76" s="58"/>
    </row>
    <row r="85" spans="4:4" x14ac:dyDescent="0.35">
      <c r="D85" s="58"/>
    </row>
    <row r="88" spans="4:4" x14ac:dyDescent="0.35">
      <c r="D88" s="58"/>
    </row>
    <row r="91" spans="4:4" x14ac:dyDescent="0.35">
      <c r="D91" s="58"/>
    </row>
    <row r="92" spans="4:4" x14ac:dyDescent="0.35">
      <c r="D92" s="58"/>
    </row>
  </sheetData>
  <mergeCells count="2">
    <mergeCell ref="C8:D8"/>
    <mergeCell ref="J8:K8"/>
  </mergeCells>
  <conditionalFormatting sqref="C21">
    <cfRule type="containsText" dxfId="33" priority="5" operator="containsText" text="True">
      <formula>NOT(ISERROR(SEARCH("True",C21)))</formula>
    </cfRule>
    <cfRule type="containsText" dxfId="32" priority="6" operator="containsText" text="False">
      <formula>NOT(ISERROR(SEARCH("False",C21)))</formula>
    </cfRule>
  </conditionalFormatting>
  <conditionalFormatting sqref="J21">
    <cfRule type="containsText" dxfId="31" priority="1" operator="containsText" text="True">
      <formula>NOT(ISERROR(SEARCH("True",J21)))</formula>
    </cfRule>
    <cfRule type="containsText" dxfId="30" priority="2" operator="containsText" text="False">
      <formula>NOT(ISERROR(SEARCH("False",J21)))</formula>
    </cfRule>
  </conditionalFormatting>
  <dataValidations count="7">
    <dataValidation type="list" allowBlank="1" showInputMessage="1" showErrorMessage="1" sqref="C15 J15">
      <formula1>"Accept, Partial accept, Reject"</formula1>
    </dataValidation>
    <dataValidation type="list" allowBlank="1" showInputMessage="1" showErrorMessage="1" sqref="C38 J38">
      <formula1>"Pass, Partial pass, Fail, Not assessed, N/A"</formula1>
    </dataValidation>
    <dataValidation type="list" allowBlank="1" showInputMessage="1" showErrorMessage="1" sqref="C27 J27">
      <formula1>"Yes,No"</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C30:C37 J30:J37">
      <formula1>"Pass, Partial pass, Fail, ,Not assessed, N/A"</formula1>
    </dataValidation>
    <dataValidation type="list" allowBlank="1" showInputMessage="1" showErrorMessage="1" sqref="I18:I20 B18:B20">
      <formula1>#REF!</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4"/>
  <sheetViews>
    <sheetView showGridLines="0" zoomScaleNormal="100" workbookViewId="0">
      <pane ySplit="1" topLeftCell="A2" activePane="bottomLeft" state="frozen"/>
      <selection activeCell="I28" sqref="I28"/>
      <selection pane="bottomLeft"/>
    </sheetView>
  </sheetViews>
  <sheetFormatPr defaultColWidth="8.81640625" defaultRowHeight="16" x14ac:dyDescent="0.5"/>
  <cols>
    <col min="1" max="1" width="2" style="1" customWidth="1"/>
    <col min="2" max="2" width="38.54296875" style="1" customWidth="1"/>
    <col min="3" max="3" width="16.54296875" style="1" customWidth="1"/>
    <col min="4" max="4" width="83.1796875" style="1" customWidth="1"/>
    <col min="5" max="5" width="8.54296875" style="1" customWidth="1"/>
    <col min="6" max="6" width="26.54296875" style="1" customWidth="1"/>
    <col min="7" max="8" width="8.54296875" style="1" customWidth="1"/>
    <col min="9" max="9" width="31.81640625" style="119" customWidth="1"/>
    <col min="10" max="10" width="22.453125" style="119" bestFit="1" customWidth="1"/>
    <col min="11" max="11" width="98.1796875" style="30" customWidth="1"/>
    <col min="12" max="12" width="8.54296875" style="30" customWidth="1"/>
    <col min="13" max="13" width="26.54296875" style="30" customWidth="1"/>
    <col min="14" max="14" width="8.54296875" style="1" customWidth="1"/>
    <col min="15" max="16384" width="8.81640625" style="1"/>
  </cols>
  <sheetData>
    <row r="1" spans="1:13" s="3" customFormat="1" ht="21" x14ac:dyDescent="0.5">
      <c r="B1" s="13" t="s">
        <v>355</v>
      </c>
      <c r="C1" s="13"/>
      <c r="D1" s="13"/>
      <c r="E1" s="13"/>
      <c r="F1" s="13"/>
      <c r="G1" s="1"/>
      <c r="H1" s="4"/>
      <c r="I1" s="138" t="s">
        <v>474</v>
      </c>
      <c r="J1" s="138"/>
      <c r="K1" s="159"/>
      <c r="L1" s="159"/>
      <c r="M1" s="159"/>
    </row>
    <row r="2" spans="1:13" s="3" customFormat="1" ht="21" x14ac:dyDescent="0.5">
      <c r="A2" s="78"/>
      <c r="B2" s="79" t="s">
        <v>8</v>
      </c>
      <c r="C2" s="21"/>
      <c r="D2" s="9"/>
      <c r="E2" s="9"/>
      <c r="F2" s="9"/>
      <c r="G2" s="9"/>
      <c r="H2" s="4"/>
      <c r="I2" s="139" t="s">
        <v>8</v>
      </c>
      <c r="J2" s="138"/>
      <c r="K2" s="148"/>
      <c r="L2" s="148"/>
      <c r="M2" s="148"/>
    </row>
    <row r="3" spans="1:13" x14ac:dyDescent="0.5">
      <c r="A3" s="9"/>
      <c r="B3" s="80" t="s">
        <v>454</v>
      </c>
      <c r="C3" s="81" t="s">
        <v>430</v>
      </c>
      <c r="D3" s="9"/>
      <c r="E3" s="9"/>
      <c r="F3" s="9"/>
      <c r="G3" s="9"/>
      <c r="I3" s="141" t="s">
        <v>454</v>
      </c>
      <c r="J3" s="142" t="s">
        <v>430</v>
      </c>
      <c r="K3" s="148"/>
      <c r="L3" s="148"/>
      <c r="M3" s="148"/>
    </row>
    <row r="4" spans="1:13" x14ac:dyDescent="0.5">
      <c r="A4" s="9"/>
      <c r="B4" s="80" t="s">
        <v>9</v>
      </c>
      <c r="C4" s="82"/>
      <c r="D4" s="9"/>
      <c r="E4" s="9"/>
      <c r="F4" s="9"/>
      <c r="G4" s="9"/>
      <c r="I4" s="141" t="s">
        <v>9</v>
      </c>
      <c r="J4" s="143">
        <v>43388</v>
      </c>
      <c r="K4" s="148"/>
      <c r="L4" s="148"/>
      <c r="M4" s="148"/>
    </row>
    <row r="5" spans="1:13" x14ac:dyDescent="0.5">
      <c r="A5" s="9"/>
      <c r="B5" s="80" t="s">
        <v>10</v>
      </c>
      <c r="C5" s="82" t="s">
        <v>494</v>
      </c>
      <c r="D5" s="9"/>
      <c r="E5" s="9"/>
      <c r="F5" s="9"/>
      <c r="G5" s="9"/>
      <c r="I5" s="141" t="s">
        <v>10</v>
      </c>
      <c r="J5" s="143" t="s">
        <v>431</v>
      </c>
      <c r="K5" s="148"/>
      <c r="L5" s="148"/>
      <c r="M5" s="148"/>
    </row>
    <row r="6" spans="1:13" x14ac:dyDescent="0.5">
      <c r="A6" s="9"/>
      <c r="B6" s="83"/>
      <c r="C6" s="84"/>
      <c r="D6" s="84"/>
      <c r="E6" s="9"/>
      <c r="F6" s="9"/>
      <c r="G6" s="9"/>
      <c r="I6" s="144"/>
      <c r="J6" s="145"/>
      <c r="K6" s="160"/>
      <c r="L6" s="148"/>
      <c r="M6" s="148"/>
    </row>
    <row r="7" spans="1:13" ht="15.75" customHeight="1" x14ac:dyDescent="0.5">
      <c r="A7" s="9"/>
      <c r="B7" s="79" t="s">
        <v>11</v>
      </c>
      <c r="C7" s="9"/>
      <c r="D7" s="9"/>
      <c r="E7" s="9"/>
      <c r="F7" s="9"/>
      <c r="G7" s="9"/>
      <c r="I7" s="139" t="s">
        <v>11</v>
      </c>
      <c r="J7" s="140"/>
      <c r="K7" s="148"/>
      <c r="L7" s="148"/>
      <c r="M7" s="148"/>
    </row>
    <row r="8" spans="1:13" ht="54.75" customHeight="1" x14ac:dyDescent="0.5">
      <c r="A8" s="9"/>
      <c r="B8" s="43" t="s">
        <v>12</v>
      </c>
      <c r="C8" s="214" t="s">
        <v>432</v>
      </c>
      <c r="D8" s="214"/>
      <c r="E8" s="9"/>
      <c r="F8" s="9"/>
      <c r="G8" s="9"/>
      <c r="I8" s="141" t="s">
        <v>12</v>
      </c>
      <c r="J8" s="215" t="s">
        <v>432</v>
      </c>
      <c r="K8" s="215"/>
      <c r="L8" s="148"/>
      <c r="M8" s="148"/>
    </row>
    <row r="9" spans="1:13" x14ac:dyDescent="0.5">
      <c r="A9" s="9"/>
      <c r="B9" s="43" t="s">
        <v>1</v>
      </c>
      <c r="C9" s="107" t="s">
        <v>51</v>
      </c>
      <c r="D9" s="85"/>
      <c r="E9" s="9"/>
      <c r="F9" s="9"/>
      <c r="G9" s="9"/>
      <c r="I9" s="141" t="s">
        <v>1</v>
      </c>
      <c r="J9" s="147" t="s">
        <v>51</v>
      </c>
      <c r="K9" s="148"/>
      <c r="L9" s="148"/>
      <c r="M9" s="148"/>
    </row>
    <row r="10" spans="1:13" x14ac:dyDescent="0.5">
      <c r="A10" s="9"/>
      <c r="B10" s="43" t="s">
        <v>13</v>
      </c>
      <c r="C10" s="87" t="s">
        <v>35</v>
      </c>
      <c r="D10" s="9"/>
      <c r="E10" s="9"/>
      <c r="F10" s="9"/>
      <c r="G10" s="9"/>
      <c r="I10" s="141" t="s">
        <v>13</v>
      </c>
      <c r="J10" s="147" t="s">
        <v>35</v>
      </c>
      <c r="K10" s="148"/>
      <c r="L10" s="148"/>
      <c r="M10" s="148"/>
    </row>
    <row r="11" spans="1:13" x14ac:dyDescent="0.5">
      <c r="A11" s="9"/>
      <c r="B11" s="43" t="s">
        <v>14</v>
      </c>
      <c r="C11" s="27" t="s">
        <v>335</v>
      </c>
      <c r="D11" s="85"/>
      <c r="E11" s="9"/>
      <c r="F11" s="9"/>
      <c r="G11" s="9"/>
      <c r="I11" s="141" t="s">
        <v>14</v>
      </c>
      <c r="J11" s="141" t="s">
        <v>335</v>
      </c>
      <c r="K11" s="148"/>
      <c r="L11" s="148"/>
      <c r="M11" s="148"/>
    </row>
    <row r="12" spans="1:13" x14ac:dyDescent="0.5">
      <c r="A12" s="9"/>
      <c r="B12" s="43" t="s">
        <v>15</v>
      </c>
      <c r="C12" s="207">
        <f>SUM(F_Inputs!Q49:U49)</f>
        <v>66.999999999999957</v>
      </c>
      <c r="D12" s="9"/>
      <c r="E12" s="9"/>
      <c r="F12" s="9"/>
      <c r="G12" s="9"/>
      <c r="I12" s="141" t="s">
        <v>15</v>
      </c>
      <c r="J12" s="149">
        <v>66.999999999999957</v>
      </c>
      <c r="K12" s="150"/>
      <c r="L12" s="148"/>
      <c r="M12" s="148"/>
    </row>
    <row r="13" spans="1:13" x14ac:dyDescent="0.5">
      <c r="A13" s="9"/>
      <c r="B13" s="9"/>
      <c r="C13" s="9"/>
      <c r="D13" s="9"/>
      <c r="E13" s="9"/>
      <c r="F13" s="9"/>
      <c r="G13" s="9"/>
      <c r="I13" s="140"/>
      <c r="J13" s="140"/>
      <c r="K13" s="148"/>
      <c r="L13" s="148"/>
      <c r="M13" s="148"/>
    </row>
    <row r="14" spans="1:13" x14ac:dyDescent="0.5">
      <c r="A14" s="9"/>
      <c r="B14" s="79" t="s">
        <v>31</v>
      </c>
      <c r="C14" s="9"/>
      <c r="D14" s="9"/>
      <c r="E14" s="9"/>
      <c r="F14" s="9"/>
      <c r="G14" s="9"/>
      <c r="I14" s="139" t="s">
        <v>31</v>
      </c>
      <c r="J14" s="140"/>
      <c r="K14" s="148"/>
      <c r="L14" s="148"/>
      <c r="M14" s="148"/>
    </row>
    <row r="15" spans="1:13" ht="64" x14ac:dyDescent="0.5">
      <c r="A15" s="9"/>
      <c r="B15" s="27" t="s">
        <v>31</v>
      </c>
      <c r="C15" s="43" t="s">
        <v>331</v>
      </c>
      <c r="D15" s="16" t="s">
        <v>497</v>
      </c>
      <c r="E15" s="9"/>
      <c r="F15" s="9"/>
      <c r="G15" s="9"/>
      <c r="I15" s="141" t="s">
        <v>31</v>
      </c>
      <c r="J15" s="194" t="s">
        <v>331</v>
      </c>
      <c r="K15" s="195" t="s">
        <v>429</v>
      </c>
      <c r="L15" s="148"/>
      <c r="M15" s="148"/>
    </row>
    <row r="16" spans="1:13" x14ac:dyDescent="0.5">
      <c r="A16" s="9"/>
      <c r="B16" s="27" t="s">
        <v>32</v>
      </c>
      <c r="C16" s="5">
        <v>0</v>
      </c>
      <c r="D16" s="9"/>
      <c r="E16" s="9"/>
      <c r="F16" s="9"/>
      <c r="G16" s="9"/>
      <c r="I16" s="141" t="s">
        <v>32</v>
      </c>
      <c r="J16" s="151">
        <v>0</v>
      </c>
      <c r="K16" s="148"/>
      <c r="L16" s="148"/>
      <c r="M16" s="148"/>
    </row>
    <row r="17" spans="1:13" x14ac:dyDescent="0.5">
      <c r="A17" s="9"/>
      <c r="B17" s="91" t="s">
        <v>457</v>
      </c>
      <c r="C17" s="92"/>
      <c r="D17" s="9"/>
      <c r="E17" s="9"/>
      <c r="F17" s="9"/>
      <c r="G17" s="9"/>
      <c r="I17" s="141" t="s">
        <v>457</v>
      </c>
      <c r="J17" s="141"/>
      <c r="K17" s="148"/>
      <c r="L17" s="148"/>
      <c r="M17" s="148"/>
    </row>
    <row r="18" spans="1:13" x14ac:dyDescent="0.5">
      <c r="A18" s="9"/>
      <c r="B18" s="91" t="s">
        <v>327</v>
      </c>
      <c r="C18" s="92"/>
      <c r="D18" s="9"/>
      <c r="E18" s="9"/>
      <c r="F18" s="9"/>
      <c r="G18" s="9"/>
      <c r="I18" s="141" t="s">
        <v>458</v>
      </c>
      <c r="J18" s="141"/>
      <c r="K18" s="148"/>
      <c r="L18" s="148"/>
      <c r="M18" s="148"/>
    </row>
    <row r="19" spans="1:13" x14ac:dyDescent="0.5">
      <c r="A19" s="9"/>
      <c r="B19" s="91" t="s">
        <v>327</v>
      </c>
      <c r="C19" s="92"/>
      <c r="D19" s="9"/>
      <c r="E19" s="9"/>
      <c r="F19" s="9"/>
      <c r="G19" s="9"/>
      <c r="I19" s="141" t="s">
        <v>459</v>
      </c>
      <c r="J19" s="141"/>
      <c r="K19" s="148"/>
      <c r="L19" s="148"/>
      <c r="M19" s="148"/>
    </row>
    <row r="20" spans="1:13" x14ac:dyDescent="0.5">
      <c r="A20" s="9"/>
      <c r="B20" s="91" t="s">
        <v>327</v>
      </c>
      <c r="C20" s="91"/>
      <c r="D20" s="9"/>
      <c r="E20" s="9"/>
      <c r="F20" s="9"/>
      <c r="G20" s="9"/>
      <c r="I20" s="141" t="s">
        <v>460</v>
      </c>
      <c r="J20" s="141"/>
      <c r="K20" s="148"/>
      <c r="L20" s="148"/>
      <c r="M20" s="148"/>
    </row>
    <row r="21" spans="1:13" x14ac:dyDescent="0.5">
      <c r="A21" s="9"/>
      <c r="B21" s="129" t="s">
        <v>461</v>
      </c>
      <c r="C21" s="126" t="b">
        <f>SUM(C17:C20)=C16</f>
        <v>1</v>
      </c>
      <c r="D21" s="9"/>
      <c r="E21" s="9"/>
      <c r="F21" s="9"/>
      <c r="G21" s="9"/>
      <c r="I21" s="152" t="s">
        <v>461</v>
      </c>
      <c r="J21" s="153" t="b">
        <v>1</v>
      </c>
      <c r="K21" s="148"/>
      <c r="L21" s="148"/>
      <c r="M21" s="148"/>
    </row>
    <row r="22" spans="1:13" x14ac:dyDescent="0.5">
      <c r="A22" s="9"/>
      <c r="B22" s="127"/>
      <c r="C22" s="127"/>
      <c r="D22" s="9"/>
      <c r="E22" s="9"/>
      <c r="F22" s="9"/>
      <c r="G22" s="9"/>
      <c r="I22" s="154"/>
      <c r="J22" s="154"/>
      <c r="K22" s="148"/>
      <c r="L22" s="148"/>
      <c r="M22" s="148"/>
    </row>
    <row r="23" spans="1:13" x14ac:dyDescent="0.5">
      <c r="A23" s="9"/>
      <c r="B23" s="14" t="s">
        <v>17</v>
      </c>
      <c r="C23" s="9"/>
      <c r="D23" s="86"/>
      <c r="E23" s="9"/>
      <c r="F23" s="9"/>
      <c r="G23" s="9"/>
      <c r="I23" s="139" t="s">
        <v>17</v>
      </c>
      <c r="J23" s="140"/>
      <c r="K23" s="148"/>
      <c r="L23" s="148"/>
      <c r="M23" s="148"/>
    </row>
    <row r="24" spans="1:13" x14ac:dyDescent="0.5">
      <c r="A24" s="9"/>
      <c r="B24" s="27" t="s">
        <v>18</v>
      </c>
      <c r="C24" s="5">
        <v>0</v>
      </c>
      <c r="D24" s="9"/>
      <c r="E24" s="9"/>
      <c r="F24" s="9"/>
      <c r="G24" s="9"/>
      <c r="I24" s="141" t="s">
        <v>18</v>
      </c>
      <c r="J24" s="163">
        <v>0</v>
      </c>
      <c r="K24" s="148"/>
      <c r="L24" s="148"/>
      <c r="M24" s="148"/>
    </row>
    <row r="25" spans="1:13" x14ac:dyDescent="0.5">
      <c r="A25" s="9"/>
      <c r="B25" s="27" t="s">
        <v>16</v>
      </c>
      <c r="C25" s="75">
        <f>SUM(F_Inputs!Q201:U202)</f>
        <v>2503.2549831588926</v>
      </c>
      <c r="D25" s="9"/>
      <c r="E25" s="9"/>
      <c r="F25" s="9"/>
      <c r="G25" s="9"/>
      <c r="I25" s="141" t="s">
        <v>16</v>
      </c>
      <c r="J25" s="164">
        <v>2503.2549831588926</v>
      </c>
      <c r="K25" s="148"/>
      <c r="L25" s="148"/>
      <c r="M25" s="148"/>
    </row>
    <row r="26" spans="1:13" x14ac:dyDescent="0.5">
      <c r="A26" s="9"/>
      <c r="B26" s="87" t="s">
        <v>19</v>
      </c>
      <c r="C26" s="88">
        <f>C12/C25</f>
        <v>2.6765151952459799E-2</v>
      </c>
      <c r="D26" s="9"/>
      <c r="E26" s="9"/>
      <c r="F26" s="9"/>
      <c r="G26" s="9"/>
      <c r="I26" s="147" t="s">
        <v>19</v>
      </c>
      <c r="J26" s="165">
        <v>2.6765151952459799E-2</v>
      </c>
      <c r="K26" s="148"/>
      <c r="L26" s="148"/>
      <c r="M26" s="148"/>
    </row>
    <row r="27" spans="1:13" ht="32" x14ac:dyDescent="0.5">
      <c r="A27" s="9"/>
      <c r="B27" s="87" t="s">
        <v>20</v>
      </c>
      <c r="C27" s="27" t="s">
        <v>328</v>
      </c>
      <c r="D27" s="9"/>
      <c r="E27" s="9"/>
      <c r="F27" s="9"/>
      <c r="G27" s="9"/>
      <c r="I27" s="147" t="s">
        <v>20</v>
      </c>
      <c r="J27" s="141" t="s">
        <v>328</v>
      </c>
      <c r="K27" s="148"/>
      <c r="L27" s="148"/>
      <c r="M27" s="148"/>
    </row>
    <row r="28" spans="1:13" x14ac:dyDescent="0.5">
      <c r="A28" s="9"/>
      <c r="B28" s="9"/>
      <c r="C28" s="9"/>
      <c r="D28" s="9"/>
      <c r="E28" s="9"/>
      <c r="F28" s="9"/>
      <c r="G28" s="9"/>
      <c r="I28" s="140"/>
      <c r="J28" s="140"/>
      <c r="K28" s="148"/>
      <c r="L28" s="148"/>
      <c r="M28" s="148"/>
    </row>
    <row r="29" spans="1:13" x14ac:dyDescent="0.5">
      <c r="A29" s="9"/>
      <c r="B29" s="14" t="s">
        <v>21</v>
      </c>
      <c r="C29" s="9"/>
      <c r="D29" s="9"/>
      <c r="E29" s="9"/>
      <c r="F29" s="79" t="s">
        <v>22</v>
      </c>
      <c r="G29" s="9"/>
      <c r="I29" s="139" t="s">
        <v>21</v>
      </c>
      <c r="J29" s="140"/>
      <c r="K29" s="148"/>
      <c r="L29" s="148"/>
      <c r="M29" s="161" t="s">
        <v>22</v>
      </c>
    </row>
    <row r="30" spans="1:13" ht="191.25" customHeight="1" x14ac:dyDescent="0.5">
      <c r="A30" s="9"/>
      <c r="B30" s="43" t="s">
        <v>23</v>
      </c>
      <c r="C30" s="43" t="s">
        <v>326</v>
      </c>
      <c r="D30" s="44" t="s">
        <v>475</v>
      </c>
      <c r="E30" s="9"/>
      <c r="F30" s="44"/>
      <c r="G30" s="9"/>
      <c r="I30" s="141" t="s">
        <v>23</v>
      </c>
      <c r="J30" s="194" t="s">
        <v>326</v>
      </c>
      <c r="K30" s="195" t="s">
        <v>427</v>
      </c>
      <c r="L30" s="196"/>
      <c r="M30" s="195" t="s">
        <v>375</v>
      </c>
    </row>
    <row r="31" spans="1:13" ht="236.25" customHeight="1" x14ac:dyDescent="0.5">
      <c r="A31" s="9"/>
      <c r="B31" s="43" t="s">
        <v>24</v>
      </c>
      <c r="C31" s="43" t="s">
        <v>325</v>
      </c>
      <c r="D31" s="44" t="s">
        <v>475</v>
      </c>
      <c r="E31" s="9"/>
      <c r="F31" s="44"/>
      <c r="G31" s="9"/>
      <c r="I31" s="141" t="s">
        <v>24</v>
      </c>
      <c r="J31" s="194" t="s">
        <v>325</v>
      </c>
      <c r="K31" s="195" t="s">
        <v>428</v>
      </c>
      <c r="L31" s="196"/>
      <c r="M31" s="195" t="s">
        <v>375</v>
      </c>
    </row>
    <row r="32" spans="1:13" x14ac:dyDescent="0.5">
      <c r="A32" s="9"/>
      <c r="B32" s="43" t="s">
        <v>25</v>
      </c>
      <c r="C32" s="43" t="s">
        <v>327</v>
      </c>
      <c r="D32" s="44"/>
      <c r="E32" s="9"/>
      <c r="F32" s="43"/>
      <c r="G32" s="9"/>
      <c r="I32" s="141" t="s">
        <v>25</v>
      </c>
      <c r="J32" s="194" t="s">
        <v>327</v>
      </c>
      <c r="K32" s="195" t="s">
        <v>376</v>
      </c>
      <c r="L32" s="196"/>
      <c r="M32" s="194"/>
    </row>
    <row r="33" spans="1:14" x14ac:dyDescent="0.5">
      <c r="A33" s="9"/>
      <c r="B33" s="43" t="s">
        <v>26</v>
      </c>
      <c r="C33" s="43" t="s">
        <v>327</v>
      </c>
      <c r="D33" s="44"/>
      <c r="E33" s="9"/>
      <c r="F33" s="43"/>
      <c r="G33" s="9"/>
      <c r="I33" s="141" t="s">
        <v>26</v>
      </c>
      <c r="J33" s="194" t="s">
        <v>327</v>
      </c>
      <c r="K33" s="195" t="s">
        <v>376</v>
      </c>
      <c r="L33" s="196"/>
      <c r="M33" s="194"/>
    </row>
    <row r="34" spans="1:14" x14ac:dyDescent="0.5">
      <c r="A34" s="9"/>
      <c r="B34" s="43" t="s">
        <v>27</v>
      </c>
      <c r="C34" s="43" t="s">
        <v>327</v>
      </c>
      <c r="D34" s="44"/>
      <c r="E34" s="9"/>
      <c r="F34" s="43"/>
      <c r="G34" s="9"/>
      <c r="I34" s="141" t="s">
        <v>27</v>
      </c>
      <c r="J34" s="194" t="s">
        <v>327</v>
      </c>
      <c r="K34" s="195" t="s">
        <v>376</v>
      </c>
      <c r="L34" s="196"/>
      <c r="M34" s="194"/>
    </row>
    <row r="35" spans="1:14" x14ac:dyDescent="0.5">
      <c r="A35" s="9"/>
      <c r="B35" s="43" t="s">
        <v>28</v>
      </c>
      <c r="C35" s="43" t="s">
        <v>327</v>
      </c>
      <c r="D35" s="44"/>
      <c r="E35" s="9"/>
      <c r="F35" s="43"/>
      <c r="G35" s="9"/>
      <c r="I35" s="141" t="s">
        <v>28</v>
      </c>
      <c r="J35" s="194" t="s">
        <v>327</v>
      </c>
      <c r="K35" s="195" t="s">
        <v>376</v>
      </c>
      <c r="L35" s="196"/>
      <c r="M35" s="194"/>
    </row>
    <row r="36" spans="1:14" x14ac:dyDescent="0.5">
      <c r="A36" s="9"/>
      <c r="B36" s="43" t="s">
        <v>29</v>
      </c>
      <c r="C36" s="43" t="s">
        <v>327</v>
      </c>
      <c r="D36" s="44"/>
      <c r="E36" s="9"/>
      <c r="F36" s="43"/>
      <c r="G36" s="9"/>
      <c r="I36" s="141" t="s">
        <v>29</v>
      </c>
      <c r="J36" s="194" t="s">
        <v>327</v>
      </c>
      <c r="K36" s="195" t="s">
        <v>376</v>
      </c>
      <c r="L36" s="196"/>
      <c r="M36" s="194"/>
    </row>
    <row r="37" spans="1:14" x14ac:dyDescent="0.5">
      <c r="A37" s="9"/>
      <c r="B37" s="43" t="s">
        <v>30</v>
      </c>
      <c r="C37" s="43" t="s">
        <v>327</v>
      </c>
      <c r="D37" s="44"/>
      <c r="E37" s="9"/>
      <c r="F37" s="43"/>
      <c r="G37" s="9"/>
      <c r="I37" s="141" t="s">
        <v>30</v>
      </c>
      <c r="J37" s="194" t="s">
        <v>327</v>
      </c>
      <c r="K37" s="195" t="s">
        <v>376</v>
      </c>
      <c r="L37" s="196"/>
      <c r="M37" s="194"/>
    </row>
    <row r="38" spans="1:14" x14ac:dyDescent="0.5">
      <c r="A38" s="9"/>
      <c r="B38" s="89"/>
      <c r="C38" s="89"/>
      <c r="D38" s="89"/>
      <c r="E38" s="9"/>
      <c r="F38" s="90"/>
      <c r="G38" s="9"/>
      <c r="I38" s="122"/>
      <c r="J38" s="122"/>
      <c r="K38" s="157"/>
      <c r="M38" s="158"/>
    </row>
    <row r="39" spans="1:14" x14ac:dyDescent="0.5">
      <c r="A39" s="9"/>
      <c r="B39" s="9"/>
      <c r="C39" s="9"/>
      <c r="D39" s="9"/>
      <c r="E39" s="9"/>
      <c r="F39" s="9"/>
      <c r="G39" s="9"/>
    </row>
    <row r="44" spans="1:14" x14ac:dyDescent="0.5">
      <c r="N44" s="4"/>
    </row>
  </sheetData>
  <mergeCells count="2">
    <mergeCell ref="C8:D8"/>
    <mergeCell ref="J8:K8"/>
  </mergeCells>
  <conditionalFormatting sqref="C21">
    <cfRule type="containsText" dxfId="29" priority="5" operator="containsText" text="True">
      <formula>NOT(ISERROR(SEARCH("True",C21)))</formula>
    </cfRule>
    <cfRule type="containsText" dxfId="28" priority="6" operator="containsText" text="False">
      <formula>NOT(ISERROR(SEARCH("False",C21)))</formula>
    </cfRule>
  </conditionalFormatting>
  <conditionalFormatting sqref="J21">
    <cfRule type="containsText" dxfId="27" priority="1" operator="containsText" text="True">
      <formula>NOT(ISERROR(SEARCH("True",J21)))</formula>
    </cfRule>
    <cfRule type="containsText" dxfId="26" priority="2" operator="containsText" text="False">
      <formula>NOT(ISERROR(SEARCH("False",J21)))</formula>
    </cfRule>
  </conditionalFormatting>
  <dataValidations count="6">
    <dataValidation type="list" allowBlank="1" showInputMessage="1" showErrorMessage="1" sqref="C15 J15">
      <formula1>"Accept, Partial accept, Reject"</formula1>
    </dataValidation>
    <dataValidation type="list" allowBlank="1" showInputMessage="1" showErrorMessage="1" sqref="C30:C38 J30:J38">
      <formula1>"Pass, Partial pass, Fail, Not assessed, N/A"</formula1>
    </dataValidation>
    <dataValidation type="list" allowBlank="1" showInputMessage="1" showErrorMessage="1" sqref="C27 J27">
      <formula1>"Yes,No"</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I18:I20 B18:B20">
      <formula1>#REF!</formula1>
    </dataValidation>
  </dataValidations>
  <pageMargins left="0.7" right="0.7" top="0.75" bottom="0.75" header="0.3" footer="0.3"/>
  <pageSetup paperSize="9" orientation="portrait" r:id="rId1"/>
  <ignoredErrors>
    <ignoredError sqref="C12"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B22 I22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M38"/>
  <sheetViews>
    <sheetView showGridLines="0" zoomScaleNormal="100" workbookViewId="0">
      <pane ySplit="1" topLeftCell="A2" activePane="bottomLeft" state="frozen"/>
      <selection activeCell="I28" sqref="I28"/>
      <selection pane="bottomLeft"/>
    </sheetView>
  </sheetViews>
  <sheetFormatPr defaultColWidth="8.81640625" defaultRowHeight="16" x14ac:dyDescent="0.5"/>
  <cols>
    <col min="1" max="1" width="2" style="1" customWidth="1"/>
    <col min="2" max="2" width="38.81640625" style="1" customWidth="1"/>
    <col min="3" max="3" width="19.1796875" style="1" customWidth="1"/>
    <col min="4" max="4" width="75.1796875" style="3" customWidth="1"/>
    <col min="5" max="5" width="8.54296875" style="1" customWidth="1"/>
    <col min="6" max="6" width="26.54296875" style="1" customWidth="1"/>
    <col min="7" max="8" width="8.54296875" style="1" customWidth="1"/>
    <col min="9" max="9" width="31.81640625" style="119" customWidth="1"/>
    <col min="10" max="10" width="22.453125" style="119" bestFit="1" customWidth="1"/>
    <col min="11" max="11" width="98.1796875" style="30" customWidth="1"/>
    <col min="12" max="12" width="8.54296875" style="30" customWidth="1"/>
    <col min="13" max="13" width="26.54296875" style="30" customWidth="1"/>
    <col min="14" max="14" width="8.54296875" style="1" customWidth="1"/>
    <col min="15" max="16384" width="8.81640625" style="1"/>
  </cols>
  <sheetData>
    <row r="1" spans="2:13" s="3" customFormat="1" ht="21" x14ac:dyDescent="0.5">
      <c r="B1" s="13" t="s">
        <v>444</v>
      </c>
      <c r="C1" s="13"/>
      <c r="D1" s="49"/>
      <c r="E1" s="13"/>
      <c r="F1" s="13"/>
      <c r="G1" s="1"/>
      <c r="H1" s="4"/>
      <c r="I1" s="138" t="s">
        <v>474</v>
      </c>
      <c r="J1" s="138"/>
      <c r="K1" s="159"/>
      <c r="L1" s="159"/>
      <c r="M1" s="159"/>
    </row>
    <row r="2" spans="2:13" s="3" customFormat="1" ht="21" x14ac:dyDescent="0.5">
      <c r="B2" s="14" t="s">
        <v>8</v>
      </c>
      <c r="C2" s="21"/>
      <c r="E2" s="1"/>
      <c r="F2" s="1"/>
      <c r="G2" s="1"/>
      <c r="H2" s="4"/>
      <c r="I2" s="139" t="s">
        <v>8</v>
      </c>
      <c r="J2" s="138"/>
      <c r="K2" s="148"/>
      <c r="L2" s="148"/>
      <c r="M2" s="148"/>
    </row>
    <row r="3" spans="2:13" x14ac:dyDescent="0.5">
      <c r="B3" s="20" t="s">
        <v>454</v>
      </c>
      <c r="C3" s="22" t="s">
        <v>383</v>
      </c>
      <c r="I3" s="141" t="s">
        <v>454</v>
      </c>
      <c r="J3" s="142" t="s">
        <v>383</v>
      </c>
      <c r="K3" s="148"/>
      <c r="L3" s="148"/>
      <c r="M3" s="148"/>
    </row>
    <row r="4" spans="2:13" x14ac:dyDescent="0.5">
      <c r="B4" s="20" t="s">
        <v>9</v>
      </c>
      <c r="C4" s="23"/>
      <c r="I4" s="141" t="s">
        <v>9</v>
      </c>
      <c r="J4" s="143">
        <v>43396</v>
      </c>
      <c r="K4" s="148"/>
      <c r="L4" s="148"/>
      <c r="M4" s="148"/>
    </row>
    <row r="5" spans="2:13" x14ac:dyDescent="0.5">
      <c r="B5" s="20" t="s">
        <v>10</v>
      </c>
      <c r="C5" s="23" t="s">
        <v>494</v>
      </c>
      <c r="I5" s="141" t="s">
        <v>10</v>
      </c>
      <c r="J5" s="143" t="s">
        <v>413</v>
      </c>
      <c r="K5" s="148"/>
      <c r="L5" s="148"/>
      <c r="M5" s="148"/>
    </row>
    <row r="6" spans="2:13" x14ac:dyDescent="0.5">
      <c r="B6" s="18"/>
      <c r="C6" s="19"/>
      <c r="D6" s="50"/>
      <c r="I6" s="144"/>
      <c r="J6" s="145"/>
      <c r="K6" s="160"/>
      <c r="L6" s="148"/>
      <c r="M6" s="148"/>
    </row>
    <row r="7" spans="2:13" x14ac:dyDescent="0.5">
      <c r="B7" s="14" t="s">
        <v>11</v>
      </c>
      <c r="I7" s="139" t="s">
        <v>11</v>
      </c>
      <c r="J7" s="140"/>
      <c r="K7" s="148"/>
      <c r="L7" s="148"/>
      <c r="M7" s="148"/>
    </row>
    <row r="8" spans="2:13" ht="149.25" customHeight="1" x14ac:dyDescent="0.5">
      <c r="B8" s="15" t="s">
        <v>12</v>
      </c>
      <c r="C8" s="213" t="s">
        <v>414</v>
      </c>
      <c r="D8" s="213"/>
      <c r="I8" s="141" t="s">
        <v>12</v>
      </c>
      <c r="J8" s="212" t="s">
        <v>414</v>
      </c>
      <c r="K8" s="212"/>
      <c r="L8" s="148"/>
      <c r="M8" s="148"/>
    </row>
    <row r="9" spans="2:13" x14ac:dyDescent="0.5">
      <c r="B9" s="15" t="s">
        <v>1</v>
      </c>
      <c r="C9" s="99" t="s">
        <v>51</v>
      </c>
      <c r="D9" s="51"/>
      <c r="I9" s="141" t="s">
        <v>1</v>
      </c>
      <c r="J9" s="147" t="s">
        <v>51</v>
      </c>
      <c r="K9" s="148"/>
      <c r="L9" s="148"/>
      <c r="M9" s="148"/>
    </row>
    <row r="10" spans="2:13" x14ac:dyDescent="0.5">
      <c r="B10" s="15" t="s">
        <v>13</v>
      </c>
      <c r="C10" s="15" t="s">
        <v>35</v>
      </c>
      <c r="D10" s="35"/>
      <c r="I10" s="141" t="s">
        <v>13</v>
      </c>
      <c r="J10" s="147" t="s">
        <v>35</v>
      </c>
      <c r="K10" s="148"/>
      <c r="L10" s="148"/>
      <c r="M10" s="148"/>
    </row>
    <row r="11" spans="2:13" x14ac:dyDescent="0.5">
      <c r="B11" s="15" t="s">
        <v>14</v>
      </c>
      <c r="C11" s="6" t="s">
        <v>329</v>
      </c>
      <c r="D11" s="52"/>
      <c r="I11" s="141" t="s">
        <v>14</v>
      </c>
      <c r="J11" s="141" t="s">
        <v>329</v>
      </c>
      <c r="K11" s="148"/>
      <c r="L11" s="148"/>
      <c r="M11" s="148"/>
    </row>
    <row r="12" spans="2:13" x14ac:dyDescent="0.5">
      <c r="B12" s="15" t="s">
        <v>15</v>
      </c>
      <c r="C12" s="6">
        <f>SUM(F_Inputs!Q53:U53)</f>
        <v>0</v>
      </c>
      <c r="D12" s="53"/>
      <c r="I12" s="141" t="s">
        <v>15</v>
      </c>
      <c r="J12" s="149">
        <v>0</v>
      </c>
      <c r="K12" s="150"/>
      <c r="L12" s="148"/>
      <c r="M12" s="148"/>
    </row>
    <row r="13" spans="2:13" x14ac:dyDescent="0.5">
      <c r="I13" s="140"/>
      <c r="J13" s="140"/>
      <c r="K13" s="148"/>
      <c r="L13" s="148"/>
      <c r="M13" s="148"/>
    </row>
    <row r="14" spans="2:13" x14ac:dyDescent="0.5">
      <c r="B14" s="14" t="s">
        <v>31</v>
      </c>
      <c r="I14" s="139" t="s">
        <v>31</v>
      </c>
      <c r="J14" s="140"/>
      <c r="K14" s="148"/>
      <c r="L14" s="148"/>
      <c r="M14" s="148"/>
    </row>
    <row r="15" spans="2:13" ht="64" x14ac:dyDescent="0.5">
      <c r="B15" s="15" t="s">
        <v>31</v>
      </c>
      <c r="C15" s="15" t="s">
        <v>331</v>
      </c>
      <c r="D15" s="41" t="s">
        <v>497</v>
      </c>
      <c r="I15" s="141" t="s">
        <v>31</v>
      </c>
      <c r="J15" s="184" t="s">
        <v>331</v>
      </c>
      <c r="K15" s="197" t="s">
        <v>417</v>
      </c>
      <c r="L15" s="148"/>
      <c r="M15" s="148"/>
    </row>
    <row r="16" spans="2:13" x14ac:dyDescent="0.5">
      <c r="B16" s="6" t="s">
        <v>32</v>
      </c>
      <c r="C16" s="5">
        <f>C12</f>
        <v>0</v>
      </c>
      <c r="I16" s="141" t="s">
        <v>32</v>
      </c>
      <c r="J16" s="151">
        <v>0</v>
      </c>
      <c r="K16" s="148"/>
      <c r="L16" s="148"/>
      <c r="M16" s="148"/>
    </row>
    <row r="17" spans="2:13" x14ac:dyDescent="0.5">
      <c r="B17" s="91" t="s">
        <v>457</v>
      </c>
      <c r="C17" s="92"/>
      <c r="I17" s="141" t="s">
        <v>457</v>
      </c>
      <c r="J17" s="141"/>
      <c r="K17" s="148"/>
      <c r="L17" s="148"/>
      <c r="M17" s="148"/>
    </row>
    <row r="18" spans="2:13" x14ac:dyDescent="0.5">
      <c r="B18" s="91" t="s">
        <v>327</v>
      </c>
      <c r="C18" s="92"/>
      <c r="I18" s="141" t="s">
        <v>458</v>
      </c>
      <c r="J18" s="141"/>
      <c r="K18" s="148"/>
      <c r="L18" s="148"/>
      <c r="M18" s="148"/>
    </row>
    <row r="19" spans="2:13" x14ac:dyDescent="0.5">
      <c r="B19" s="91" t="s">
        <v>327</v>
      </c>
      <c r="C19" s="92"/>
      <c r="I19" s="141" t="s">
        <v>459</v>
      </c>
      <c r="J19" s="141"/>
      <c r="K19" s="148"/>
      <c r="L19" s="148"/>
      <c r="M19" s="148"/>
    </row>
    <row r="20" spans="2:13" x14ac:dyDescent="0.5">
      <c r="B20" s="91" t="s">
        <v>327</v>
      </c>
      <c r="C20" s="91"/>
      <c r="I20" s="141" t="s">
        <v>460</v>
      </c>
      <c r="J20" s="141"/>
      <c r="K20" s="148"/>
      <c r="L20" s="148"/>
      <c r="M20" s="148"/>
    </row>
    <row r="21" spans="2:13" x14ac:dyDescent="0.5">
      <c r="B21" s="129" t="s">
        <v>461</v>
      </c>
      <c r="C21" s="126" t="b">
        <f>SUM(C17:C20)=C16</f>
        <v>1</v>
      </c>
      <c r="I21" s="152" t="s">
        <v>461</v>
      </c>
      <c r="J21" s="153" t="b">
        <v>1</v>
      </c>
      <c r="K21" s="148"/>
      <c r="L21" s="148"/>
      <c r="M21" s="148"/>
    </row>
    <row r="22" spans="2:13" x14ac:dyDescent="0.5">
      <c r="B22" s="126"/>
      <c r="C22" s="126"/>
      <c r="I22" s="154"/>
      <c r="J22" s="154"/>
      <c r="K22" s="148"/>
      <c r="L22" s="148"/>
      <c r="M22" s="148"/>
    </row>
    <row r="23" spans="2:13" x14ac:dyDescent="0.5">
      <c r="B23" s="14" t="s">
        <v>17</v>
      </c>
      <c r="I23" s="139" t="s">
        <v>17</v>
      </c>
      <c r="J23" s="140"/>
      <c r="K23" s="148"/>
      <c r="L23" s="148"/>
      <c r="M23" s="148"/>
    </row>
    <row r="24" spans="2:13" x14ac:dyDescent="0.5">
      <c r="B24" s="6" t="s">
        <v>18</v>
      </c>
      <c r="C24" s="6">
        <v>0</v>
      </c>
      <c r="I24" s="141" t="s">
        <v>18</v>
      </c>
      <c r="J24" s="141">
        <v>0</v>
      </c>
      <c r="K24" s="148"/>
      <c r="L24" s="148"/>
      <c r="M24" s="148"/>
    </row>
    <row r="25" spans="2:13" x14ac:dyDescent="0.5">
      <c r="B25" s="6" t="s">
        <v>16</v>
      </c>
      <c r="C25" s="75">
        <f>SUM(F_Inputs!Q201:U202)</f>
        <v>2503.2549831588926</v>
      </c>
      <c r="D25" s="54"/>
      <c r="I25" s="141" t="s">
        <v>16</v>
      </c>
      <c r="J25" s="155">
        <v>2503.2549831588926</v>
      </c>
      <c r="K25" s="148"/>
      <c r="L25" s="148"/>
      <c r="M25" s="148"/>
    </row>
    <row r="26" spans="2:13" x14ac:dyDescent="0.5">
      <c r="B26" s="26" t="s">
        <v>19</v>
      </c>
      <c r="C26" s="42">
        <v>0</v>
      </c>
      <c r="I26" s="147" t="s">
        <v>19</v>
      </c>
      <c r="J26" s="156">
        <v>0</v>
      </c>
      <c r="K26" s="148"/>
      <c r="L26" s="148"/>
      <c r="M26" s="148"/>
    </row>
    <row r="27" spans="2:13" ht="32" x14ac:dyDescent="0.5">
      <c r="B27" s="26" t="s">
        <v>20</v>
      </c>
      <c r="C27" s="6" t="s">
        <v>332</v>
      </c>
      <c r="I27" s="147" t="s">
        <v>20</v>
      </c>
      <c r="J27" s="141" t="s">
        <v>332</v>
      </c>
      <c r="K27" s="148"/>
      <c r="L27" s="148"/>
      <c r="M27" s="148"/>
    </row>
    <row r="28" spans="2:13" x14ac:dyDescent="0.5">
      <c r="I28" s="140"/>
      <c r="J28" s="140"/>
      <c r="K28" s="148"/>
      <c r="L28" s="148"/>
      <c r="M28" s="148"/>
    </row>
    <row r="29" spans="2:13" x14ac:dyDescent="0.5">
      <c r="B29" s="14" t="s">
        <v>21</v>
      </c>
      <c r="F29" s="14" t="s">
        <v>22</v>
      </c>
      <c r="I29" s="139" t="s">
        <v>21</v>
      </c>
      <c r="J29" s="140"/>
      <c r="K29" s="148"/>
      <c r="L29" s="148"/>
      <c r="M29" s="161" t="s">
        <v>22</v>
      </c>
    </row>
    <row r="30" spans="2:13" x14ac:dyDescent="0.5">
      <c r="B30" s="15" t="s">
        <v>23</v>
      </c>
      <c r="C30" s="15" t="s">
        <v>327</v>
      </c>
      <c r="D30" s="55"/>
      <c r="F30" s="16"/>
      <c r="I30" s="141" t="s">
        <v>23</v>
      </c>
      <c r="J30" s="184" t="s">
        <v>327</v>
      </c>
      <c r="K30" s="198"/>
      <c r="L30" s="186"/>
      <c r="M30" s="146"/>
    </row>
    <row r="31" spans="2:13" ht="409.6" customHeight="1" x14ac:dyDescent="0.5">
      <c r="B31" s="15" t="s">
        <v>24</v>
      </c>
      <c r="C31" s="15" t="s">
        <v>325</v>
      </c>
      <c r="D31" s="41" t="s">
        <v>475</v>
      </c>
      <c r="F31" s="16"/>
      <c r="I31" s="141" t="s">
        <v>24</v>
      </c>
      <c r="J31" s="184" t="s">
        <v>325</v>
      </c>
      <c r="K31" s="197" t="s">
        <v>492</v>
      </c>
      <c r="L31" s="186"/>
      <c r="M31" s="146" t="s">
        <v>371</v>
      </c>
    </row>
    <row r="32" spans="2:13" ht="83.25" customHeight="1" x14ac:dyDescent="0.5">
      <c r="B32" s="15" t="s">
        <v>25</v>
      </c>
      <c r="C32" s="15" t="s">
        <v>326</v>
      </c>
      <c r="D32" s="41" t="s">
        <v>475</v>
      </c>
      <c r="F32" s="16"/>
      <c r="I32" s="141" t="s">
        <v>25</v>
      </c>
      <c r="J32" s="184" t="s">
        <v>326</v>
      </c>
      <c r="K32" s="197" t="s">
        <v>415</v>
      </c>
      <c r="L32" s="186"/>
      <c r="M32" s="146" t="s">
        <v>338</v>
      </c>
    </row>
    <row r="33" spans="2:13" x14ac:dyDescent="0.5">
      <c r="B33" s="15" t="s">
        <v>26</v>
      </c>
      <c r="C33" s="15" t="s">
        <v>327</v>
      </c>
      <c r="D33" s="55"/>
      <c r="F33" s="15"/>
      <c r="I33" s="141" t="s">
        <v>26</v>
      </c>
      <c r="J33" s="184" t="s">
        <v>327</v>
      </c>
      <c r="K33" s="198" t="s">
        <v>337</v>
      </c>
      <c r="L33" s="186"/>
      <c r="M33" s="184"/>
    </row>
    <row r="34" spans="2:13" ht="208.5" customHeight="1" x14ac:dyDescent="0.5">
      <c r="B34" s="15" t="s">
        <v>27</v>
      </c>
      <c r="C34" s="15" t="s">
        <v>325</v>
      </c>
      <c r="D34" s="41" t="s">
        <v>475</v>
      </c>
      <c r="F34" s="16"/>
      <c r="I34" s="141" t="s">
        <v>27</v>
      </c>
      <c r="J34" s="184" t="s">
        <v>325</v>
      </c>
      <c r="K34" s="197" t="s">
        <v>416</v>
      </c>
      <c r="L34" s="186"/>
      <c r="M34" s="146" t="s">
        <v>338</v>
      </c>
    </row>
    <row r="35" spans="2:13" x14ac:dyDescent="0.5">
      <c r="B35" s="15" t="s">
        <v>28</v>
      </c>
      <c r="C35" s="15" t="s">
        <v>327</v>
      </c>
      <c r="D35" s="55"/>
      <c r="F35" s="15"/>
      <c r="I35" s="141" t="s">
        <v>28</v>
      </c>
      <c r="J35" s="184" t="s">
        <v>327</v>
      </c>
      <c r="K35" s="198" t="s">
        <v>337</v>
      </c>
      <c r="L35" s="186"/>
      <c r="M35" s="184"/>
    </row>
    <row r="36" spans="2:13" x14ac:dyDescent="0.5">
      <c r="B36" s="15" t="s">
        <v>29</v>
      </c>
      <c r="C36" s="15" t="s">
        <v>327</v>
      </c>
      <c r="D36" s="55"/>
      <c r="F36" s="15"/>
      <c r="I36" s="141" t="s">
        <v>29</v>
      </c>
      <c r="J36" s="184" t="s">
        <v>327</v>
      </c>
      <c r="K36" s="198" t="s">
        <v>337</v>
      </c>
      <c r="L36" s="186"/>
      <c r="M36" s="184"/>
    </row>
    <row r="37" spans="2:13" x14ac:dyDescent="0.5">
      <c r="B37" s="15" t="s">
        <v>30</v>
      </c>
      <c r="C37" s="15" t="s">
        <v>327</v>
      </c>
      <c r="D37" s="55"/>
      <c r="F37" s="15"/>
      <c r="I37" s="141" t="s">
        <v>30</v>
      </c>
      <c r="J37" s="184" t="s">
        <v>327</v>
      </c>
      <c r="K37" s="198" t="s">
        <v>337</v>
      </c>
      <c r="L37" s="186"/>
      <c r="M37" s="184"/>
    </row>
    <row r="38" spans="2:13" x14ac:dyDescent="0.5">
      <c r="B38" s="29"/>
      <c r="C38" s="29"/>
      <c r="D38" s="56"/>
      <c r="F38" s="28"/>
      <c r="I38" s="122"/>
      <c r="J38" s="122"/>
      <c r="K38" s="157"/>
      <c r="M38" s="158"/>
    </row>
  </sheetData>
  <mergeCells count="2">
    <mergeCell ref="C8:D8"/>
    <mergeCell ref="J8:K8"/>
  </mergeCells>
  <conditionalFormatting sqref="C21">
    <cfRule type="containsText" dxfId="25" priority="5" operator="containsText" text="True">
      <formula>NOT(ISERROR(SEARCH("True",C21)))</formula>
    </cfRule>
    <cfRule type="containsText" dxfId="24" priority="6" operator="containsText" text="False">
      <formula>NOT(ISERROR(SEARCH("False",C21)))</formula>
    </cfRule>
  </conditionalFormatting>
  <conditionalFormatting sqref="J21">
    <cfRule type="containsText" dxfId="23" priority="1" operator="containsText" text="True">
      <formula>NOT(ISERROR(SEARCH("True",J21)))</formula>
    </cfRule>
    <cfRule type="containsText" dxfId="22" priority="2" operator="containsText" text="False">
      <formula>NOT(ISERROR(SEARCH("False",J21)))</formula>
    </cfRule>
  </conditionalFormatting>
  <dataValidations count="6">
    <dataValidation type="list" allowBlank="1" showInputMessage="1" showErrorMessage="1" sqref="C15 J15">
      <formula1>"Accept, Partial accept, Reject"</formula1>
    </dataValidation>
    <dataValidation type="list" allowBlank="1" showInputMessage="1" showErrorMessage="1" sqref="C27 J27">
      <formula1>"Yes,No"</formula1>
    </dataValidation>
    <dataValidation type="list" allowBlank="1" showInputMessage="1" showErrorMessage="1" sqref="C30:C37 J30:J37">
      <formula1>"Pass,Marginal pass, Partial pass, Fail, ,Not assessed, N/A"</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I18:I20 B18:B20">
      <formula1>#REF!</formula1>
    </dataValidation>
  </dataValidations>
  <pageMargins left="0.7" right="0.7" top="0.75" bottom="0.75" header="0.3" footer="0.3"/>
  <pageSetup paperSize="9" orientation="portrait" r:id="rId1"/>
  <ignoredErrors>
    <ignoredError sqref="C12"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B22 I22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N43"/>
  <sheetViews>
    <sheetView showGridLines="0" zoomScaleNormal="100" workbookViewId="0">
      <pane ySplit="1" topLeftCell="A2" activePane="bottomLeft" state="frozen"/>
      <selection activeCell="I28" sqref="I28"/>
      <selection pane="bottomLeft"/>
    </sheetView>
  </sheetViews>
  <sheetFormatPr defaultColWidth="8.81640625" defaultRowHeight="16" x14ac:dyDescent="0.5"/>
  <cols>
    <col min="1" max="1" width="2" style="1" customWidth="1"/>
    <col min="2" max="2" width="38" style="1" customWidth="1"/>
    <col min="3" max="3" width="16.54296875" style="1" customWidth="1"/>
    <col min="4" max="4" width="78" style="1" customWidth="1"/>
    <col min="5" max="5" width="8.54296875" style="1" customWidth="1"/>
    <col min="6" max="6" width="32.54296875" style="58" customWidth="1"/>
    <col min="7" max="8" width="8.54296875" style="1" customWidth="1"/>
    <col min="9" max="9" width="31.81640625" style="119" customWidth="1"/>
    <col min="10" max="10" width="22.453125" style="119" bestFit="1" customWidth="1"/>
    <col min="11" max="11" width="98.1796875" style="30" customWidth="1"/>
    <col min="12" max="12" width="8.54296875" style="30" customWidth="1"/>
    <col min="13" max="13" width="26.54296875" style="30" customWidth="1"/>
    <col min="14" max="14" width="8.54296875" style="1" customWidth="1"/>
    <col min="15" max="16384" width="8.81640625" style="1"/>
  </cols>
  <sheetData>
    <row r="1" spans="2:13" s="3" customFormat="1" ht="21" x14ac:dyDescent="0.5">
      <c r="B1" s="13" t="s">
        <v>445</v>
      </c>
      <c r="C1" s="13"/>
      <c r="D1" s="49"/>
      <c r="E1" s="13"/>
      <c r="F1" s="13"/>
      <c r="G1" s="1"/>
      <c r="H1" s="4"/>
      <c r="I1" s="138" t="s">
        <v>474</v>
      </c>
      <c r="J1" s="138"/>
      <c r="K1" s="159"/>
      <c r="L1" s="159"/>
      <c r="M1" s="159"/>
    </row>
    <row r="2" spans="2:13" s="3" customFormat="1" ht="21" x14ac:dyDescent="0.5">
      <c r="B2" s="14" t="s">
        <v>8</v>
      </c>
      <c r="C2" s="21"/>
      <c r="D2" s="1"/>
      <c r="E2" s="1"/>
      <c r="F2" s="58"/>
      <c r="G2" s="1"/>
      <c r="H2" s="4"/>
      <c r="I2" s="139" t="s">
        <v>8</v>
      </c>
      <c r="J2" s="138"/>
      <c r="K2" s="159"/>
      <c r="L2" s="148"/>
      <c r="M2" s="148"/>
    </row>
    <row r="3" spans="2:13" x14ac:dyDescent="0.5">
      <c r="B3" s="20" t="s">
        <v>454</v>
      </c>
      <c r="C3" s="22" t="s">
        <v>403</v>
      </c>
      <c r="I3" s="141" t="s">
        <v>454</v>
      </c>
      <c r="J3" s="142" t="s">
        <v>403</v>
      </c>
      <c r="K3" s="148"/>
      <c r="L3" s="148"/>
      <c r="M3" s="148"/>
    </row>
    <row r="4" spans="2:13" x14ac:dyDescent="0.5">
      <c r="B4" s="20" t="s">
        <v>9</v>
      </c>
      <c r="C4" s="23"/>
      <c r="I4" s="141" t="s">
        <v>9</v>
      </c>
      <c r="J4" s="143">
        <v>43396</v>
      </c>
      <c r="K4" s="148"/>
      <c r="L4" s="148"/>
      <c r="M4" s="148"/>
    </row>
    <row r="5" spans="2:13" x14ac:dyDescent="0.5">
      <c r="B5" s="20" t="s">
        <v>10</v>
      </c>
      <c r="C5" s="23" t="s">
        <v>494</v>
      </c>
      <c r="I5" s="141" t="s">
        <v>10</v>
      </c>
      <c r="J5" s="143" t="s">
        <v>404</v>
      </c>
      <c r="K5" s="148"/>
      <c r="L5" s="148"/>
      <c r="M5" s="148"/>
    </row>
    <row r="6" spans="2:13" ht="16.5" x14ac:dyDescent="0.5">
      <c r="B6" s="100"/>
      <c r="C6" s="101"/>
      <c r="D6" s="101"/>
      <c r="I6" s="144"/>
      <c r="J6" s="145"/>
      <c r="K6" s="160"/>
      <c r="L6" s="148"/>
      <c r="M6" s="148"/>
    </row>
    <row r="7" spans="2:13" x14ac:dyDescent="0.5">
      <c r="B7" s="14" t="s">
        <v>11</v>
      </c>
      <c r="I7" s="139" t="s">
        <v>11</v>
      </c>
      <c r="J7" s="140"/>
      <c r="K7" s="148"/>
      <c r="L7" s="148"/>
      <c r="M7" s="148"/>
    </row>
    <row r="8" spans="2:13" ht="177" customHeight="1" x14ac:dyDescent="0.5">
      <c r="B8" s="15" t="s">
        <v>12</v>
      </c>
      <c r="C8" s="216" t="s">
        <v>419</v>
      </c>
      <c r="D8" s="216"/>
      <c r="F8" s="103"/>
      <c r="I8" s="141" t="s">
        <v>12</v>
      </c>
      <c r="J8" s="217" t="s">
        <v>419</v>
      </c>
      <c r="K8" s="217"/>
      <c r="L8" s="148"/>
      <c r="M8" s="148"/>
    </row>
    <row r="9" spans="2:13" x14ac:dyDescent="0.5">
      <c r="B9" s="15" t="s">
        <v>1</v>
      </c>
      <c r="C9" s="99" t="s">
        <v>51</v>
      </c>
      <c r="D9" s="17"/>
      <c r="I9" s="141" t="s">
        <v>1</v>
      </c>
      <c r="J9" s="147" t="s">
        <v>51</v>
      </c>
      <c r="K9" s="148"/>
      <c r="L9" s="148"/>
      <c r="M9" s="148"/>
    </row>
    <row r="10" spans="2:13" x14ac:dyDescent="0.5">
      <c r="B10" s="15" t="s">
        <v>13</v>
      </c>
      <c r="C10" s="26" t="s">
        <v>35</v>
      </c>
      <c r="I10" s="141" t="s">
        <v>13</v>
      </c>
      <c r="J10" s="147" t="s">
        <v>35</v>
      </c>
      <c r="K10" s="148"/>
      <c r="L10" s="148"/>
      <c r="M10" s="148"/>
    </row>
    <row r="11" spans="2:13" x14ac:dyDescent="0.5">
      <c r="B11" s="15" t="s">
        <v>14</v>
      </c>
      <c r="C11" s="6" t="s">
        <v>362</v>
      </c>
      <c r="D11" s="17"/>
      <c r="I11" s="141" t="s">
        <v>14</v>
      </c>
      <c r="J11" s="141" t="s">
        <v>362</v>
      </c>
      <c r="K11" s="148"/>
      <c r="L11" s="148"/>
      <c r="M11" s="148"/>
    </row>
    <row r="12" spans="2:13" ht="80" x14ac:dyDescent="0.5">
      <c r="B12" s="15" t="s">
        <v>15</v>
      </c>
      <c r="C12" s="209">
        <v>258</v>
      </c>
      <c r="D12" s="26"/>
      <c r="I12" s="141" t="s">
        <v>15</v>
      </c>
      <c r="J12" s="149">
        <v>258</v>
      </c>
      <c r="K12" s="202" t="s">
        <v>420</v>
      </c>
      <c r="L12" s="148"/>
      <c r="M12" s="148"/>
    </row>
    <row r="13" spans="2:13" x14ac:dyDescent="0.5">
      <c r="I13" s="140"/>
      <c r="J13" s="140"/>
      <c r="K13" s="148"/>
      <c r="L13" s="148"/>
      <c r="M13" s="148"/>
    </row>
    <row r="14" spans="2:13" x14ac:dyDescent="0.5">
      <c r="B14" s="14" t="s">
        <v>31</v>
      </c>
      <c r="I14" s="139" t="s">
        <v>31</v>
      </c>
      <c r="J14" s="140"/>
      <c r="K14" s="148"/>
      <c r="L14" s="148"/>
      <c r="M14" s="148"/>
    </row>
    <row r="15" spans="2:13" ht="112" x14ac:dyDescent="0.5">
      <c r="B15" s="6" t="s">
        <v>31</v>
      </c>
      <c r="C15" s="43" t="s">
        <v>331</v>
      </c>
      <c r="D15" s="44" t="s">
        <v>500</v>
      </c>
      <c r="I15" s="141" t="s">
        <v>31</v>
      </c>
      <c r="J15" s="194" t="s">
        <v>331</v>
      </c>
      <c r="K15" s="195" t="s">
        <v>425</v>
      </c>
      <c r="L15" s="148"/>
      <c r="M15" s="148"/>
    </row>
    <row r="16" spans="2:13" x14ac:dyDescent="0.5">
      <c r="B16" s="6" t="s">
        <v>32</v>
      </c>
      <c r="C16" s="5">
        <v>0</v>
      </c>
      <c r="D16" s="9"/>
      <c r="I16" s="141" t="s">
        <v>32</v>
      </c>
      <c r="J16" s="151">
        <v>0</v>
      </c>
      <c r="K16" s="148"/>
      <c r="L16" s="148"/>
      <c r="M16" s="148"/>
    </row>
    <row r="17" spans="2:13" x14ac:dyDescent="0.5">
      <c r="B17" s="48" t="s">
        <v>457</v>
      </c>
      <c r="C17" s="48"/>
      <c r="D17" s="9"/>
      <c r="I17" s="141" t="s">
        <v>457</v>
      </c>
      <c r="J17" s="141"/>
      <c r="K17" s="148"/>
      <c r="L17" s="148"/>
      <c r="M17" s="148"/>
    </row>
    <row r="18" spans="2:13" x14ac:dyDescent="0.5">
      <c r="B18" s="91" t="s">
        <v>327</v>
      </c>
      <c r="C18" s="48"/>
      <c r="D18" s="9"/>
      <c r="I18" s="141" t="s">
        <v>458</v>
      </c>
      <c r="J18" s="141"/>
      <c r="K18" s="148"/>
      <c r="L18" s="148"/>
      <c r="M18" s="148"/>
    </row>
    <row r="19" spans="2:13" x14ac:dyDescent="0.5">
      <c r="B19" s="91" t="s">
        <v>327</v>
      </c>
      <c r="C19" s="48"/>
      <c r="D19" s="9"/>
      <c r="I19" s="141" t="s">
        <v>459</v>
      </c>
      <c r="J19" s="141"/>
      <c r="K19" s="148"/>
      <c r="L19" s="148"/>
      <c r="M19" s="148"/>
    </row>
    <row r="20" spans="2:13" x14ac:dyDescent="0.5">
      <c r="B20" s="91" t="s">
        <v>327</v>
      </c>
      <c r="C20" s="48"/>
      <c r="D20" s="9"/>
      <c r="I20" s="141" t="s">
        <v>460</v>
      </c>
      <c r="J20" s="141"/>
      <c r="K20" s="148"/>
      <c r="L20" s="148"/>
      <c r="M20" s="148"/>
    </row>
    <row r="21" spans="2:13" x14ac:dyDescent="0.5">
      <c r="B21" s="129" t="s">
        <v>461</v>
      </c>
      <c r="C21" s="126" t="b">
        <f>SUM(C17:C20)=C16</f>
        <v>1</v>
      </c>
      <c r="I21" s="152" t="s">
        <v>461</v>
      </c>
      <c r="J21" s="153" t="b">
        <v>1</v>
      </c>
      <c r="K21" s="148"/>
      <c r="L21" s="148"/>
      <c r="M21" s="148"/>
    </row>
    <row r="22" spans="2:13" x14ac:dyDescent="0.5">
      <c r="I22" s="154"/>
      <c r="J22" s="154"/>
      <c r="K22" s="148"/>
      <c r="L22" s="148"/>
      <c r="M22" s="148"/>
    </row>
    <row r="23" spans="2:13" x14ac:dyDescent="0.5">
      <c r="B23" s="14" t="s">
        <v>17</v>
      </c>
      <c r="I23" s="139" t="s">
        <v>17</v>
      </c>
      <c r="J23" s="140"/>
      <c r="K23" s="148"/>
      <c r="L23" s="148"/>
      <c r="M23" s="148"/>
    </row>
    <row r="24" spans="2:13" x14ac:dyDescent="0.5">
      <c r="B24" s="6" t="s">
        <v>18</v>
      </c>
      <c r="C24" s="27">
        <v>79</v>
      </c>
      <c r="I24" s="141" t="s">
        <v>18</v>
      </c>
      <c r="J24" s="141">
        <v>79</v>
      </c>
      <c r="K24" s="148"/>
      <c r="L24" s="148"/>
      <c r="M24" s="148"/>
    </row>
    <row r="25" spans="2:13" x14ac:dyDescent="0.5">
      <c r="B25" s="6" t="s">
        <v>16</v>
      </c>
      <c r="C25" s="95">
        <f>SUM(F_Inputs!Q201:U202)</f>
        <v>2503.2549831588926</v>
      </c>
      <c r="I25" s="141" t="s">
        <v>16</v>
      </c>
      <c r="J25" s="155">
        <v>2503.2549831588926</v>
      </c>
      <c r="K25" s="148"/>
      <c r="L25" s="148"/>
      <c r="M25" s="148"/>
    </row>
    <row r="26" spans="2:13" x14ac:dyDescent="0.5">
      <c r="B26" s="26" t="s">
        <v>19</v>
      </c>
      <c r="C26" s="32">
        <f>(C12-C24)/C25</f>
        <v>7.1506898499855337E-2</v>
      </c>
      <c r="I26" s="147" t="s">
        <v>19</v>
      </c>
      <c r="J26" s="156">
        <v>7.1506898499855337E-2</v>
      </c>
      <c r="K26" s="148"/>
      <c r="L26" s="148"/>
      <c r="M26" s="148"/>
    </row>
    <row r="27" spans="2:13" ht="32" x14ac:dyDescent="0.5">
      <c r="B27" s="26" t="s">
        <v>20</v>
      </c>
      <c r="C27" s="27" t="s">
        <v>328</v>
      </c>
      <c r="I27" s="147" t="s">
        <v>20</v>
      </c>
      <c r="J27" s="141" t="s">
        <v>328</v>
      </c>
      <c r="K27" s="148"/>
      <c r="L27" s="148"/>
      <c r="M27" s="148"/>
    </row>
    <row r="28" spans="2:13" x14ac:dyDescent="0.5">
      <c r="I28" s="140"/>
      <c r="J28" s="140"/>
      <c r="K28" s="148"/>
      <c r="L28" s="148"/>
      <c r="M28" s="148"/>
    </row>
    <row r="29" spans="2:13" x14ac:dyDescent="0.5">
      <c r="B29" s="14" t="s">
        <v>21</v>
      </c>
      <c r="F29" s="104" t="s">
        <v>22</v>
      </c>
      <c r="I29" s="139" t="s">
        <v>21</v>
      </c>
      <c r="J29" s="140"/>
      <c r="K29" s="148"/>
      <c r="L29" s="148"/>
      <c r="M29" s="161" t="s">
        <v>22</v>
      </c>
    </row>
    <row r="30" spans="2:13" ht="51.75" customHeight="1" x14ac:dyDescent="0.5">
      <c r="B30" s="15" t="s">
        <v>23</v>
      </c>
      <c r="C30" s="43" t="s">
        <v>324</v>
      </c>
      <c r="D30" s="44" t="s">
        <v>496</v>
      </c>
      <c r="E30" s="9"/>
      <c r="F30" s="111"/>
      <c r="I30" s="141" t="s">
        <v>23</v>
      </c>
      <c r="J30" s="194" t="s">
        <v>324</v>
      </c>
      <c r="K30" s="195" t="s">
        <v>421</v>
      </c>
      <c r="L30" s="196"/>
      <c r="M30" s="199" t="s">
        <v>418</v>
      </c>
    </row>
    <row r="31" spans="2:13" ht="387.75" customHeight="1" x14ac:dyDescent="0.5">
      <c r="B31" s="15" t="s">
        <v>24</v>
      </c>
      <c r="C31" s="43" t="s">
        <v>325</v>
      </c>
      <c r="D31" s="97" t="s">
        <v>499</v>
      </c>
      <c r="E31" s="9"/>
      <c r="F31" s="111"/>
      <c r="I31" s="141" t="s">
        <v>24</v>
      </c>
      <c r="J31" s="194" t="s">
        <v>325</v>
      </c>
      <c r="K31" s="200" t="s">
        <v>483</v>
      </c>
      <c r="L31" s="196"/>
      <c r="M31" s="199"/>
    </row>
    <row r="32" spans="2:13" ht="112" x14ac:dyDescent="0.5">
      <c r="B32" s="15" t="s">
        <v>25</v>
      </c>
      <c r="C32" s="43" t="s">
        <v>326</v>
      </c>
      <c r="D32" s="45" t="s">
        <v>496</v>
      </c>
      <c r="E32" s="9"/>
      <c r="F32" s="111"/>
      <c r="I32" s="141" t="s">
        <v>25</v>
      </c>
      <c r="J32" s="194" t="s">
        <v>326</v>
      </c>
      <c r="K32" s="201" t="s">
        <v>422</v>
      </c>
      <c r="L32" s="148"/>
      <c r="M32" s="147"/>
    </row>
    <row r="33" spans="2:14" ht="48" x14ac:dyDescent="0.5">
      <c r="B33" s="15" t="s">
        <v>26</v>
      </c>
      <c r="C33" s="43" t="s">
        <v>325</v>
      </c>
      <c r="D33" s="44" t="s">
        <v>496</v>
      </c>
      <c r="E33" s="9"/>
      <c r="F33" s="111"/>
      <c r="I33" s="141" t="s">
        <v>26</v>
      </c>
      <c r="J33" s="194" t="s">
        <v>325</v>
      </c>
      <c r="K33" s="195" t="s">
        <v>344</v>
      </c>
      <c r="L33" s="148"/>
      <c r="M33" s="147"/>
    </row>
    <row r="34" spans="2:14" ht="96" x14ac:dyDescent="0.5">
      <c r="B34" s="15" t="s">
        <v>27</v>
      </c>
      <c r="C34" s="43" t="s">
        <v>325</v>
      </c>
      <c r="D34" s="44" t="s">
        <v>498</v>
      </c>
      <c r="E34" s="9"/>
      <c r="F34" s="111"/>
      <c r="I34" s="141" t="s">
        <v>27</v>
      </c>
      <c r="J34" s="194" t="s">
        <v>325</v>
      </c>
      <c r="K34" s="195" t="s">
        <v>423</v>
      </c>
      <c r="L34" s="148"/>
      <c r="M34" s="147"/>
    </row>
    <row r="35" spans="2:14" ht="64" x14ac:dyDescent="0.5">
      <c r="B35" s="15" t="s">
        <v>28</v>
      </c>
      <c r="C35" s="43" t="s">
        <v>325</v>
      </c>
      <c r="D35" s="44" t="s">
        <v>496</v>
      </c>
      <c r="E35" s="9"/>
      <c r="F35" s="111"/>
      <c r="I35" s="141" t="s">
        <v>28</v>
      </c>
      <c r="J35" s="194" t="s">
        <v>325</v>
      </c>
      <c r="K35" s="195" t="s">
        <v>424</v>
      </c>
      <c r="L35" s="148"/>
      <c r="M35" s="147"/>
    </row>
    <row r="36" spans="2:14" x14ac:dyDescent="0.5">
      <c r="B36" s="15" t="s">
        <v>29</v>
      </c>
      <c r="C36" s="43" t="s">
        <v>327</v>
      </c>
      <c r="D36" s="44"/>
      <c r="E36" s="9"/>
      <c r="F36" s="111"/>
      <c r="I36" s="141" t="s">
        <v>29</v>
      </c>
      <c r="J36" s="194" t="s">
        <v>327</v>
      </c>
      <c r="K36" s="195"/>
      <c r="L36" s="148"/>
      <c r="M36" s="147"/>
    </row>
    <row r="37" spans="2:14" x14ac:dyDescent="0.5">
      <c r="B37" s="15" t="s">
        <v>30</v>
      </c>
      <c r="C37" s="43" t="s">
        <v>327</v>
      </c>
      <c r="D37" s="43"/>
      <c r="E37" s="9"/>
      <c r="F37" s="111"/>
      <c r="I37" s="141" t="s">
        <v>30</v>
      </c>
      <c r="J37" s="194" t="s">
        <v>327</v>
      </c>
      <c r="K37" s="194"/>
      <c r="L37" s="148"/>
      <c r="M37" s="147"/>
    </row>
    <row r="38" spans="2:14" x14ac:dyDescent="0.5">
      <c r="B38" s="29"/>
      <c r="C38" s="29"/>
      <c r="D38" s="29"/>
      <c r="F38" s="102"/>
      <c r="I38" s="122"/>
      <c r="J38" s="122"/>
      <c r="K38" s="157"/>
      <c r="M38" s="158"/>
    </row>
    <row r="43" spans="2:14" x14ac:dyDescent="0.5">
      <c r="N43" s="4"/>
    </row>
  </sheetData>
  <mergeCells count="2">
    <mergeCell ref="C8:D8"/>
    <mergeCell ref="J8:K8"/>
  </mergeCells>
  <conditionalFormatting sqref="C21">
    <cfRule type="containsText" dxfId="21" priority="5" operator="containsText" text="True">
      <formula>NOT(ISERROR(SEARCH("True",C21)))</formula>
    </cfRule>
    <cfRule type="containsText" dxfId="20" priority="6" operator="containsText" text="False">
      <formula>NOT(ISERROR(SEARCH("False",C21)))</formula>
    </cfRule>
  </conditionalFormatting>
  <conditionalFormatting sqref="J21">
    <cfRule type="containsText" dxfId="19" priority="1" operator="containsText" text="True">
      <formula>NOT(ISERROR(SEARCH("True",J21)))</formula>
    </cfRule>
    <cfRule type="containsText" dxfId="18" priority="2" operator="containsText" text="False">
      <formula>NOT(ISERROR(SEARCH("False",J21)))</formula>
    </cfRule>
  </conditionalFormatting>
  <dataValidations count="6">
    <dataValidation type="list" allowBlank="1" showInputMessage="1" showErrorMessage="1" sqref="C30:C38 J30:J38">
      <formula1>"Pass, Partial pass, Fail, Not assessed, N/A"</formula1>
    </dataValidation>
    <dataValidation type="list" allowBlank="1" showInputMessage="1" showErrorMessage="1" sqref="C27 J27">
      <formula1>"Yes,No"</formula1>
    </dataValidation>
    <dataValidation type="list" allowBlank="1" showInputMessage="1" showErrorMessage="1" sqref="C15 J15">
      <formula1>"Accept, Partial accept, Reject"</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I18:I20 B18:B20">
      <formula1>#REF!</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9BAC9199A851E3458FBFE5AC1863D7C8" ma:contentTypeVersion="49" ma:contentTypeDescription="Create a new document" ma:contentTypeScope="" ma:versionID="2a58eaf30dcceabbda53b5999f2f1986">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Cost Assessment</TermName>
          <TermId xmlns="http://schemas.microsoft.com/office/infopath/2007/PartnerControls">c61055bb-c189-45d6-9bf3-4e8f946eb105</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1786</Value>
      <Value>31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[POLICY]</TermName>
          <TermId xmlns="http://schemas.microsoft.com/office/infopath/2007/PartnerControls">860b1dac-401e-4af8-91e0-955522dbb5ae</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BE34EF06-0BE4-4B80-9235-B708E6A0EA30}">
  <ds:schemaRefs>
    <ds:schemaRef ds:uri="Microsoft.SharePoint.Taxonomy.ContentTypeSync"/>
  </ds:schemaRefs>
</ds:datastoreItem>
</file>

<file path=customXml/itemProps2.xml><?xml version="1.0" encoding="utf-8"?>
<ds:datastoreItem xmlns:ds="http://schemas.openxmlformats.org/officeDocument/2006/customXml" ds:itemID="{12811468-46BC-432C-9FD5-CB73FDB03C33}">
  <ds:schemaRefs>
    <ds:schemaRef ds:uri="http://schemas.microsoft.com/sharepoint/v3/contenttype/forms"/>
  </ds:schemaRefs>
</ds:datastoreItem>
</file>

<file path=customXml/itemProps3.xml><?xml version="1.0" encoding="utf-8"?>
<ds:datastoreItem xmlns:ds="http://schemas.openxmlformats.org/officeDocument/2006/customXml" ds:itemID="{EBF44A25-8778-40BB-B5E1-EFA859112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063FB9-8A41-41C6-8994-F6CA23DDE9B2}">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vt:lpstr>
      <vt:lpstr>F_Inputs</vt:lpstr>
      <vt:lpstr>WWN_quality</vt:lpstr>
      <vt:lpstr>WR_WFD investigations</vt:lpstr>
      <vt:lpstr>WN_new supply schemes</vt:lpstr>
      <vt:lpstr>WN_resilience</vt:lpstr>
      <vt:lpstr>WN_security</vt:lpstr>
      <vt:lpstr>WN_economies of scale</vt:lpstr>
      <vt:lpstr>WN_developer services</vt:lpstr>
      <vt:lpstr>WWN_economies of scale</vt:lpstr>
      <vt:lpstr>WWN_treatment complexity</vt:lpstr>
      <vt:lpstr>WWN_energy prices</vt:lpstr>
      <vt:lpstr>WR_energy prices 1</vt:lpstr>
      <vt:lpstr>WN_energy prices 2</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2019-12-12T11:03:24Z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Document_x0020_Type">
    <vt:lpwstr/>
  </property>
  <property fmtid="{D5CDD505-2E9C-101B-9397-08002B2CF9AE}" pid="4" name="Water Companies">
    <vt:lpwstr/>
  </property>
  <property fmtid="{D5CDD505-2E9C-101B-9397-08002B2CF9AE}" pid="5" name="ContentTypeId">
    <vt:lpwstr>0x010100573134B1BDBFC74F8C2DBF70E4CDEAD4009BAC9199A851E3458FBFE5AC1863D7C8</vt:lpwstr>
  </property>
  <property fmtid="{D5CDD505-2E9C-101B-9397-08002B2CF9AE}" pid="6" name="Document Type">
    <vt:lpwstr/>
  </property>
  <property fmtid="{D5CDD505-2E9C-101B-9397-08002B2CF9AE}" pid="7" name="Water_x0020_Companies">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1786;#Cost Assessment|c61055bb-c189-45d6-9bf3-4e8f946eb105</vt:lpwstr>
  </property>
  <property fmtid="{D5CDD505-2E9C-101B-9397-08002B2CF9AE}" pid="15" name="Stakeholder 3">
    <vt:lpwstr/>
  </property>
  <property fmtid="{D5CDD505-2E9C-101B-9397-08002B2CF9AE}" pid="16" name="Stakeholder">
    <vt:lpwstr/>
  </property>
  <property fmtid="{D5CDD505-2E9C-101B-9397-08002B2CF9AE}" pid="17" name="Security Classification">
    <vt:lpwstr>31;#OFFICIAL SENSITIVE [POLICY]|860b1dac-401e-4af8-91e0-955522dbb5ae</vt:lpwstr>
  </property>
</Properties>
</file>