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680" windowHeight="8640" tabRatio="778" firstSheet="1" activeTab="11"/>
  </bookViews>
  <sheets>
    <sheet name="Cover" sheetId="14" r:id="rId1"/>
    <sheet name="F_Inputs SWB" sheetId="28" r:id="rId2"/>
    <sheet name="WR_Isles of Scilly" sheetId="6" r:id="rId3"/>
    <sheet name="WN_Knapp Mill" sheetId="23" r:id="rId4"/>
    <sheet name="WN_Aldernery" sheetId="24" r:id="rId5"/>
    <sheet name="WN_Isles of Scilly" sheetId="25" r:id="rId6"/>
    <sheet name="WWN_Isles of Scilly" sheetId="26" r:id="rId7"/>
    <sheet name="BR_Isles of Scilly" sheetId="27" r:id="rId8"/>
    <sheet name="WWN_Base costs UV treatment" sheetId="32" r:id="rId9"/>
    <sheet name="WN_growth" sheetId="33" r:id="rId10"/>
    <sheet name="WWN_growth" sheetId="34" r:id="rId11"/>
    <sheet name="Summary" sheetId="19" r:id="rId12"/>
  </sheets>
  <calcPr calcId="152511"/>
</workbook>
</file>

<file path=xl/calcChain.xml><?xml version="1.0" encoding="utf-8"?>
<calcChain xmlns="http://schemas.openxmlformats.org/spreadsheetml/2006/main">
  <c r="C26" i="34" l="1"/>
  <c r="C25" i="27" l="1"/>
  <c r="C25" i="26"/>
  <c r="C25" i="25"/>
  <c r="C25" i="6"/>
  <c r="N13" i="19" l="1"/>
  <c r="L13" i="19"/>
  <c r="M13" i="19"/>
  <c r="K13" i="19"/>
  <c r="J13" i="19"/>
  <c r="I13" i="19"/>
  <c r="H13" i="19"/>
  <c r="G13" i="19"/>
  <c r="F13" i="19"/>
  <c r="E13" i="19"/>
  <c r="N11" i="19"/>
  <c r="M11" i="19"/>
  <c r="L11" i="19"/>
  <c r="K11" i="19"/>
  <c r="J11" i="19"/>
  <c r="I11" i="19"/>
  <c r="N12" i="19"/>
  <c r="M12" i="19"/>
  <c r="L12" i="19"/>
  <c r="K12" i="19"/>
  <c r="J12" i="19"/>
  <c r="I12" i="19"/>
  <c r="H12" i="19"/>
  <c r="G12" i="19"/>
  <c r="F12" i="19"/>
  <c r="E12" i="19"/>
  <c r="D13" i="19"/>
  <c r="D12" i="19"/>
  <c r="C13" i="19"/>
  <c r="C12" i="19"/>
  <c r="C25" i="34"/>
  <c r="C21" i="34"/>
  <c r="C17" i="34"/>
  <c r="C25" i="33"/>
  <c r="C17" i="33"/>
  <c r="C26" i="33" l="1"/>
  <c r="C21" i="33" l="1"/>
  <c r="C16" i="27" l="1"/>
  <c r="C12" i="27"/>
  <c r="C12" i="26"/>
  <c r="C16" i="26" s="1"/>
  <c r="C16" i="25"/>
  <c r="C12" i="25"/>
  <c r="C16" i="6"/>
  <c r="C12" i="6"/>
  <c r="C26" i="32" l="1"/>
  <c r="N52" i="23" l="1"/>
  <c r="Q62" i="23" l="1"/>
  <c r="Q53" i="23" l="1"/>
  <c r="Q63" i="23" l="1"/>
  <c r="Q65" i="23" s="1"/>
  <c r="H11" i="19" l="1"/>
  <c r="G11" i="19"/>
  <c r="F11" i="19"/>
  <c r="E11" i="19"/>
  <c r="D11" i="19"/>
  <c r="C11" i="19"/>
  <c r="C25" i="32" l="1"/>
  <c r="C21" i="32" l="1"/>
  <c r="N10" i="19" l="1"/>
  <c r="M10" i="19"/>
  <c r="L10" i="19"/>
  <c r="K10" i="19"/>
  <c r="I10" i="19"/>
  <c r="N9" i="19"/>
  <c r="M9" i="19"/>
  <c r="L9" i="19"/>
  <c r="K9" i="19"/>
  <c r="I9" i="19"/>
  <c r="N8" i="19"/>
  <c r="M8" i="19"/>
  <c r="L8" i="19"/>
  <c r="K8" i="19"/>
  <c r="I8" i="19"/>
  <c r="N7" i="19"/>
  <c r="M7" i="19"/>
  <c r="K7" i="19"/>
  <c r="I7" i="19"/>
  <c r="H7" i="19"/>
  <c r="N6" i="19"/>
  <c r="M6" i="19"/>
  <c r="K6" i="19"/>
  <c r="I6" i="19"/>
  <c r="H6" i="19"/>
  <c r="N5" i="19"/>
  <c r="M5" i="19"/>
  <c r="L5" i="19"/>
  <c r="K5" i="19"/>
  <c r="I5" i="19"/>
  <c r="J70" i="23" l="1"/>
  <c r="J71" i="23"/>
  <c r="I72" i="23"/>
  <c r="H5" i="19" l="1"/>
  <c r="J8" i="19"/>
  <c r="J9" i="19"/>
  <c r="H9" i="19"/>
  <c r="H10" i="19"/>
  <c r="H8" i="19"/>
  <c r="J10" i="19" l="1"/>
  <c r="C21" i="27"/>
  <c r="C21" i="26"/>
  <c r="C21" i="25"/>
  <c r="E10" i="19"/>
  <c r="E9" i="19"/>
  <c r="E8" i="19"/>
  <c r="E5" i="19"/>
  <c r="J5" i="19" l="1"/>
  <c r="C21" i="6"/>
  <c r="J68" i="23"/>
  <c r="K71" i="23" l="1"/>
  <c r="K70" i="23"/>
  <c r="K72" i="23" l="1"/>
  <c r="C26" i="27"/>
  <c r="C26" i="26"/>
  <c r="C26" i="25"/>
  <c r="C26" i="6"/>
  <c r="Q105" i="28" l="1"/>
  <c r="Q73" i="28"/>
  <c r="Q49" i="28"/>
  <c r="Q41" i="28"/>
  <c r="Q9" i="28"/>
  <c r="C11" i="24" l="1"/>
  <c r="C11" i="23"/>
  <c r="L62" i="23" l="1"/>
  <c r="K62" i="23"/>
  <c r="J62" i="23"/>
  <c r="I62" i="23"/>
  <c r="H62" i="23"/>
  <c r="L61" i="23"/>
  <c r="K61" i="23"/>
  <c r="J61" i="23"/>
  <c r="I61" i="23"/>
  <c r="H61" i="23"/>
  <c r="L60" i="23"/>
  <c r="K60" i="23"/>
  <c r="J60" i="23"/>
  <c r="I60" i="23"/>
  <c r="H60" i="23"/>
  <c r="M58" i="23"/>
  <c r="I53" i="23"/>
  <c r="J53" i="23"/>
  <c r="K53" i="23"/>
  <c r="L53" i="23"/>
  <c r="I52" i="23"/>
  <c r="J52" i="23"/>
  <c r="K52" i="23"/>
  <c r="L52" i="23"/>
  <c r="H53" i="23"/>
  <c r="H52" i="23"/>
  <c r="I51" i="23"/>
  <c r="J51" i="23"/>
  <c r="K51" i="23"/>
  <c r="L51" i="23"/>
  <c r="H51" i="23"/>
  <c r="M49" i="23"/>
  <c r="M51" i="23" l="1"/>
  <c r="M52" i="23"/>
  <c r="M61" i="23"/>
  <c r="M60" i="23"/>
  <c r="M62" i="23"/>
  <c r="M53" i="23"/>
  <c r="M54" i="23" l="1"/>
  <c r="M63" i="23"/>
  <c r="N61" i="23"/>
  <c r="C12" i="24"/>
  <c r="C12" i="23"/>
  <c r="C25" i="24"/>
  <c r="C27" i="23"/>
  <c r="N63" i="23" l="1"/>
  <c r="C16" i="24"/>
  <c r="R62" i="23"/>
  <c r="C19" i="24" s="1"/>
  <c r="L7" i="19" s="1"/>
  <c r="R61" i="23"/>
  <c r="C18" i="24" s="1"/>
  <c r="J7" i="19" s="1"/>
  <c r="C16" i="23"/>
  <c r="R53" i="23"/>
  <c r="C19" i="23" s="1"/>
  <c r="L6" i="19" s="1"/>
  <c r="R52" i="23"/>
  <c r="C18" i="23" s="1"/>
  <c r="J6" i="19" s="1"/>
  <c r="E7" i="19"/>
  <c r="C26" i="24"/>
  <c r="C28" i="23"/>
  <c r="E6" i="19"/>
  <c r="D8" i="19"/>
  <c r="C21" i="23" l="1"/>
  <c r="C21" i="24"/>
  <c r="G10" i="19"/>
  <c r="F10" i="19"/>
  <c r="D10" i="19"/>
  <c r="C10" i="19"/>
  <c r="B10" i="19"/>
  <c r="G9" i="19"/>
  <c r="F9" i="19"/>
  <c r="D9" i="19"/>
  <c r="C9" i="19"/>
  <c r="B9" i="19"/>
  <c r="G8" i="19"/>
  <c r="F8" i="19"/>
  <c r="C8" i="19"/>
  <c r="B8" i="19"/>
  <c r="G7" i="19"/>
  <c r="F7" i="19"/>
  <c r="D7" i="19"/>
  <c r="C7" i="19"/>
  <c r="B7" i="19"/>
  <c r="G6" i="19"/>
  <c r="F6" i="19"/>
  <c r="D6" i="19"/>
  <c r="C22" i="19" s="1"/>
  <c r="C6" i="19"/>
  <c r="B6" i="19"/>
  <c r="G5" i="19"/>
  <c r="F5" i="19"/>
  <c r="D5" i="19"/>
  <c r="C5" i="19"/>
  <c r="B5" i="19"/>
  <c r="C20" i="19" l="1"/>
  <c r="C19" i="19"/>
  <c r="C23" i="19"/>
  <c r="C21" i="19"/>
</calcChain>
</file>

<file path=xl/sharedStrings.xml><?xml version="1.0" encoding="utf-8"?>
<sst xmlns="http://schemas.openxmlformats.org/spreadsheetml/2006/main" count="1941" uniqueCount="506">
  <si>
    <t>Cover sheet</t>
  </si>
  <si>
    <t>Company</t>
  </si>
  <si>
    <t>2020-21</t>
  </si>
  <si>
    <t>2021-22</t>
  </si>
  <si>
    <t>2022-23</t>
  </si>
  <si>
    <t>2023-24</t>
  </si>
  <si>
    <t>2024-25</t>
  </si>
  <si>
    <t>Water resources</t>
  </si>
  <si>
    <t>Bioresources</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</si>
  <si>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</si>
  <si>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</si>
  <si>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</si>
  <si>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</si>
  <si>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</si>
  <si>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</si>
  <si>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</si>
  <si>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</si>
  <si>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</si>
  <si>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</si>
  <si>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</si>
  <si>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</si>
  <si>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</si>
  <si>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</si>
  <si>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</si>
  <si>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</si>
  <si>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</si>
  <si>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</si>
  <si>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</si>
  <si>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</si>
  <si>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</si>
  <si>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</si>
  <si>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</si>
  <si>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</si>
  <si>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</si>
  <si>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</si>
  <si>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</si>
  <si>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Water network plus</t>
  </si>
  <si>
    <t>Wastewater network plus</t>
  </si>
  <si>
    <t>Isles of Scilly</t>
  </si>
  <si>
    <t>Knapp Mill new water treatment works</t>
  </si>
  <si>
    <t>Aldernery new water treatment works</t>
  </si>
  <si>
    <t>Price Review 2019</t>
  </si>
  <si>
    <t>£m</t>
  </si>
  <si>
    <t>Capital expenditure - Totex - Sludge treatment</t>
  </si>
  <si>
    <t>WWS1021SDT</t>
  </si>
  <si>
    <t>SWB</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</si>
  <si>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</si>
  <si>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</si>
  <si>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</si>
  <si>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</si>
  <si>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</si>
  <si>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</si>
  <si>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</si>
  <si>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</si>
  <si>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</si>
  <si>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</si>
  <si>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</si>
  <si>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</si>
  <si>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</si>
  <si>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</si>
  <si>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</si>
  <si>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</si>
  <si>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</si>
  <si>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</si>
  <si>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</si>
  <si>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</si>
  <si>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</si>
  <si>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</si>
  <si>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</si>
  <si>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</si>
  <si>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</si>
  <si>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</si>
  <si>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</si>
  <si>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</si>
  <si>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</si>
  <si>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</si>
  <si>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</si>
  <si>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</si>
  <si>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</si>
  <si>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</si>
  <si>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</si>
  <si>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</si>
  <si>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</si>
  <si>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</si>
  <si>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</si>
  <si>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</si>
  <si>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</si>
  <si>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</si>
  <si>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</si>
  <si>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</si>
  <si>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</si>
  <si>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</si>
  <si>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</si>
  <si>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</si>
  <si>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</si>
  <si>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</si>
  <si>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</si>
  <si>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</si>
  <si>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</si>
  <si>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</si>
  <si>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</si>
  <si>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</si>
  <si>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</si>
  <si>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</si>
  <si>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</si>
  <si>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</si>
  <si>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</si>
  <si>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</si>
  <si>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</si>
  <si>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</si>
  <si>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</si>
  <si>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</si>
  <si>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</si>
  <si>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</si>
  <si>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</si>
  <si>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</si>
  <si>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</si>
  <si>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</si>
  <si>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</si>
  <si>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</si>
  <si>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</si>
  <si>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</si>
  <si>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</si>
  <si>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</si>
  <si>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</si>
  <si>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</si>
  <si>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</si>
  <si>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</si>
  <si>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</si>
  <si>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</si>
  <si>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</si>
  <si>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</si>
  <si>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</si>
  <si>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</si>
  <si>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</si>
  <si>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</si>
  <si>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</si>
  <si>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</si>
  <si>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</si>
  <si>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</si>
  <si>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</si>
  <si>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</si>
  <si>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</si>
  <si>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</si>
  <si>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</si>
  <si>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</si>
  <si>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</si>
  <si>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</si>
  <si>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</si>
  <si>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</si>
  <si>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</si>
  <si>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</si>
  <si>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</si>
  <si>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</si>
  <si>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</si>
  <si>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</si>
  <si>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</si>
  <si>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</si>
  <si>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</si>
  <si>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</si>
  <si>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</si>
  <si>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</si>
  <si>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</si>
  <si>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</si>
  <si>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</si>
  <si>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</si>
  <si>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</si>
  <si>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</si>
  <si>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</si>
  <si>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</si>
  <si>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</si>
  <si>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</si>
  <si>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</si>
  <si>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</si>
  <si>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</si>
  <si>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</si>
  <si>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</si>
  <si>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</si>
  <si>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</si>
  <si>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</si>
  <si>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</si>
  <si>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</si>
  <si>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</si>
  <si>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</si>
  <si>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</si>
  <si>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</si>
  <si>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</si>
  <si>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</si>
  <si>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</si>
  <si>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</si>
  <si>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</si>
  <si>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</si>
  <si>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</si>
  <si>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</si>
  <si>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</si>
  <si>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</si>
  <si>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</si>
  <si>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Atypical large investment</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</si>
  <si>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</si>
  <si>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</si>
  <si>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</si>
  <si>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</si>
  <si>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</si>
  <si>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</si>
  <si>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</si>
  <si>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</si>
  <si>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</si>
  <si>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</si>
  <si>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</si>
  <si>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</si>
  <si>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</si>
  <si>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</si>
  <si>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</si>
  <si>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</si>
  <si>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</si>
  <si>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</si>
  <si>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</si>
  <si>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</si>
  <si>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</si>
  <si>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</si>
  <si>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</si>
  <si>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</si>
  <si>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</si>
  <si>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</si>
  <si>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</si>
  <si>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</si>
  <si>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</si>
  <si>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</si>
  <si>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</si>
  <si>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</si>
  <si>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</si>
  <si>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</si>
  <si>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</si>
  <si>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</si>
  <si>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</si>
  <si>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</si>
  <si>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</si>
  <si>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</si>
  <si>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</si>
  <si>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</si>
  <si>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</si>
  <si>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</si>
  <si>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</si>
  <si>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</si>
  <si>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</si>
  <si>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</si>
  <si>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</si>
  <si>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</si>
  <si>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</si>
  <si>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</si>
  <si>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</si>
  <si>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</si>
  <si>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</si>
  <si>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</si>
  <si>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</si>
  <si>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</si>
  <si>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</si>
  <si>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</si>
  <si>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</si>
  <si>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</si>
  <si>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</si>
  <si>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</si>
  <si>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</si>
  <si>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</si>
  <si>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</si>
  <si>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</si>
  <si>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</si>
  <si>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</si>
  <si>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</si>
  <si>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</si>
  <si>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</si>
  <si>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</si>
  <si>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</si>
  <si>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</si>
  <si>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</si>
  <si>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</si>
  <si>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</si>
  <si>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</si>
  <si>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</si>
  <si>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</si>
  <si>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</si>
  <si>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</si>
  <si>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</si>
  <si>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</si>
  <si>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</si>
  <si>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</si>
  <si>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</si>
  <si>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</si>
  <si>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</si>
  <si>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</si>
  <si>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</si>
  <si>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</si>
  <si>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</si>
  <si>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</si>
  <si>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</si>
  <si>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</si>
  <si>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</si>
  <si>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Default for Price Review 2019 base run</t>
  </si>
  <si>
    <t>2019-20</t>
  </si>
  <si>
    <t>2018-19</t>
  </si>
  <si>
    <t>2017-18</t>
  </si>
  <si>
    <t>2016-17</t>
  </si>
  <si>
    <t>2015-16</t>
  </si>
  <si>
    <t>2014-15</t>
  </si>
  <si>
    <t>2013-14</t>
  </si>
  <si>
    <t>2012-13</t>
  </si>
  <si>
    <t>2011-12</t>
  </si>
  <si>
    <t>2010-11</t>
  </si>
  <si>
    <t>Description_input</t>
  </si>
  <si>
    <t>Model</t>
  </si>
  <si>
    <t>Unit</t>
  </si>
  <si>
    <t>Item description</t>
  </si>
  <si>
    <t>Reference</t>
  </si>
  <si>
    <t>Acronym</t>
  </si>
  <si>
    <t>CACs - IT</t>
  </si>
  <si>
    <t>Matthew Greetham</t>
  </si>
  <si>
    <t>Pass</t>
  </si>
  <si>
    <t>Partial pass</t>
  </si>
  <si>
    <t>Partial accept</t>
  </si>
  <si>
    <t>Ref 1. - Isles of Scilly Business Plan.  South West Water. Pennon
Ref 2. - SWW Limited. 2019 Price Review. Cost Adjustment Claim. 3 September 2018</t>
  </si>
  <si>
    <t>See above</t>
  </si>
  <si>
    <t>This claim is covered by tab SWB-WN603001</t>
  </si>
  <si>
    <t>Fail</t>
  </si>
  <si>
    <t xml:space="preserve">The company state that their current customers are supportive of an increase of up to £3.91 in their bills to enable the investments on the Island (Ref 2. - page 12).  This is derived from a survey where 65% of 303 household customers surveyed agreed (Ref 2. - page 15).  SWB state that they have support from their CCG for this work (Ref 2. - page 13).  The programming of investment on Tresco appears to have been undertaken to reduce the impact on bills in AMP7 of taking over services on IoS. 
</t>
  </si>
  <si>
    <t>See above
Ref 3. - Supplementary green book guidance. Optimism bias. Available from: https://assets.publishing.service.gov.uk/government/uploads/system/uploads/attachment_data/file/191507/Optimism_bias.pdf.  Accessed on: 01/10/2018</t>
  </si>
  <si>
    <t>with £27.6m in AMP8 to complete works</t>
  </si>
  <si>
    <t>20/21</t>
  </si>
  <si>
    <t>21/22</t>
  </si>
  <si>
    <t>22/23</t>
  </si>
  <si>
    <t>23/24</t>
  </si>
  <si>
    <t>24/25</t>
  </si>
  <si>
    <t>WS2, L13 Raw water det (20%)</t>
  </si>
  <si>
    <t>WS2, L14 Resilience (30%)</t>
  </si>
  <si>
    <t>WS1, L13 Long term capability of assets (50%)</t>
  </si>
  <si>
    <t>Alderney WTW AMP7</t>
  </si>
  <si>
    <t>Knapp Mill WTW AMP7</t>
  </si>
  <si>
    <t>Base element</t>
  </si>
  <si>
    <t>Enhancement element</t>
  </si>
  <si>
    <t>Yes</t>
  </si>
  <si>
    <t>Mayflower</t>
  </si>
  <si>
    <t>Knapp</t>
  </si>
  <si>
    <t>Alderney</t>
  </si>
  <si>
    <t>£m/Ml</t>
  </si>
  <si>
    <t>Total Expenditure, £m</t>
  </si>
  <si>
    <t>SWB-WR801001</t>
  </si>
  <si>
    <t>SWB-WN603001</t>
  </si>
  <si>
    <t>SWB-WWN801001</t>
  </si>
  <si>
    <t>SWB-BIO701001</t>
  </si>
  <si>
    <t>N/A</t>
  </si>
  <si>
    <t>Value of claim</t>
  </si>
  <si>
    <t>Base</t>
  </si>
  <si>
    <t>Assessment result</t>
  </si>
  <si>
    <t>Allowed adjustment (£m)</t>
  </si>
  <si>
    <t>Ofwat allowance</t>
  </si>
  <si>
    <t>Overall assessment</t>
  </si>
  <si>
    <t>Description</t>
  </si>
  <si>
    <t>Allocation</t>
  </si>
  <si>
    <t xml:space="preserve">SWB plan to achieve compliance to all current DWI &amp; EA controls at 2025 (except for Tresco compliant by 2030 Ref 2. - page 11) and provide customer protection until this point via a reduced set of performance commitments include sewer flooding etc. (Ref 1. - pg 33.).  Post-2025 therefore performance on the IoS will not be differentiated from the rest of the business in terms of ODIs.  This is reasonable considering the current state of knowledge regarding the asset condition and performance.  SWB are proposing to include the IoS in their WaterShare mechanism as it is an uncertain environmental obligation (Ref 2. - page 14).  Both WINEP entries for IoS are 'Amber'.  However the customers are not protected if the project is delayed or does not progress due to DEFRA or the actions of other stakeholders.  This should be addressed through company actions.
</t>
  </si>
  <si>
    <t>The company reports that both the board of SWB and Pennon are supportive of taking over services on the Isles of Scilly (Ref 1. - page 5).</t>
  </si>
  <si>
    <t>No</t>
  </si>
  <si>
    <t>SWW cost adjustment claim, AWNP1: Bournemouth Water treatment works - Knapp WTW &amp; Alderney WTW, p16 to 22
DWI Improvement Notices SBW3500 and SBW3237</t>
  </si>
  <si>
    <t>SWW cost adjustment claim, AWNP1: Bournemouth Water treatment works - Knapp WTW &amp; Alderney WTW,  p17</t>
  </si>
  <si>
    <t xml:space="preserve">SWW cost adjustment claim, AWNP1: Bournemouth Water treatment works - Knapp WTW &amp; Alderney WTW, </t>
  </si>
  <si>
    <t>SWW cost adjustment claim, AWNP1: Bournemouth Water treatment works - Knapp WTW &amp; Alderney WTW,  p20</t>
  </si>
  <si>
    <t>SWW cost adjustment claim, AWNP1: Bournemouth Water treatment works - Knapp WTW &amp; Alderney WTW,  p21</t>
  </si>
  <si>
    <t xml:space="preserve">This claim relates to replacing a deteriorated asset with a more resilience one in response to concerns with raw water quality and asset performance.  We consider that our multi-AMP modelled allowance adequately funds companies for long-term capital maintenance and that no special adjustment is needed for short term lumpiness.  SWB does not provide evidence to show that this allowance is insufficient and therefore we reject the maintenance elements of this claim.  Further in the September business plan submission SWB did not provide sufficient evidence relating to the performance of the plants nor sufficient justification of their preferred options and on this basis we have made further adjustments.
</t>
  </si>
  <si>
    <t>SWW cost adjustment claim, AWNP1: Bournemouth Water treatment works - Knapp WTW &amp; Alderney WTW, p16 to 22
Securing Long-Term Resilience
Query SWB-IAP-CA-021</t>
  </si>
  <si>
    <t>Implied expenditure based on Mayflower, £m's</t>
  </si>
  <si>
    <t>Totals</t>
  </si>
  <si>
    <r>
      <rPr>
        <b/>
        <sz val="10"/>
        <color theme="1"/>
        <rFont val="Gill Sans MT"/>
        <family val="2"/>
      </rPr>
      <t>Comparison with Mayflower WTW</t>
    </r>
    <r>
      <rPr>
        <sz val="10"/>
        <color theme="1"/>
        <rFont val="Gill Sans MT"/>
        <family val="2"/>
      </rPr>
      <t xml:space="preserve">
Based on volumes from Query: SWB-IAP-CA-021</t>
    </r>
  </si>
  <si>
    <t>Volume, Ml/d</t>
  </si>
  <si>
    <t>CAC Allowance, less 20% challenge on Enhancement spend</t>
  </si>
  <si>
    <t xml:space="preserve">We accept the need to invest in the water and sanitation assets on the Isles of Scilly. We allow in full the requested opex and base capital costs, but we challenge the on-costs and make an adjustment accordingly. </t>
  </si>
  <si>
    <t>Isles of Scilly - Bioresources</t>
  </si>
  <si>
    <t>Isles of Scilly - Wastewater Network plus</t>
  </si>
  <si>
    <t>Isles of Scilly - Water Network Plus</t>
  </si>
  <si>
    <t>PM</t>
  </si>
  <si>
    <t>Isles of Scilly - Water Resources</t>
  </si>
  <si>
    <t xml:space="preserve">This claim relates to replacing a deteriorated asset with a more resilience one in response to concerns with raw water quality and asset performance.  We consider that our multi-AMP modelled allowance adequately funds companies for long-term capital maintenance and that no special adjustment is needed for short term lumpiness.  South West Water does not provide evidence to show that this allowance is insufficient and therefore we reject the maintenance elements of this claim.  Further in the September business plan submission South West Water did not provide sufficient evidence relating to the performance of the plants nor sufficient justification of their preferred options and on this basis we have made further adjustments.
</t>
  </si>
  <si>
    <t>South West Water has referenced very generic options (Do nothing; Conventional treatment; and advanced membrane process) at both sites and a single combined site. We note that this has been completed by the South West Water asset management team and H5O alliance partners, however this 'extensive evaluation' has not been presented or 3rd party assurance included, and for such a major expenditure claim this does not present sufficient robust evidence that this is the best option for customers.
The plan quotes that 'The selection is informed by our long term strategy, economic and resilience modelling, site specific assessments, drinking water safety plans and affordability', but there is no detail provided in any of these areas within the CAC.
There are generic reference to risks, but no specifics on WQ, supply interruption and environmental risks that will be addressed or impact on any PC's.
Reference is made to a potential bulk transfer to Southern Water and again this is not well evidenced in the round.</t>
  </si>
  <si>
    <t>This claim is regarding major water treatment rebuild improvements to both strategic sites in South West supply area, Knapp and Alderney WTWs.</t>
  </si>
  <si>
    <t>20% challenge on the enhancement request and assuming there is no requirement for base - as lumpy base is covered in our long term modelled allowance. See calculations Allocation Calculations below.</t>
  </si>
  <si>
    <t>Allocation Calculation</t>
  </si>
  <si>
    <t>SEE KNAPP (SWB-WN601001) AS THE SWB CAC IS COMBINED.  ALDERNEY WORKS TO FOLLOW KNAPP WTW.</t>
  </si>
  <si>
    <t>YG 20/1/2019</t>
  </si>
  <si>
    <t>Link to claim</t>
  </si>
  <si>
    <t xml:space="preserve">Value  </t>
  </si>
  <si>
    <t>Allowance</t>
  </si>
  <si>
    <t>Assessment</t>
  </si>
  <si>
    <t>Line 1</t>
  </si>
  <si>
    <t>Line 2</t>
  </si>
  <si>
    <t>Line 3</t>
  </si>
  <si>
    <t>Space for new claims 10</t>
  </si>
  <si>
    <t>Space for new claims 11</t>
  </si>
  <si>
    <t>Space for new claims 12</t>
  </si>
  <si>
    <t>WW_Investment to address raw water deterioration</t>
  </si>
  <si>
    <t>WW_Resilience</t>
  </si>
  <si>
    <t>Base (£m)</t>
  </si>
  <si>
    <t>Enhancement Line 2 (£m)</t>
  </si>
  <si>
    <t>Enhancement Line 3 (£m)</t>
  </si>
  <si>
    <t>Check</t>
  </si>
  <si>
    <t>Enhancement line 1</t>
  </si>
  <si>
    <t>Enhancement line 2</t>
  </si>
  <si>
    <t>Enhancement line 3</t>
  </si>
  <si>
    <t>Summary for aggregator</t>
  </si>
  <si>
    <t>Residential retail</t>
  </si>
  <si>
    <t>This claim is covered by tab SWB-WN_Isles of Scilly</t>
  </si>
  <si>
    <t>see tab SWB-WN_Isles of Scilly</t>
  </si>
  <si>
    <t>£m, 2017-18 prices</t>
  </si>
  <si>
    <t>Summary sheet - South West Water</t>
  </si>
  <si>
    <t>Freeform_Isles of Scilly wastewater projects</t>
  </si>
  <si>
    <t>Freeform_Isles of Scilly clean water projects</t>
  </si>
  <si>
    <t>see tab SWB-WN_Knapp Mill</t>
  </si>
  <si>
    <t>IAP scoring</t>
  </si>
  <si>
    <t>Assessment of overall quality for IAP scoring</t>
  </si>
  <si>
    <t>South West Water will meet the DWI improvement notice by end of AMP6. We partially accept the need for this investment but there is insufficient information to justify the scheme and confirm cost assessments.</t>
  </si>
  <si>
    <t>AF</t>
  </si>
  <si>
    <t>Splits</t>
  </si>
  <si>
    <t>We assumed no allowance for base, as covered in long term modelled allowance</t>
  </si>
  <si>
    <t>JS</t>
  </si>
  <si>
    <t>Base Costs / UV treatment - Wastewater Network Plus</t>
  </si>
  <si>
    <t>SWB-WN601001</t>
  </si>
  <si>
    <t>SWB-WN602001</t>
  </si>
  <si>
    <t>Summary at IAP</t>
  </si>
  <si>
    <t>Comparison with Mayflower WTW
Based on volumes from Query: SWB-IAP-CA-021</t>
  </si>
  <si>
    <t>Not assessed</t>
  </si>
  <si>
    <t>Reject</t>
  </si>
  <si>
    <t>Total Enhancement challenge</t>
  </si>
  <si>
    <t>CAC Allowance, less 5% challenge on Enhancement spend</t>
  </si>
  <si>
    <t>SEE KNAPP (SWB-WN601001) AS THE SWB CAC IS COMBINED.  AT IAP ALDERNEY WTW WAS TO FOLLOW KNAPP WTW, NOW AT FD KNAPP WTW IS TO FOLLOW ALDERNEY WTW.</t>
  </si>
  <si>
    <t>Accept</t>
  </si>
  <si>
    <t xml:space="preserve">We note SWB.DD.CA1 representation concerning Knapp Mill / Alderney New Water Treatment Works. We now accept the claim. We remove the 20% challenge based on the further evidence provided. We maintain the principle and application of our deep dive efficiency challenge. </t>
  </si>
  <si>
    <t xml:space="preserve">Query Response SWB-IAP-CA-021, Nov 18
p10 to 18, Securing Cost Efficiency - supporting informationvfinal
DWI AnnexAvfinal, Section 11. Annex A Knapp Mill WTW (SWB-AnnexA-KNM-01) and Section 13. Annex A Alderney WTW (SWB-AnnexA-ALD-01)
</t>
  </si>
  <si>
    <r>
      <rPr>
        <b/>
        <sz val="10"/>
        <color theme="1"/>
        <rFont val="Gill Sans MT"/>
        <family val="2"/>
      </rPr>
      <t xml:space="preserve">NOTE: </t>
    </r>
    <r>
      <rPr>
        <sz val="10"/>
        <color theme="1"/>
        <rFont val="Gill Sans MT"/>
        <family val="2"/>
      </rPr>
      <t>we retain the IAP expenditure profiles here, although the delivery order has switched (now Alderney then Knapp Mill), as no new WS2 data has been provided by South West Water</t>
    </r>
  </si>
  <si>
    <t>p10 to 18, Securing Cost Efficiency - supporting informationvfinal</t>
  </si>
  <si>
    <t>p10 to 18, Securing Cost Efficiency - supporting informationvfinal
ChandlerKBS-Benchmarking Summary for PR19 Cost Models and Datavfinal</t>
  </si>
  <si>
    <t xml:space="preserve">We have identified that South West Water costs are based on models used at PR14 for Mayflower WTW, and has presented information and references to WRc TR61 cost modelling to demonstrate the robustness and efficiency of costs presented. We note that South West Water assert that their costs are efficient and should not attract further efficiency challenge.  We consider that any income opportunities associated with the investments are not discussed, likely cost reduction opportunities through procurement efficiencies and strategic spares holdings are not evident and that the avoidance of inefficiencies experienced in the delivery of Mayflower WTW are not presented.  We therefore in the round assess this gate as a partial pass and apply the company deep dive efficiency challenge.
</t>
  </si>
  <si>
    <t>No change in our assessment since draft determination.</t>
  </si>
  <si>
    <t>GR</t>
  </si>
  <si>
    <t>New for Final Determination</t>
  </si>
  <si>
    <t>Water growth deep dive</t>
  </si>
  <si>
    <t>Wastewater growth deep dive</t>
  </si>
  <si>
    <t xml:space="preserve">The need for investment has been accepted at earlier assessments and this conclusion has not changed. </t>
  </si>
  <si>
    <t>SWB 07</t>
  </si>
  <si>
    <t>SWB 08</t>
  </si>
  <si>
    <t>SWB 09</t>
  </si>
  <si>
    <t xml:space="preserve">While SWB provides evidence that its particular UV tertiary treatment costs are higher than other companies, its overall tertiary treatment requirements (based on AMP7 forecast total load from tertiary treatment) are not considered to be an industry outlier (see graph below). We consider this claim is fully covered by our wastewater base models.  </t>
  </si>
  <si>
    <t>As above</t>
  </si>
  <si>
    <t>Securing Cost Efficiency - supporting informationvfinal.pdf. Representation SWB.DD.CA15 (Wastewater: complexity of treatment and UV consents (pg 76-90)</t>
  </si>
  <si>
    <t>SWB considers that it has proportionally more UV treatment than other companies across c.70 (mostly small) sewage treatment works (STWs) and that the number of works with UV treatment is not specifically considered in our base models.</t>
  </si>
  <si>
    <t>RM 19/11/2019</t>
  </si>
  <si>
    <t>"Response to Ofwat's July 2019 Draft Determination for Slow Track Companies. Supporting Information. Securing Cost Efficiency", SWB.DD.CA16 p91</t>
  </si>
  <si>
    <t>Response to Ofwat's July 2019 Draft Determination for Slow Track Companies. Supporting Information. Securing Cost Efficiency, p91-99.</t>
  </si>
  <si>
    <t>Growth and socio-economic factors are largely outside of the control of the company; however companies have scope to influence competition in the self-lay market and to increase self-lay penetration ratios. Companies should look for opportunities to do so if they consider this would promote efficiencies and decrease the unit cost of a new connection.</t>
  </si>
  <si>
    <t>The company has not based the calculation of the adjustment it is requesting on the efficient unit cost of a new connection (e.g. calculating the efficient upper quartile historical unit cost). It is also unclear how the company calculated the proposed adjustment of £4.6m for modelling discrepancies.</t>
  </si>
  <si>
    <t xml:space="preserve">South West Water has submitted a cost claim for £20.1m for funding growth expenditure that it claims is not covered in our base econometric models. The total value of the claim is split as follows:
- £6.3m for moving from band 1 treatment works numeric permits to band 2 descriptive permits;
- £13.8m investment for the Saltash wastewater treatment works. </t>
  </si>
  <si>
    <t>"Response to Ofwat's July 2019 Draft Determination for Slow Track Companies. Supporting Information. Securing Cost Efficiency", SWB.DD.CA17 p101</t>
  </si>
  <si>
    <t>Response to Ofwat's July 2019 Draft Determination for Slow Track Companies. Supporting Information. Securing Cost Efficiency, p105</t>
  </si>
  <si>
    <t>Response to Ofwat's July 2019 Draft Determination for Slow Track Companies. Supporting Information. Securing Cost Efficiency, p101-109</t>
  </si>
  <si>
    <t>p107</t>
  </si>
  <si>
    <t>p104, p107</t>
  </si>
  <si>
    <t>Customers are protected by two different ODIs in relation to the investment in the new treatment works facility at Saltash. The first is a numeric compliance measure linked to asset health with penalties associated with non-compliance. The second is an ODI metric around the Environment Agency's Environmental Performance Assessment, which specifies additional penalties if performance commitments are not met.</t>
  </si>
  <si>
    <t>p109</t>
  </si>
  <si>
    <t xml:space="preserve">South West Water (SWB) has submitted a new cost claim representation associated with wastewater base costs, specifically that ultraviolet (UV) treatment has not been accounted for at a sufficiently aggregated level (unlike other treatment permits) within our base wastewater model. This claim was withheld for IAP and draft determination on the assumption that the effect of UV consents on treatment complexity and cost would be considered in our modelling alongside other treatment variables. </t>
  </si>
  <si>
    <t xml:space="preserve">It is not obvious at an industry level that SWB's UV tertiary treatment requirements for AMP7 are any more significant or costly than some other companies' other tertiary treatment expenditure (for example to meet very tight phosphorus consents).  See industry chart below which shows that SWB is not unique in its proportion of load from requiring tertiary treatment.   We consider that other companies have equally challenging tertiary treatment requirements which they consider to be covered in our base wastewater models.  
We also have concerns about the suitability of SWB's alternative modelling, particularly the use of Large STW data to model and validate its costs across what it states are 'generally small' sites.
</t>
  </si>
  <si>
    <t>We accept that after exercising management control in considering alternative options to UV treatment (long sea outfalls &amp; relocating discharges), the remaining UV requirements to meet environmental compliance are beyond the reasonable control of SWB’s management.  
However, we do not accept that any further adjustment should be made for population density or geography, as density is included as a variable in our base models.</t>
  </si>
  <si>
    <t xml:space="preserve">SWB states that some of its UV plants are approaching, or have already exceeded, the typical 15-20 year asset life and will require investment in AMP7 that is different and additional to previous AMPs.  Approximately £2m of this claim is for the replacement of UV treatment at the central Plymouth works (considered life-expired).     SWB also states that its performance information for Plymouth indicates that treatment process replacement should be “considered”, which we do not consider sufficiently definitive to demonstrate the company needs to act now.
We are also not suitably convinced that the comparative age of other UV sites to the Plymouth works should form the basis of the claim that replacement investment is required across many UV sites.  We have not been provided with evidence relating to the performance of other UV sites, or evidence to demonstrate that Plymouth is representative of wider maintenance and performance issues. 
We consider that our base wastewater modelled allowance for final determination is sufficient for the company to maintain the long term health of its asset base.
</t>
  </si>
  <si>
    <t xml:space="preserve">SWB claims that running UV across a larger number of sites, compared to other companies, increases its operating and maintenance costs.  
We are not convinced that SWB's modelling (combining incremental expenditure for running UV treatment works and costs based on data for Large STWs), is sufficiently robust particularly when extrapolating for predominantly small treatment works.  
Also, the company applies only a very small £0.18m (1.3%) efficiency challenge to its total estimated cost, which we consider is not sufficiently challenging given the value of the claim.   
SWB claims that an implicit allowance of only £2.37m is included in our base models.  We consider the full cost of the claim to be covered by our base models.
</t>
  </si>
  <si>
    <t>RMc &amp; AF</t>
  </si>
  <si>
    <t>The company submitted a cost adjustment claim on costs associated with growth in wholesale water. The total value claimed (£8.7m) is split as follows:
- £4.6m for modelling discrepancies related to the application of the Office of National Statistics (ONS) growth rates for the forecast of new connected properties, as well as omitted cost drivers from the base econometric models to capture growth costs;
- £2.8m for self-lay activity. South West Water claims to have the lowest self-lay activity within England and therefore a higher unit cost of new connection;
- £1.3m for other factors related to population demographic affecting its growth costs, such as low occupancy rates.
The company considers that are further factors that are not captured within base modelling, such as the rurality and nature of new developments.</t>
  </si>
  <si>
    <t>This gate is a partial pass because, even though the company demonstrates it carried out a robust option appraisal for the investment in the new Saltash treatment works, we do not find clear evidence underlying the calculation of the proposed adjustment of £6.3m for the move from numeric to work permits. We also note that the company quotes different values for its investment at Saltash (£13.8m on p101, £13.9m on p107).</t>
  </si>
  <si>
    <t>South West Water has identified the need to construct a new treatment works facility at Saltash to mitigate the risk of overload of the Ernesettle catchment in Plymouth due to increase in demand. The company shows it assessed all the appropriate alternatives (e.g. expanding the Ernesettle site, expand the site and duplicate the Tamar transfer pipe) and that this option is considered the most cost-beneficial solution, "as this delivers the benefit of supporting the growth within the catchment whilst also removing the risk of a significant pollution event on the River Tamar, the scale and magnitude of which would be significant" (p107). Therefore our assessment of the need for investment is a "pass".</t>
  </si>
  <si>
    <t>We accept that requested investment forms a reasonable target cost to enable the company to address the issues on the Isle of Scilly.</t>
  </si>
  <si>
    <t>It is accepted that there is a pressing need to invest in the water and wastewater services on the islands, and that this investment is exceptional and not within the historical cost base of SWB.  Despite SWB opting early certainty in this area we accept that the information presented is new and that this should be considered in making a final determination.  We further accept that this new information highlights material concerns that should be addressed to ensure resilient services to the island and have allowed in full the requested investment.</t>
  </si>
  <si>
    <t xml:space="preserve">This section sets out our consideration of the need to make an adjustment to this claim based on the representations against the early certainty principle in this area.
At IAP/DD we disallowed ~£7.0m to remove/reduce a number of on-costs including one for ‘optimism bias’. SWB made a representation for final determination that the Isles of Scilly are a special case and asks that the requested costs are allowed and ring fenced. It requests that it uses its Water Share framework to monitor delivery, sharing any gains with customers at an enhanced sharing rate.  They have identified in total £5.9m of additional investment that they state would have been covered by ‘optimism bias’ on-cost to support this position.  These investments address flooding on St Mary’s, water supply system capacity issues on St Agnes &amp; St Martins and saline intrusion of the boreholes on Bryher.
Our methodology states that companies should indicate at the time of submitting their business plan if they want to exercise the option to opt out of the early certainty principle but it allows the review of cost claims covered by this principle if any new information appears.  We accept that the timing of when the additional risks were identified may not have allowed the company to arrive at a fully considered position by the time it opted for the early certainty principle as part of its fast track status following the initial assessment of business plans.  Therefore we conclude that the information should be considered new and assessed in making a final determination.
</t>
  </si>
  <si>
    <t>We do not allow the Isles of Scilly funding to be covered by Watershare.  This investment will be subject to the customer protection mechanism PR19SWB_PCD5 'Resilient water and wastewater services on the Isles of Scilly' as set out in South West Water: Outcomes performance commitment appendix.  This covers the return of investment should the company not take over services in April 2020.</t>
  </si>
  <si>
    <t>This claim is regarding major water treatment rebuild improvements to both strategic sites in South West Water's Bournemouth supply area, Knapp Mill and Alderney WTWs. SWB have made representation, SWB.DD.CA01, for £11.088mm to our allowance made between both WTW's.</t>
  </si>
  <si>
    <t>We note that South West Water has now provided further information following the September 2018 IAP submission to address many of our concerns that we previously raised at DD. We do however note that we have been unable to locate representations concerning flood risk and further interventions to manage these risks effectively. On balance, we now pass this gate.</t>
  </si>
  <si>
    <t xml:space="preserve">We have identified that customers and the large industrial user will generically benefit from improvements in service namely, enhanced water quality, reduced supply interruptions and reduced risk of water restrictions. We note that these incremental improvements are not evident in the submitted information.  We have not be able to identify any commentary and benefit passed onto customers from the likely bulk supply income of 10Ml/d water to Southern Water following these investments. We therefore retain our assessment of partial pass. </t>
  </si>
  <si>
    <t>OC ODI table commentaryvfinal. Point 31.</t>
  </si>
  <si>
    <t>We have identified that South West Water has reordered the ODI's to drive efficient delivery of both WTW's, with PC's Alderney completed in AMP7 Year5 and Knapp Mill completed in AMP8 Year 2 following our intervention at DD to include PC/ODI's.  We now pass this gate.</t>
  </si>
  <si>
    <t>The company presents evidence to demonstrate it has assessed the benefits and downsides of different options to mitigate the risk of overload of the Ernesettle catchment, including the risk of failure of the pipe over the river Tamar. Even though the proposed option (building a new treatment work at Saltash) has the second highest cost among the options considered, it is the most cost-beneficial option.</t>
  </si>
  <si>
    <t xml:space="preserve">South West Water (SWB) are expected to take over the operation of water and sanitation services on the Isles of Scilly (IoS) following the expected change in law and their area of appointment, etc.  All issues are currently expected to be resolved between by April 2020.
The increase in the customer and asset bases are not significant but material expenditure is required to bring the infrastructure up to an acceptable standard to protect public health and the environment.  This investment is not within historical level of expenditure and further a legal requirement.  This CAC is expected to be a one-off cost as in future reviews continuing investment is not expected to exceed the materiality threshold (Ref. 2 - page 10).  Planned investment after AMP7 is £17m (Ref 2. - page 68). The investment sort is £41m split across all price controls (except retail) with approximately 40% as enhancement expenditure.  Further there are two lines entered in WINEP for the Isle of Scilly (DCS00611 &amp; DCS00613).
The investment plan prepared by SWB and their consultants is based on a series of site investigations and the available documentation from the incumbent service providers.  However detailed system performance data is not available and management plans such as DWSPs and WRMP have not been developed historically.  Therefore the current investment plan, although developed in co-operation of the local authorities, DWI, EA and OFWAT, may need revising when such plans are in place.  For example there is no detailed understanding of the deployable output of water resources and levels of consumption and leakage.  
The plan is currently focused on securing immediate-term improvements and does not present any consideration of the development of the islands over the longer term.  At the time SWB’s investment plan had been created they had not taken over responsibility of the assets and had not engaged with the inhabitants of the islands.
Taking the outcomes of the site visits at face value there is a pressing need to invest in assets and management plans.  For example,
-There is no DWSPs, WRMP nor a drought plan encompassing the impact of climate change
-The drinking water supply system is not compliant with regulations 26, 31 and 32 thus presenting a risk to public health. Water supply borehole headworks are not protected against surface water inundation.
-Sewerage is typically discharged to sea outfalls operating without a discharge consent to environmentally important habitats (some are Special Areas of Conservation).
-There is little regulation of the potential for cross-contamination of private &amp; public drinking water and sanitation systems including sewage sludge disposal.
</t>
  </si>
  <si>
    <t>The investment plan describing the planned works does not present an appraisal of competing options nor any infrastructure design criteria.  SWB do state a preference for modular solutions for the treatment assets suitable for containerised transport from the mainland (Ref 2. - page 11).  There may be further design considerations relevant for island communities that would deliver sustainable resilient solutions with a least whole life cost.  For example, higher levels of redundancy and asset standardisation.
The plan does make reference to more innovative solutions regarding grey water usage and energy and nutrient recovery from waste but these do not clearly feature in the detailed proposals.  Considering this and the lack of asset attribute and performance data and the lack of long-term plans it is concluded that there is a significant risk that the current plan may not be the best option for customers in the longer term.
It is understood that, however, that there are critical risks that should be addressed in the immediate-term to protect public health and the environment.  It is the activities that form the basis of this plan.</t>
  </si>
  <si>
    <t xml:space="preserve">includes  £1m of AMP6 yr 5 transitional spend </t>
  </si>
  <si>
    <t>We now consider that South West Water has provided sufficient and satisfactory information concerning the long-term trend in raw water quality challenges at both works, particularly cryptosporidium; total organic carbon; pesticides; and taste and odour.  This is demonstrated in the supporting evidence provided to the DWI and now made available.
We note that the resilience of the two works will be improved and contribute to South West Waters resilience strategy.  We have identified the concerns being addressed include: operational flexibility to support operational events; treatment challenges; cyber crime; electrical interruptions and demand fluctuations. South West Water have evaluated the investment against the Cabinet Offices 4R's (Resistance; Reliability, Redundancy, and Response &amp; Recovery). We accept the need to invest in enhanced resilience for customers and large industrial user (Fawley refinery), but note that the information submitted remains very generic.</t>
  </si>
  <si>
    <t>South West Water has identified 2 old strategically important works that employ old Slow Sand Filtration (SSF) treatment technology that require major treatment upgrades, following the acquisition of BWH.
- Knapp Mill WTW, c.1930, proposed AMP 7, £72.566m, postcode BH23 2JY 
- Alderney WTW, c.1903, £65.871m (£38.3m AMP7 and £27.56m AMP8), postcode BH11 8NX
Both works have been subject to DWI investigation and subsequent AMP6 improvement notices.
- Knapp Mill WTW for cryptosporidium and detail how the company will mitigate against unexpected challenges to raw water quality.
- Alderney WTW for cryptosporidium, E.coli and coliforms
South West Water highlights challenging river water quality issues (algal blooms, colour, turbidity and cryptosporidium), but do not quantify durations and impacts. South West Water also states that the 'both sites SSF maintenance and operation is resource intensive and difficult to operate', but does not qualify or quantify this. 
UV disinfection has been recently, during AMP6, retro fitted at both sites to provide compliant disinfection.
South West Water has not given sufficiency evidence to strongly articulate the ongoing need for investment above base capital expenditure.</t>
  </si>
  <si>
    <t>There is insufficient evidence of existing works capacity, treatment processes, details concerning interventions and the options appraisal process.
South West Water has not provided detail concerning the basic size of the works. There is no reference to average yield and how peak output might be impacted by quality challenges, treatment efficacy and/or the performance of the existing legacy infrastructure. There is no reference to any variations on average or peak outputs to meet future local or regional needs. There is no strategic diagram or treatment process information provided, whilst this can be considered sensitive for security reasons, the lack of detail as to the actual investment items is unhelpful.  The plan does not identify the disaggregated historical bassline costs associated with these works, though South West Water do mention 'we have not attempted to calculate an implicit allowance at this stage', p18
There is no internal or external consultant report included regarding existing treatment deficiencies and options appraisal. In the document 'Securing long term resilience' p48 Knapp Mill WTW is referenced regarding increase to throughput to provide water to Southern Water. On p51 flood risk is mentioned, but this does not appear in the Cost Adjustment Claim.
It is also not evident if the development of catchment management practices to minimise/control raw water risks has been considered in any optioneering process.
South West Water comments that both sites feature on the DWI's Aged Asset Process List, however through discussions with DWI we can find no acknowledgement of this list.
A query was sent to South West Water and a response (SWB-IAP-CA-021) received 28th Nov 2018, this provided additional basic and crucial information which we consider should have been part of the September 18 submission.</t>
  </si>
  <si>
    <t>South West Water states that full replacement 'has only recently become achievable due to advances in water treatment technology', p17 and go on the quote interventions at Mayflower WTW.  It is unlikely that the only viable treatment process is membrane treatment and go onto propose a conventional treatment options in Section 3.17, p19, which provide lower capex investment and lower NPV for both Knapp and Alderney, no process information is provided.  Conventional treatment has been discounted on footprint constraints and reduced customer benefits, though neither are robustly explained, and there is no third party assurance to support this.</t>
  </si>
  <si>
    <t>SWB is expected to take over water and wastewater services to the Isles of Scilly in AMP7.  The cost adjustment claim is for an initial investment to bring the assets up to the required standards over this period. The individual cost allowances for each price control are given on the separate tabs.</t>
  </si>
  <si>
    <t>SWB are expected to take over water and wastewater services to the Isles of Scilly during AMP7.  The cost adjustment claim covers bringing the asset up to the required standards.</t>
  </si>
  <si>
    <t>Securing Cost Efficiency.  Business Plan 2020-2025. Response to Ofwat's July 2019 Draft Determination for Slow-track Companies.  Supporting Information.</t>
  </si>
  <si>
    <t>Further to SWB has identified additional risks and proposed costed mitigations relating to asset within areas susceptible to flooding on St. Marys, the capacity of the water supply system of St. Agnes &amp; St Martin and the saline intrusion of boreholes on Bryher.  Little evidence is provided to substantiate the needs, evaluated options and the costs of the proposed solutions.   However, it is taken that as SWB is presenting these as evidence that the allowance for uncertainty be reinstated and it is not fully stating that it will address the three issues identified as a priority nor by the solutions described.  As such the robustness of need, solution &amp; costs are only consider as evidence that there is significant risk around this project.  We note that the history of flooding on the Islands is documented and the most recent EA report was prepared in December 2018.  The concerns regarding system capacity on St Agnes &amp; St Martins arose from the community engagement programme conducted in January 2019.  SWB became aware of the need to up-grade the water treatment works on Bryher after the summer of 2018. These issues are not considered to be particularly extraordinary and may have expected to have been discovered and assessed during the previous due diligence exercises.  However we accept that this illustrates that there remains uncertainty around the scope of work.  As a result the costs have been allowed in full.</t>
  </si>
  <si>
    <t xml:space="preserve">The documents presented to date do not give a cost breakdown of the individual elements of the scheme.  SWB do state that the costs have been developed using a combination of sources including their own capital cost models and contractors that have delivered projects on the IoS and island communities elsewhere and have been subject to market testing where appropriate (Ref 2.- page 11).  Although no details of this is provided SWB claim they are 6.3% above upper quartile performance on water and 1.6% below UQ on waste - by their own calculation.  The base costs proposed by the company are accepted on this basis
 The technical elements and costs of the proposed draft investment programme were assured by Strategic Management Consultants Ltd (SMC) (Ref 2. page 14)
SWB have further stated their intention to explore the possibility of integrating operational facilities with other utility providers on the Island and with the broader smart islands program.  
SWB do provide some information of the derivation of the two on-cost factors; location factor (+56%) and optimism bias (+19%) (Ref 2. - page 13/14).  These two factors have been reduced from 78% and 30% respectively from their 3rd May submission, but overall the scheme costs have not reduce for AMP6/7 and have only reduced by £2m for AMP8.  SWB have also separately set out the cost of managing their capital programme for enhancement (BP Table WS2 Ln 26 and WWS2 Ln 37).  It is unclear if this is an additional on-cost.
SWB state that the location up-lift for the IoS is of a similar magnitude to the published Building Cost Information Service (BCIS) RICS index for Guernsey of 1.38 (Ref 2. - page 64).  They do not give the index values for other similar locations. It is accepted the IoS are a unique and challenging operating environment that will result in exceptional costs.  SWB do not give any information on the derivation of the magnitude of the location factor other than stating that it is derived from winning-tender prices from contractor working on the island with overhead cost adjusted to suit SWB’s costs.  
The adjustment for optimism bias is essentially a further adjustment for cost uncertainty and SMC 'raised concerns over its application during their assurance process (Isles of Scilly Draft Business Plan page 33).  The most material areas of concern are environment impact, site conditions and public relations.  SWB have set out the build-up of on-costs and optmisum bias in Ref 2. Appendix 1.  On review the on-costs item relating to 'risk' was removed as this is covered by general totex and WACC and corporate overheads were also removed.  In addition the estimation of the Optimism bias was challenged as the company has undertaken site visits, had considerable liaison with stakeholders and have include up-lifts for location and asite specific conditions already.  The optimism bias has been reduced from 19.32% to 3.08% and the capex reduced according to HM Treasury guidance (Ref 3.).  No adjustments were made to opex as the levels are equitable to historical level and absorb additional requirements to the enhanced asset base.
</t>
  </si>
  <si>
    <t>MG</t>
  </si>
  <si>
    <t>AF 10/12/19</t>
  </si>
  <si>
    <t xml:space="preserve">We note SWB.DD.CA1 representation concerning Knapp Mill / Alderney New Water Treatment Works. Despite SWB opting early certainty in this area we accept that the information presented is new and therefore should be considered in making a final determination, according to what we set out in the PR19 methodology. We now accept the claim. We remove the 20% challenge based on the further evidence provided. We maintain the principle and application of our deep dive efficiency challenge. 
We retain our assessment approach, detailing the changes to the Assessment gates in this model for consistency with that undertaken at IAP.
We note that the FD programme is now to deliver Alderney WTW first in the 2020 - 2025 period, then Knapp Mill WTW across 2020 - 2025 and 2025 - 2030 periods. South West Water confirm that the expenditure profile for 2020 - 2025 period with efficiency applied is broadly the same. </t>
  </si>
  <si>
    <t xml:space="preserve">We note the optioneering evidence provided for both sites. Namely, Option A - Conventional treatment at each site; Option B - Enhanced treatment at each site; Option C - Conventional treatment at a combined site; and Option D - Enhancement treatment at a combined site.  South West Water make reference to technical 3rd party audit and assurance associated with the business processes employed for solution development, optioneering and prioritisation has been undertaken. We have identified that Option A's are discounted on construction footprint and increase cost risks and that the  combined site Options C (£156.8m) and D (£173.6m) are both greater than the aggregate Option B's (£72.6m+ £65.9m=£138.5m). Option B is the preferred solution providing an absolute barrier treatment process; is the least cost viable solution and maintains resilience benefits from two separate works.  We therefore now pass this gate.
</t>
  </si>
  <si>
    <t>We have identified that costs are proportionally allocated: 50% base (WS1, L13), 20% Raw water deterioration (WS2, L13), 30% Resilience (WS2, L14),  for New WTW - Enhancement which includes combined Knapp and Alderney costs £22.175m (L13) and £33.264m (L14), but note that no explanations are given for these proportional allocations.
No breakdown of cost build-up are evident. Reference to H50 alliance delivery model and SWW delivery of Mayflower WTW (a WWT article suggests 90Ml/d and costs of £60m, c.£0.7m/Ml/d) using advanced membrane process.
No detail has been provided regarding the conventional treatment option B and has been discounted on 'meeting future water quality standards and construction feasibility, primarily due to land take/footprint'.  There is no explanation of what 'future water quality' could be and whilst some future proofing as part of a major upgrade is pragmatic it is not explained how customers cost effectively benefitting from these choices. 
There is no detail to explain the baseline existing opex costs and preferred option costs (Options A to C).
We note the use of internal team review and use of internal (CEDAR) approach, cost modelling and quality assurance checks, signed off by internal review and benchmarking with internal and/ or external reviews, however these are not detailed sufficiently. Cost comparisons with other cost databases such as TR61 are not evident.
South West Water quotes ' we estimate that we are 6.3% more efficient than the UQ benchmark on water services and 3.5% better than the UQ on water N+', p21, but no further detail provided to substantiate this.</t>
  </si>
  <si>
    <t>It is not apparent how customers are protected should the costs be deferred or reduced.
There is so mention of any additional income opportunities (land sale) or cost reductions (manpower, waste stream costs).
Both sites occupy large land areas and this could give opportunity for future land sale for building, as per surrounding vicinity. Environmental risks associated with process streams are also mentioned but not quantified.</t>
  </si>
  <si>
    <t>Customers are to an extent protected through the developer services revenue adjustment if outturn connections turn out to be lower than the forecasted connections.</t>
  </si>
  <si>
    <t>While population growth is outside the control of the company, the planning for network capacity, and costs associated with network capacity, is within the company control.</t>
  </si>
  <si>
    <t>We reject this cost claim based on failure of need for adjustment. We consider that the company does not present sufficient and convincing evidence to demonstrate that an adjustment to its growth allowance is needed. We further note that the final determination allowance for water base costs is higher than the fast track draft determination allowance (note: since the fast track draft determination we expanded our definition of base costs to include growth related costs, so for the purpose of this comparison we consider the fast track draft determination allowance for base as the sum of the base allowance and the allowance from the water growth standalone model. We compare this sum to our final determination allowance for water base costs, which includes an allowance for growth related expenditure).</t>
  </si>
  <si>
    <t>We assess the arguments the company presents and find that the evidence the company presents is not sufficient to demonstrate a need for adjustment of its growth allowance.
The company refers to the ONS growth rates of connected properties being much lower than its own forecasts of new connections (p92-94), which are based on Water Resources Management Plans (WRMP) guidelines published by the Environment Agency. The WRMP forecasts of new connections are based on a long term view of growth and tend to be at the upper end of the range of possible growth rates. This may be appropriate for long term supply-demand balance planning, where these forecasts are used to identify capacity required and it may be appropriate to err on the high side. However, to set efficient base allowance in a manner that protects customers and does not expose companies to undue risk over a five year regulatory period, we consider that ONS forecasts are more appropriate. If outturn new connections turn out to be higher than the forecast, companies are to a large extent protected through the developer services reconciliation adjustment.
The company presents evidence sourced from Water UK that the self-lay penetration rates in its region are the lowest in the industry, after Dŵr Cymru and Hafren Dfrdwy, which increases the unit cost of a new connection (p95). We looked at self-lay data companies provided through the developer services data request for final determination. According to this data, South West Water is among the companies with the highest self-lay penetration rates, and its unit cost is not out of line with that of the rest of the industry. However, we consider there is scope to improve the quality of this data and we will continue to work with the industry in this area for the next price review.
The company presents evidence from the Office for National Statistics to demonstrate that its region is forecasted to have atypical population to occupancy ratios, such as a higher percentage of retired and elderly population living in the region than the average region in the UK, and estimates this is causing a £1.47m under-funding in its growth allowance. We consider that the distortion caused by this factor alone is not material to warrant an adjustment.
The company claims that other factors will disproportionately affect its growth costs, such as the rurality and topography of its region (e.g. more isolated developments, higher elevation of the developments). Several of the cost drivers in our base econometric models capture the rurality and/or topography of the region, such as our density variable, lengths of mains, booster pumping stations per lengths of mains. The company has not attempted to quantify the implicit allowance it receives from the inclusion of these drivers in the models and it is not clear why it considers that an adjustment is needed beyond what the models are already capturing. 
We further note that our final determination allowance for base expenditure in wholesale water is higher than the fast track draft determination decision (note: since the fast track draft determination we expanded our definition of base costs to include growth related costs, so for the purpose of this comparison we consider the fast track draft determination allowance for base as the sum of the modelled base allowance and the allowance from the water growth standalone model, to compare like-for-like. We compare this sum to our final determination modelled allowance for water base costs, which includes an allowance for growth related expenditure). Overall, we do not consider that a further adjustment to the company's final determination allowance for wholesale waste base costs is needed.</t>
  </si>
  <si>
    <t>We reject this cost claim based on failure of need for adjustment. We consider that the company does not present sufficient and convincing evidence to demonstrate that an adjustment to its growth allowance is needed. We further note that the final determination allowance for wastewater base costs is higher than the allowance at the draft determination (note: since the fast track draft determination we expanded our definition of base costs to include growth related costs, so for the purpose of this comparison we consider the fast track draft determination allowance for base as the sum of the base allowance and the allowance from the wastewater growth standalone model. We compare this sum to our final determination allowance for wastewater base costs, which includes an allowance for growth related expenditure).</t>
  </si>
  <si>
    <r>
      <t>We assess the arguments the company presents and find that the evidence the company presents is not sufficient to demonstrate the need for an adjustment of its growth allowance.
Our econometric models use the proportion of load treated in bands 1-3 and the proportion of load treated in band 6 to capture wastewater treatment costs. Band 1 treatment works are defined on a population of 250 and/or daily flow of 50m</t>
    </r>
    <r>
      <rPr>
        <vertAlign val="superscript"/>
        <sz val="10"/>
        <color theme="1"/>
        <rFont val="Gill Sans MT"/>
        <family val="2"/>
      </rPr>
      <t>3</t>
    </r>
    <r>
      <rPr>
        <sz val="10"/>
        <color theme="1"/>
        <rFont val="Gill Sans MT"/>
        <family val="2"/>
      </rPr>
      <t xml:space="preserve">/l. When a population increase happens and the population exceeds the limit of 250, a new numeric permit is required by the Environment Agency. The company claims that it has smaller networks and treatment works than other companies, and that the movement between treatment works of band 1 to band 2 (due to increases in population) creates a discontinuity not captured in the models (p102). The company identifies 12 sites which are at risk in the next regulatory period and would require substantial rebuilding to move from descriptive to numeric permits. Our models do not capture the movement within band 1-3 as the cost is not material. Part of the cost is also offset by economies of scale the company achieves with the movement to higher bands, which the company has not attempted to quantify. We therefore reject the need for adjustment.
The company presents evidence on the need of investment for a new wastewater treatment work in Saltash (£13.9m) (p105-107). Currently, 60% of the treatment is piped from Saltash to the Ernesettle catchment in Plymouth using a single rising main. The expected increase in demand poses a significant risk of resilience for the pipe, with the Ernesettle catchment forecasted to overload by over 50%. We reject the need for adjustment. Even if the company experiences a lumpy investment during a single regulatory period, it would benefit from a higher implicit allowance during periods with lower investment needs, given that the models fund the average company. Companies should take a long-term view of our allowance and balance expenditure requirements between multiple regulatory periods. In addition, our models give South West Water an implicit allowance for growth at sewage treatment works which we estimate to be between £29m and £37m. Even the lower bound of this implicit allowance would be enough to cover the investment needs of South West Water for the Saltash facility.
We further note that the company's final determination allowance for base expenditure in wholesale wastewater is higher than the fast track draft determination decision (note: since the fast track draft determination we expanded our definition of base costs to include growth related costs, so for the purpose of this comparison we consider the fast track draft determination allowance for base as the sum of the base allowance and the allowance from the wastewater growth standalone model, to compare like-for-like. We compare this sum to our final determination allowance for wastewater base costs, which includes an allowance for growth related expenditure). Overall, we do not consider that a further adjustment to the company's final determination allowance is required.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</si>
</sst>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0;[Red]\-#,##0.0;\-"/>
    <numFmt numFmtId="166" formatCode="#,##0_);\(#,##0\);&quot;-  &quot;;&quot; &quot;@&quot; &quot;"/>
    <numFmt numFmtId="167" formatCode="#,##0.000"/>
    <numFmt numFmtId="168" formatCode="0.000"/>
    <numFmt numFmtId="169" formatCode="0.0%"/>
    <numFmt numFmtId="170" formatCode="0.0"/>
    <numFmt numFmtId="171" formatCode="_(* #,##0_);_(* \(#,##0\);_(* &quot;-&quot;??_);_(@_)"/>
    <numFmt numFmtId="172" formatCode="_(* #,##0.0_);_(* \(#,##0.0\);_(* &quot;-&quot;??_);_(@_)"/>
    <numFmt numFmtId="173" formatCode="_(* #,##0.000_);_(* \(#,##0.000\);_(* &quot;-&quot;??_);_(@_)"/>
  </numFmts>
  <fonts count="3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sz val="11"/>
      <color theme="1"/>
      <name val="Gill Sans MT"/>
      <family val="2"/>
    </font>
    <font>
      <sz val="9.5"/>
      <color theme="6" tint="-0.249977111117893"/>
      <name val="Arial"/>
      <family val="2"/>
    </font>
    <font>
      <sz val="10"/>
      <color theme="6" tint="-0.249977111117893"/>
      <name val="Gill Sans MT"/>
      <family val="2"/>
    </font>
    <font>
      <sz val="10"/>
      <color rgb="FFFF0000"/>
      <name val="Gill Sans MT"/>
      <family val="2"/>
    </font>
    <font>
      <b/>
      <sz val="10"/>
      <color rgb="FFFF0000"/>
      <name val="Gill Sans MT"/>
      <family val="2"/>
    </font>
    <font>
      <sz val="11"/>
      <color rgb="FFFF0000"/>
      <name val="Arial"/>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b/>
      <i/>
      <sz val="10"/>
      <color theme="1"/>
      <name val="Gill Sans MT"/>
      <family val="2"/>
    </font>
    <font>
      <vertAlign val="superscript"/>
      <sz val="10"/>
      <color theme="1"/>
      <name val="Gill Sans MT"/>
      <family val="2"/>
    </font>
    <font>
      <b/>
      <sz val="14"/>
      <name val="Gill Sans MT"/>
      <family val="2"/>
    </font>
  </fonts>
  <fills count="8">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24">
    <xf numFmtId="0" fontId="0" fillId="0" borderId="0"/>
    <xf numFmtId="164" fontId="6" fillId="0" borderId="0" applyFont="0" applyFill="0" applyBorder="0" applyAlignment="0" applyProtection="0"/>
    <xf numFmtId="0" fontId="8" fillId="0" borderId="0"/>
    <xf numFmtId="0" fontId="10" fillId="0" borderId="0"/>
    <xf numFmtId="0" fontId="6" fillId="0" borderId="0"/>
    <xf numFmtId="0" fontId="10" fillId="0" borderId="0"/>
    <xf numFmtId="0" fontId="10" fillId="0" borderId="0"/>
    <xf numFmtId="0" fontId="8" fillId="0" borderId="0"/>
    <xf numFmtId="164" fontId="10" fillId="0" borderId="0" applyFont="0" applyFill="0" applyBorder="0" applyAlignment="0" applyProtection="0"/>
    <xf numFmtId="0" fontId="10" fillId="0" borderId="0">
      <alignment vertical="center"/>
    </xf>
    <xf numFmtId="0" fontId="15" fillId="0" borderId="5" applyNumberFormat="0" applyFill="0" applyAlignment="0" applyProtection="0"/>
    <xf numFmtId="0" fontId="16" fillId="0" borderId="0" applyNumberFormat="0" applyFill="0" applyBorder="0" applyProtection="0">
      <alignment vertical="top"/>
    </xf>
    <xf numFmtId="165" fontId="10" fillId="0" borderId="6" applyAlignment="0">
      <alignment vertical="center"/>
    </xf>
    <xf numFmtId="0" fontId="17" fillId="0" borderId="0" applyNumberForma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5" fillId="0" borderId="0"/>
    <xf numFmtId="166" fontId="4" fillId="0" borderId="0" applyFont="0" applyFill="0" applyBorder="0" applyProtection="0">
      <alignment vertical="top"/>
    </xf>
    <xf numFmtId="0" fontId="3" fillId="0" borderId="0"/>
    <xf numFmtId="0" fontId="2" fillId="0" borderId="0"/>
    <xf numFmtId="0" fontId="10" fillId="0" borderId="0"/>
    <xf numFmtId="0" fontId="1" fillId="0" borderId="0"/>
    <xf numFmtId="9" fontId="1" fillId="0" borderId="0" applyFont="0" applyFill="0" applyBorder="0" applyAlignment="0" applyProtection="0"/>
  </cellStyleXfs>
  <cellXfs count="216">
    <xf numFmtId="0" fontId="0" fillId="0" borderId="0" xfId="0"/>
    <xf numFmtId="0" fontId="7" fillId="0" borderId="0" xfId="0" applyFont="1"/>
    <xf numFmtId="0" fontId="12" fillId="0" borderId="0" xfId="5" applyFont="1"/>
    <xf numFmtId="0" fontId="12" fillId="0" borderId="0" xfId="0" applyFont="1"/>
    <xf numFmtId="0" fontId="11" fillId="0" borderId="0" xfId="0" applyFont="1"/>
    <xf numFmtId="164" fontId="7" fillId="0" borderId="1" xfId="1" applyFont="1" applyBorder="1"/>
    <xf numFmtId="0" fontId="7" fillId="0" borderId="1" xfId="0" applyFont="1" applyBorder="1"/>
    <xf numFmtId="0" fontId="12" fillId="0" borderId="0" xfId="6" applyFont="1"/>
    <xf numFmtId="0" fontId="9" fillId="0" borderId="0" xfId="7" applyFont="1"/>
    <xf numFmtId="0" fontId="14" fillId="2" borderId="2" xfId="4" applyFont="1" applyFill="1" applyBorder="1"/>
    <xf numFmtId="0" fontId="13" fillId="2" borderId="3" xfId="5" applyFont="1" applyFill="1" applyBorder="1"/>
    <xf numFmtId="0" fontId="12" fillId="2" borderId="4" xfId="5" applyFont="1" applyFill="1" applyBorder="1"/>
    <xf numFmtId="0" fontId="14" fillId="2" borderId="0" xfId="4" applyFont="1" applyFill="1" applyAlignment="1">
      <alignment vertical="center"/>
    </xf>
    <xf numFmtId="0" fontId="9" fillId="0" borderId="0" xfId="0" applyFont="1"/>
    <xf numFmtId="0" fontId="7" fillId="0" borderId="1" xfId="0" applyFont="1" applyBorder="1" applyAlignment="1">
      <alignment vertical="top"/>
    </xf>
    <xf numFmtId="0" fontId="0" fillId="0" borderId="1" xfId="0" applyBorder="1"/>
    <xf numFmtId="0" fontId="7" fillId="0" borderId="1" xfId="0" applyFont="1" applyBorder="1" applyAlignment="1">
      <alignment vertical="top" wrapText="1"/>
    </xf>
    <xf numFmtId="0" fontId="7" fillId="0" borderId="1" xfId="0" applyFont="1" applyBorder="1" applyAlignment="1">
      <alignment horizontal="left" wrapText="1"/>
    </xf>
    <xf numFmtId="0" fontId="7" fillId="0" borderId="0" xfId="0" applyFont="1" applyAlignment="1">
      <alignment horizontal="left" wrapText="1"/>
    </xf>
    <xf numFmtId="0" fontId="0" fillId="3" borderId="0" xfId="0" applyFill="1" applyAlignment="1">
      <alignment horizontal="right"/>
    </xf>
    <xf numFmtId="14" fontId="19" fillId="0" borderId="0" xfId="0" applyNumberFormat="1" applyFont="1" applyAlignment="1" applyProtection="1">
      <alignment horizontal="left"/>
      <protection locked="0"/>
    </xf>
    <xf numFmtId="0" fontId="7" fillId="3" borderId="1" xfId="0" applyFont="1" applyFill="1" applyBorder="1" applyAlignment="1">
      <alignment horizontal="left"/>
    </xf>
    <xf numFmtId="0" fontId="14" fillId="0" borderId="0" xfId="4" applyFont="1" applyAlignment="1">
      <alignment vertical="center"/>
    </xf>
    <xf numFmtId="0" fontId="20" fillId="0" borderId="1" xfId="0" applyFont="1" applyBorder="1" applyAlignment="1" applyProtection="1">
      <alignment horizontal="left"/>
      <protection locked="0"/>
    </xf>
    <xf numFmtId="14" fontId="20" fillId="0" borderId="1" xfId="0" applyNumberFormat="1" applyFont="1" applyBorder="1" applyAlignment="1" applyProtection="1">
      <alignment horizontal="left"/>
      <protection locked="0"/>
    </xf>
    <xf numFmtId="0" fontId="7" fillId="0" borderId="1" xfId="0" applyFont="1" applyBorder="1" applyAlignment="1">
      <alignment horizontal="right"/>
    </xf>
    <xf numFmtId="0" fontId="7" fillId="0" borderId="1" xfId="0" applyFont="1" applyBorder="1" applyAlignment="1">
      <alignment wrapText="1"/>
    </xf>
    <xf numFmtId="0" fontId="7" fillId="0" borderId="0" xfId="0" applyFont="1" applyBorder="1" applyAlignment="1">
      <alignment vertical="top"/>
    </xf>
    <xf numFmtId="0" fontId="7" fillId="0" borderId="9" xfId="0" applyFont="1" applyBorder="1" applyAlignment="1">
      <alignment vertical="top"/>
    </xf>
    <xf numFmtId="0" fontId="2" fillId="0" borderId="0" xfId="20"/>
    <xf numFmtId="167" fontId="2" fillId="0" borderId="0" xfId="20" applyNumberFormat="1"/>
    <xf numFmtId="0" fontId="7" fillId="0" borderId="1" xfId="0" applyFont="1" applyBorder="1" applyAlignment="1">
      <alignment horizontal="left" wrapText="1"/>
    </xf>
    <xf numFmtId="0" fontId="21" fillId="0" borderId="0" xfId="0" applyFont="1" applyAlignment="1">
      <alignment vertical="center"/>
    </xf>
    <xf numFmtId="0" fontId="18" fillId="0" borderId="1" xfId="0" applyFont="1" applyBorder="1" applyAlignment="1">
      <alignment horizontal="center" vertical="top"/>
    </xf>
    <xf numFmtId="0" fontId="18" fillId="0" borderId="0" xfId="0" applyFont="1"/>
    <xf numFmtId="0" fontId="7" fillId="0" borderId="0" xfId="0" applyFont="1" applyAlignment="1">
      <alignment horizontal="right"/>
    </xf>
    <xf numFmtId="168" fontId="7" fillId="0" borderId="0" xfId="0" applyNumberFormat="1" applyFont="1"/>
    <xf numFmtId="0" fontId="2" fillId="4" borderId="0" xfId="20" applyFill="1"/>
    <xf numFmtId="167" fontId="2" fillId="4" borderId="0" xfId="20" applyNumberFormat="1" applyFill="1"/>
    <xf numFmtId="167" fontId="23" fillId="0" borderId="0" xfId="20" applyNumberFormat="1" applyFont="1"/>
    <xf numFmtId="169" fontId="7" fillId="0" borderId="1" xfId="16" applyNumberFormat="1" applyFont="1" applyBorder="1"/>
    <xf numFmtId="9" fontId="7" fillId="0" borderId="0" xfId="16" applyFont="1" applyAlignment="1">
      <alignment horizontal="left"/>
    </xf>
    <xf numFmtId="0" fontId="7" fillId="0" borderId="0" xfId="0" applyFont="1" applyBorder="1"/>
    <xf numFmtId="170" fontId="7" fillId="0" borderId="0" xfId="0" applyNumberFormat="1" applyFont="1"/>
    <xf numFmtId="0" fontId="7" fillId="0" borderId="0" xfId="0" applyFont="1" applyBorder="1" applyAlignment="1">
      <alignment wrapText="1"/>
    </xf>
    <xf numFmtId="170" fontId="7" fillId="0" borderId="0" xfId="0" applyNumberFormat="1" applyFont="1" applyBorder="1"/>
    <xf numFmtId="0" fontId="7" fillId="0" borderId="1" xfId="0" applyFont="1" applyFill="1" applyBorder="1"/>
    <xf numFmtId="0" fontId="7" fillId="0" borderId="0" xfId="0" applyFont="1" applyFill="1"/>
    <xf numFmtId="0" fontId="7" fillId="0" borderId="8" xfId="0" applyFont="1" applyFill="1" applyBorder="1"/>
    <xf numFmtId="171" fontId="7" fillId="0" borderId="1" xfId="1" applyNumberFormat="1" applyFont="1" applyBorder="1"/>
    <xf numFmtId="0" fontId="12" fillId="0" borderId="1" xfId="21" applyFont="1" applyFill="1" applyBorder="1" applyAlignment="1" applyProtection="1">
      <alignment wrapText="1"/>
      <protection locked="0"/>
    </xf>
    <xf numFmtId="0" fontId="7" fillId="0" borderId="1" xfId="0" applyFont="1" applyBorder="1" applyAlignment="1">
      <alignment horizontal="center" vertical="top"/>
    </xf>
    <xf numFmtId="0" fontId="12" fillId="0" borderId="1" xfId="0" applyFont="1" applyFill="1" applyBorder="1" applyAlignment="1" applyProtection="1">
      <alignment vertical="top" wrapText="1"/>
      <protection locked="0"/>
    </xf>
    <xf numFmtId="0" fontId="7" fillId="0" borderId="1" xfId="0" applyFont="1" applyBorder="1" applyAlignment="1">
      <alignment horizontal="left" wrapText="1"/>
    </xf>
    <xf numFmtId="0" fontId="7" fillId="0" borderId="0" xfId="0" applyFont="1" applyFill="1" applyBorder="1"/>
    <xf numFmtId="0" fontId="24" fillId="0" borderId="0" xfId="0" applyFont="1"/>
    <xf numFmtId="0" fontId="27" fillId="0" borderId="0" xfId="0" applyFont="1"/>
    <xf numFmtId="0" fontId="25" fillId="0" borderId="0" xfId="0" applyFont="1" applyFill="1" applyBorder="1" applyAlignment="1">
      <alignment wrapText="1"/>
    </xf>
    <xf numFmtId="164" fontId="24" fillId="0" borderId="0" xfId="1" applyFont="1" applyFill="1" applyBorder="1"/>
    <xf numFmtId="0" fontId="24" fillId="0" borderId="0" xfId="0" applyFont="1" applyFill="1"/>
    <xf numFmtId="0" fontId="28" fillId="5" borderId="0" xfId="4" applyFont="1" applyFill="1" applyAlignment="1">
      <alignment vertical="center"/>
    </xf>
    <xf numFmtId="0" fontId="24" fillId="5" borderId="0" xfId="0" applyFont="1" applyFill="1"/>
    <xf numFmtId="0" fontId="26" fillId="0" borderId="2" xfId="0" applyFont="1" applyBorder="1" applyAlignment="1">
      <alignment horizontal="centerContinuous"/>
    </xf>
    <xf numFmtId="0" fontId="25" fillId="0" borderId="4" xfId="0" applyFont="1" applyBorder="1" applyAlignment="1">
      <alignment horizontal="centerContinuous"/>
    </xf>
    <xf numFmtId="0" fontId="26" fillId="0" borderId="1" xfId="0" applyFont="1" applyBorder="1" applyAlignment="1">
      <alignment horizontal="left" wrapText="1"/>
    </xf>
    <xf numFmtId="0" fontId="25" fillId="0" borderId="1" xfId="0" applyFont="1" applyBorder="1" applyAlignment="1">
      <alignment horizontal="left" wrapText="1"/>
    </xf>
    <xf numFmtId="0" fontId="25" fillId="0" borderId="1" xfId="0" applyFont="1" applyFill="1" applyBorder="1" applyAlignment="1">
      <alignment horizontal="left" wrapText="1"/>
    </xf>
    <xf numFmtId="164" fontId="24" fillId="0" borderId="1" xfId="1" applyFont="1" applyBorder="1" applyAlignment="1">
      <alignment wrapText="1"/>
    </xf>
    <xf numFmtId="164" fontId="24" fillId="0" borderId="1" xfId="1" applyFont="1" applyFill="1" applyBorder="1" applyAlignment="1">
      <alignment wrapText="1"/>
    </xf>
    <xf numFmtId="0" fontId="25" fillId="5" borderId="0" xfId="4" applyFont="1" applyFill="1"/>
    <xf numFmtId="0" fontId="25" fillId="0" borderId="0" xfId="4" applyFont="1" applyFill="1"/>
    <xf numFmtId="0" fontId="27" fillId="0" borderId="1" xfId="0" applyFont="1" applyBorder="1" applyAlignment="1">
      <alignment wrapText="1"/>
    </xf>
    <xf numFmtId="0" fontId="29" fillId="5" borderId="0" xfId="0" applyFont="1" applyFill="1"/>
    <xf numFmtId="0" fontId="14" fillId="0" borderId="0" xfId="4" applyFont="1" applyFill="1" applyAlignment="1">
      <alignment vertical="center"/>
    </xf>
    <xf numFmtId="9" fontId="7" fillId="0" borderId="0" xfId="16" applyFont="1" applyFill="1" applyBorder="1"/>
    <xf numFmtId="0" fontId="12" fillId="0" borderId="1" xfId="21" applyFont="1" applyFill="1" applyBorder="1" applyAlignment="1" applyProtection="1">
      <alignment vertical="top" wrapText="1"/>
      <protection locked="0"/>
    </xf>
    <xf numFmtId="0" fontId="7" fillId="0" borderId="0" xfId="0" applyFont="1" applyBorder="1" applyAlignment="1">
      <alignment horizontal="right"/>
    </xf>
    <xf numFmtId="168" fontId="7" fillId="0" borderId="0" xfId="0" applyNumberFormat="1" applyFont="1" applyBorder="1"/>
    <xf numFmtId="168" fontId="9" fillId="0" borderId="0" xfId="0" applyNumberFormat="1" applyFont="1" applyBorder="1"/>
    <xf numFmtId="168" fontId="22" fillId="0" borderId="0" xfId="0" applyNumberFormat="1" applyFont="1" applyBorder="1"/>
    <xf numFmtId="9" fontId="7" fillId="0" borderId="0" xfId="16" applyFont="1" applyFill="1"/>
    <xf numFmtId="9" fontId="7" fillId="0" borderId="0" xfId="0" applyNumberFormat="1" applyFont="1" applyFill="1"/>
    <xf numFmtId="0" fontId="7" fillId="0" borderId="0" xfId="0" applyFont="1" applyAlignment="1">
      <alignment wrapText="1"/>
    </xf>
    <xf numFmtId="168" fontId="7" fillId="0" borderId="1" xfId="0" applyNumberFormat="1" applyFont="1" applyBorder="1" applyAlignment="1">
      <alignment horizontal="center"/>
    </xf>
    <xf numFmtId="0" fontId="7" fillId="0" borderId="1" xfId="0" applyFont="1" applyBorder="1" applyAlignment="1">
      <alignment horizontal="center"/>
    </xf>
    <xf numFmtId="168" fontId="9" fillId="0" borderId="1" xfId="0" applyNumberFormat="1" applyFont="1" applyBorder="1" applyAlignment="1">
      <alignment horizontal="center"/>
    </xf>
    <xf numFmtId="0" fontId="7" fillId="0" borderId="0" xfId="0" applyFont="1" applyAlignment="1">
      <alignment horizontal="center"/>
    </xf>
    <xf numFmtId="0" fontId="7" fillId="0" borderId="0" xfId="0" applyFont="1" applyBorder="1" applyAlignment="1">
      <alignment horizontal="center"/>
    </xf>
    <xf numFmtId="0" fontId="7" fillId="0" borderId="0" xfId="0" applyFont="1" applyBorder="1" applyAlignment="1">
      <alignment vertical="top" wrapText="1"/>
    </xf>
    <xf numFmtId="0" fontId="7" fillId="0" borderId="1" xfId="0" applyFont="1" applyBorder="1" applyAlignment="1">
      <alignment horizontal="center" wrapText="1"/>
    </xf>
    <xf numFmtId="168" fontId="21" fillId="0" borderId="1" xfId="0" applyNumberFormat="1" applyFont="1" applyBorder="1" applyAlignment="1">
      <alignment horizontal="center"/>
    </xf>
    <xf numFmtId="0" fontId="9" fillId="0" borderId="1" xfId="0" applyFont="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left"/>
    </xf>
    <xf numFmtId="9" fontId="7" fillId="0" borderId="0" xfId="16" applyFont="1"/>
    <xf numFmtId="164" fontId="7" fillId="0" borderId="9" xfId="0" applyNumberFormat="1" applyFont="1" applyBorder="1" applyAlignment="1">
      <alignment vertical="top"/>
    </xf>
    <xf numFmtId="0" fontId="27" fillId="0" borderId="1" xfId="0" applyFont="1" applyBorder="1" applyAlignment="1"/>
    <xf numFmtId="164" fontId="24" fillId="0" borderId="1" xfId="1" applyFont="1" applyBorder="1" applyAlignment="1"/>
    <xf numFmtId="172" fontId="27" fillId="0" borderId="1" xfId="1" applyNumberFormat="1" applyFont="1" applyBorder="1" applyAlignment="1"/>
    <xf numFmtId="0" fontId="24" fillId="0" borderId="1" xfId="0" applyFont="1" applyBorder="1" applyAlignment="1"/>
    <xf numFmtId="0" fontId="7" fillId="0" borderId="0" xfId="0" applyFont="1" applyFill="1" applyBorder="1" applyAlignment="1">
      <alignment horizontal="right"/>
    </xf>
    <xf numFmtId="0" fontId="26" fillId="0" borderId="0" xfId="0" applyFont="1"/>
    <xf numFmtId="0" fontId="27" fillId="0" borderId="1" xfId="0" applyFont="1" applyBorder="1"/>
    <xf numFmtId="164" fontId="24" fillId="0" borderId="1" xfId="1" applyFont="1" applyBorder="1"/>
    <xf numFmtId="0" fontId="30" fillId="0" borderId="7" xfId="0" applyFont="1" applyBorder="1" applyAlignment="1">
      <alignment horizontal="left" indent="1"/>
    </xf>
    <xf numFmtId="0" fontId="7" fillId="0" borderId="7" xfId="0" applyFont="1" applyBorder="1" applyAlignment="1">
      <alignment vertical="top"/>
    </xf>
    <xf numFmtId="0" fontId="9" fillId="0" borderId="0" xfId="0" applyFont="1" applyAlignment="1">
      <alignment horizontal="center"/>
    </xf>
    <xf numFmtId="0" fontId="14" fillId="2" borderId="0" xfId="0" applyFont="1" applyFill="1" applyBorder="1" applyAlignment="1">
      <alignment vertical="top" wrapText="1"/>
    </xf>
    <xf numFmtId="0" fontId="14" fillId="6" borderId="10" xfId="0" applyFont="1" applyFill="1" applyBorder="1" applyAlignment="1">
      <alignment vertical="top" wrapText="1"/>
    </xf>
    <xf numFmtId="0" fontId="14" fillId="6" borderId="0" xfId="0" applyFont="1" applyFill="1" applyBorder="1" applyAlignment="1">
      <alignment vertical="top" wrapText="1"/>
    </xf>
    <xf numFmtId="0" fontId="9" fillId="6" borderId="0" xfId="0" applyFont="1" applyFill="1"/>
    <xf numFmtId="0" fontId="14" fillId="6" borderId="0" xfId="4" applyFont="1" applyFill="1" applyAlignment="1">
      <alignment vertical="center"/>
    </xf>
    <xf numFmtId="0" fontId="7" fillId="6" borderId="0" xfId="0" applyFont="1" applyFill="1"/>
    <xf numFmtId="0" fontId="7" fillId="6" borderId="1" xfId="0" applyFont="1" applyFill="1" applyBorder="1" applyAlignment="1">
      <alignment horizontal="left"/>
    </xf>
    <xf numFmtId="0" fontId="20" fillId="6" borderId="1" xfId="0" applyFont="1" applyFill="1" applyBorder="1" applyAlignment="1" applyProtection="1">
      <alignment horizontal="left"/>
      <protection locked="0"/>
    </xf>
    <xf numFmtId="14" fontId="20" fillId="6" borderId="1" xfId="0" applyNumberFormat="1" applyFont="1" applyFill="1" applyBorder="1" applyAlignment="1" applyProtection="1">
      <alignment horizontal="left"/>
      <protection locked="0"/>
    </xf>
    <xf numFmtId="0" fontId="0" fillId="6" borderId="0" xfId="0" applyFill="1" applyAlignment="1">
      <alignment horizontal="right"/>
    </xf>
    <xf numFmtId="14" fontId="19" fillId="6" borderId="0" xfId="0" applyNumberFormat="1" applyFont="1" applyFill="1" applyAlignment="1" applyProtection="1">
      <alignment horizontal="left"/>
      <protection locked="0"/>
    </xf>
    <xf numFmtId="0" fontId="7" fillId="6" borderId="1" xfId="0" applyFont="1" applyFill="1" applyBorder="1" applyAlignment="1">
      <alignment vertical="top"/>
    </xf>
    <xf numFmtId="0" fontId="7" fillId="6" borderId="4" xfId="0" applyFont="1" applyFill="1" applyBorder="1" applyAlignment="1">
      <alignment vertical="top" wrapText="1"/>
    </xf>
    <xf numFmtId="0" fontId="7" fillId="6" borderId="1" xfId="0" applyFont="1" applyFill="1" applyBorder="1" applyAlignment="1">
      <alignment horizontal="left" wrapText="1"/>
    </xf>
    <xf numFmtId="0" fontId="7" fillId="6" borderId="0" xfId="0" applyFont="1" applyFill="1" applyAlignment="1">
      <alignment horizontal="left" wrapText="1"/>
    </xf>
    <xf numFmtId="0" fontId="7" fillId="6" borderId="1" xfId="0" applyFont="1" applyFill="1" applyBorder="1"/>
    <xf numFmtId="164" fontId="7" fillId="6" borderId="1" xfId="1" applyFont="1" applyFill="1" applyBorder="1"/>
    <xf numFmtId="164" fontId="7" fillId="6" borderId="9" xfId="0" applyNumberFormat="1" applyFont="1" applyFill="1" applyBorder="1" applyAlignment="1">
      <alignment vertical="top"/>
    </xf>
    <xf numFmtId="0" fontId="7" fillId="6" borderId="9" xfId="0" applyFont="1" applyFill="1" applyBorder="1" applyAlignment="1">
      <alignment vertical="top"/>
    </xf>
    <xf numFmtId="9" fontId="7" fillId="6" borderId="0" xfId="0" applyNumberFormat="1" applyFont="1" applyFill="1"/>
    <xf numFmtId="0" fontId="7" fillId="6" borderId="1" xfId="0" applyFont="1" applyFill="1" applyBorder="1" applyAlignment="1">
      <alignment vertical="top" wrapText="1"/>
    </xf>
    <xf numFmtId="0" fontId="7" fillId="6" borderId="0" xfId="0" applyFont="1" applyFill="1" applyAlignment="1">
      <alignment wrapText="1"/>
    </xf>
    <xf numFmtId="164" fontId="7" fillId="6" borderId="8" xfId="0" applyNumberFormat="1" applyFont="1" applyFill="1" applyBorder="1"/>
    <xf numFmtId="0" fontId="18" fillId="6" borderId="0" xfId="0" applyFont="1" applyFill="1"/>
    <xf numFmtId="0" fontId="7" fillId="6" borderId="0" xfId="0" applyFont="1" applyFill="1" applyBorder="1" applyAlignment="1">
      <alignment horizontal="right"/>
    </xf>
    <xf numFmtId="0" fontId="7" fillId="6" borderId="0" xfId="0" applyFont="1" applyFill="1" applyBorder="1"/>
    <xf numFmtId="0" fontId="30" fillId="6" borderId="7" xfId="0" applyFont="1" applyFill="1" applyBorder="1" applyAlignment="1">
      <alignment horizontal="left" indent="1"/>
    </xf>
    <xf numFmtId="0" fontId="7" fillId="6" borderId="7" xfId="0" applyFont="1" applyFill="1" applyBorder="1" applyAlignment="1">
      <alignment vertical="top"/>
    </xf>
    <xf numFmtId="171" fontId="7" fillId="6" borderId="1" xfId="1" applyNumberFormat="1" applyFont="1" applyFill="1" applyBorder="1"/>
    <xf numFmtId="0" fontId="7" fillId="6" borderId="1" xfId="0" applyFont="1" applyFill="1" applyBorder="1" applyAlignment="1">
      <alignment wrapText="1"/>
    </xf>
    <xf numFmtId="169" fontId="7" fillId="6" borderId="1" xfId="16" applyNumberFormat="1" applyFont="1" applyFill="1" applyBorder="1"/>
    <xf numFmtId="0" fontId="18" fillId="6" borderId="1" xfId="0" applyFont="1" applyFill="1" applyBorder="1" applyAlignment="1">
      <alignment vertical="top"/>
    </xf>
    <xf numFmtId="0" fontId="12" fillId="6" borderId="1" xfId="21" applyFont="1" applyFill="1" applyBorder="1" applyAlignment="1" applyProtection="1">
      <alignment wrapText="1"/>
      <protection locked="0"/>
    </xf>
    <xf numFmtId="0" fontId="18" fillId="6" borderId="1" xfId="0" applyFont="1" applyFill="1" applyBorder="1" applyAlignment="1">
      <alignment horizontal="center" vertical="top"/>
    </xf>
    <xf numFmtId="0" fontId="12" fillId="6" borderId="1" xfId="21" applyFont="1" applyFill="1" applyBorder="1" applyAlignment="1" applyProtection="1">
      <alignment vertical="top" wrapText="1"/>
      <protection locked="0"/>
    </xf>
    <xf numFmtId="0" fontId="12" fillId="6" borderId="1" xfId="0" applyFont="1" applyFill="1" applyBorder="1" applyAlignment="1" applyProtection="1">
      <alignment vertical="top" wrapText="1"/>
      <protection locked="0"/>
    </xf>
    <xf numFmtId="9" fontId="7" fillId="6" borderId="0" xfId="16" applyFont="1" applyFill="1" applyAlignment="1">
      <alignment horizontal="left"/>
    </xf>
    <xf numFmtId="0" fontId="7" fillId="6" borderId="8" xfId="0" applyFont="1" applyFill="1" applyBorder="1"/>
    <xf numFmtId="0" fontId="7" fillId="6" borderId="2" xfId="0" applyFont="1" applyFill="1" applyBorder="1" applyAlignment="1">
      <alignment vertical="top"/>
    </xf>
    <xf numFmtId="9" fontId="7" fillId="6" borderId="0" xfId="16" applyFont="1" applyFill="1"/>
    <xf numFmtId="0" fontId="0" fillId="6" borderId="1" xfId="0" applyFill="1" applyBorder="1"/>
    <xf numFmtId="0" fontId="7" fillId="6" borderId="1" xfId="0" applyFont="1" applyFill="1" applyBorder="1" applyAlignment="1">
      <alignment horizontal="center" vertical="top"/>
    </xf>
    <xf numFmtId="0" fontId="7" fillId="4" borderId="0" xfId="0" applyFont="1" applyFill="1"/>
    <xf numFmtId="0" fontId="7" fillId="4" borderId="7" xfId="0" applyFont="1" applyFill="1" applyBorder="1"/>
    <xf numFmtId="0" fontId="7" fillId="0" borderId="0" xfId="0" applyFont="1" applyFill="1" applyBorder="1" applyAlignment="1">
      <alignment vertical="top"/>
    </xf>
    <xf numFmtId="0" fontId="7" fillId="0" borderId="0" xfId="0" applyFont="1" applyFill="1" applyBorder="1" applyAlignment="1">
      <alignment horizontal="left" wrapText="1"/>
    </xf>
    <xf numFmtId="164" fontId="7" fillId="0" borderId="0" xfId="1" applyFont="1" applyFill="1" applyBorder="1"/>
    <xf numFmtId="164" fontId="7" fillId="0" borderId="0" xfId="0" applyNumberFormat="1" applyFont="1" applyFill="1" applyBorder="1" applyAlignment="1">
      <alignment vertical="top"/>
    </xf>
    <xf numFmtId="9" fontId="7" fillId="0" borderId="0" xfId="0" applyNumberFormat="1" applyFont="1" applyFill="1" applyBorder="1"/>
    <xf numFmtId="0" fontId="9" fillId="0" borderId="0" xfId="0" applyFont="1" applyFill="1" applyBorder="1"/>
    <xf numFmtId="0" fontId="7" fillId="0" borderId="0" xfId="0" applyFont="1" applyFill="1" applyBorder="1" applyAlignment="1">
      <alignment vertical="top" wrapText="1"/>
    </xf>
    <xf numFmtId="0" fontId="7" fillId="0" borderId="0" xfId="0" applyFont="1" applyFill="1" applyBorder="1" applyAlignment="1">
      <alignment wrapText="1"/>
    </xf>
    <xf numFmtId="164" fontId="7" fillId="0" borderId="0" xfId="0" applyNumberFormat="1" applyFont="1" applyFill="1" applyBorder="1"/>
    <xf numFmtId="0" fontId="18" fillId="0" borderId="0" xfId="0" applyFont="1" applyFill="1" applyBorder="1"/>
    <xf numFmtId="0" fontId="30" fillId="0" borderId="0" xfId="0" applyFont="1" applyFill="1" applyBorder="1" applyAlignment="1">
      <alignment horizontal="left" indent="1"/>
    </xf>
    <xf numFmtId="171" fontId="7" fillId="0" borderId="0" xfId="1" applyNumberFormat="1" applyFont="1" applyFill="1" applyBorder="1"/>
    <xf numFmtId="169" fontId="7" fillId="0" borderId="0" xfId="16" applyNumberFormat="1" applyFont="1" applyFill="1" applyBorder="1"/>
    <xf numFmtId="0" fontId="18" fillId="0" borderId="0" xfId="0" applyFont="1" applyFill="1" applyBorder="1" applyAlignment="1">
      <alignment vertical="top"/>
    </xf>
    <xf numFmtId="0" fontId="12" fillId="0" borderId="0" xfId="21" applyFont="1" applyFill="1" applyBorder="1" applyAlignment="1" applyProtection="1">
      <alignment wrapText="1"/>
      <protection locked="0"/>
    </xf>
    <xf numFmtId="0" fontId="18" fillId="0" borderId="0" xfId="0" applyFont="1" applyFill="1" applyBorder="1" applyAlignment="1">
      <alignment horizontal="center" vertical="top"/>
    </xf>
    <xf numFmtId="0" fontId="12" fillId="0" borderId="0" xfId="21" applyFont="1" applyFill="1" applyBorder="1" applyAlignment="1" applyProtection="1">
      <alignment vertical="top" wrapText="1"/>
      <protection locked="0"/>
    </xf>
    <xf numFmtId="0" fontId="12" fillId="0" borderId="0" xfId="0" applyFont="1" applyFill="1" applyBorder="1" applyAlignment="1" applyProtection="1">
      <alignment vertical="top" wrapText="1"/>
      <protection locked="0"/>
    </xf>
    <xf numFmtId="0" fontId="14" fillId="0" borderId="0" xfId="4" applyFont="1" applyFill="1" applyBorder="1" applyAlignment="1">
      <alignment vertical="center"/>
    </xf>
    <xf numFmtId="0" fontId="7" fillId="0" borderId="0" xfId="0" applyFont="1" applyFill="1" applyBorder="1" applyAlignment="1">
      <alignment horizontal="left"/>
    </xf>
    <xf numFmtId="0" fontId="20" fillId="0" borderId="0" xfId="0" applyFont="1" applyFill="1" applyBorder="1" applyAlignment="1" applyProtection="1">
      <alignment horizontal="left"/>
      <protection locked="0"/>
    </xf>
    <xf numFmtId="14" fontId="20" fillId="0" borderId="0" xfId="0" applyNumberFormat="1" applyFont="1" applyFill="1" applyBorder="1" applyAlignment="1" applyProtection="1">
      <alignment horizontal="left"/>
      <protection locked="0"/>
    </xf>
    <xf numFmtId="0" fontId="0" fillId="0" borderId="0" xfId="0" applyFill="1" applyBorder="1" applyAlignment="1">
      <alignment horizontal="right"/>
    </xf>
    <xf numFmtId="14" fontId="19" fillId="0" borderId="0" xfId="0" applyNumberFormat="1" applyFont="1" applyFill="1" applyBorder="1" applyAlignment="1" applyProtection="1">
      <alignment horizontal="left"/>
      <protection locked="0"/>
    </xf>
    <xf numFmtId="0" fontId="14" fillId="0" borderId="10" xfId="0" applyFont="1" applyFill="1" applyBorder="1" applyAlignment="1">
      <alignment vertical="top" wrapText="1"/>
    </xf>
    <xf numFmtId="0" fontId="14" fillId="0" borderId="0" xfId="0" applyFont="1" applyFill="1" applyBorder="1" applyAlignment="1">
      <alignment vertical="top" wrapText="1"/>
    </xf>
    <xf numFmtId="0" fontId="9" fillId="0" borderId="0" xfId="0" applyFont="1" applyFill="1" applyBorder="1" applyAlignment="1">
      <alignment horizontal="left"/>
    </xf>
    <xf numFmtId="0" fontId="7" fillId="7" borderId="0" xfId="0" applyFont="1" applyFill="1"/>
    <xf numFmtId="0" fontId="9" fillId="0" borderId="2" xfId="0" applyFont="1" applyBorder="1" applyAlignment="1">
      <alignment horizontal="center" vertical="center"/>
    </xf>
    <xf numFmtId="168" fontId="7" fillId="0" borderId="2" xfId="0" applyNumberFormat="1" applyFont="1" applyBorder="1" applyAlignment="1">
      <alignment horizontal="center"/>
    </xf>
    <xf numFmtId="0" fontId="7" fillId="0" borderId="2" xfId="0" applyFont="1" applyBorder="1" applyAlignment="1">
      <alignment horizontal="center"/>
    </xf>
    <xf numFmtId="0" fontId="9" fillId="0" borderId="2" xfId="0" applyFont="1" applyBorder="1" applyAlignment="1">
      <alignment horizontal="center"/>
    </xf>
    <xf numFmtId="0" fontId="9" fillId="0" borderId="0" xfId="0" applyFont="1" applyBorder="1" applyAlignment="1">
      <alignment horizontal="left"/>
    </xf>
    <xf numFmtId="168" fontId="9" fillId="0" borderId="0" xfId="0" applyNumberFormat="1" applyFont="1" applyBorder="1" applyAlignment="1">
      <alignment horizontal="right"/>
    </xf>
    <xf numFmtId="168" fontId="7" fillId="0" borderId="0" xfId="0" applyNumberFormat="1" applyFont="1" applyBorder="1" applyAlignment="1">
      <alignment horizontal="right"/>
    </xf>
    <xf numFmtId="168" fontId="9" fillId="0" borderId="0" xfId="0" applyNumberFormat="1" applyFont="1" applyBorder="1" applyAlignment="1">
      <alignment horizontal="left"/>
    </xf>
    <xf numFmtId="168" fontId="9" fillId="0" borderId="7" xfId="0" applyNumberFormat="1" applyFont="1" applyBorder="1" applyAlignment="1">
      <alignment horizontal="right"/>
    </xf>
    <xf numFmtId="168" fontId="9" fillId="0" borderId="0" xfId="0" applyNumberFormat="1" applyFont="1"/>
    <xf numFmtId="2" fontId="7" fillId="0" borderId="0" xfId="0" applyNumberFormat="1" applyFont="1" applyBorder="1" applyAlignment="1">
      <alignment horizontal="right"/>
    </xf>
    <xf numFmtId="2" fontId="7" fillId="0" borderId="0" xfId="0" applyNumberFormat="1" applyFont="1" applyBorder="1"/>
    <xf numFmtId="2" fontId="9" fillId="0" borderId="0" xfId="0" applyNumberFormat="1" applyFont="1" applyBorder="1" applyAlignment="1">
      <alignment horizontal="left"/>
    </xf>
    <xf numFmtId="0" fontId="21" fillId="0" borderId="0" xfId="0" applyFont="1"/>
    <xf numFmtId="0" fontId="7" fillId="0" borderId="0" xfId="0" applyFont="1" applyAlignment="1">
      <alignment horizontal="left"/>
    </xf>
    <xf numFmtId="0" fontId="7" fillId="0" borderId="1" xfId="0" applyFont="1" applyBorder="1" applyAlignment="1">
      <alignment horizontal="left" vertical="top" wrapText="1"/>
    </xf>
    <xf numFmtId="173" fontId="7" fillId="0" borderId="1" xfId="1" applyNumberFormat="1" applyFont="1" applyBorder="1"/>
    <xf numFmtId="173" fontId="7" fillId="0" borderId="8" xfId="1" applyNumberFormat="1" applyFont="1" applyFill="1" applyBorder="1"/>
    <xf numFmtId="173" fontId="7" fillId="0" borderId="9" xfId="0" applyNumberFormat="1" applyFont="1" applyBorder="1" applyAlignment="1">
      <alignment vertical="top"/>
    </xf>
    <xf numFmtId="173" fontId="7" fillId="0" borderId="0" xfId="0" applyNumberFormat="1" applyFont="1"/>
    <xf numFmtId="173" fontId="7" fillId="0" borderId="1" xfId="0" applyNumberFormat="1" applyFont="1" applyBorder="1" applyAlignment="1">
      <alignment vertical="top"/>
    </xf>
    <xf numFmtId="173" fontId="7" fillId="0" borderId="8" xfId="0" applyNumberFormat="1" applyFont="1" applyFill="1" applyBorder="1"/>
    <xf numFmtId="173" fontId="7" fillId="0" borderId="1" xfId="0" applyNumberFormat="1" applyFont="1" applyFill="1" applyBorder="1"/>
    <xf numFmtId="173" fontId="27" fillId="0" borderId="1" xfId="1" applyNumberFormat="1" applyFont="1" applyBorder="1" applyAlignment="1">
      <alignment wrapText="1"/>
    </xf>
    <xf numFmtId="173" fontId="24" fillId="0" borderId="1" xfId="1" applyNumberFormat="1" applyFont="1" applyBorder="1" applyAlignment="1">
      <alignment wrapText="1"/>
    </xf>
    <xf numFmtId="173" fontId="24" fillId="0" borderId="1" xfId="1" applyNumberFormat="1" applyFont="1" applyFill="1" applyBorder="1" applyAlignment="1">
      <alignment wrapText="1"/>
    </xf>
    <xf numFmtId="173" fontId="27" fillId="0" borderId="1" xfId="1" applyNumberFormat="1" applyFont="1" applyBorder="1" applyAlignment="1"/>
    <xf numFmtId="173" fontId="24" fillId="0" borderId="1" xfId="0" applyNumberFormat="1" applyFont="1" applyBorder="1" applyAlignment="1"/>
    <xf numFmtId="169" fontId="7" fillId="0" borderId="1" xfId="16" applyNumberFormat="1" applyFont="1" applyFill="1" applyBorder="1"/>
    <xf numFmtId="0" fontId="12" fillId="6" borderId="0" xfId="5" applyFont="1" applyFill="1"/>
    <xf numFmtId="0" fontId="12" fillId="6" borderId="0" xfId="0" applyFont="1" applyFill="1"/>
    <xf numFmtId="0" fontId="32" fillId="6" borderId="0" xfId="5" applyFont="1" applyFill="1"/>
    <xf numFmtId="0" fontId="14" fillId="2" borderId="10" xfId="0" applyFont="1" applyFill="1" applyBorder="1" applyAlignment="1">
      <alignment horizontal="left" vertical="top"/>
    </xf>
    <xf numFmtId="0" fontId="7" fillId="0" borderId="2" xfId="0" applyFont="1" applyBorder="1" applyAlignment="1">
      <alignment horizontal="left" vertical="top" wrapText="1"/>
    </xf>
    <xf numFmtId="0" fontId="7" fillId="0" borderId="4" xfId="0" applyFont="1" applyBorder="1" applyAlignment="1">
      <alignment horizontal="left" vertical="top" wrapText="1"/>
    </xf>
    <xf numFmtId="0" fontId="7" fillId="6" borderId="1" xfId="0" applyFont="1" applyFill="1" applyBorder="1" applyAlignment="1">
      <alignment horizontal="left" vertical="top" wrapText="1"/>
    </xf>
    <xf numFmtId="0" fontId="7" fillId="0" borderId="1" xfId="0" applyFont="1" applyBorder="1" applyAlignment="1">
      <alignment horizontal="left" vertical="top" wrapText="1"/>
    </xf>
  </cellXfs>
  <cellStyles count="24">
    <cellStyle name="Calculation 2" xfId="12"/>
    <cellStyle name="Comma" xfId="1" builtinId="3"/>
    <cellStyle name="Comma 2" xfId="8"/>
    <cellStyle name="Comma 2 2" xfId="15"/>
    <cellStyle name="Heading 1 2" xfId="10"/>
    <cellStyle name="Heading 4 2" xfId="13"/>
    <cellStyle name="Normal" xfId="0" builtinId="0"/>
    <cellStyle name="Normal 10" xfId="22"/>
    <cellStyle name="Normal 2" xfId="5"/>
    <cellStyle name="Normal 2 2" xfId="21"/>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 name="Percent 3" xfId="23"/>
  </cellStyles>
  <dxfs count="3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139888</xdr:colOff>
      <xdr:row>25</xdr:row>
      <xdr:rowOff>7783</xdr:rowOff>
    </xdr:to>
    <xdr:sp macro="" textlink="">
      <xdr:nvSpPr>
        <xdr:cNvPr id="4" name="TextBox 3">
          <a:extLst>
            <a:ext uri="{FF2B5EF4-FFF2-40B4-BE49-F238E27FC236}">
              <a16:creationId xmlns="" xmlns:a16="http://schemas.microsoft.com/office/drawing/2014/main" id="{00000000-0008-0000-0000-000002000000}"/>
            </a:ext>
          </a:extLst>
        </xdr:cNvPr>
        <xdr:cNvSpPr txBox="1"/>
      </xdr:nvSpPr>
      <xdr:spPr>
        <a:xfrm>
          <a:off x="127000" y="381000"/>
          <a:ext cx="9207688" cy="4681383"/>
        </a:xfrm>
        <a:prstGeom prst="rect">
          <a:avLst/>
        </a:prstGeom>
        <a:solidFill>
          <a:schemeClr val="bg1">
            <a:lumMod val="85000"/>
          </a:schemeClr>
        </a:solid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ysClr val="windowText" lastClr="000000"/>
              </a:solidFill>
              <a:effectLst/>
              <a:latin typeface="+mn-lt"/>
              <a:ea typeface="+mn-ea"/>
              <a:cs typeface="+mn-cs"/>
            </a:rPr>
            <a:t>Cost adjustment claims feeder model</a:t>
          </a:r>
          <a:endParaRPr lang="en-GB" sz="1100" b="1" i="0" u="sng" baseline="0">
            <a:solidFill>
              <a:sysClr val="windowText" lastClr="000000"/>
            </a:solidFill>
            <a:effectLst/>
            <a:latin typeface="+mn-lt"/>
            <a:ea typeface="+mn-ea"/>
            <a:cs typeface="+mn-cs"/>
          </a:endParaRPr>
        </a:p>
        <a:p>
          <a:endParaRPr lang="en-GB" sz="1000">
            <a:solidFill>
              <a:sysClr val="windowText" lastClr="000000"/>
            </a:solidFill>
            <a:effectLst/>
          </a:endParaRPr>
        </a:p>
        <a:p>
          <a:r>
            <a:rPr lang="en-GB" sz="1100" b="1" baseline="0">
              <a:solidFill>
                <a:sysClr val="windowText" lastClr="000000"/>
              </a:solidFill>
              <a:effectLst/>
              <a:latin typeface="+mn-lt"/>
              <a:ea typeface="+mn-ea"/>
              <a:cs typeface="+mn-cs"/>
            </a:rPr>
            <a:t>Objective</a:t>
          </a:r>
          <a:endParaRPr lang="en-GB" sz="1000">
            <a:solidFill>
              <a:sysClr val="windowText" lastClr="000000"/>
            </a:solidFill>
            <a:effectLst/>
          </a:endParaRPr>
        </a:p>
        <a:p>
          <a:endParaRPr lang="en-GB" sz="110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This workbook contains all the company's cost adjustment claims, our assessment of the claims and our adjustment decisions. An overview of the approach is included in the document '</a:t>
          </a:r>
          <a:r>
            <a:rPr lang="en-GB" sz="1100" b="0" i="0">
              <a:solidFill>
                <a:sysClr val="windowText" lastClr="000000"/>
              </a:solidFill>
              <a:effectLst/>
              <a:latin typeface="+mn-lt"/>
              <a:ea typeface="+mn-ea"/>
              <a:cs typeface="+mn-cs"/>
            </a:rPr>
            <a:t>Securing cost efficiency technical</a:t>
          </a:r>
          <a:r>
            <a:rPr lang="en-GB" sz="1100" b="0" i="0" baseline="0">
              <a:solidFill>
                <a:sysClr val="windowText" lastClr="000000"/>
              </a:solidFill>
              <a:effectLst/>
              <a:latin typeface="+mn-lt"/>
              <a:ea typeface="+mn-ea"/>
              <a:cs typeface="+mn-cs"/>
            </a:rPr>
            <a:t> appendix</a:t>
          </a:r>
          <a:r>
            <a:rPr lang="en-US" sz="1100" b="0" i="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a:t>
          </a:r>
        </a:p>
        <a:p>
          <a:endParaRPr lang="en-GB" sz="1100" baseline="0">
            <a:solidFill>
              <a:sysClr val="windowText" lastClr="000000"/>
            </a:solidFill>
            <a:effectLst/>
            <a:latin typeface="+mn-lt"/>
            <a:ea typeface="+mn-ea"/>
            <a:cs typeface="+mn-cs"/>
          </a:endParaRPr>
        </a:p>
        <a:p>
          <a:r>
            <a:rPr lang="en-GB" sz="1100" b="1" baseline="0">
              <a:solidFill>
                <a:sysClr val="windowText" lastClr="000000"/>
              </a:solidFill>
              <a:effectLst/>
              <a:latin typeface="+mn-lt"/>
              <a:ea typeface="+mn-ea"/>
              <a:cs typeface="+mn-cs"/>
            </a:rPr>
            <a:t>Guide to the model</a:t>
          </a:r>
        </a:p>
        <a:p>
          <a:endParaRPr lang="en-GB" sz="1100"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F_inputs tab</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baseline="0">
            <a:solidFill>
              <a:sysClr val="windowText" lastClr="000000"/>
            </a:solidFill>
            <a:effectLst/>
            <a:latin typeface="+mn-lt"/>
            <a:ea typeface="+mn-ea"/>
            <a:cs typeface="+mn-cs"/>
          </a:endParaRPr>
        </a:p>
        <a:p>
          <a:r>
            <a:rPr lang="en-GB" sz="1100" u="sng">
              <a:solidFill>
                <a:sysClr val="windowText" lastClr="000000"/>
              </a:solidFill>
              <a:effectLst/>
              <a:latin typeface="+mn-lt"/>
              <a:ea typeface="+mn-ea"/>
              <a:cs typeface="+mn-cs"/>
            </a:rPr>
            <a:t>XX-yyy</a:t>
          </a:r>
          <a:r>
            <a:rPr lang="en-GB" sz="1100" u="sng" baseline="0">
              <a:solidFill>
                <a:sysClr val="windowText" lastClr="000000"/>
              </a:solidFill>
              <a:effectLst/>
              <a:latin typeface="+mn-lt"/>
              <a:ea typeface="+mn-ea"/>
              <a:cs typeface="+mn-cs"/>
            </a:rPr>
            <a:t> (individual claim)</a:t>
          </a:r>
          <a:r>
            <a:rPr lang="en-GB" sz="1100" u="sng">
              <a:solidFill>
                <a:sysClr val="windowText" lastClr="000000"/>
              </a:solidFill>
              <a:effectLst/>
              <a:latin typeface="+mn-lt"/>
              <a:ea typeface="+mn-ea"/>
              <a:cs typeface="+mn-cs"/>
            </a:rPr>
            <a:t> tabs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Each tab named XX_yyy</a:t>
          </a:r>
          <a:r>
            <a:rPr lang="en-GB" sz="1100" baseline="0">
              <a:solidFill>
                <a:sysClr val="windowText" lastClr="000000"/>
              </a:solidFill>
              <a:effectLst/>
              <a:latin typeface="+mn-lt"/>
              <a:ea typeface="+mn-ea"/>
              <a:cs typeface="+mn-cs"/>
            </a:rPr>
            <a:t> is the assessment of one claim where XX denotes the price control the claim relates to and yyy is a short description of the claim</a:t>
          </a:r>
          <a:r>
            <a:rPr lang="en-GB" sz="1100">
              <a:solidFill>
                <a:sysClr val="windowText" lastClr="000000"/>
              </a:solidFill>
              <a:effectLst/>
              <a:latin typeface="+mn-lt"/>
              <a:ea typeface="+mn-ea"/>
              <a:cs typeface="+mn-cs"/>
            </a:rPr>
            <a:t>, includes a brief summary of the claim, our assessment of the claim,</a:t>
          </a:r>
          <a:r>
            <a:rPr lang="en-GB" sz="1100" baseline="0">
              <a:solidFill>
                <a:sysClr val="windowText" lastClr="000000"/>
              </a:solidFill>
              <a:effectLst/>
              <a:latin typeface="+mn-lt"/>
              <a:ea typeface="+mn-ea"/>
              <a:cs typeface="+mn-cs"/>
            </a:rPr>
            <a:t> </a:t>
          </a:r>
          <a:r>
            <a:rPr lang="en-GB" sz="1100">
              <a:solidFill>
                <a:sysClr val="windowText" lastClr="000000"/>
              </a:solidFill>
              <a:effectLst/>
              <a:latin typeface="+mn-lt"/>
              <a:ea typeface="+mn-ea"/>
              <a:cs typeface="+mn-cs"/>
            </a:rPr>
            <a:t>our adjustment allowance for the claim and identifies</a:t>
          </a:r>
          <a:r>
            <a:rPr lang="en-GB" sz="1100" baseline="0">
              <a:solidFill>
                <a:sysClr val="windowText" lastClr="000000"/>
              </a:solidFill>
              <a:effectLst/>
              <a:latin typeface="+mn-lt"/>
              <a:ea typeface="+mn-ea"/>
              <a:cs typeface="+mn-cs"/>
            </a:rPr>
            <a:t> where the adjustment allowance is incorporated into base and enhancement cost modelling</a:t>
          </a:r>
          <a:r>
            <a:rPr lang="en-GB" sz="1100">
              <a:solidFill>
                <a:sysClr val="windowText" lastClr="000000"/>
              </a:solidFill>
              <a:effectLst/>
              <a:latin typeface="+mn-lt"/>
              <a:ea typeface="+mn-ea"/>
              <a:cs typeface="+mn-cs"/>
            </a:rPr>
            <a:t>. </a:t>
          </a:r>
        </a:p>
        <a:p>
          <a:endParaRPr lang="en-GB" sz="1100" u="sng" baseline="0">
            <a:solidFill>
              <a:sysClr val="windowText" lastClr="000000"/>
            </a:solidFill>
            <a:effectLst/>
            <a:latin typeface="+mn-lt"/>
            <a:ea typeface="+mn-ea"/>
            <a:cs typeface="+mn-cs"/>
          </a:endParaRPr>
        </a:p>
        <a:p>
          <a:r>
            <a:rPr lang="en-GB" sz="1100" u="sng" baseline="0">
              <a:solidFill>
                <a:sysClr val="windowText" lastClr="000000"/>
              </a:solidFill>
              <a:effectLst/>
              <a:latin typeface="+mn-lt"/>
              <a:ea typeface="+mn-ea"/>
              <a:cs typeface="+mn-cs"/>
            </a:rPr>
            <a:t>Summary tab</a:t>
          </a:r>
        </a:p>
        <a:p>
          <a:r>
            <a:rPr lang="en-GB" sz="1100" u="none" baseline="0">
              <a:solidFill>
                <a:sysClr val="windowText" lastClr="000000"/>
              </a:solidFill>
              <a:effectLst/>
              <a:latin typeface="+mn-lt"/>
              <a:ea typeface="+mn-ea"/>
              <a:cs typeface="+mn-cs"/>
            </a:rPr>
            <a:t>It includes a summary of all our adjustments, including the overall assessment result, our adjustment allowance and where the adjustment allowance is incorporated into base and enhancement costs. Adjustments to base allowances feed in to the final allowance sheet of models FM_WW4, FM_WWW4 and FM_RR4 as appropriate.  Adjustments related to enhancement costs feed in to the appropriate enhancement feeder models and are included in within the appropriate company's deep dive assessment sheet. The overall enhancement allowance then feeds through to FM_WW4 and FM_WWW4 through the enhancement aggregator.</a:t>
          </a:r>
          <a:endParaRPr lang="en-GB" sz="1100" baseline="0">
            <a:solidFill>
              <a:sysClr val="windowText" lastClr="000000"/>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xdr:col>
      <xdr:colOff>276921</xdr:colOff>
      <xdr:row>17</xdr:row>
      <xdr:rowOff>21582</xdr:rowOff>
    </xdr:from>
    <xdr:ext cx="6448895" cy="2159053"/>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326666" y="5380204"/>
          <a:ext cx="6448895" cy="215905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We</a:t>
          </a:r>
          <a:r>
            <a:rPr lang="en-GB" sz="1100" b="0" baseline="0">
              <a:solidFill>
                <a:schemeClr val="dk1"/>
              </a:solidFill>
              <a:effectLst/>
              <a:latin typeface="+mn-lt"/>
              <a:ea typeface="+mn-ea"/>
              <a:cs typeface="+mn-cs"/>
            </a:rPr>
            <a:t> calculate the implicit allowance for growth activities as the difference between the allowance provided by the models including growth expenditure ('base plus' approach) and the allowance provided by the base models after excluding growth costs ('base' approach). We allocate the total wastewater growth implicit allowance for South West Water to the different growth activities based on two approaches: (i) using companies' proportion of business plan costs; and (ii) using industry weights. The two approaches indicate a range for the implicit allowance of growth at sewage treatment works between £29m and £37m.</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While we do not reject this cost claim purely based on failure of materiality threshold, we note that even the lower bound of this implicit allowance would be enough to cover the £13.8m investment the company requests for the new treatment works at Saltash, and the remainder of the claim (£6.3m for descriptive permits) would not be material.</a:t>
          </a:r>
          <a:endParaRPr lang="en-GB">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38</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42</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5</xdr:col>
      <xdr:colOff>844549</xdr:colOff>
      <xdr:row>41</xdr:row>
      <xdr:rowOff>5141</xdr:rowOff>
    </xdr:from>
    <xdr:ext cx="4904014" cy="953466"/>
    <xdr:sp macro="" textlink="">
      <xdr:nvSpPr>
        <xdr:cNvPr id="5" name="TextBox 4"/>
        <xdr:cNvSpPr txBox="1"/>
      </xdr:nvSpPr>
      <xdr:spPr>
        <a:xfrm>
          <a:off x="11811906" y="26171677"/>
          <a:ext cx="4904014" cy="95346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Allocation to Enhancement</a:t>
          </a:r>
          <a:r>
            <a:rPr lang="en-GB" sz="1100" b="1" baseline="0"/>
            <a:t> Capex</a:t>
          </a:r>
        </a:p>
        <a:p>
          <a:r>
            <a:rPr lang="en-GB" sz="1100" baseline="0"/>
            <a:t>WS2, L13, Investment to address raw water det' 	40%</a:t>
          </a:r>
        </a:p>
        <a:p>
          <a:r>
            <a:rPr lang="en-GB" sz="1100" baseline="0"/>
            <a:t>WS2, L12, Resilience			60%</a:t>
          </a:r>
        </a:p>
        <a:p>
          <a:endParaRPr lang="en-GB" sz="1100" baseline="0"/>
        </a:p>
        <a:p>
          <a:r>
            <a:rPr lang="en-GB" sz="1100" b="1" baseline="0"/>
            <a:t>Allocation to Base Totex</a:t>
          </a:r>
          <a:r>
            <a:rPr lang="en-GB" sz="1100" baseline="0"/>
            <a:t>			0%</a:t>
          </a:r>
          <a:endParaRPr lang="en-GB" sz="1100"/>
        </a:p>
      </xdr:txBody>
    </xdr:sp>
    <xdr:clientData/>
  </xdr:oneCellAnchor>
  <xdr:oneCellAnchor>
    <xdr:from>
      <xdr:col>30</xdr:col>
      <xdr:colOff>0</xdr:colOff>
      <xdr:row>41</xdr:row>
      <xdr:rowOff>0</xdr:rowOff>
    </xdr:from>
    <xdr:ext cx="4904014" cy="953466"/>
    <xdr:sp macro="" textlink="">
      <xdr:nvSpPr>
        <xdr:cNvPr id="12" name="TextBox 11"/>
        <xdr:cNvSpPr txBox="1"/>
      </xdr:nvSpPr>
      <xdr:spPr>
        <a:xfrm>
          <a:off x="45720000" y="26098500"/>
          <a:ext cx="4904014" cy="95346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b="1"/>
            <a:t>Allocation to Enhancement</a:t>
          </a:r>
          <a:r>
            <a:rPr lang="en-GB" sz="1100" b="1" baseline="0"/>
            <a:t> Capex</a:t>
          </a:r>
        </a:p>
        <a:p>
          <a:r>
            <a:rPr lang="en-GB" sz="1100" baseline="0"/>
            <a:t>WS2, L13, Investment to address raw water det' 	40%</a:t>
          </a:r>
        </a:p>
        <a:p>
          <a:r>
            <a:rPr lang="en-GB" sz="1100" baseline="0"/>
            <a:t>WS2, L12, Resilience			60%</a:t>
          </a:r>
        </a:p>
        <a:p>
          <a:endParaRPr lang="en-GB" sz="1100" baseline="0"/>
        </a:p>
        <a:p>
          <a:r>
            <a:rPr lang="en-GB" sz="1100" b="1" baseline="0"/>
            <a:t>Allocation to Base Totex</a:t>
          </a:r>
          <a:r>
            <a:rPr lang="en-GB" sz="1100" baseline="0"/>
            <a:t>			0%</a:t>
          </a:r>
          <a:endParaRPr lang="en-GB" sz="1100"/>
        </a:p>
      </xdr:txBody>
    </xdr:sp>
    <xdr:clientData/>
  </xdr:oneCellAnchor>
  <xdr:oneCellAnchor>
    <xdr:from>
      <xdr:col>28</xdr:col>
      <xdr:colOff>176389</xdr:colOff>
      <xdr:row>24</xdr:row>
      <xdr:rowOff>182268</xdr:rowOff>
    </xdr:from>
    <xdr:ext cx="3490515" cy="953466"/>
    <xdr:sp macro="" textlink="">
      <xdr:nvSpPr>
        <xdr:cNvPr id="8" name="TextBox 7">
          <a:extLst>
            <a:ext uri="{FF2B5EF4-FFF2-40B4-BE49-F238E27FC236}">
              <a16:creationId xmlns:a16="http://schemas.microsoft.com/office/drawing/2014/main" xmlns="" id="{00000000-0008-0000-0400-000002000000}"/>
            </a:ext>
          </a:extLst>
        </xdr:cNvPr>
        <xdr:cNvSpPr txBox="1"/>
      </xdr:nvSpPr>
      <xdr:spPr>
        <a:xfrm>
          <a:off x="38605648" y="8196203"/>
          <a:ext cx="3490515"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t>We cannot derive</a:t>
          </a:r>
          <a:r>
            <a:rPr lang="en-GB" sz="1100" baseline="0"/>
            <a:t> this from BWH historic submissions for these 2 sites.  SWB does mention an implicit allowance but does not provide any baseline, p18.</a:t>
          </a:r>
          <a:endParaRPr lang="en-GB" sz="1100"/>
        </a:p>
      </xdr:txBody>
    </xdr:sp>
    <xdr:clientData/>
  </xdr:oneCellAnchor>
  <xdr:oneCellAnchor>
    <xdr:from>
      <xdr:col>25</xdr:col>
      <xdr:colOff>609600</xdr:colOff>
      <xdr:row>40</xdr:row>
      <xdr:rowOff>190500</xdr:rowOff>
    </xdr:from>
    <xdr:ext cx="11266714" cy="5948039"/>
    <xdr:sp macro="" textlink="">
      <xdr:nvSpPr>
        <xdr:cNvPr id="9" name="TextBox 8">
          <a:extLst>
            <a:ext uri="{FF2B5EF4-FFF2-40B4-BE49-F238E27FC236}">
              <a16:creationId xmlns:a16="http://schemas.microsoft.com/office/drawing/2014/main" xmlns="" id="{00000000-0008-0000-0400-000005000000}"/>
            </a:ext>
          </a:extLst>
        </xdr:cNvPr>
        <xdr:cNvSpPr txBox="1"/>
      </xdr:nvSpPr>
      <xdr:spPr>
        <a:xfrm>
          <a:off x="34499550" y="28047950"/>
          <a:ext cx="11266714" cy="594803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Further analysis</a:t>
          </a:r>
        </a:p>
        <a:p>
          <a:endParaRPr lang="en-GB" sz="1100"/>
        </a:p>
        <a:p>
          <a:r>
            <a:rPr lang="en-GB" sz="1100" b="0" i="0" u="none" strike="noStrike" baseline="0" smtClean="0">
              <a:solidFill>
                <a:schemeClr val="dk1"/>
              </a:solidFill>
              <a:latin typeface="+mn-lt"/>
              <a:ea typeface="+mn-ea"/>
              <a:cs typeface="+mn-cs"/>
            </a:rPr>
            <a:t>The cost adjustment is £5.035m higher than the cost adjustment claim (£67.489m 2017/18 CPIH deflated price base) previously submitted on 3 May 2018 as an early PR19 submission due to some further refinement to the costs. </a:t>
          </a:r>
        </a:p>
        <a:p>
          <a:endParaRPr lang="en-GB" sz="1100" b="0" i="0" u="none" strike="noStrike" baseline="0" smtClean="0">
            <a:solidFill>
              <a:schemeClr val="dk1"/>
            </a:solidFill>
            <a:effectLst/>
            <a:latin typeface="+mn-lt"/>
            <a:ea typeface="+mn-ea"/>
            <a:cs typeface="+mn-cs"/>
          </a:endParaRPr>
        </a:p>
        <a:p>
          <a:r>
            <a:rPr lang="en-GB" sz="1100" b="1">
              <a:solidFill>
                <a:schemeClr val="dk1"/>
              </a:solidFill>
              <a:effectLst/>
              <a:latin typeface="+mn-lt"/>
              <a:ea typeface="+mn-ea"/>
              <a:cs typeface="+mn-cs"/>
            </a:rPr>
            <a:t>Expenditure</a:t>
          </a:r>
          <a:r>
            <a:rPr lang="en-GB" sz="1100" b="1" baseline="0">
              <a:solidFill>
                <a:schemeClr val="dk1"/>
              </a:solidFill>
              <a:effectLst/>
              <a:latin typeface="+mn-lt"/>
              <a:ea typeface="+mn-ea"/>
              <a:cs typeface="+mn-cs"/>
            </a:rPr>
            <a:t> Allocations, WS2</a:t>
          </a:r>
          <a:endParaRPr lang="en-GB">
            <a:effectLst/>
          </a:endParaRPr>
        </a:p>
        <a:p>
          <a:r>
            <a:rPr lang="en-GB" sz="1100" b="1">
              <a:solidFill>
                <a:schemeClr val="dk1"/>
              </a:solidFill>
              <a:effectLst/>
              <a:latin typeface="+mn-lt"/>
              <a:ea typeface="+mn-ea"/>
              <a:cs typeface="+mn-cs"/>
            </a:rPr>
            <a:t>Line 13 – Investment to address raw water deterioration (THM, nitrates, crypto, pesticides, </a:t>
          </a:r>
          <a:endParaRPr lang="en-GB">
            <a:effectLst/>
          </a:endParaRPr>
        </a:p>
        <a:p>
          <a:r>
            <a:rPr lang="en-GB" sz="1100" b="1">
              <a:solidFill>
                <a:schemeClr val="dk1"/>
              </a:solidFill>
              <a:effectLst/>
              <a:latin typeface="+mn-lt"/>
              <a:ea typeface="+mn-ea"/>
              <a:cs typeface="+mn-cs"/>
            </a:rPr>
            <a:t>others) </a:t>
          </a:r>
          <a:endParaRPr lang="en-GB">
            <a:effectLst/>
          </a:endParaRPr>
        </a:p>
        <a:p>
          <a:r>
            <a:rPr lang="en-GB" sz="1100" b="0">
              <a:solidFill>
                <a:schemeClr val="dk1"/>
              </a:solidFill>
              <a:effectLst/>
              <a:latin typeface="+mn-lt"/>
              <a:ea typeface="+mn-ea"/>
              <a:cs typeface="+mn-cs"/>
            </a:rPr>
            <a:t>DWI supported investment in 2020-25 water quality improvements for crypto, disinfection bi-products, pesticides and manganese removal, for example SWT Crypto Knapp Mill, SWT5 Littlehempston, SWT7 Restormel, SWT9 Stithians. Investment delivers a step change in process technology and resilience in the BW area, targeting source control of discolouration by a reduction in manganese at water treatment works and addressees risks identified by Drinking Water Safety Plans (DWSP). Line 13 includes the discrete projects identified above and the quality element (20%) of the new Knapp Mill and Alderney WTWs, as set out in the table below: </a:t>
          </a:r>
          <a:endParaRPr lang="en-GB">
            <a:effectLst/>
          </a:endParaRPr>
        </a:p>
        <a:p>
          <a:r>
            <a:rPr lang="en-GB" sz="1100" b="0">
              <a:solidFill>
                <a:schemeClr val="dk1"/>
              </a:solidFill>
              <a:effectLst/>
              <a:latin typeface="+mn-lt"/>
              <a:ea typeface="+mn-ea"/>
              <a:cs typeface="+mn-cs"/>
            </a:rPr>
            <a:t>Investment area (2017-18 prices) 	2020-21 £m 	2021-22 £m 	2022-23 £m 	2023-24 £m 	2024-25 £m 	Total £m 	</a:t>
          </a:r>
          <a:endParaRPr lang="en-GB">
            <a:effectLst/>
          </a:endParaRPr>
        </a:p>
        <a:p>
          <a:r>
            <a:rPr lang="en-GB" sz="1100" b="0">
              <a:solidFill>
                <a:schemeClr val="dk1"/>
              </a:solidFill>
              <a:effectLst/>
              <a:latin typeface="+mn-lt"/>
              <a:ea typeface="+mn-ea"/>
              <a:cs typeface="+mn-cs"/>
            </a:rPr>
            <a:t>Raw water deterioration projects 	5.719 	7.543 	12.246 	10.938 	5.002 	41.448 	</a:t>
          </a:r>
          <a:endParaRPr lang="en-GB">
            <a:effectLst/>
          </a:endParaRPr>
        </a:p>
        <a:p>
          <a:r>
            <a:rPr lang="en-GB" sz="1100" b="0">
              <a:solidFill>
                <a:schemeClr val="dk1"/>
              </a:solidFill>
              <a:effectLst/>
              <a:latin typeface="+mn-lt"/>
              <a:ea typeface="+mn-ea"/>
              <a:cs typeface="+mn-cs"/>
            </a:rPr>
            <a:t>New WTW - Quality allocation (20%) 	0.600 	2.400 	6.277 	6.460 	6.438 	22.175 	</a:t>
          </a:r>
          <a:endParaRPr lang="en-GB">
            <a:effectLst/>
          </a:endParaRPr>
        </a:p>
        <a:p>
          <a:r>
            <a:rPr lang="en-GB" sz="1100" b="0">
              <a:solidFill>
                <a:schemeClr val="dk1"/>
              </a:solidFill>
              <a:effectLst/>
              <a:latin typeface="+mn-lt"/>
              <a:ea typeface="+mn-ea"/>
              <a:cs typeface="+mn-cs"/>
            </a:rPr>
            <a:t>Total 			6.319 	9.943 	18.523 	17.398 	11.440 	63.623 	</a:t>
          </a:r>
          <a:endParaRPr lang="en-GB">
            <a:effectLst/>
          </a:endParaRPr>
        </a:p>
        <a:p>
          <a:r>
            <a:rPr lang="en-GB" sz="1100" b="1" i="0" baseline="0">
              <a:solidFill>
                <a:schemeClr val="dk1"/>
              </a:solidFill>
              <a:effectLst/>
              <a:latin typeface="+mn-lt"/>
              <a:ea typeface="+mn-ea"/>
              <a:cs typeface="+mn-cs"/>
            </a:rPr>
            <a:t>Line 14 – Resilience </a:t>
          </a:r>
          <a:endParaRPr lang="en-GB">
            <a:effectLst/>
          </a:endParaRPr>
        </a:p>
        <a:p>
          <a:r>
            <a:rPr lang="en-GB" sz="1100" b="0" i="0" baseline="0">
              <a:solidFill>
                <a:schemeClr val="dk1"/>
              </a:solidFill>
              <a:effectLst/>
              <a:latin typeface="+mn-lt"/>
              <a:ea typeface="+mn-ea"/>
              <a:cs typeface="+mn-cs"/>
            </a:rPr>
            <a:t>Investment in improvements to resilience is substantially increased in 2020-25. Our programme includes prevention of flooding at four sites, cyber improvements in Operational Technology (OT) control system networks at water treatment works, and network enhancements to reduce customer single source exposure. Line 14 also includes the enhancement element (30%) of the new Knapp Mill and Alderney WTWs, as set out below: </a:t>
          </a:r>
          <a:endParaRPr lang="en-GB">
            <a:effectLst/>
          </a:endParaRPr>
        </a:p>
        <a:p>
          <a:r>
            <a:rPr lang="en-GB" sz="1100" b="1" i="0" baseline="0">
              <a:solidFill>
                <a:schemeClr val="dk1"/>
              </a:solidFill>
              <a:effectLst/>
              <a:latin typeface="+mn-lt"/>
              <a:ea typeface="+mn-ea"/>
              <a:cs typeface="+mn-cs"/>
            </a:rPr>
            <a:t>Investment area (2017-18 prices)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2020-21 £m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2021-22 £m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2022-23 £m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2023-24 £m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2024-25 £m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Total £m </a:t>
          </a:r>
          <a:r>
            <a:rPr lang="en-GB" sz="1100" b="0" i="0" baseline="0">
              <a:solidFill>
                <a:schemeClr val="dk1"/>
              </a:solidFill>
              <a:effectLst/>
              <a:latin typeface="+mn-lt"/>
              <a:ea typeface="+mn-ea"/>
              <a:cs typeface="+mn-cs"/>
            </a:rPr>
            <a:t>	</a:t>
          </a:r>
          <a:endParaRPr lang="en-GB">
            <a:effectLst/>
          </a:endParaRPr>
        </a:p>
        <a:p>
          <a:r>
            <a:rPr lang="en-GB" sz="1100" b="0" i="0" baseline="0">
              <a:solidFill>
                <a:schemeClr val="dk1"/>
              </a:solidFill>
              <a:effectLst/>
              <a:latin typeface="+mn-lt"/>
              <a:ea typeface="+mn-ea"/>
              <a:cs typeface="+mn-cs"/>
            </a:rPr>
            <a:t>Flood Resilience - Water 		0.825 	0.825 	0.825 	0.825 	0.825 	4.125 	</a:t>
          </a:r>
          <a:endParaRPr lang="en-GB">
            <a:effectLst/>
          </a:endParaRPr>
        </a:p>
        <a:p>
          <a:r>
            <a:rPr lang="en-GB" sz="1100" b="0" i="0" baseline="0">
              <a:solidFill>
                <a:schemeClr val="dk1"/>
              </a:solidFill>
              <a:effectLst/>
              <a:latin typeface="+mn-lt"/>
              <a:ea typeface="+mn-ea"/>
              <a:cs typeface="+mn-cs"/>
            </a:rPr>
            <a:t>Water Resilience 		1.156 	1.156 	1.156 	1.156 	1.157 	5.781 	</a:t>
          </a:r>
          <a:endParaRPr lang="en-GB">
            <a:effectLst/>
          </a:endParaRPr>
        </a:p>
        <a:p>
          <a:r>
            <a:rPr lang="en-GB" sz="1100" b="0" i="0" baseline="0">
              <a:solidFill>
                <a:schemeClr val="dk1"/>
              </a:solidFill>
              <a:effectLst/>
              <a:latin typeface="+mn-lt"/>
              <a:ea typeface="+mn-ea"/>
              <a:cs typeface="+mn-cs"/>
            </a:rPr>
            <a:t>New WTW – Enhancement </a:t>
          </a:r>
          <a:endParaRPr lang="en-GB">
            <a:effectLst/>
          </a:endParaRPr>
        </a:p>
        <a:p>
          <a:r>
            <a:rPr lang="en-GB" sz="1100" b="0" i="0" baseline="0">
              <a:solidFill>
                <a:schemeClr val="dk1"/>
              </a:solidFill>
              <a:effectLst/>
              <a:latin typeface="+mn-lt"/>
              <a:ea typeface="+mn-ea"/>
              <a:cs typeface="+mn-cs"/>
            </a:rPr>
            <a:t>allocation (30%) 		0.900 	3.600 	9.417 	9.690 	9.657 	33.264 	</a:t>
          </a:r>
          <a:endParaRPr lang="en-GB">
            <a:effectLst/>
          </a:endParaRPr>
        </a:p>
        <a:p>
          <a:r>
            <a:rPr lang="en-GB" sz="1100" b="1" i="0" baseline="0">
              <a:solidFill>
                <a:schemeClr val="dk1"/>
              </a:solidFill>
              <a:effectLst/>
              <a:latin typeface="+mn-lt"/>
              <a:ea typeface="+mn-ea"/>
              <a:cs typeface="+mn-cs"/>
            </a:rPr>
            <a:t>Total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2.881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5.581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11.398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11.671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11.639 </a:t>
          </a:r>
          <a:r>
            <a:rPr lang="en-GB" sz="1100" b="0" i="0" baseline="0">
              <a:solidFill>
                <a:schemeClr val="dk1"/>
              </a:solidFill>
              <a:effectLst/>
              <a:latin typeface="+mn-lt"/>
              <a:ea typeface="+mn-ea"/>
              <a:cs typeface="+mn-cs"/>
            </a:rPr>
            <a:t>	</a:t>
          </a:r>
          <a:r>
            <a:rPr lang="en-GB" sz="1100" b="1" i="0" baseline="0">
              <a:solidFill>
                <a:schemeClr val="dk1"/>
              </a:solidFill>
              <a:effectLst/>
              <a:latin typeface="+mn-lt"/>
              <a:ea typeface="+mn-ea"/>
              <a:cs typeface="+mn-cs"/>
            </a:rPr>
            <a:t>43.170 </a:t>
          </a:r>
          <a:r>
            <a:rPr lang="en-GB" sz="1100" b="0" i="0" baseline="0">
              <a:solidFill>
                <a:schemeClr val="dk1"/>
              </a:solidFill>
              <a:effectLst/>
              <a:latin typeface="+mn-lt"/>
              <a:ea typeface="+mn-ea"/>
              <a:cs typeface="+mn-cs"/>
            </a:rPr>
            <a:t>	</a:t>
          </a:r>
          <a:endParaRPr lang="en-GB">
            <a:effectLst/>
          </a:endParaRPr>
        </a:p>
        <a:p>
          <a:r>
            <a:rPr lang="en-GB" sz="1100" b="1" i="0" baseline="0">
              <a:solidFill>
                <a:schemeClr val="dk1"/>
              </a:solidFill>
              <a:effectLst/>
              <a:latin typeface="+mn-lt"/>
              <a:ea typeface="+mn-ea"/>
              <a:cs typeface="+mn-cs"/>
            </a:rPr>
            <a:t>WS1 Line 13 – Maintaining the long term capability of the assets ~ non-infra </a:t>
          </a:r>
          <a:r>
            <a:rPr lang="en-GB" sz="1100" b="0" i="0" baseline="0">
              <a:solidFill>
                <a:schemeClr val="dk1"/>
              </a:solidFill>
              <a:effectLst/>
              <a:latin typeface="+mn-lt"/>
              <a:ea typeface="+mn-ea"/>
              <a:cs typeface="+mn-cs"/>
            </a:rPr>
            <a:t>The values include significant amounts for the base element of new water treatment works (WTW) at Knapp Mill, Christchurch and Alderney, Bournemouth which are both in the Bournemouth Water area. Assume remaining 50%</a:t>
          </a:r>
          <a:endParaRPr lang="en-GB">
            <a:effectLst/>
          </a:endParaRPr>
        </a:p>
        <a:p>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rgbClr val="FF0000"/>
              </a:solidFill>
              <a:effectLst/>
              <a:latin typeface="+mn-lt"/>
              <a:ea typeface="+mn-ea"/>
              <a:cs typeface="+mn-cs"/>
            </a:rPr>
            <a:t>We sent a query (SWB-IAP-CA-021 ) asking where the key information was in the BP, response was received</a:t>
          </a:r>
          <a:r>
            <a:rPr lang="en-GB" sz="1100" baseline="0">
              <a:solidFill>
                <a:srgbClr val="FF0000"/>
              </a:solidFill>
              <a:effectLst/>
              <a:latin typeface="+mn-lt"/>
              <a:ea typeface="+mn-ea"/>
              <a:cs typeface="+mn-cs"/>
            </a:rPr>
            <a:t> 28th Nov this  confirmed that the information that we asked to be directed to was not in the original submissions , but led to  a 8 page response from SWB . A key take away from this is that Knapp and Alderney cost/Ml are near identical to Mayflower WTW £0.7m/Ml (see table to right&gt;&gt;&gt;)</a:t>
          </a:r>
          <a:r>
            <a:rPr lang="en-GB" sz="1100" baseline="0">
              <a:solidFill>
                <a:schemeClr val="dk1"/>
              </a:solidFill>
              <a:effectLst/>
              <a:latin typeface="+mn-lt"/>
              <a:ea typeface="+mn-ea"/>
              <a:cs typeface="+mn-cs"/>
            </a:rPr>
            <a:t> </a:t>
          </a:r>
          <a:r>
            <a:rPr lang="en-GB" sz="1100">
              <a:solidFill>
                <a:srgbClr val="FF0000"/>
              </a:solidFill>
              <a:effectLst/>
              <a:latin typeface="+mn-lt"/>
              <a:ea typeface="+mn-ea"/>
              <a:cs typeface="+mn-cs"/>
            </a:rPr>
            <a:t>so in line with our approach to the IAP (all pertinent evidence should be provided in business plans) we have not taken in to account further information subsequently provided by the company.</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1768078</xdr:colOff>
      <xdr:row>38</xdr:row>
      <xdr:rowOff>184545</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934600</xdr:colOff>
      <xdr:row>21</xdr:row>
      <xdr:rowOff>53982</xdr:rowOff>
    </xdr:from>
    <xdr:ext cx="2924968" cy="781240"/>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802916" y="5273293"/>
          <a:ext cx="2924968"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r>
            <a:rPr lang="en-GB" sz="1100"/>
            <a:t>The claim is for new costs that would not have featured</a:t>
          </a:r>
          <a:r>
            <a:rPr lang="en-GB" sz="1100" baseline="0"/>
            <a:t> in </a:t>
          </a:r>
          <a:r>
            <a:rPr lang="en-GB" sz="1100"/>
            <a:t>historical investment. The implicit allowance is therefore zero.</a:t>
          </a:r>
        </a:p>
      </xdr:txBody>
    </xdr:sp>
    <xdr:clientData/>
  </xdr:oneCellAnchor>
  <xdr:oneCellAnchor>
    <xdr:from>
      <xdr:col>10</xdr:col>
      <xdr:colOff>0</xdr:colOff>
      <xdr:row>23</xdr:row>
      <xdr:rowOff>0</xdr:rowOff>
    </xdr:from>
    <xdr:ext cx="2924968" cy="781240"/>
    <xdr:sp macro="" textlink="">
      <xdr:nvSpPr>
        <xdr:cNvPr id="3" name="TextBox 2">
          <a:extLst>
            <a:ext uri="{FF2B5EF4-FFF2-40B4-BE49-F238E27FC236}">
              <a16:creationId xmlns="" xmlns:a16="http://schemas.microsoft.com/office/drawing/2014/main" id="{00000000-0008-0000-0400-000002000000}"/>
            </a:ext>
          </a:extLst>
        </xdr:cNvPr>
        <xdr:cNvSpPr txBox="1"/>
      </xdr:nvSpPr>
      <xdr:spPr>
        <a:xfrm>
          <a:off x="20993100" y="5353052"/>
          <a:ext cx="2924968"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r>
            <a:rPr lang="en-GB" sz="1100"/>
            <a:t>The claim is for new costs that would not have featured</a:t>
          </a:r>
          <a:r>
            <a:rPr lang="en-GB" sz="1100" baseline="0"/>
            <a:t> in </a:t>
          </a:r>
          <a:r>
            <a:rPr lang="en-GB" sz="1100"/>
            <a:t>historical investment. The implicit allowance is therefore zero.</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1768078</xdr:colOff>
      <xdr:row>38</xdr:row>
      <xdr:rowOff>0</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1768078</xdr:colOff>
      <xdr:row>38</xdr:row>
      <xdr:rowOff>0</xdr:rowOff>
    </xdr:from>
    <xdr:ext cx="2976563" cy="482203"/>
    <xdr:sp macro="" textlink="">
      <xdr:nvSpPr>
        <xdr:cNvPr id="3" name="TextBox 2">
          <a:extLst>
            <a:ext uri="{FF2B5EF4-FFF2-40B4-BE49-F238E27FC236}">
              <a16:creationId xmlns="" xmlns:a16="http://schemas.microsoft.com/office/drawing/2014/main"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161130</xdr:colOff>
      <xdr:row>23</xdr:row>
      <xdr:rowOff>6745</xdr:rowOff>
    </xdr:from>
    <xdr:ext cx="5287169" cy="781240"/>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512997" y="6001145"/>
          <a:ext cx="5287169" cy="78124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endParaRPr lang="en-GB" sz="1100"/>
        </a:p>
        <a:p>
          <a:r>
            <a:rPr lang="en-GB" sz="1100">
              <a:solidFill>
                <a:schemeClr val="dk1"/>
              </a:solidFill>
              <a:effectLst/>
              <a:latin typeface="+mn-lt"/>
              <a:ea typeface="+mn-ea"/>
              <a:cs typeface="+mn-cs"/>
            </a:rPr>
            <a:t>The claim is for additional costs that SWB claims are over and above what is covered by our wastewater base model.  We have not calculated an implicit allowance.  SWB has already accounted for £2.37m implicit allowance in its representation.</a:t>
          </a:r>
        </a:p>
      </xdr:txBody>
    </xdr:sp>
    <xdr:clientData/>
  </xdr:oneCellAnchor>
  <xdr:twoCellAnchor editAs="oneCell">
    <xdr:from>
      <xdr:col>1</xdr:col>
      <xdr:colOff>33865</xdr:colOff>
      <xdr:row>38</xdr:row>
      <xdr:rowOff>42333</xdr:rowOff>
    </xdr:from>
    <xdr:to>
      <xdr:col>3</xdr:col>
      <xdr:colOff>4258390</xdr:colOff>
      <xdr:row>59</xdr:row>
      <xdr:rowOff>161925</xdr:rowOff>
    </xdr:to>
    <xdr:pic>
      <xdr:nvPicPr>
        <xdr:cNvPr id="5" name="Picture 4"/>
        <xdr:cNvPicPr>
          <a:picLocks noChangeAspect="1"/>
        </xdr:cNvPicPr>
      </xdr:nvPicPr>
      <xdr:blipFill>
        <a:blip xmlns:r="http://schemas.openxmlformats.org/officeDocument/2006/relationships" r:embed="rId1"/>
        <a:stretch>
          <a:fillRect/>
        </a:stretch>
      </xdr:blipFill>
      <xdr:spPr>
        <a:xfrm>
          <a:off x="167215" y="12739158"/>
          <a:ext cx="8415525" cy="45201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3</xdr:col>
      <xdr:colOff>270442</xdr:colOff>
      <xdr:row>20</xdr:row>
      <xdr:rowOff>141845</xdr:rowOff>
    </xdr:from>
    <xdr:ext cx="4619058" cy="1125693"/>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4321742" y="5933045"/>
          <a:ext cx="4619058" cy="1125693"/>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We have</a:t>
          </a:r>
          <a:r>
            <a:rPr lang="en-GB" sz="1100" b="0" baseline="0">
              <a:solidFill>
                <a:schemeClr val="dk1"/>
              </a:solidFill>
              <a:effectLst/>
              <a:latin typeface="+mn-lt"/>
              <a:ea typeface="+mn-ea"/>
              <a:cs typeface="+mn-cs"/>
            </a:rPr>
            <a:t> not attempted to quantify the value of the implicit allowance for this claim. We consider that several of the cost drivers in our model capture for factors that the company claims will disproportionately affect its growth costs (eg our density variable, lengths of mains, booster pumping stations per lengths of mains).</a:t>
          </a:r>
          <a:endParaRPr lang="en-GB">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showGridLines="0" workbookViewId="0"/>
  </sheetViews>
  <sheetFormatPr defaultColWidth="9" defaultRowHeight="16" x14ac:dyDescent="0.5"/>
  <cols>
    <col min="1" max="1" width="1.81640625" style="2" customWidth="1"/>
    <col min="2" max="2" width="9" style="2" customWidth="1"/>
    <col min="3" max="3" width="9" style="2"/>
    <col min="4" max="5" width="9" style="2" customWidth="1"/>
    <col min="6" max="8" width="9" style="2"/>
    <col min="9" max="9" width="3" style="2" customWidth="1"/>
    <col min="10" max="10" width="9" style="2"/>
    <col min="11" max="11" width="16" style="2" bestFit="1" customWidth="1"/>
    <col min="12" max="12" width="9" style="2" customWidth="1"/>
    <col min="13" max="13" width="11.81640625" style="2" bestFit="1" customWidth="1"/>
    <col min="14" max="16384" width="9" style="2"/>
  </cols>
  <sheetData>
    <row r="1" spans="1:11" ht="21" x14ac:dyDescent="0.6">
      <c r="A1" s="7"/>
      <c r="B1" s="9" t="s">
        <v>0</v>
      </c>
      <c r="C1" s="10"/>
      <c r="D1" s="11"/>
      <c r="K1" s="8"/>
    </row>
    <row r="2" spans="1:11" ht="9" customHeight="1" x14ac:dyDescent="0.5"/>
  </sheetData>
  <conditionalFormatting sqref="L11:L15">
    <cfRule type="expression" dxfId="33" priority="3">
      <formula>L11="Error"</formula>
    </cfRule>
    <cfRule type="expression" dxfId="32" priority="4">
      <formula>L11="Ok"</formula>
    </cfRule>
  </conditionalFormatting>
  <conditionalFormatting sqref="L11:L15">
    <cfRule type="expression" dxfId="31" priority="1">
      <formula>$CO$6="Error"</formula>
    </cfRule>
    <cfRule type="expression" dxfId="30" priority="2">
      <formula>$CO$6="Ok"</formula>
    </cfRule>
  </conditionalFormatting>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showGridLines="0" zoomScaleNormal="100" workbookViewId="0">
      <pane ySplit="1" topLeftCell="A2" activePane="bottomLeft" state="frozen"/>
      <selection pane="bottomLeft" activeCell="D15" sqref="D15"/>
    </sheetView>
  </sheetViews>
  <sheetFormatPr defaultColWidth="8.81640625" defaultRowHeight="16" x14ac:dyDescent="0.5"/>
  <cols>
    <col min="1" max="1" width="2" style="1" customWidth="1"/>
    <col min="2" max="2" width="38.81640625" style="1" customWidth="1"/>
    <col min="3" max="3" width="17.1796875" style="1" customWidth="1"/>
    <col min="4" max="4" width="131.81640625" style="1" customWidth="1"/>
    <col min="5" max="5" width="3.81640625" style="1" customWidth="1"/>
    <col min="6" max="6" width="26.81640625" style="1" customWidth="1"/>
    <col min="7" max="8" width="8.81640625" style="1" customWidth="1"/>
    <col min="9" max="9" width="38.81640625" style="1" customWidth="1"/>
    <col min="10" max="10" width="17.1796875" style="1" customWidth="1"/>
    <col min="11" max="11" width="131.81640625" style="1" customWidth="1"/>
    <col min="12" max="12" width="3.81640625" style="1" customWidth="1"/>
    <col min="13" max="13" width="26.81640625" style="1" customWidth="1"/>
    <col min="14" max="16384" width="8.81640625" style="1"/>
  </cols>
  <sheetData>
    <row r="1" spans="2:13" s="3" customFormat="1" ht="21" x14ac:dyDescent="0.5">
      <c r="B1" s="12" t="s">
        <v>440</v>
      </c>
      <c r="C1" s="12"/>
      <c r="D1" s="12"/>
      <c r="E1" s="12"/>
      <c r="F1" s="12"/>
      <c r="G1" s="1"/>
      <c r="H1" s="4"/>
      <c r="I1" s="108" t="s">
        <v>423</v>
      </c>
      <c r="J1" s="111"/>
      <c r="K1" s="111"/>
      <c r="L1" s="111"/>
      <c r="M1" s="111"/>
    </row>
    <row r="2" spans="2:13" s="3" customFormat="1" ht="21" x14ac:dyDescent="0.5">
      <c r="B2" s="13" t="s">
        <v>9</v>
      </c>
      <c r="C2" s="22"/>
      <c r="D2" s="1"/>
      <c r="E2" s="1"/>
      <c r="F2" s="1"/>
      <c r="G2" s="1"/>
      <c r="H2" s="4"/>
      <c r="I2" s="112"/>
      <c r="J2" s="112"/>
      <c r="K2" s="112"/>
      <c r="L2" s="112"/>
      <c r="M2" s="112"/>
    </row>
    <row r="3" spans="2:13" x14ac:dyDescent="0.5">
      <c r="B3" s="21" t="s">
        <v>10</v>
      </c>
      <c r="C3" s="23" t="s">
        <v>438</v>
      </c>
      <c r="I3" s="112" t="s">
        <v>439</v>
      </c>
      <c r="J3" s="112"/>
      <c r="K3" s="112"/>
      <c r="L3" s="112"/>
      <c r="M3" s="112"/>
    </row>
    <row r="4" spans="2:13" x14ac:dyDescent="0.5">
      <c r="B4" s="21" t="s">
        <v>11</v>
      </c>
      <c r="C4" s="24"/>
      <c r="I4" s="112"/>
      <c r="J4" s="112"/>
      <c r="K4" s="112"/>
      <c r="L4" s="112"/>
      <c r="M4" s="112"/>
    </row>
    <row r="5" spans="2:13" x14ac:dyDescent="0.5">
      <c r="B5" s="21" t="s">
        <v>12</v>
      </c>
      <c r="C5" s="24" t="s">
        <v>450</v>
      </c>
      <c r="I5" s="112"/>
      <c r="J5" s="112"/>
      <c r="K5" s="112"/>
      <c r="L5" s="112"/>
      <c r="M5" s="112"/>
    </row>
    <row r="6" spans="2:13" x14ac:dyDescent="0.5">
      <c r="B6" s="19"/>
      <c r="C6" s="20"/>
      <c r="D6" s="20"/>
      <c r="I6" s="112"/>
      <c r="J6" s="112"/>
      <c r="K6" s="112"/>
      <c r="L6" s="112"/>
      <c r="M6" s="112"/>
    </row>
    <row r="7" spans="2:13" x14ac:dyDescent="0.5">
      <c r="B7" s="13" t="s">
        <v>13</v>
      </c>
      <c r="I7" s="112"/>
      <c r="J7" s="112"/>
      <c r="K7" s="112"/>
      <c r="L7" s="112"/>
      <c r="M7" s="112"/>
    </row>
    <row r="8" spans="2:13" ht="62.25" customHeight="1" x14ac:dyDescent="0.5">
      <c r="B8" s="14" t="s">
        <v>14</v>
      </c>
      <c r="C8" s="212" t="s">
        <v>469</v>
      </c>
      <c r="D8" s="213"/>
      <c r="I8" s="112"/>
      <c r="J8" s="112"/>
      <c r="K8" s="112"/>
      <c r="L8" s="112"/>
      <c r="M8" s="112"/>
    </row>
    <row r="9" spans="2:13" x14ac:dyDescent="0.5">
      <c r="B9" s="14" t="s">
        <v>1</v>
      </c>
      <c r="C9" s="53" t="s">
        <v>45</v>
      </c>
      <c r="D9" s="18"/>
      <c r="I9" s="112"/>
      <c r="J9" s="112"/>
      <c r="K9" s="112"/>
      <c r="L9" s="112"/>
      <c r="M9" s="112"/>
    </row>
    <row r="10" spans="2:13" x14ac:dyDescent="0.5">
      <c r="B10" s="14" t="s">
        <v>15</v>
      </c>
      <c r="C10" s="6" t="s">
        <v>36</v>
      </c>
      <c r="I10" s="112"/>
      <c r="J10" s="112"/>
      <c r="K10" s="112"/>
      <c r="L10" s="112"/>
      <c r="M10" s="112"/>
    </row>
    <row r="11" spans="2:13" x14ac:dyDescent="0.5">
      <c r="B11" s="14" t="s">
        <v>16</v>
      </c>
      <c r="C11" s="6"/>
      <c r="D11" s="18"/>
      <c r="I11" s="112"/>
      <c r="J11" s="112"/>
      <c r="K11" s="112"/>
      <c r="L11" s="112"/>
      <c r="M11" s="112"/>
    </row>
    <row r="12" spans="2:13" x14ac:dyDescent="0.5">
      <c r="B12" s="14" t="s">
        <v>17</v>
      </c>
      <c r="C12" s="195">
        <v>8.6999999999999993</v>
      </c>
      <c r="D12" s="1" t="s">
        <v>451</v>
      </c>
      <c r="I12" s="112"/>
      <c r="J12" s="112"/>
      <c r="K12" s="112"/>
      <c r="L12" s="112"/>
      <c r="M12" s="112"/>
    </row>
    <row r="13" spans="2:13" x14ac:dyDescent="0.5">
      <c r="B13" s="13"/>
      <c r="I13" s="112"/>
      <c r="J13" s="112"/>
      <c r="K13" s="112"/>
      <c r="L13" s="112"/>
      <c r="M13" s="112"/>
    </row>
    <row r="14" spans="2:13" x14ac:dyDescent="0.5">
      <c r="B14" s="13" t="s">
        <v>351</v>
      </c>
      <c r="I14" s="112"/>
      <c r="J14" s="112"/>
      <c r="K14" s="112"/>
      <c r="L14" s="112"/>
      <c r="M14" s="112"/>
    </row>
    <row r="15" spans="2:13" ht="80" x14ac:dyDescent="0.5">
      <c r="B15" s="6" t="s">
        <v>33</v>
      </c>
      <c r="C15" s="14" t="s">
        <v>426</v>
      </c>
      <c r="D15" s="16" t="s">
        <v>502</v>
      </c>
      <c r="I15" s="112"/>
      <c r="J15" s="112"/>
      <c r="K15" s="112"/>
      <c r="L15" s="112"/>
      <c r="M15" s="112"/>
    </row>
    <row r="16" spans="2:13" x14ac:dyDescent="0.5">
      <c r="B16" s="6" t="s">
        <v>352</v>
      </c>
      <c r="C16" s="195">
        <v>0</v>
      </c>
      <c r="D16" s="41"/>
      <c r="I16" s="112"/>
      <c r="J16" s="112"/>
      <c r="K16" s="112"/>
      <c r="L16" s="112"/>
      <c r="M16" s="112"/>
    </row>
    <row r="17" spans="2:13" x14ac:dyDescent="0.5">
      <c r="B17" s="46" t="s">
        <v>397</v>
      </c>
      <c r="C17" s="195">
        <f>C16</f>
        <v>0</v>
      </c>
      <c r="D17" s="41"/>
      <c r="I17" s="112"/>
      <c r="J17" s="112"/>
      <c r="K17" s="112"/>
      <c r="L17" s="112"/>
      <c r="M17" s="112"/>
    </row>
    <row r="18" spans="2:13" x14ac:dyDescent="0.5">
      <c r="B18" s="46" t="s">
        <v>348</v>
      </c>
      <c r="C18" s="195"/>
      <c r="D18" s="41"/>
      <c r="I18" s="112"/>
      <c r="J18" s="112"/>
      <c r="K18" s="112"/>
      <c r="L18" s="112"/>
      <c r="M18" s="112"/>
    </row>
    <row r="19" spans="2:13" x14ac:dyDescent="0.5">
      <c r="B19" s="46" t="s">
        <v>348</v>
      </c>
      <c r="C19" s="48"/>
      <c r="D19" s="41"/>
      <c r="I19" s="112"/>
      <c r="J19" s="112"/>
      <c r="K19" s="112"/>
      <c r="L19" s="112"/>
      <c r="M19" s="112"/>
    </row>
    <row r="20" spans="2:13" x14ac:dyDescent="0.5">
      <c r="B20" s="46" t="s">
        <v>348</v>
      </c>
      <c r="C20" s="46"/>
      <c r="D20" s="41"/>
      <c r="I20" s="112"/>
      <c r="J20" s="112"/>
      <c r="K20" s="112"/>
      <c r="L20" s="112"/>
      <c r="M20" s="112"/>
    </row>
    <row r="21" spans="2:13" x14ac:dyDescent="0.5">
      <c r="B21" s="100" t="s">
        <v>400</v>
      </c>
      <c r="C21" s="54" t="b">
        <f>SUM(C17:C20)=C16</f>
        <v>1</v>
      </c>
      <c r="D21" s="41"/>
      <c r="I21" s="112"/>
      <c r="J21" s="112"/>
      <c r="K21" s="112"/>
      <c r="L21" s="112"/>
      <c r="M21" s="112"/>
    </row>
    <row r="22" spans="2:13" x14ac:dyDescent="0.5">
      <c r="B22" s="13"/>
      <c r="I22" s="112"/>
      <c r="J22" s="112"/>
      <c r="K22" s="112"/>
      <c r="L22" s="112"/>
      <c r="M22" s="112"/>
    </row>
    <row r="23" spans="2:13" x14ac:dyDescent="0.5">
      <c r="B23" s="13" t="s">
        <v>19</v>
      </c>
      <c r="I23" s="112"/>
      <c r="J23" s="112"/>
      <c r="K23" s="112"/>
      <c r="L23" s="112"/>
      <c r="M23" s="112"/>
    </row>
    <row r="24" spans="2:13" x14ac:dyDescent="0.5">
      <c r="B24" s="6" t="s">
        <v>20</v>
      </c>
      <c r="C24" s="6"/>
      <c r="I24" s="112"/>
      <c r="J24" s="112"/>
      <c r="K24" s="112"/>
      <c r="L24" s="112"/>
      <c r="M24" s="112"/>
    </row>
    <row r="25" spans="2:13" x14ac:dyDescent="0.5">
      <c r="B25" s="6" t="s">
        <v>18</v>
      </c>
      <c r="C25" s="49">
        <f>SUM('F_Inputs SWB'!Q200:U202)</f>
        <v>805.16800000000012</v>
      </c>
      <c r="I25" s="112"/>
      <c r="J25" s="112"/>
      <c r="K25" s="112"/>
      <c r="L25" s="112"/>
      <c r="M25" s="112"/>
    </row>
    <row r="26" spans="2:13" x14ac:dyDescent="0.5">
      <c r="B26" s="26" t="s">
        <v>21</v>
      </c>
      <c r="C26" s="40">
        <f>(C12-C24)/C25</f>
        <v>1.0805198418218307E-2</v>
      </c>
      <c r="I26" s="112"/>
      <c r="J26" s="112"/>
      <c r="K26" s="112"/>
      <c r="L26" s="112"/>
      <c r="M26" s="112"/>
    </row>
    <row r="27" spans="2:13" x14ac:dyDescent="0.5">
      <c r="B27" s="26" t="s">
        <v>22</v>
      </c>
      <c r="C27" s="6" t="s">
        <v>338</v>
      </c>
      <c r="I27" s="112"/>
      <c r="J27" s="112"/>
      <c r="K27" s="112"/>
      <c r="L27" s="112"/>
      <c r="M27" s="112"/>
    </row>
    <row r="28" spans="2:13" x14ac:dyDescent="0.5">
      <c r="I28" s="112"/>
      <c r="J28" s="112"/>
      <c r="K28" s="112"/>
      <c r="L28" s="112"/>
      <c r="M28" s="112"/>
    </row>
    <row r="29" spans="2:13" x14ac:dyDescent="0.5">
      <c r="B29" s="13" t="s">
        <v>23</v>
      </c>
      <c r="F29" s="13" t="s">
        <v>24</v>
      </c>
      <c r="I29" s="112"/>
      <c r="J29" s="112"/>
      <c r="K29" s="112"/>
      <c r="L29" s="112"/>
      <c r="M29" s="112"/>
    </row>
    <row r="30" spans="2:13" x14ac:dyDescent="0.5">
      <c r="B30" s="14" t="s">
        <v>25</v>
      </c>
      <c r="C30" s="14" t="s">
        <v>348</v>
      </c>
      <c r="D30" s="16"/>
      <c r="E30" s="16"/>
      <c r="F30" s="16"/>
      <c r="I30" s="112"/>
      <c r="J30" s="112"/>
      <c r="K30" s="112"/>
      <c r="L30" s="112"/>
      <c r="M30" s="112"/>
    </row>
    <row r="31" spans="2:13" ht="409.5" x14ac:dyDescent="0.5">
      <c r="B31" s="14" t="s">
        <v>26</v>
      </c>
      <c r="C31" s="14" t="s">
        <v>322</v>
      </c>
      <c r="D31" s="16" t="s">
        <v>503</v>
      </c>
      <c r="F31" s="16" t="s">
        <v>452</v>
      </c>
      <c r="I31" s="112"/>
      <c r="J31" s="112"/>
      <c r="K31" s="112"/>
      <c r="L31" s="112"/>
      <c r="M31" s="112"/>
    </row>
    <row r="32" spans="2:13" ht="48" x14ac:dyDescent="0.5">
      <c r="B32" s="14" t="s">
        <v>27</v>
      </c>
      <c r="C32" s="14" t="s">
        <v>317</v>
      </c>
      <c r="D32" s="16" t="s">
        <v>453</v>
      </c>
      <c r="F32" s="14"/>
      <c r="I32" s="112"/>
      <c r="J32" s="112"/>
      <c r="K32" s="112"/>
      <c r="L32" s="112"/>
      <c r="M32" s="112"/>
    </row>
    <row r="33" spans="2:13" x14ac:dyDescent="0.5">
      <c r="B33" s="14" t="s">
        <v>28</v>
      </c>
      <c r="C33" s="14" t="s">
        <v>348</v>
      </c>
      <c r="D33" s="14"/>
      <c r="F33" s="14"/>
      <c r="I33" s="112"/>
      <c r="J33" s="112"/>
      <c r="K33" s="112"/>
      <c r="L33" s="112"/>
      <c r="M33" s="112"/>
    </row>
    <row r="34" spans="2:13" ht="32" x14ac:dyDescent="0.5">
      <c r="B34" s="14" t="s">
        <v>29</v>
      </c>
      <c r="C34" s="14" t="s">
        <v>322</v>
      </c>
      <c r="D34" s="16" t="s">
        <v>454</v>
      </c>
      <c r="F34" s="16"/>
      <c r="I34" s="112"/>
      <c r="J34" s="112"/>
      <c r="K34" s="112"/>
      <c r="L34" s="112"/>
      <c r="M34" s="112"/>
    </row>
    <row r="35" spans="2:13" x14ac:dyDescent="0.5">
      <c r="B35" s="14" t="s">
        <v>30</v>
      </c>
      <c r="C35" s="14" t="s">
        <v>317</v>
      </c>
      <c r="D35" s="16" t="s">
        <v>500</v>
      </c>
      <c r="F35" s="14"/>
      <c r="I35" s="112"/>
      <c r="J35" s="112"/>
      <c r="K35" s="112"/>
      <c r="L35" s="112"/>
      <c r="M35" s="112"/>
    </row>
    <row r="36" spans="2:13" x14ac:dyDescent="0.5">
      <c r="B36" s="14" t="s">
        <v>31</v>
      </c>
      <c r="C36" s="14" t="s">
        <v>348</v>
      </c>
      <c r="D36" s="14"/>
      <c r="F36" s="14"/>
      <c r="I36" s="112"/>
      <c r="J36" s="112"/>
      <c r="K36" s="112"/>
      <c r="L36" s="112"/>
      <c r="M36" s="112"/>
    </row>
    <row r="37" spans="2:13" x14ac:dyDescent="0.5">
      <c r="B37" s="14" t="s">
        <v>32</v>
      </c>
      <c r="C37" s="14" t="s">
        <v>348</v>
      </c>
      <c r="D37" s="14"/>
      <c r="F37" s="14"/>
      <c r="I37" s="112"/>
      <c r="J37" s="112"/>
      <c r="K37" s="112"/>
      <c r="L37" s="112"/>
      <c r="M37" s="112"/>
    </row>
    <row r="38" spans="2:13" x14ac:dyDescent="0.5">
      <c r="B38" s="28"/>
      <c r="C38" s="28"/>
      <c r="D38" s="28"/>
      <c r="F38" s="27"/>
      <c r="I38" s="28"/>
      <c r="J38" s="28"/>
      <c r="K38" s="28"/>
      <c r="M38" s="27"/>
    </row>
    <row r="51" spans="7:8" x14ac:dyDescent="0.5">
      <c r="G51" s="47"/>
      <c r="H51" s="47"/>
    </row>
    <row r="52" spans="7:8" x14ac:dyDescent="0.5">
      <c r="G52" s="47"/>
      <c r="H52" s="47"/>
    </row>
  </sheetData>
  <mergeCells count="1">
    <mergeCell ref="C8:D8"/>
  </mergeCells>
  <conditionalFormatting sqref="C21">
    <cfRule type="containsText" dxfId="7" priority="3" operator="containsText" text="True">
      <formula>NOT(ISERROR(SEARCH("True",C21)))</formula>
    </cfRule>
    <cfRule type="containsText" dxfId="6" priority="4" operator="containsText" text="False">
      <formula>NOT(ISERROR(SEARCH("False",C21)))</formula>
    </cfRule>
  </conditionalFormatting>
  <conditionalFormatting sqref="J21">
    <cfRule type="containsText" dxfId="5" priority="1" operator="containsText" text="True">
      <formula>NOT(ISERROR(SEARCH("True",J21)))</formula>
    </cfRule>
    <cfRule type="containsText" dxfId="4" priority="2" operator="containsText" text="False">
      <formula>NOT(ISERROR(SEARCH("False",J21)))</formula>
    </cfRule>
  </conditionalFormatting>
  <dataValidations count="6">
    <dataValidation type="list" allowBlank="1" showInputMessage="1" showErrorMessage="1" sqref="J38 C30:C38">
      <formula1>"Pass, Partial pass, Fail, Not assessed, N/A"</formula1>
    </dataValidation>
    <dataValidation type="list" allowBlank="1" showInputMessage="1" showErrorMessage="1" sqref="C10">
      <formula1>#REF!</formula1>
    </dataValidation>
    <dataValidation type="list" allowBlank="1" showInputMessage="1" showErrorMessage="1" sqref="C9">
      <formula1>"ANH,NES,NWT,SRN,SVE,SWB,TMS,WSH,WSX,YKY,AFW,BRL,HDD,PRT,SES,SEW,SSC"</formula1>
    </dataValidation>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B18:B20">
      <formula1>#REF!</formula1>
    </dataValidation>
  </dataValidations>
  <pageMargins left="0.70866141732283472" right="0.70866141732283472" top="0.74803149606299213" bottom="0.74803149606299213" header="0.31496062992125984" footer="0.31496062992125984"/>
  <pageSetup paperSize="8" scale="4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2"/>
  <sheetViews>
    <sheetView showGridLines="0" zoomScaleNormal="100" workbookViewId="0">
      <pane ySplit="1" topLeftCell="A2" activePane="bottomLeft" state="frozen"/>
      <selection pane="bottomLeft"/>
    </sheetView>
  </sheetViews>
  <sheetFormatPr defaultColWidth="8.81640625" defaultRowHeight="16" x14ac:dyDescent="0.5"/>
  <cols>
    <col min="1" max="1" width="2" style="1" customWidth="1"/>
    <col min="2" max="2" width="38.81640625" style="1" customWidth="1"/>
    <col min="3" max="3" width="17.1796875" style="1" customWidth="1"/>
    <col min="4" max="4" width="131.81640625" style="1" customWidth="1"/>
    <col min="5" max="5" width="3.81640625" style="1" customWidth="1"/>
    <col min="6" max="6" width="26.81640625" style="1" customWidth="1"/>
    <col min="7" max="8" width="8.81640625" style="1" customWidth="1"/>
    <col min="9" max="9" width="38.81640625" style="1" customWidth="1"/>
    <col min="10" max="10" width="17.1796875" style="1" customWidth="1"/>
    <col min="11" max="11" width="131.81640625" style="1" customWidth="1"/>
    <col min="12" max="12" width="3.81640625" style="1" customWidth="1"/>
    <col min="13" max="13" width="26.81640625" style="1" customWidth="1"/>
    <col min="14" max="16384" width="8.81640625" style="1"/>
  </cols>
  <sheetData>
    <row r="1" spans="2:13" s="3" customFormat="1" ht="21" x14ac:dyDescent="0.5">
      <c r="B1" s="12" t="s">
        <v>441</v>
      </c>
      <c r="C1" s="12"/>
      <c r="D1" s="12"/>
      <c r="E1" s="12"/>
      <c r="F1" s="12"/>
      <c r="G1" s="1"/>
      <c r="H1" s="4"/>
      <c r="I1" s="108" t="s">
        <v>423</v>
      </c>
      <c r="J1" s="111"/>
      <c r="K1" s="111"/>
      <c r="L1" s="111"/>
      <c r="M1" s="111"/>
    </row>
    <row r="2" spans="2:13" s="3" customFormat="1" ht="21" x14ac:dyDescent="0.5">
      <c r="B2" s="13" t="s">
        <v>9</v>
      </c>
      <c r="C2" s="22"/>
      <c r="D2" s="1"/>
      <c r="E2" s="1"/>
      <c r="F2" s="1"/>
      <c r="G2" s="1"/>
      <c r="H2" s="4"/>
      <c r="I2" s="112"/>
      <c r="J2" s="112"/>
      <c r="K2" s="112"/>
      <c r="L2" s="112"/>
      <c r="M2" s="112"/>
    </row>
    <row r="3" spans="2:13" x14ac:dyDescent="0.5">
      <c r="B3" s="21" t="s">
        <v>10</v>
      </c>
      <c r="C3" s="23" t="s">
        <v>438</v>
      </c>
      <c r="I3" s="112" t="s">
        <v>439</v>
      </c>
      <c r="J3" s="112"/>
      <c r="K3" s="112"/>
      <c r="L3" s="112"/>
      <c r="M3" s="112"/>
    </row>
    <row r="4" spans="2:13" x14ac:dyDescent="0.5">
      <c r="B4" s="21" t="s">
        <v>11</v>
      </c>
      <c r="C4" s="24"/>
      <c r="I4" s="112"/>
      <c r="J4" s="112"/>
      <c r="K4" s="112"/>
      <c r="L4" s="112"/>
      <c r="M4" s="112"/>
    </row>
    <row r="5" spans="2:13" x14ac:dyDescent="0.5">
      <c r="B5" s="21" t="s">
        <v>12</v>
      </c>
      <c r="C5" s="24" t="s">
        <v>450</v>
      </c>
      <c r="I5" s="112"/>
      <c r="J5" s="112"/>
      <c r="K5" s="112"/>
      <c r="L5" s="112"/>
      <c r="M5" s="112"/>
    </row>
    <row r="6" spans="2:13" x14ac:dyDescent="0.5">
      <c r="B6" s="19"/>
      <c r="C6" s="20"/>
      <c r="D6" s="20"/>
      <c r="I6" s="112"/>
      <c r="J6" s="112"/>
      <c r="K6" s="112"/>
      <c r="L6" s="112"/>
      <c r="M6" s="112"/>
    </row>
    <row r="7" spans="2:13" x14ac:dyDescent="0.5">
      <c r="B7" s="13" t="s">
        <v>13</v>
      </c>
      <c r="I7" s="112"/>
      <c r="J7" s="112"/>
      <c r="K7" s="112"/>
      <c r="L7" s="112"/>
      <c r="M7" s="112"/>
    </row>
    <row r="8" spans="2:13" ht="62.25" customHeight="1" x14ac:dyDescent="0.5">
      <c r="B8" s="14" t="s">
        <v>14</v>
      </c>
      <c r="C8" s="212" t="s">
        <v>455</v>
      </c>
      <c r="D8" s="213"/>
      <c r="I8" s="112"/>
      <c r="J8" s="112"/>
      <c r="K8" s="112"/>
      <c r="L8" s="112"/>
      <c r="M8" s="112"/>
    </row>
    <row r="9" spans="2:13" x14ac:dyDescent="0.5">
      <c r="B9" s="14" t="s">
        <v>1</v>
      </c>
      <c r="C9" s="53" t="s">
        <v>45</v>
      </c>
      <c r="D9" s="18"/>
      <c r="I9" s="112"/>
      <c r="J9" s="112"/>
      <c r="K9" s="112"/>
      <c r="L9" s="112"/>
      <c r="M9" s="112"/>
    </row>
    <row r="10" spans="2:13" ht="32" x14ac:dyDescent="0.5">
      <c r="B10" s="14" t="s">
        <v>15</v>
      </c>
      <c r="C10" s="26" t="s">
        <v>37</v>
      </c>
      <c r="I10" s="112"/>
      <c r="J10" s="112"/>
      <c r="K10" s="112"/>
      <c r="L10" s="112"/>
      <c r="M10" s="112"/>
    </row>
    <row r="11" spans="2:13" x14ac:dyDescent="0.5">
      <c r="B11" s="14" t="s">
        <v>16</v>
      </c>
      <c r="C11" s="6"/>
      <c r="D11" s="18"/>
      <c r="I11" s="112"/>
      <c r="J11" s="112"/>
      <c r="K11" s="112"/>
      <c r="L11" s="112"/>
      <c r="M11" s="112"/>
    </row>
    <row r="12" spans="2:13" x14ac:dyDescent="0.5">
      <c r="B12" s="14" t="s">
        <v>17</v>
      </c>
      <c r="C12" s="195">
        <v>20.100000000000001</v>
      </c>
      <c r="D12" s="1" t="s">
        <v>456</v>
      </c>
      <c r="I12" s="112"/>
      <c r="J12" s="112"/>
      <c r="K12" s="112"/>
      <c r="L12" s="112"/>
      <c r="M12" s="112"/>
    </row>
    <row r="13" spans="2:13" x14ac:dyDescent="0.5">
      <c r="B13" s="13"/>
      <c r="I13" s="112"/>
      <c r="J13" s="112"/>
      <c r="K13" s="112"/>
      <c r="L13" s="112"/>
      <c r="M13" s="112"/>
    </row>
    <row r="14" spans="2:13" x14ac:dyDescent="0.5">
      <c r="B14" s="13" t="s">
        <v>351</v>
      </c>
      <c r="I14" s="112"/>
      <c r="J14" s="112"/>
      <c r="K14" s="112"/>
      <c r="L14" s="112"/>
      <c r="M14" s="112"/>
    </row>
    <row r="15" spans="2:13" ht="80" x14ac:dyDescent="0.5">
      <c r="B15" s="6" t="s">
        <v>33</v>
      </c>
      <c r="C15" s="14" t="s">
        <v>426</v>
      </c>
      <c r="D15" s="16" t="s">
        <v>504</v>
      </c>
      <c r="I15" s="112"/>
      <c r="J15" s="112"/>
      <c r="K15" s="112"/>
      <c r="L15" s="112"/>
      <c r="M15" s="112"/>
    </row>
    <row r="16" spans="2:13" x14ac:dyDescent="0.5">
      <c r="B16" s="6" t="s">
        <v>352</v>
      </c>
      <c r="C16" s="195">
        <v>0</v>
      </c>
      <c r="D16" s="41"/>
      <c r="I16" s="112"/>
      <c r="J16" s="112"/>
      <c r="K16" s="112"/>
      <c r="L16" s="112"/>
      <c r="M16" s="112"/>
    </row>
    <row r="17" spans="2:13" x14ac:dyDescent="0.5">
      <c r="B17" s="46" t="s">
        <v>397</v>
      </c>
      <c r="C17" s="195">
        <f>C16</f>
        <v>0</v>
      </c>
      <c r="D17" s="41"/>
      <c r="I17" s="112"/>
      <c r="J17" s="112"/>
      <c r="K17" s="112"/>
      <c r="L17" s="112"/>
      <c r="M17" s="112"/>
    </row>
    <row r="18" spans="2:13" x14ac:dyDescent="0.5">
      <c r="B18" s="46" t="s">
        <v>348</v>
      </c>
      <c r="C18" s="195"/>
      <c r="D18" s="41"/>
      <c r="I18" s="112"/>
      <c r="J18" s="112"/>
      <c r="K18" s="112"/>
      <c r="L18" s="112"/>
      <c r="M18" s="112"/>
    </row>
    <row r="19" spans="2:13" x14ac:dyDescent="0.5">
      <c r="B19" s="46" t="s">
        <v>348</v>
      </c>
      <c r="C19" s="48"/>
      <c r="D19" s="41"/>
      <c r="I19" s="112"/>
      <c r="J19" s="112"/>
      <c r="K19" s="112"/>
      <c r="L19" s="112"/>
      <c r="M19" s="112"/>
    </row>
    <row r="20" spans="2:13" x14ac:dyDescent="0.5">
      <c r="B20" s="46" t="s">
        <v>348</v>
      </c>
      <c r="C20" s="46"/>
      <c r="D20" s="41"/>
      <c r="I20" s="112"/>
      <c r="J20" s="112"/>
      <c r="K20" s="112"/>
      <c r="L20" s="112"/>
      <c r="M20" s="112"/>
    </row>
    <row r="21" spans="2:13" x14ac:dyDescent="0.5">
      <c r="B21" s="100" t="s">
        <v>400</v>
      </c>
      <c r="C21" s="54" t="b">
        <f>SUM(C17:C20)=C16</f>
        <v>1</v>
      </c>
      <c r="D21" s="41"/>
      <c r="I21" s="112"/>
      <c r="J21" s="112"/>
      <c r="K21" s="112"/>
      <c r="L21" s="112"/>
      <c r="M21" s="112"/>
    </row>
    <row r="22" spans="2:13" x14ac:dyDescent="0.5">
      <c r="B22" s="13"/>
      <c r="I22" s="112"/>
      <c r="J22" s="112"/>
      <c r="K22" s="112"/>
      <c r="L22" s="112"/>
      <c r="M22" s="112"/>
    </row>
    <row r="23" spans="2:13" x14ac:dyDescent="0.5">
      <c r="B23" s="13" t="s">
        <v>19</v>
      </c>
      <c r="I23" s="112"/>
      <c r="J23" s="112"/>
      <c r="K23" s="112"/>
      <c r="L23" s="112"/>
      <c r="M23" s="112"/>
    </row>
    <row r="24" spans="2:13" x14ac:dyDescent="0.5">
      <c r="B24" s="6" t="s">
        <v>20</v>
      </c>
      <c r="C24" s="6">
        <v>29</v>
      </c>
      <c r="I24" s="112"/>
      <c r="J24" s="112"/>
      <c r="K24" s="112"/>
      <c r="L24" s="112"/>
      <c r="M24" s="112"/>
    </row>
    <row r="25" spans="2:13" x14ac:dyDescent="0.5">
      <c r="B25" s="6" t="s">
        <v>18</v>
      </c>
      <c r="C25" s="49">
        <f>SUM('F_Inputs SWB'!Q203:U204)</f>
        <v>840.15800000000013</v>
      </c>
      <c r="I25" s="112"/>
      <c r="J25" s="112"/>
      <c r="K25" s="112"/>
      <c r="L25" s="112"/>
      <c r="M25" s="112"/>
    </row>
    <row r="26" spans="2:13" x14ac:dyDescent="0.5">
      <c r="B26" s="26" t="s">
        <v>21</v>
      </c>
      <c r="C26" s="207">
        <f>((13.8-C24)+(6.3))/C25</f>
        <v>-1.0593245556192999E-2</v>
      </c>
      <c r="I26" s="112"/>
      <c r="J26" s="112"/>
      <c r="K26" s="112"/>
      <c r="L26" s="112"/>
      <c r="M26" s="112"/>
    </row>
    <row r="27" spans="2:13" x14ac:dyDescent="0.5">
      <c r="B27" s="26" t="s">
        <v>22</v>
      </c>
      <c r="C27" s="6" t="s">
        <v>359</v>
      </c>
      <c r="I27" s="112"/>
      <c r="J27" s="112"/>
      <c r="K27" s="112"/>
      <c r="L27" s="112"/>
      <c r="M27" s="112"/>
    </row>
    <row r="28" spans="2:13" x14ac:dyDescent="0.5">
      <c r="I28" s="112"/>
      <c r="J28" s="112"/>
      <c r="K28" s="112"/>
      <c r="L28" s="112"/>
      <c r="M28" s="112"/>
    </row>
    <row r="29" spans="2:13" x14ac:dyDescent="0.5">
      <c r="B29" s="13" t="s">
        <v>23</v>
      </c>
      <c r="F29" s="13" t="s">
        <v>24</v>
      </c>
      <c r="I29" s="112"/>
      <c r="J29" s="112"/>
      <c r="K29" s="112"/>
      <c r="L29" s="112"/>
      <c r="M29" s="112"/>
    </row>
    <row r="30" spans="2:13" ht="80" x14ac:dyDescent="0.5">
      <c r="B30" s="14" t="s">
        <v>25</v>
      </c>
      <c r="C30" s="14" t="s">
        <v>316</v>
      </c>
      <c r="D30" s="16" t="s">
        <v>471</v>
      </c>
      <c r="F30" s="16" t="s">
        <v>457</v>
      </c>
      <c r="I30" s="112"/>
      <c r="J30" s="112"/>
      <c r="K30" s="112"/>
      <c r="L30" s="112"/>
      <c r="M30" s="112"/>
    </row>
    <row r="31" spans="2:13" ht="401" x14ac:dyDescent="0.5">
      <c r="B31" s="14" t="s">
        <v>26</v>
      </c>
      <c r="C31" s="14" t="s">
        <v>322</v>
      </c>
      <c r="D31" s="16" t="s">
        <v>505</v>
      </c>
      <c r="F31" s="16" t="s">
        <v>458</v>
      </c>
      <c r="I31" s="112"/>
      <c r="J31" s="112"/>
      <c r="K31" s="112"/>
      <c r="L31" s="112"/>
      <c r="M31" s="112"/>
    </row>
    <row r="32" spans="2:13" ht="32" x14ac:dyDescent="0.5">
      <c r="B32" s="14" t="s">
        <v>27</v>
      </c>
      <c r="C32" s="14" t="s">
        <v>317</v>
      </c>
      <c r="D32" s="16" t="s">
        <v>501</v>
      </c>
      <c r="F32" s="14"/>
      <c r="I32" s="112"/>
      <c r="J32" s="112"/>
      <c r="K32" s="112"/>
      <c r="L32" s="112"/>
      <c r="M32" s="112"/>
    </row>
    <row r="33" spans="2:13" ht="48" x14ac:dyDescent="0.5">
      <c r="B33" s="14" t="s">
        <v>28</v>
      </c>
      <c r="C33" s="14" t="s">
        <v>316</v>
      </c>
      <c r="D33" s="16" t="s">
        <v>481</v>
      </c>
      <c r="F33" s="16" t="s">
        <v>459</v>
      </c>
      <c r="I33" s="112"/>
      <c r="J33" s="112"/>
      <c r="K33" s="112"/>
      <c r="L33" s="112"/>
      <c r="M33" s="112"/>
    </row>
    <row r="34" spans="2:13" ht="48" x14ac:dyDescent="0.5">
      <c r="B34" s="14" t="s">
        <v>29</v>
      </c>
      <c r="C34" s="14" t="s">
        <v>317</v>
      </c>
      <c r="D34" s="16" t="s">
        <v>470</v>
      </c>
      <c r="F34" s="16" t="s">
        <v>460</v>
      </c>
      <c r="I34" s="112"/>
      <c r="J34" s="112"/>
      <c r="K34" s="112"/>
      <c r="L34" s="112"/>
      <c r="M34" s="112"/>
    </row>
    <row r="35" spans="2:13" ht="118.5" customHeight="1" x14ac:dyDescent="0.5">
      <c r="B35" s="14" t="s">
        <v>30</v>
      </c>
      <c r="C35" s="14" t="s">
        <v>316</v>
      </c>
      <c r="D35" s="16" t="s">
        <v>461</v>
      </c>
      <c r="F35" s="14" t="s">
        <v>462</v>
      </c>
      <c r="I35" s="112"/>
      <c r="J35" s="112"/>
      <c r="K35" s="112"/>
      <c r="L35" s="112"/>
      <c r="M35" s="112"/>
    </row>
    <row r="36" spans="2:13" x14ac:dyDescent="0.5">
      <c r="B36" s="14" t="s">
        <v>31</v>
      </c>
      <c r="C36" s="14" t="s">
        <v>348</v>
      </c>
      <c r="D36" s="16"/>
      <c r="F36" s="14"/>
      <c r="I36" s="112"/>
      <c r="J36" s="112"/>
      <c r="K36" s="112"/>
      <c r="L36" s="112"/>
      <c r="M36" s="112"/>
    </row>
    <row r="37" spans="2:13" x14ac:dyDescent="0.5">
      <c r="B37" s="14" t="s">
        <v>32</v>
      </c>
      <c r="C37" s="14" t="s">
        <v>348</v>
      </c>
      <c r="D37" s="16"/>
      <c r="F37" s="14"/>
      <c r="I37" s="112"/>
      <c r="J37" s="112"/>
      <c r="K37" s="112"/>
      <c r="L37" s="112"/>
      <c r="M37" s="112"/>
    </row>
    <row r="38" spans="2:13" x14ac:dyDescent="0.5">
      <c r="B38" s="28"/>
      <c r="C38" s="28"/>
      <c r="D38" s="28"/>
      <c r="F38" s="27"/>
      <c r="I38" s="28"/>
      <c r="J38" s="28"/>
      <c r="K38" s="28"/>
      <c r="M38" s="27"/>
    </row>
    <row r="51" spans="7:8" x14ac:dyDescent="0.5">
      <c r="G51" s="47"/>
      <c r="H51" s="47"/>
    </row>
    <row r="52" spans="7:8" x14ac:dyDescent="0.5">
      <c r="G52" s="47"/>
      <c r="H52" s="47"/>
    </row>
  </sheetData>
  <mergeCells count="1">
    <mergeCell ref="C8:D8"/>
  </mergeCells>
  <conditionalFormatting sqref="C21">
    <cfRule type="containsText" dxfId="3" priority="3" operator="containsText" text="True">
      <formula>NOT(ISERROR(SEARCH("True",C21)))</formula>
    </cfRule>
    <cfRule type="containsText" dxfId="2" priority="4" operator="containsText" text="False">
      <formula>NOT(ISERROR(SEARCH("False",C21)))</formula>
    </cfRule>
  </conditionalFormatting>
  <conditionalFormatting sqref="J21">
    <cfRule type="containsText" dxfId="1" priority="1" operator="containsText" text="True">
      <formula>NOT(ISERROR(SEARCH("True",J21)))</formula>
    </cfRule>
    <cfRule type="containsText" dxfId="0" priority="2" operator="containsText" text="False">
      <formula>NOT(ISERROR(SEARCH("False",J21)))</formula>
    </cfRule>
  </conditionalFormatting>
  <dataValidations count="6">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J38 C30:C38">
      <formula1>"Pass, Partial pass, Fail, Not assessed, N/A"</formula1>
    </dataValidation>
    <dataValidation type="list" allowBlank="1" showInputMessage="1" showErrorMessage="1" sqref="C10">
      <formula1>#REF!</formula1>
    </dataValidation>
    <dataValidation type="list" allowBlank="1" showInputMessage="1" showErrorMessage="1" sqref="B18:B20">
      <formula1>#REF!</formula1>
    </dataValidation>
  </dataValidations>
  <pageMargins left="0.70866141732283472" right="0.70866141732283472" top="0.74803149606299213" bottom="0.74803149606299213" header="0.31496062992125984" footer="0.31496062992125984"/>
  <pageSetup paperSize="8" scale="4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O23"/>
  <sheetViews>
    <sheetView showGridLines="0" tabSelected="1" zoomScaleNormal="100" workbookViewId="0">
      <pane ySplit="2" topLeftCell="A3" activePane="bottomLeft" state="frozen"/>
      <selection pane="bottomLeft"/>
    </sheetView>
  </sheetViews>
  <sheetFormatPr defaultColWidth="8.81640625" defaultRowHeight="13" x14ac:dyDescent="0.3"/>
  <cols>
    <col min="1" max="1" width="2.1796875" style="55" customWidth="1"/>
    <col min="2" max="2" width="20.81640625" style="56" customWidth="1"/>
    <col min="3" max="3" width="20.81640625" style="55" customWidth="1"/>
    <col min="4" max="4" width="16.81640625" style="55" customWidth="1"/>
    <col min="5" max="5" width="12.1796875" style="55" customWidth="1"/>
    <col min="6" max="6" width="15.1796875" style="55" customWidth="1"/>
    <col min="7" max="7" width="11.1796875" style="55" customWidth="1"/>
    <col min="8" max="8" width="10" style="55" bestFit="1" customWidth="1"/>
    <col min="9" max="9" width="19.1796875" style="55" customWidth="1"/>
    <col min="10" max="10" width="11.1796875" style="55" customWidth="1"/>
    <col min="11" max="11" width="19.81640625" style="55" customWidth="1"/>
    <col min="12" max="12" width="10.81640625" style="55" customWidth="1"/>
    <col min="13" max="13" width="21.1796875" style="55" customWidth="1"/>
    <col min="14" max="14" width="10.81640625" style="55" customWidth="1"/>
    <col min="15" max="15" width="11.81640625" style="55" customWidth="1"/>
    <col min="16" max="16" width="20" style="55" bestFit="1" customWidth="1"/>
    <col min="17" max="17" width="16.1796875" style="55" customWidth="1"/>
    <col min="18" max="18" width="16.81640625" style="55" customWidth="1"/>
    <col min="19" max="19" width="17.81640625" style="55" customWidth="1"/>
    <col min="20" max="20" width="14.1796875" style="55" customWidth="1"/>
    <col min="21" max="21" width="18.1796875" style="55" customWidth="1"/>
    <col min="22" max="22" width="16" style="55" customWidth="1"/>
    <col min="23" max="23" width="20.1796875" style="55" customWidth="1"/>
    <col min="24" max="16384" width="8.81640625" style="55"/>
  </cols>
  <sheetData>
    <row r="1" spans="2:15" s="59" customFormat="1" ht="15" customHeight="1" x14ac:dyDescent="0.3">
      <c r="B1" s="60" t="s">
        <v>409</v>
      </c>
      <c r="C1" s="69"/>
      <c r="D1" s="69"/>
      <c r="E1" s="69"/>
      <c r="F1" s="69"/>
      <c r="G1" s="70"/>
    </row>
    <row r="2" spans="2:15" ht="15" customHeight="1" x14ac:dyDescent="0.35">
      <c r="B2" s="72" t="s">
        <v>408</v>
      </c>
      <c r="C2" s="61"/>
      <c r="D2" s="61"/>
      <c r="E2" s="61"/>
      <c r="F2" s="61"/>
    </row>
    <row r="3" spans="2:15" x14ac:dyDescent="0.3">
      <c r="I3" s="62" t="s">
        <v>401</v>
      </c>
      <c r="J3" s="63"/>
      <c r="K3" s="62" t="s">
        <v>402</v>
      </c>
      <c r="L3" s="63"/>
      <c r="M3" s="62" t="s">
        <v>403</v>
      </c>
      <c r="N3" s="63"/>
    </row>
    <row r="4" spans="2:15" ht="30" customHeight="1" x14ac:dyDescent="0.3">
      <c r="B4" s="64" t="s">
        <v>34</v>
      </c>
      <c r="C4" s="65" t="s">
        <v>35</v>
      </c>
      <c r="D4" s="65" t="s">
        <v>15</v>
      </c>
      <c r="E4" s="65" t="s">
        <v>349</v>
      </c>
      <c r="F4" s="65" t="s">
        <v>353</v>
      </c>
      <c r="G4" s="65" t="s">
        <v>354</v>
      </c>
      <c r="H4" s="66" t="s">
        <v>350</v>
      </c>
      <c r="I4" s="66" t="s">
        <v>355</v>
      </c>
      <c r="J4" s="66" t="s">
        <v>356</v>
      </c>
      <c r="K4" s="66" t="s">
        <v>355</v>
      </c>
      <c r="L4" s="66" t="s">
        <v>356</v>
      </c>
      <c r="M4" s="66" t="s">
        <v>355</v>
      </c>
      <c r="N4" s="66" t="s">
        <v>356</v>
      </c>
      <c r="O4" s="57"/>
    </row>
    <row r="5" spans="2:15" ht="26" x14ac:dyDescent="0.3">
      <c r="B5" s="71" t="str">
        <f>'WR_Isles of Scilly'!$C$11</f>
        <v>SWB-WR801001</v>
      </c>
      <c r="C5" s="67" t="str">
        <f>'WR_Isles of Scilly'!$B$1</f>
        <v>Isles of Scilly - Water Resources</v>
      </c>
      <c r="D5" s="71" t="str">
        <f>'WR_Isles of Scilly'!$C$10</f>
        <v>Water resources</v>
      </c>
      <c r="E5" s="202">
        <f>'WR_Isles of Scilly'!C12</f>
        <v>1.0109999999999999</v>
      </c>
      <c r="F5" s="203">
        <f>'WR_Isles of Scilly'!$C$16</f>
        <v>1.0109999999999999</v>
      </c>
      <c r="G5" s="203" t="str">
        <f>'WR_Isles of Scilly'!$C$15</f>
        <v>Accept</v>
      </c>
      <c r="H5" s="204">
        <f>'WR_Isles of Scilly'!C17</f>
        <v>0.55800000000000005</v>
      </c>
      <c r="I5" s="204" t="str">
        <f>'WR_Isles of Scilly'!B18</f>
        <v>Freeform_Isles of Scilly clean water projects</v>
      </c>
      <c r="J5" s="204">
        <f>'WR_Isles of Scilly'!C18</f>
        <v>0.45300000000000001</v>
      </c>
      <c r="K5" s="204" t="str">
        <f>'WR_Isles of Scilly'!B19</f>
        <v>N/A</v>
      </c>
      <c r="L5" s="204">
        <f>'WR_Isles of Scilly'!C19</f>
        <v>0</v>
      </c>
      <c r="M5" s="68" t="str">
        <f>'WR_Isles of Scilly'!B20</f>
        <v>N/A</v>
      </c>
      <c r="N5" s="68">
        <f>'WR_Isles of Scilly'!C20</f>
        <v>0</v>
      </c>
      <c r="O5" s="58"/>
    </row>
    <row r="6" spans="2:15" ht="39" x14ac:dyDescent="0.3">
      <c r="B6" s="71" t="str">
        <f>'WN_Knapp Mill'!$C$11</f>
        <v>SWB-WN601001</v>
      </c>
      <c r="C6" s="67" t="str">
        <f>'WN_Knapp Mill'!$B$1</f>
        <v>Knapp Mill new water treatment works</v>
      </c>
      <c r="D6" s="71" t="str">
        <f>'WN_Knapp Mill'!$C$10</f>
        <v>Water network plus</v>
      </c>
      <c r="E6" s="202">
        <f>'WN_Knapp Mill'!C12</f>
        <v>72.566000000000003</v>
      </c>
      <c r="F6" s="203">
        <f>'WN_Knapp Mill'!$C$16</f>
        <v>34.468849999999996</v>
      </c>
      <c r="G6" s="203" t="str">
        <f>'WN_Knapp Mill'!$C$15</f>
        <v>Accept</v>
      </c>
      <c r="H6" s="204">
        <f>'WN_Knapp Mill'!C17</f>
        <v>0</v>
      </c>
      <c r="I6" s="204" t="str">
        <f>'WN_Knapp Mill'!B18</f>
        <v>WW_Investment to address raw water deterioration</v>
      </c>
      <c r="J6" s="204">
        <f>'WN_Knapp Mill'!C18</f>
        <v>13.78754</v>
      </c>
      <c r="K6" s="204" t="str">
        <f>'WN_Knapp Mill'!B19</f>
        <v>WW_Resilience</v>
      </c>
      <c r="L6" s="204">
        <f>'WN_Knapp Mill'!C19</f>
        <v>20.681309999999996</v>
      </c>
      <c r="M6" s="68" t="str">
        <f>'WN_Knapp Mill'!B20</f>
        <v>N/A</v>
      </c>
      <c r="N6" s="68">
        <f>'WN_Knapp Mill'!C20</f>
        <v>0</v>
      </c>
      <c r="O6" s="58"/>
    </row>
    <row r="7" spans="2:15" ht="39" x14ac:dyDescent="0.3">
      <c r="B7" s="71" t="str">
        <f>WN_Aldernery!$C$11</f>
        <v>SWB-WN602001</v>
      </c>
      <c r="C7" s="67" t="str">
        <f>WN_Aldernery!$B$1</f>
        <v>Aldernery new water treatment works</v>
      </c>
      <c r="D7" s="71" t="str">
        <f>WN_Aldernery!$C$10</f>
        <v>Water network plus</v>
      </c>
      <c r="E7" s="202">
        <f>WN_Aldernery!C12</f>
        <v>38.311999999999998</v>
      </c>
      <c r="F7" s="203">
        <f>WN_Aldernery!$C$16</f>
        <v>18.198199999999996</v>
      </c>
      <c r="G7" s="203" t="str">
        <f>WN_Aldernery!$C$15</f>
        <v>Accept</v>
      </c>
      <c r="H7" s="204">
        <f>WN_Aldernery!C17</f>
        <v>0</v>
      </c>
      <c r="I7" s="204" t="str">
        <f>WN_Aldernery!B18</f>
        <v>WW_Investment to address raw water deterioration</v>
      </c>
      <c r="J7" s="204">
        <f>WN_Aldernery!C18</f>
        <v>7.2792799999999991</v>
      </c>
      <c r="K7" s="204" t="str">
        <f>WN_Aldernery!B19</f>
        <v>WW_Resilience</v>
      </c>
      <c r="L7" s="204">
        <f>WN_Aldernery!C19</f>
        <v>10.918919999999998</v>
      </c>
      <c r="M7" s="68" t="str">
        <f>WN_Aldernery!B20</f>
        <v>N/A</v>
      </c>
      <c r="N7" s="68">
        <f>WN_Aldernery!C20</f>
        <v>0</v>
      </c>
      <c r="O7" s="58"/>
    </row>
    <row r="8" spans="2:15" ht="26" x14ac:dyDescent="0.3">
      <c r="B8" s="71" t="str">
        <f>'WN_Isles of Scilly'!$C$11</f>
        <v>SWB-WN603001</v>
      </c>
      <c r="C8" s="67" t="str">
        <f>'WN_Isles of Scilly'!$B$1</f>
        <v>Isles of Scilly - Water Network Plus</v>
      </c>
      <c r="D8" s="71" t="str">
        <f>'WN_Isles of Scilly'!C10</f>
        <v>Water network plus</v>
      </c>
      <c r="E8" s="202">
        <f>'WN_Isles of Scilly'!C12</f>
        <v>17.463999999999999</v>
      </c>
      <c r="F8" s="203">
        <f>'WN_Isles of Scilly'!$C$16</f>
        <v>17.463999999999999</v>
      </c>
      <c r="G8" s="203" t="str">
        <f>'WN_Isles of Scilly'!$C$15</f>
        <v>Accept</v>
      </c>
      <c r="H8" s="204">
        <f>'WN_Isles of Scilly'!C17</f>
        <v>8.8789999999999996</v>
      </c>
      <c r="I8" s="204" t="str">
        <f>'WN_Isles of Scilly'!B18</f>
        <v>Freeform_Isles of Scilly clean water projects</v>
      </c>
      <c r="J8" s="204">
        <f>'WN_Isles of Scilly'!C18</f>
        <v>8.5850000000000009</v>
      </c>
      <c r="K8" s="204" t="str">
        <f>'WN_Isles of Scilly'!B19</f>
        <v>N/A</v>
      </c>
      <c r="L8" s="204">
        <f>'WN_Isles of Scilly'!C19</f>
        <v>0</v>
      </c>
      <c r="M8" s="68" t="str">
        <f>'WN_Isles of Scilly'!B20</f>
        <v>N/A</v>
      </c>
      <c r="N8" s="68">
        <f>'WN_Isles of Scilly'!C20</f>
        <v>0</v>
      </c>
      <c r="O8" s="58"/>
    </row>
    <row r="9" spans="2:15" ht="26" x14ac:dyDescent="0.3">
      <c r="B9" s="71" t="str">
        <f>'WWN_Isles of Scilly'!$C$11</f>
        <v>SWB-WWN801001</v>
      </c>
      <c r="C9" s="67" t="str">
        <f>'WWN_Isles of Scilly'!$B$1</f>
        <v>Isles of Scilly - Wastewater Network plus</v>
      </c>
      <c r="D9" s="71" t="str">
        <f>'WWN_Isles of Scilly'!$C$10</f>
        <v>Wastewater network plus</v>
      </c>
      <c r="E9" s="202">
        <f>'WWN_Isles of Scilly'!C12</f>
        <v>19.245000000000001</v>
      </c>
      <c r="F9" s="203">
        <f>'WWN_Isles of Scilly'!$C$16</f>
        <v>19.245000000000001</v>
      </c>
      <c r="G9" s="203" t="str">
        <f>'WWN_Isles of Scilly'!$C$15</f>
        <v>Accept</v>
      </c>
      <c r="H9" s="204">
        <f>'WWN_Isles of Scilly'!C17</f>
        <v>13.808999999999999</v>
      </c>
      <c r="I9" s="204" t="str">
        <f>'WWN_Isles of Scilly'!B18</f>
        <v>Freeform_Isles of Scilly wastewater projects</v>
      </c>
      <c r="J9" s="204">
        <f>'WWN_Isles of Scilly'!C18</f>
        <v>5.4359999999999999</v>
      </c>
      <c r="K9" s="204" t="str">
        <f>'WWN_Isles of Scilly'!B19</f>
        <v>N/A</v>
      </c>
      <c r="L9" s="204">
        <f>'WWN_Isles of Scilly'!C19</f>
        <v>0</v>
      </c>
      <c r="M9" s="68" t="str">
        <f>'WWN_Isles of Scilly'!B20</f>
        <v>N/A</v>
      </c>
      <c r="N9" s="68">
        <f>'WWN_Isles of Scilly'!C20</f>
        <v>0</v>
      </c>
      <c r="O9" s="58"/>
    </row>
    <row r="10" spans="2:15" ht="26" x14ac:dyDescent="0.3">
      <c r="B10" s="71" t="str">
        <f>'BR_Isles of Scilly'!$C$11</f>
        <v>SWB-BIO701001</v>
      </c>
      <c r="C10" s="67" t="str">
        <f>'BR_Isles of Scilly'!$B$1</f>
        <v>Isles of Scilly - Bioresources</v>
      </c>
      <c r="D10" s="71" t="str">
        <f>'BR_Isles of Scilly'!$C$10</f>
        <v>Bioresources</v>
      </c>
      <c r="E10" s="202">
        <f>'BR_Isles of Scilly'!C12</f>
        <v>3.6140000000000003</v>
      </c>
      <c r="F10" s="203">
        <f>'BR_Isles of Scilly'!$C$16</f>
        <v>3.6140000000000003</v>
      </c>
      <c r="G10" s="203" t="str">
        <f>'BR_Isles of Scilly'!$C$15</f>
        <v>Accept</v>
      </c>
      <c r="H10" s="204">
        <f>'BR_Isles of Scilly'!C17</f>
        <v>1.28</v>
      </c>
      <c r="I10" s="204" t="str">
        <f>'BR_Isles of Scilly'!B18</f>
        <v>Freeform_Isles of Scilly wastewater projects</v>
      </c>
      <c r="J10" s="204">
        <f>'BR_Isles of Scilly'!C18</f>
        <v>2.3340000000000001</v>
      </c>
      <c r="K10" s="204" t="str">
        <f>'BR_Isles of Scilly'!B19</f>
        <v>N/A</v>
      </c>
      <c r="L10" s="204">
        <f>'BR_Isles of Scilly'!C19</f>
        <v>0</v>
      </c>
      <c r="M10" s="68" t="str">
        <f>'BR_Isles of Scilly'!B20</f>
        <v>N/A</v>
      </c>
      <c r="N10" s="68">
        <f>'BR_Isles of Scilly'!C20</f>
        <v>0</v>
      </c>
      <c r="O10" s="58"/>
    </row>
    <row r="11" spans="2:15" ht="39" x14ac:dyDescent="0.3">
      <c r="B11" s="96" t="s">
        <v>443</v>
      </c>
      <c r="C11" s="67" t="str">
        <f>'WWN_Base costs UV treatment'!B1</f>
        <v>Base Costs / UV treatment - Wastewater Network Plus</v>
      </c>
      <c r="D11" s="71" t="str">
        <f>'WWN_Base costs UV treatment'!C10</f>
        <v>Wastewater network plus</v>
      </c>
      <c r="E11" s="205">
        <f>'WWN_Base costs UV treatment'!C12</f>
        <v>13.61</v>
      </c>
      <c r="F11" s="206">
        <f>'WWN_Base costs UV treatment'!C16</f>
        <v>0</v>
      </c>
      <c r="G11" s="206" t="str">
        <f>'WWN_Base costs UV treatment'!C15</f>
        <v>Reject</v>
      </c>
      <c r="H11" s="206">
        <f>'WWN_Base costs UV treatment'!C17</f>
        <v>0</v>
      </c>
      <c r="I11" s="206" t="str">
        <f xml:space="preserve"> 'WWN_Base costs UV treatment'!$B$18</f>
        <v>N/A</v>
      </c>
      <c r="J11" s="206">
        <f xml:space="preserve"> 'WWN_Base costs UV treatment'!$C$18</f>
        <v>0</v>
      </c>
      <c r="K11" s="206" t="str">
        <f xml:space="preserve"> 'WWN_Base costs UV treatment'!$B$19</f>
        <v>N/A</v>
      </c>
      <c r="L11" s="206">
        <f xml:space="preserve"> WN_growth!$C$19</f>
        <v>0</v>
      </c>
      <c r="M11" s="99" t="str">
        <f xml:space="preserve"> WN_growth!$B$20</f>
        <v>N/A</v>
      </c>
      <c r="N11" s="68">
        <f xml:space="preserve"> WN_growth!$C$20</f>
        <v>0</v>
      </c>
    </row>
    <row r="12" spans="2:15" ht="14.25" customHeight="1" x14ac:dyDescent="0.3">
      <c r="B12" s="96" t="s">
        <v>444</v>
      </c>
      <c r="C12" s="97" t="str">
        <f xml:space="preserve"> WN_growth!$B$1</f>
        <v>Water growth deep dive</v>
      </c>
      <c r="D12" s="96" t="str">
        <f xml:space="preserve"> WN_growth!$C$10</f>
        <v>Water network plus</v>
      </c>
      <c r="E12" s="205">
        <f xml:space="preserve"> WN_growth!$C$12</f>
        <v>8.6999999999999993</v>
      </c>
      <c r="F12" s="206">
        <f xml:space="preserve"> WN_growth!$C$16</f>
        <v>0</v>
      </c>
      <c r="G12" s="206" t="str">
        <f xml:space="preserve"> WN_growth!$C$15</f>
        <v>Reject</v>
      </c>
      <c r="H12" s="206">
        <f xml:space="preserve"> WN_growth!$C$17</f>
        <v>0</v>
      </c>
      <c r="I12" s="206" t="str">
        <f xml:space="preserve"> WN_growth!$B$18</f>
        <v>N/A</v>
      </c>
      <c r="J12" s="206">
        <f xml:space="preserve"> WN_growth!$C$18</f>
        <v>0</v>
      </c>
      <c r="K12" s="206" t="str">
        <f xml:space="preserve"> WN_growth!$B$19</f>
        <v>N/A</v>
      </c>
      <c r="L12" s="206">
        <f xml:space="preserve"> WN_growth!$C$19</f>
        <v>0</v>
      </c>
      <c r="M12" s="99" t="str">
        <f xml:space="preserve"> WN_growth!$B$20</f>
        <v>N/A</v>
      </c>
      <c r="N12" s="68">
        <f xml:space="preserve"> WN_growth!$C$20</f>
        <v>0</v>
      </c>
    </row>
    <row r="13" spans="2:15" ht="14.25" customHeight="1" x14ac:dyDescent="0.3">
      <c r="B13" s="96" t="s">
        <v>445</v>
      </c>
      <c r="C13" s="97" t="str">
        <f xml:space="preserve"> WWN_growth!$B$1</f>
        <v>Wastewater growth deep dive</v>
      </c>
      <c r="D13" s="96" t="str">
        <f xml:space="preserve"> WWN_growth!$C$10</f>
        <v>Wastewater network plus</v>
      </c>
      <c r="E13" s="98">
        <f xml:space="preserve"> WWN_growth!$C$12</f>
        <v>20.100000000000001</v>
      </c>
      <c r="F13" s="206">
        <f xml:space="preserve"> WWN_growth!$C$16</f>
        <v>0</v>
      </c>
      <c r="G13" s="206" t="str">
        <f xml:space="preserve"> WWN_growth!$C$15</f>
        <v>Reject</v>
      </c>
      <c r="H13" s="206">
        <f xml:space="preserve"> WWN_growth!$C$17</f>
        <v>0</v>
      </c>
      <c r="I13" s="206" t="str">
        <f xml:space="preserve"> WWN_growth!$B$18</f>
        <v>N/A</v>
      </c>
      <c r="J13" s="206">
        <f xml:space="preserve"> WWN_growth!$C$18</f>
        <v>0</v>
      </c>
      <c r="K13" s="206" t="str">
        <f xml:space="preserve"> WWN_growth!$B$19</f>
        <v>N/A</v>
      </c>
      <c r="L13" s="206">
        <f xml:space="preserve"> WWN_growth!$C$20</f>
        <v>0</v>
      </c>
      <c r="M13" s="99" t="str">
        <f xml:space="preserve"> WWN_growth!$B$20</f>
        <v>N/A</v>
      </c>
      <c r="N13" s="68">
        <f xml:space="preserve"> WWN_growth!$C$20</f>
        <v>0</v>
      </c>
    </row>
    <row r="14" spans="2:15" ht="14.25" customHeight="1" x14ac:dyDescent="0.3">
      <c r="B14" s="96" t="s">
        <v>392</v>
      </c>
      <c r="C14" s="97" t="s">
        <v>385</v>
      </c>
      <c r="D14" s="96" t="s">
        <v>15</v>
      </c>
      <c r="E14" s="98" t="s">
        <v>386</v>
      </c>
      <c r="F14" s="99" t="s">
        <v>387</v>
      </c>
      <c r="G14" s="99" t="s">
        <v>388</v>
      </c>
      <c r="H14" s="99" t="s">
        <v>350</v>
      </c>
      <c r="I14" s="99" t="s">
        <v>389</v>
      </c>
      <c r="J14" s="99" t="s">
        <v>356</v>
      </c>
      <c r="K14" s="99" t="s">
        <v>390</v>
      </c>
      <c r="L14" s="99" t="s">
        <v>356</v>
      </c>
      <c r="M14" s="99" t="s">
        <v>391</v>
      </c>
      <c r="N14" s="99" t="s">
        <v>356</v>
      </c>
    </row>
    <row r="15" spans="2:15" ht="14.25" customHeight="1" x14ac:dyDescent="0.3">
      <c r="B15" s="96" t="s">
        <v>393</v>
      </c>
      <c r="C15" s="97" t="s">
        <v>385</v>
      </c>
      <c r="D15" s="96" t="s">
        <v>15</v>
      </c>
      <c r="E15" s="98" t="s">
        <v>386</v>
      </c>
      <c r="F15" s="99" t="s">
        <v>387</v>
      </c>
      <c r="G15" s="99" t="s">
        <v>388</v>
      </c>
      <c r="H15" s="99" t="s">
        <v>350</v>
      </c>
      <c r="I15" s="99" t="s">
        <v>389</v>
      </c>
      <c r="J15" s="99" t="s">
        <v>356</v>
      </c>
      <c r="K15" s="99" t="s">
        <v>390</v>
      </c>
      <c r="L15" s="99" t="s">
        <v>356</v>
      </c>
      <c r="M15" s="99" t="s">
        <v>391</v>
      </c>
      <c r="N15" s="99" t="s">
        <v>356</v>
      </c>
    </row>
    <row r="16" spans="2:15" ht="14.25" customHeight="1" x14ac:dyDescent="0.3">
      <c r="B16" s="96" t="s">
        <v>394</v>
      </c>
      <c r="C16" s="97" t="s">
        <v>385</v>
      </c>
      <c r="D16" s="96" t="s">
        <v>15</v>
      </c>
      <c r="E16" s="98" t="s">
        <v>386</v>
      </c>
      <c r="F16" s="99" t="s">
        <v>387</v>
      </c>
      <c r="G16" s="99" t="s">
        <v>388</v>
      </c>
      <c r="H16" s="99" t="s">
        <v>350</v>
      </c>
      <c r="I16" s="99" t="s">
        <v>389</v>
      </c>
      <c r="J16" s="99" t="s">
        <v>356</v>
      </c>
      <c r="K16" s="99" t="s">
        <v>390</v>
      </c>
      <c r="L16" s="99" t="s">
        <v>356</v>
      </c>
      <c r="M16" s="99" t="s">
        <v>391</v>
      </c>
      <c r="N16" s="99" t="s">
        <v>356</v>
      </c>
    </row>
    <row r="18" spans="2:3" x14ac:dyDescent="0.3">
      <c r="B18" s="101" t="s">
        <v>404</v>
      </c>
    </row>
    <row r="19" spans="2:3" x14ac:dyDescent="0.3">
      <c r="B19" s="102" t="s">
        <v>7</v>
      </c>
      <c r="C19" s="103">
        <f>SUMIF($D$5:$D$16,$B19,$F$5:$F$16)</f>
        <v>1.0109999999999999</v>
      </c>
    </row>
    <row r="20" spans="2:3" x14ac:dyDescent="0.3">
      <c r="B20" s="102" t="s">
        <v>36</v>
      </c>
      <c r="C20" s="103">
        <f>SUMIF($D$5:$D$16,$B20,$F$5:$F$16)</f>
        <v>70.131049999999988</v>
      </c>
    </row>
    <row r="21" spans="2:3" x14ac:dyDescent="0.3">
      <c r="B21" s="102" t="s">
        <v>8</v>
      </c>
      <c r="C21" s="103">
        <f>SUMIF($D$5:$D$16,$B21,$F$5:$F$16)</f>
        <v>3.6140000000000003</v>
      </c>
    </row>
    <row r="22" spans="2:3" x14ac:dyDescent="0.3">
      <c r="B22" s="102" t="s">
        <v>37</v>
      </c>
      <c r="C22" s="103">
        <f>SUMIF($D$5:$D$16,$B22,$F$5:$F$16)</f>
        <v>19.245000000000001</v>
      </c>
    </row>
    <row r="23" spans="2:3" x14ac:dyDescent="0.3">
      <c r="B23" s="102" t="s">
        <v>405</v>
      </c>
      <c r="C23" s="103">
        <f>SUMIF($D$5:$D$16,$B23,$F$5:$F$16)</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showGridLines="0" zoomScaleNormal="100" workbookViewId="0">
      <pane ySplit="6" topLeftCell="A7" activePane="bottomLeft" state="frozen"/>
      <selection pane="bottomLeft"/>
    </sheetView>
  </sheetViews>
  <sheetFormatPr defaultColWidth="8.81640625" defaultRowHeight="14" x14ac:dyDescent="0.3"/>
  <cols>
    <col min="1" max="1" width="5.1796875" style="29" customWidth="1"/>
    <col min="2" max="2" width="17.1796875" style="29" customWidth="1"/>
    <col min="3" max="3" width="77.81640625" style="29" customWidth="1"/>
    <col min="4" max="4" width="3.81640625" style="29" customWidth="1"/>
    <col min="5" max="5" width="17.1796875" style="29" bestFit="1" customWidth="1"/>
    <col min="6" max="15" width="6" style="29" customWidth="1"/>
    <col min="16" max="16" width="9.81640625" style="37" customWidth="1"/>
    <col min="17" max="17" width="9.81640625" style="29" customWidth="1"/>
    <col min="18" max="18" width="10.81640625" style="29" customWidth="1"/>
    <col min="19" max="19" width="8.81640625" style="29" customWidth="1"/>
    <col min="20" max="20" width="9.81640625" style="29" customWidth="1"/>
    <col min="21" max="21" width="8.81640625" style="29" customWidth="1"/>
    <col min="22" max="16384" width="8.81640625" style="29"/>
  </cols>
  <sheetData>
    <row r="1" spans="1:21" x14ac:dyDescent="0.3">
      <c r="C1" s="29" t="s">
        <v>314</v>
      </c>
    </row>
    <row r="2" spans="1:21" x14ac:dyDescent="0.3">
      <c r="A2" s="29" t="s">
        <v>313</v>
      </c>
      <c r="B2" s="29" t="s">
        <v>312</v>
      </c>
      <c r="C2" s="29" t="s">
        <v>311</v>
      </c>
      <c r="D2" s="29" t="s">
        <v>310</v>
      </c>
      <c r="E2" s="29" t="s">
        <v>309</v>
      </c>
      <c r="F2" s="29" t="s">
        <v>308</v>
      </c>
      <c r="G2" s="29" t="s">
        <v>307</v>
      </c>
      <c r="H2" s="29" t="s">
        <v>306</v>
      </c>
      <c r="I2" s="29" t="s">
        <v>305</v>
      </c>
      <c r="J2" s="29" t="s">
        <v>304</v>
      </c>
      <c r="K2" s="29" t="s">
        <v>303</v>
      </c>
      <c r="L2" s="29" t="s">
        <v>302</v>
      </c>
      <c r="M2" s="29" t="s">
        <v>301</v>
      </c>
      <c r="N2" s="29" t="s">
        <v>300</v>
      </c>
      <c r="O2" s="29" t="s">
        <v>299</v>
      </c>
      <c r="P2" s="37" t="s">
        <v>298</v>
      </c>
      <c r="Q2" s="29" t="s">
        <v>2</v>
      </c>
      <c r="R2" s="29" t="s">
        <v>3</v>
      </c>
      <c r="S2" s="29" t="s">
        <v>4</v>
      </c>
      <c r="T2" s="29" t="s">
        <v>5</v>
      </c>
      <c r="U2" s="29" t="s">
        <v>6</v>
      </c>
    </row>
    <row r="4" spans="1:21" x14ac:dyDescent="0.3">
      <c r="F4" s="29" t="s">
        <v>41</v>
      </c>
      <c r="G4" s="29" t="s">
        <v>41</v>
      </c>
      <c r="H4" s="29" t="s">
        <v>41</v>
      </c>
      <c r="I4" s="29" t="s">
        <v>41</v>
      </c>
      <c r="J4" s="29" t="s">
        <v>41</v>
      </c>
      <c r="K4" s="29" t="s">
        <v>41</v>
      </c>
      <c r="L4" s="29" t="s">
        <v>41</v>
      </c>
      <c r="M4" s="29" t="s">
        <v>41</v>
      </c>
      <c r="N4" s="29" t="s">
        <v>41</v>
      </c>
      <c r="O4" s="29" t="s">
        <v>41</v>
      </c>
      <c r="P4" s="37" t="s">
        <v>41</v>
      </c>
      <c r="Q4" s="29" t="s">
        <v>41</v>
      </c>
      <c r="R4" s="29" t="s">
        <v>41</v>
      </c>
      <c r="S4" s="29" t="s">
        <v>41</v>
      </c>
      <c r="T4" s="29" t="s">
        <v>41</v>
      </c>
      <c r="U4" s="29" t="s">
        <v>41</v>
      </c>
    </row>
    <row r="5" spans="1:21" x14ac:dyDescent="0.3">
      <c r="F5" s="29" t="s">
        <v>297</v>
      </c>
      <c r="G5" s="29" t="s">
        <v>297</v>
      </c>
      <c r="H5" s="29" t="s">
        <v>297</v>
      </c>
      <c r="I5" s="29" t="s">
        <v>297</v>
      </c>
      <c r="J5" s="29" t="s">
        <v>297</v>
      </c>
      <c r="K5" s="29" t="s">
        <v>297</v>
      </c>
      <c r="L5" s="29" t="s">
        <v>297</v>
      </c>
      <c r="M5" s="29" t="s">
        <v>297</v>
      </c>
      <c r="N5" s="29" t="s">
        <v>297</v>
      </c>
      <c r="O5" s="29" t="s">
        <v>297</v>
      </c>
      <c r="P5" s="37" t="s">
        <v>297</v>
      </c>
      <c r="Q5" s="29" t="s">
        <v>297</v>
      </c>
      <c r="R5" s="29" t="s">
        <v>297</v>
      </c>
      <c r="S5" s="29" t="s">
        <v>297</v>
      </c>
      <c r="T5" s="29" t="s">
        <v>297</v>
      </c>
      <c r="U5" s="29" t="s">
        <v>297</v>
      </c>
    </row>
    <row r="6" spans="1:21" x14ac:dyDescent="0.3">
      <c r="F6" s="29" t="s">
        <v>296</v>
      </c>
      <c r="G6" s="29" t="s">
        <v>296</v>
      </c>
      <c r="H6" s="29" t="s">
        <v>296</v>
      </c>
      <c r="I6" s="29" t="s">
        <v>296</v>
      </c>
      <c r="J6" s="29" t="s">
        <v>296</v>
      </c>
      <c r="K6" s="29" t="s">
        <v>296</v>
      </c>
      <c r="L6" s="29" t="s">
        <v>296</v>
      </c>
      <c r="M6" s="29" t="s">
        <v>296</v>
      </c>
      <c r="N6" s="29" t="s">
        <v>296</v>
      </c>
      <c r="O6" s="29" t="s">
        <v>296</v>
      </c>
      <c r="P6" s="37" t="s">
        <v>296</v>
      </c>
      <c r="Q6" s="29" t="s">
        <v>296</v>
      </c>
      <c r="R6" s="29" t="s">
        <v>296</v>
      </c>
      <c r="S6" s="29" t="s">
        <v>296</v>
      </c>
      <c r="T6" s="29" t="s">
        <v>296</v>
      </c>
      <c r="U6" s="29" t="s">
        <v>296</v>
      </c>
    </row>
    <row r="7" spans="1:21" x14ac:dyDescent="0.3">
      <c r="A7" s="29" t="s">
        <v>45</v>
      </c>
      <c r="B7" s="29" t="s">
        <v>295</v>
      </c>
      <c r="C7" s="29" t="s">
        <v>133</v>
      </c>
      <c r="D7" s="29" t="s">
        <v>74</v>
      </c>
      <c r="E7" s="29" t="s">
        <v>41</v>
      </c>
      <c r="F7" s="29" t="s">
        <v>38</v>
      </c>
    </row>
    <row r="8" spans="1:21" x14ac:dyDescent="0.3">
      <c r="A8" s="29" t="s">
        <v>45</v>
      </c>
      <c r="B8" s="29" t="s">
        <v>294</v>
      </c>
      <c r="C8" s="29" t="s">
        <v>131</v>
      </c>
      <c r="D8" s="29" t="s">
        <v>74</v>
      </c>
      <c r="E8" s="29" t="s">
        <v>41</v>
      </c>
      <c r="F8" s="29" t="s">
        <v>197</v>
      </c>
    </row>
    <row r="9" spans="1:21" x14ac:dyDescent="0.3">
      <c r="A9" s="29" t="s">
        <v>45</v>
      </c>
      <c r="B9" s="29" t="s">
        <v>293</v>
      </c>
      <c r="C9" s="29" t="s">
        <v>129</v>
      </c>
      <c r="D9" s="29" t="s">
        <v>42</v>
      </c>
      <c r="E9" s="29" t="s">
        <v>41</v>
      </c>
      <c r="F9" s="30"/>
      <c r="G9" s="30"/>
      <c r="H9" s="30"/>
      <c r="I9" s="30"/>
      <c r="J9" s="30"/>
      <c r="K9" s="30"/>
      <c r="L9" s="30"/>
      <c r="M9" s="30"/>
      <c r="N9" s="30"/>
      <c r="O9" s="30">
        <v>0</v>
      </c>
      <c r="P9" s="38">
        <v>6.3E-2</v>
      </c>
      <c r="Q9" s="39">
        <f>0.178+0.063</f>
        <v>0.24099999999999999</v>
      </c>
      <c r="R9" s="30">
        <v>0.248</v>
      </c>
      <c r="S9" s="30">
        <v>0.29599999999999999</v>
      </c>
      <c r="T9" s="30">
        <v>0.14699999999999999</v>
      </c>
      <c r="U9" s="30">
        <v>7.9000000000000001E-2</v>
      </c>
    </row>
    <row r="10" spans="1:21" x14ac:dyDescent="0.3">
      <c r="A10" s="29" t="s">
        <v>45</v>
      </c>
      <c r="B10" s="29" t="s">
        <v>292</v>
      </c>
      <c r="C10" s="29" t="s">
        <v>127</v>
      </c>
      <c r="D10" s="29" t="s">
        <v>42</v>
      </c>
      <c r="E10" s="29" t="s">
        <v>41</v>
      </c>
      <c r="F10" s="30"/>
      <c r="G10" s="30">
        <v>0</v>
      </c>
      <c r="H10" s="30">
        <v>0</v>
      </c>
      <c r="I10" s="30">
        <v>0</v>
      </c>
      <c r="J10" s="30">
        <v>0</v>
      </c>
      <c r="K10" s="30">
        <v>0</v>
      </c>
      <c r="L10" s="30">
        <v>0</v>
      </c>
      <c r="M10" s="30">
        <v>0</v>
      </c>
      <c r="N10" s="30">
        <v>0</v>
      </c>
      <c r="O10" s="30"/>
      <c r="P10" s="38"/>
      <c r="Q10" s="30"/>
      <c r="R10" s="30"/>
      <c r="S10" s="30"/>
      <c r="T10" s="30"/>
      <c r="U10" s="30"/>
    </row>
    <row r="11" spans="1:21" x14ac:dyDescent="0.3">
      <c r="A11" s="29" t="s">
        <v>45</v>
      </c>
      <c r="B11" s="29" t="s">
        <v>291</v>
      </c>
      <c r="C11" s="29" t="s">
        <v>125</v>
      </c>
      <c r="D11" s="29" t="s">
        <v>74</v>
      </c>
      <c r="E11" s="29" t="s">
        <v>41</v>
      </c>
      <c r="F11" s="29">
        <v>0</v>
      </c>
    </row>
    <row r="12" spans="1:21" x14ac:dyDescent="0.3">
      <c r="A12" s="29" t="s">
        <v>45</v>
      </c>
      <c r="B12" s="29" t="s">
        <v>290</v>
      </c>
      <c r="C12" s="29" t="s">
        <v>123</v>
      </c>
      <c r="D12" s="29" t="s">
        <v>74</v>
      </c>
      <c r="E12" s="29" t="s">
        <v>41</v>
      </c>
      <c r="F12" s="29">
        <v>0</v>
      </c>
    </row>
    <row r="13" spans="1:21" x14ac:dyDescent="0.3">
      <c r="A13" s="29" t="s">
        <v>45</v>
      </c>
      <c r="B13" s="29" t="s">
        <v>289</v>
      </c>
      <c r="C13" s="29" t="s">
        <v>121</v>
      </c>
      <c r="D13" s="29" t="s">
        <v>42</v>
      </c>
      <c r="E13" s="29" t="s">
        <v>41</v>
      </c>
      <c r="F13" s="30"/>
      <c r="G13" s="30"/>
      <c r="H13" s="30"/>
      <c r="I13" s="30"/>
      <c r="J13" s="30"/>
      <c r="K13" s="30"/>
      <c r="L13" s="30"/>
      <c r="M13" s="30"/>
      <c r="N13" s="30"/>
      <c r="O13" s="30">
        <v>0</v>
      </c>
      <c r="P13" s="38">
        <v>0</v>
      </c>
      <c r="Q13" s="30">
        <v>0</v>
      </c>
      <c r="R13" s="30">
        <v>0</v>
      </c>
      <c r="S13" s="30">
        <v>0</v>
      </c>
      <c r="T13" s="30">
        <v>0</v>
      </c>
      <c r="U13" s="30">
        <v>0</v>
      </c>
    </row>
    <row r="14" spans="1:21" x14ac:dyDescent="0.3">
      <c r="A14" s="29" t="s">
        <v>45</v>
      </c>
      <c r="B14" s="29" t="s">
        <v>288</v>
      </c>
      <c r="C14" s="29" t="s">
        <v>119</v>
      </c>
      <c r="D14" s="29" t="s">
        <v>42</v>
      </c>
      <c r="E14" s="29" t="s">
        <v>41</v>
      </c>
      <c r="F14" s="30"/>
      <c r="G14" s="30">
        <v>0</v>
      </c>
      <c r="H14" s="30">
        <v>0</v>
      </c>
      <c r="I14" s="30">
        <v>0</v>
      </c>
      <c r="J14" s="30">
        <v>0</v>
      </c>
      <c r="K14" s="30">
        <v>0</v>
      </c>
      <c r="L14" s="30">
        <v>0</v>
      </c>
      <c r="M14" s="30">
        <v>0</v>
      </c>
      <c r="N14" s="30">
        <v>0</v>
      </c>
      <c r="O14" s="30"/>
      <c r="P14" s="38"/>
      <c r="Q14" s="30"/>
      <c r="R14" s="30"/>
      <c r="S14" s="30"/>
      <c r="T14" s="30"/>
      <c r="U14" s="30"/>
    </row>
    <row r="15" spans="1:21" x14ac:dyDescent="0.3">
      <c r="A15" s="29" t="s">
        <v>45</v>
      </c>
      <c r="B15" s="29" t="s">
        <v>287</v>
      </c>
      <c r="C15" s="29" t="s">
        <v>117</v>
      </c>
      <c r="D15" s="29" t="s">
        <v>74</v>
      </c>
      <c r="E15" s="29" t="s">
        <v>41</v>
      </c>
      <c r="F15" s="29">
        <v>0</v>
      </c>
    </row>
    <row r="16" spans="1:21" x14ac:dyDescent="0.3">
      <c r="A16" s="29" t="s">
        <v>45</v>
      </c>
      <c r="B16" s="29" t="s">
        <v>286</v>
      </c>
      <c r="C16" s="29" t="s">
        <v>115</v>
      </c>
      <c r="D16" s="29" t="s">
        <v>74</v>
      </c>
      <c r="E16" s="29" t="s">
        <v>41</v>
      </c>
      <c r="F16" s="29">
        <v>0</v>
      </c>
    </row>
    <row r="17" spans="1:21" x14ac:dyDescent="0.3">
      <c r="A17" s="29" t="s">
        <v>45</v>
      </c>
      <c r="B17" s="29" t="s">
        <v>285</v>
      </c>
      <c r="C17" s="29" t="s">
        <v>113</v>
      </c>
      <c r="D17" s="29" t="s">
        <v>42</v>
      </c>
      <c r="E17" s="29" t="s">
        <v>41</v>
      </c>
      <c r="F17" s="30"/>
      <c r="G17" s="30"/>
      <c r="H17" s="30"/>
      <c r="I17" s="30"/>
      <c r="J17" s="30"/>
      <c r="K17" s="30"/>
      <c r="L17" s="30"/>
      <c r="M17" s="30"/>
      <c r="N17" s="30"/>
      <c r="O17" s="30">
        <v>0</v>
      </c>
      <c r="P17" s="38">
        <v>0</v>
      </c>
      <c r="Q17" s="30">
        <v>0</v>
      </c>
      <c r="R17" s="30">
        <v>0</v>
      </c>
      <c r="S17" s="30">
        <v>0</v>
      </c>
      <c r="T17" s="30">
        <v>0</v>
      </c>
      <c r="U17" s="30">
        <v>0</v>
      </c>
    </row>
    <row r="18" spans="1:21" x14ac:dyDescent="0.3">
      <c r="A18" s="29" t="s">
        <v>45</v>
      </c>
      <c r="B18" s="29" t="s">
        <v>284</v>
      </c>
      <c r="C18" s="29" t="s">
        <v>111</v>
      </c>
      <c r="D18" s="29" t="s">
        <v>42</v>
      </c>
      <c r="E18" s="29" t="s">
        <v>41</v>
      </c>
      <c r="F18" s="30"/>
      <c r="G18" s="30">
        <v>0</v>
      </c>
      <c r="H18" s="30">
        <v>0</v>
      </c>
      <c r="I18" s="30">
        <v>0</v>
      </c>
      <c r="J18" s="30">
        <v>0</v>
      </c>
      <c r="K18" s="30">
        <v>0</v>
      </c>
      <c r="L18" s="30">
        <v>0</v>
      </c>
      <c r="M18" s="30">
        <v>0</v>
      </c>
      <c r="N18" s="30">
        <v>0</v>
      </c>
      <c r="O18" s="30"/>
      <c r="P18" s="38"/>
      <c r="Q18" s="30"/>
      <c r="R18" s="30"/>
      <c r="S18" s="30"/>
      <c r="T18" s="30"/>
      <c r="U18" s="30"/>
    </row>
    <row r="19" spans="1:21" x14ac:dyDescent="0.3">
      <c r="A19" s="29" t="s">
        <v>45</v>
      </c>
      <c r="B19" s="29" t="s">
        <v>283</v>
      </c>
      <c r="C19" s="29" t="s">
        <v>109</v>
      </c>
      <c r="D19" s="29" t="s">
        <v>74</v>
      </c>
      <c r="E19" s="29" t="s">
        <v>41</v>
      </c>
      <c r="F19" s="29">
        <v>0</v>
      </c>
    </row>
    <row r="20" spans="1:21" x14ac:dyDescent="0.3">
      <c r="A20" s="29" t="s">
        <v>45</v>
      </c>
      <c r="B20" s="29" t="s">
        <v>282</v>
      </c>
      <c r="C20" s="29" t="s">
        <v>107</v>
      </c>
      <c r="D20" s="29" t="s">
        <v>74</v>
      </c>
      <c r="E20" s="29" t="s">
        <v>41</v>
      </c>
      <c r="F20" s="29">
        <v>0</v>
      </c>
    </row>
    <row r="21" spans="1:21" x14ac:dyDescent="0.3">
      <c r="A21" s="29" t="s">
        <v>45</v>
      </c>
      <c r="B21" s="29" t="s">
        <v>281</v>
      </c>
      <c r="C21" s="29" t="s">
        <v>105</v>
      </c>
      <c r="D21" s="29" t="s">
        <v>42</v>
      </c>
      <c r="E21" s="29" t="s">
        <v>41</v>
      </c>
      <c r="F21" s="30"/>
      <c r="G21" s="30"/>
      <c r="H21" s="30"/>
      <c r="I21" s="30"/>
      <c r="J21" s="30"/>
      <c r="K21" s="30"/>
      <c r="L21" s="30"/>
      <c r="M21" s="30"/>
      <c r="N21" s="30"/>
      <c r="O21" s="30">
        <v>0</v>
      </c>
      <c r="P21" s="38">
        <v>0</v>
      </c>
      <c r="Q21" s="30">
        <v>0</v>
      </c>
      <c r="R21" s="30">
        <v>0</v>
      </c>
      <c r="S21" s="30">
        <v>0</v>
      </c>
      <c r="T21" s="30">
        <v>0</v>
      </c>
      <c r="U21" s="30">
        <v>0</v>
      </c>
    </row>
    <row r="22" spans="1:21" x14ac:dyDescent="0.3">
      <c r="A22" s="29" t="s">
        <v>45</v>
      </c>
      <c r="B22" s="29" t="s">
        <v>280</v>
      </c>
      <c r="C22" s="29" t="s">
        <v>103</v>
      </c>
      <c r="D22" s="29" t="s">
        <v>42</v>
      </c>
      <c r="E22" s="29" t="s">
        <v>41</v>
      </c>
      <c r="F22" s="30"/>
      <c r="G22" s="30">
        <v>0</v>
      </c>
      <c r="H22" s="30">
        <v>0</v>
      </c>
      <c r="I22" s="30">
        <v>0</v>
      </c>
      <c r="J22" s="30">
        <v>0</v>
      </c>
      <c r="K22" s="30">
        <v>0</v>
      </c>
      <c r="L22" s="30">
        <v>0</v>
      </c>
      <c r="M22" s="30">
        <v>0</v>
      </c>
      <c r="N22" s="30">
        <v>0</v>
      </c>
      <c r="O22" s="30"/>
      <c r="P22" s="38"/>
      <c r="Q22" s="30"/>
      <c r="R22" s="30"/>
      <c r="S22" s="30"/>
      <c r="T22" s="30"/>
      <c r="U22" s="30"/>
    </row>
    <row r="23" spans="1:21" x14ac:dyDescent="0.3">
      <c r="A23" s="29" t="s">
        <v>45</v>
      </c>
      <c r="B23" s="29" t="s">
        <v>279</v>
      </c>
      <c r="C23" s="29" t="s">
        <v>101</v>
      </c>
      <c r="D23" s="29" t="s">
        <v>74</v>
      </c>
      <c r="E23" s="29" t="s">
        <v>41</v>
      </c>
      <c r="F23" s="29">
        <v>0</v>
      </c>
    </row>
    <row r="24" spans="1:21" x14ac:dyDescent="0.3">
      <c r="A24" s="29" t="s">
        <v>45</v>
      </c>
      <c r="B24" s="29" t="s">
        <v>278</v>
      </c>
      <c r="C24" s="29" t="s">
        <v>99</v>
      </c>
      <c r="D24" s="29" t="s">
        <v>74</v>
      </c>
      <c r="E24" s="29" t="s">
        <v>41</v>
      </c>
      <c r="F24" s="29">
        <v>0</v>
      </c>
    </row>
    <row r="25" spans="1:21" x14ac:dyDescent="0.3">
      <c r="A25" s="29" t="s">
        <v>45</v>
      </c>
      <c r="B25" s="29" t="s">
        <v>277</v>
      </c>
      <c r="C25" s="29" t="s">
        <v>97</v>
      </c>
      <c r="D25" s="29" t="s">
        <v>42</v>
      </c>
      <c r="E25" s="29" t="s">
        <v>41</v>
      </c>
      <c r="F25" s="30"/>
      <c r="G25" s="30"/>
      <c r="H25" s="30"/>
      <c r="I25" s="30"/>
      <c r="J25" s="30"/>
      <c r="K25" s="30"/>
      <c r="L25" s="30"/>
      <c r="M25" s="30"/>
      <c r="N25" s="30"/>
      <c r="O25" s="30">
        <v>0</v>
      </c>
      <c r="P25" s="38">
        <v>0</v>
      </c>
      <c r="Q25" s="30">
        <v>0</v>
      </c>
      <c r="R25" s="30">
        <v>0</v>
      </c>
      <c r="S25" s="30">
        <v>0</v>
      </c>
      <c r="T25" s="30">
        <v>0</v>
      </c>
      <c r="U25" s="30">
        <v>0</v>
      </c>
    </row>
    <row r="26" spans="1:21" x14ac:dyDescent="0.3">
      <c r="A26" s="29" t="s">
        <v>45</v>
      </c>
      <c r="B26" s="29" t="s">
        <v>276</v>
      </c>
      <c r="C26" s="29" t="s">
        <v>95</v>
      </c>
      <c r="D26" s="29" t="s">
        <v>42</v>
      </c>
      <c r="E26" s="29" t="s">
        <v>41</v>
      </c>
      <c r="F26" s="30"/>
      <c r="G26" s="30">
        <v>0</v>
      </c>
      <c r="H26" s="30">
        <v>0</v>
      </c>
      <c r="I26" s="30">
        <v>0</v>
      </c>
      <c r="J26" s="30">
        <v>0</v>
      </c>
      <c r="K26" s="30">
        <v>0</v>
      </c>
      <c r="L26" s="30">
        <v>0</v>
      </c>
      <c r="M26" s="30">
        <v>0</v>
      </c>
      <c r="N26" s="30">
        <v>0</v>
      </c>
      <c r="O26" s="30"/>
      <c r="P26" s="38"/>
      <c r="Q26" s="30"/>
      <c r="R26" s="30"/>
      <c r="S26" s="30"/>
      <c r="T26" s="30"/>
      <c r="U26" s="30"/>
    </row>
    <row r="27" spans="1:21" x14ac:dyDescent="0.3">
      <c r="A27" s="29" t="s">
        <v>45</v>
      </c>
      <c r="B27" s="29" t="s">
        <v>275</v>
      </c>
      <c r="C27" s="29" t="s">
        <v>93</v>
      </c>
      <c r="D27" s="29" t="s">
        <v>74</v>
      </c>
      <c r="E27" s="29" t="s">
        <v>41</v>
      </c>
      <c r="F27" s="29">
        <v>0</v>
      </c>
    </row>
    <row r="28" spans="1:21" x14ac:dyDescent="0.3">
      <c r="A28" s="29" t="s">
        <v>45</v>
      </c>
      <c r="B28" s="29" t="s">
        <v>274</v>
      </c>
      <c r="C28" s="29" t="s">
        <v>91</v>
      </c>
      <c r="D28" s="29" t="s">
        <v>74</v>
      </c>
      <c r="E28" s="29" t="s">
        <v>41</v>
      </c>
      <c r="F28" s="29">
        <v>0</v>
      </c>
    </row>
    <row r="29" spans="1:21" x14ac:dyDescent="0.3">
      <c r="A29" s="29" t="s">
        <v>45</v>
      </c>
      <c r="B29" s="29" t="s">
        <v>273</v>
      </c>
      <c r="C29" s="29" t="s">
        <v>89</v>
      </c>
      <c r="D29" s="29" t="s">
        <v>42</v>
      </c>
      <c r="E29" s="29" t="s">
        <v>41</v>
      </c>
      <c r="F29" s="30"/>
      <c r="G29" s="30"/>
      <c r="H29" s="30"/>
      <c r="I29" s="30"/>
      <c r="J29" s="30"/>
      <c r="K29" s="30"/>
      <c r="L29" s="30"/>
      <c r="M29" s="30"/>
      <c r="N29" s="30"/>
      <c r="O29" s="30">
        <v>0</v>
      </c>
      <c r="P29" s="38">
        <v>0</v>
      </c>
      <c r="Q29" s="30">
        <v>0</v>
      </c>
      <c r="R29" s="30">
        <v>0</v>
      </c>
      <c r="S29" s="30">
        <v>0</v>
      </c>
      <c r="T29" s="30">
        <v>0</v>
      </c>
      <c r="U29" s="30">
        <v>0</v>
      </c>
    </row>
    <row r="30" spans="1:21" x14ac:dyDescent="0.3">
      <c r="A30" s="29" t="s">
        <v>45</v>
      </c>
      <c r="B30" s="29" t="s">
        <v>272</v>
      </c>
      <c r="C30" s="29" t="s">
        <v>87</v>
      </c>
      <c r="D30" s="29" t="s">
        <v>42</v>
      </c>
      <c r="E30" s="29" t="s">
        <v>41</v>
      </c>
      <c r="F30" s="30"/>
      <c r="G30" s="30">
        <v>0</v>
      </c>
      <c r="H30" s="30">
        <v>0</v>
      </c>
      <c r="I30" s="30">
        <v>0</v>
      </c>
      <c r="J30" s="30">
        <v>0</v>
      </c>
      <c r="K30" s="30">
        <v>0</v>
      </c>
      <c r="L30" s="30">
        <v>0</v>
      </c>
      <c r="M30" s="30">
        <v>0</v>
      </c>
      <c r="N30" s="30">
        <v>0</v>
      </c>
      <c r="O30" s="30"/>
      <c r="P30" s="38"/>
      <c r="Q30" s="30"/>
      <c r="R30" s="30"/>
      <c r="S30" s="30"/>
      <c r="T30" s="30"/>
      <c r="U30" s="30"/>
    </row>
    <row r="31" spans="1:21" x14ac:dyDescent="0.3">
      <c r="A31" s="29" t="s">
        <v>45</v>
      </c>
      <c r="B31" s="29" t="s">
        <v>271</v>
      </c>
      <c r="C31" s="29" t="s">
        <v>85</v>
      </c>
      <c r="D31" s="29" t="s">
        <v>74</v>
      </c>
      <c r="E31" s="29" t="s">
        <v>41</v>
      </c>
      <c r="F31" s="29">
        <v>0</v>
      </c>
    </row>
    <row r="32" spans="1:21" x14ac:dyDescent="0.3">
      <c r="A32" s="29" t="s">
        <v>45</v>
      </c>
      <c r="B32" s="29" t="s">
        <v>270</v>
      </c>
      <c r="C32" s="29" t="s">
        <v>83</v>
      </c>
      <c r="D32" s="29" t="s">
        <v>74</v>
      </c>
      <c r="E32" s="29" t="s">
        <v>41</v>
      </c>
      <c r="F32" s="29">
        <v>0</v>
      </c>
    </row>
    <row r="33" spans="1:21" x14ac:dyDescent="0.3">
      <c r="A33" s="29" t="s">
        <v>45</v>
      </c>
      <c r="B33" s="29" t="s">
        <v>269</v>
      </c>
      <c r="C33" s="29" t="s">
        <v>81</v>
      </c>
      <c r="D33" s="29" t="s">
        <v>42</v>
      </c>
      <c r="E33" s="29" t="s">
        <v>41</v>
      </c>
      <c r="F33" s="30"/>
      <c r="G33" s="30"/>
      <c r="H33" s="30"/>
      <c r="I33" s="30"/>
      <c r="J33" s="30"/>
      <c r="K33" s="30"/>
      <c r="L33" s="30"/>
      <c r="M33" s="30"/>
      <c r="N33" s="30"/>
      <c r="O33" s="30">
        <v>0</v>
      </c>
      <c r="P33" s="38">
        <v>0</v>
      </c>
      <c r="Q33" s="30">
        <v>0</v>
      </c>
      <c r="R33" s="30">
        <v>0</v>
      </c>
      <c r="S33" s="30">
        <v>0</v>
      </c>
      <c r="T33" s="30">
        <v>0</v>
      </c>
      <c r="U33" s="30">
        <v>0</v>
      </c>
    </row>
    <row r="34" spans="1:21" x14ac:dyDescent="0.3">
      <c r="A34" s="29" t="s">
        <v>45</v>
      </c>
      <c r="B34" s="29" t="s">
        <v>268</v>
      </c>
      <c r="C34" s="29" t="s">
        <v>79</v>
      </c>
      <c r="D34" s="29" t="s">
        <v>42</v>
      </c>
      <c r="E34" s="29" t="s">
        <v>41</v>
      </c>
      <c r="F34" s="30"/>
      <c r="G34" s="30">
        <v>0</v>
      </c>
      <c r="H34" s="30">
        <v>0</v>
      </c>
      <c r="I34" s="30">
        <v>0</v>
      </c>
      <c r="J34" s="30">
        <v>0</v>
      </c>
      <c r="K34" s="30">
        <v>0</v>
      </c>
      <c r="L34" s="30">
        <v>0</v>
      </c>
      <c r="M34" s="30">
        <v>0</v>
      </c>
      <c r="N34" s="30">
        <v>0</v>
      </c>
      <c r="O34" s="30"/>
      <c r="P34" s="38"/>
      <c r="Q34" s="30"/>
      <c r="R34" s="30"/>
      <c r="S34" s="30"/>
      <c r="T34" s="30"/>
      <c r="U34" s="30"/>
    </row>
    <row r="35" spans="1:21" x14ac:dyDescent="0.3">
      <c r="A35" s="29" t="s">
        <v>45</v>
      </c>
      <c r="B35" s="29" t="s">
        <v>267</v>
      </c>
      <c r="C35" s="29" t="s">
        <v>77</v>
      </c>
      <c r="D35" s="29" t="s">
        <v>74</v>
      </c>
      <c r="E35" s="29" t="s">
        <v>41</v>
      </c>
      <c r="F35" s="29">
        <v>0</v>
      </c>
    </row>
    <row r="36" spans="1:21" x14ac:dyDescent="0.3">
      <c r="A36" s="29" t="s">
        <v>45</v>
      </c>
      <c r="B36" s="29" t="s">
        <v>266</v>
      </c>
      <c r="C36" s="29" t="s">
        <v>75</v>
      </c>
      <c r="D36" s="29" t="s">
        <v>74</v>
      </c>
      <c r="E36" s="29" t="s">
        <v>41</v>
      </c>
      <c r="F36" s="29">
        <v>0</v>
      </c>
    </row>
    <row r="37" spans="1:21" x14ac:dyDescent="0.3">
      <c r="A37" s="29" t="s">
        <v>45</v>
      </c>
      <c r="B37" s="29" t="s">
        <v>265</v>
      </c>
      <c r="C37" s="29" t="s">
        <v>72</v>
      </c>
      <c r="D37" s="29" t="s">
        <v>42</v>
      </c>
      <c r="E37" s="29" t="s">
        <v>41</v>
      </c>
      <c r="F37" s="30"/>
      <c r="G37" s="30"/>
      <c r="H37" s="30"/>
      <c r="I37" s="30"/>
      <c r="J37" s="30"/>
      <c r="K37" s="30"/>
      <c r="L37" s="30"/>
      <c r="M37" s="30"/>
      <c r="N37" s="30"/>
      <c r="O37" s="30">
        <v>0</v>
      </c>
      <c r="P37" s="38">
        <v>0</v>
      </c>
      <c r="Q37" s="30">
        <v>0</v>
      </c>
      <c r="R37" s="30">
        <v>0</v>
      </c>
      <c r="S37" s="30">
        <v>0</v>
      </c>
      <c r="T37" s="30">
        <v>0</v>
      </c>
      <c r="U37" s="30">
        <v>0</v>
      </c>
    </row>
    <row r="38" spans="1:21" x14ac:dyDescent="0.3">
      <c r="A38" s="29" t="s">
        <v>45</v>
      </c>
      <c r="B38" s="29" t="s">
        <v>264</v>
      </c>
      <c r="C38" s="29" t="s">
        <v>70</v>
      </c>
      <c r="D38" s="29" t="s">
        <v>42</v>
      </c>
      <c r="E38" s="29" t="s">
        <v>41</v>
      </c>
      <c r="F38" s="30"/>
      <c r="G38" s="30">
        <v>0</v>
      </c>
      <c r="H38" s="30">
        <v>0</v>
      </c>
      <c r="I38" s="30">
        <v>0</v>
      </c>
      <c r="J38" s="30">
        <v>0</v>
      </c>
      <c r="K38" s="30">
        <v>0</v>
      </c>
      <c r="L38" s="30">
        <v>0</v>
      </c>
      <c r="M38" s="30">
        <v>0</v>
      </c>
      <c r="N38" s="30">
        <v>0</v>
      </c>
      <c r="O38" s="30"/>
      <c r="P38" s="38"/>
      <c r="Q38" s="30"/>
      <c r="R38" s="30"/>
      <c r="S38" s="30"/>
      <c r="T38" s="30"/>
      <c r="U38" s="30"/>
    </row>
    <row r="39" spans="1:21" x14ac:dyDescent="0.3">
      <c r="A39" s="29" t="s">
        <v>45</v>
      </c>
      <c r="B39" s="29" t="s">
        <v>263</v>
      </c>
      <c r="C39" s="29" t="s">
        <v>133</v>
      </c>
      <c r="D39" s="29" t="s">
        <v>74</v>
      </c>
      <c r="E39" s="29" t="s">
        <v>41</v>
      </c>
      <c r="F39" s="29" t="s">
        <v>39</v>
      </c>
    </row>
    <row r="40" spans="1:21" x14ac:dyDescent="0.3">
      <c r="A40" s="29" t="s">
        <v>45</v>
      </c>
      <c r="B40" s="29" t="s">
        <v>262</v>
      </c>
      <c r="C40" s="29" t="s">
        <v>131</v>
      </c>
      <c r="D40" s="29" t="s">
        <v>74</v>
      </c>
      <c r="E40" s="29" t="s">
        <v>41</v>
      </c>
      <c r="F40" s="29" t="s">
        <v>197</v>
      </c>
    </row>
    <row r="41" spans="1:21" x14ac:dyDescent="0.3">
      <c r="A41" s="29" t="s">
        <v>45</v>
      </c>
      <c r="B41" s="29" t="s">
        <v>261</v>
      </c>
      <c r="C41" s="29" t="s">
        <v>129</v>
      </c>
      <c r="D41" s="29" t="s">
        <v>42</v>
      </c>
      <c r="E41" s="29" t="s">
        <v>41</v>
      </c>
      <c r="F41" s="30"/>
      <c r="G41" s="30"/>
      <c r="H41" s="30"/>
      <c r="I41" s="30"/>
      <c r="J41" s="30"/>
      <c r="K41" s="30"/>
      <c r="L41" s="30"/>
      <c r="M41" s="30"/>
      <c r="N41" s="30"/>
      <c r="O41" s="30">
        <v>0</v>
      </c>
      <c r="P41" s="38">
        <v>1</v>
      </c>
      <c r="Q41" s="39">
        <f>2+1</f>
        <v>3</v>
      </c>
      <c r="R41" s="30">
        <v>12</v>
      </c>
      <c r="S41" s="30">
        <v>30.937000000000001</v>
      </c>
      <c r="T41" s="30">
        <v>23.408999999999999</v>
      </c>
      <c r="U41" s="30">
        <v>3.22</v>
      </c>
    </row>
    <row r="42" spans="1:21" x14ac:dyDescent="0.3">
      <c r="A42" s="29" t="s">
        <v>45</v>
      </c>
      <c r="B42" s="29" t="s">
        <v>260</v>
      </c>
      <c r="C42" s="29" t="s">
        <v>127</v>
      </c>
      <c r="D42" s="29" t="s">
        <v>42</v>
      </c>
      <c r="E42" s="29" t="s">
        <v>41</v>
      </c>
      <c r="F42" s="30"/>
      <c r="G42" s="30">
        <v>0</v>
      </c>
      <c r="H42" s="30">
        <v>0</v>
      </c>
      <c r="I42" s="30">
        <v>0</v>
      </c>
      <c r="J42" s="30">
        <v>0</v>
      </c>
      <c r="K42" s="30">
        <v>0</v>
      </c>
      <c r="L42" s="30">
        <v>0</v>
      </c>
      <c r="M42" s="30">
        <v>0</v>
      </c>
      <c r="N42" s="30">
        <v>0</v>
      </c>
      <c r="O42" s="30"/>
      <c r="P42" s="38"/>
      <c r="Q42" s="30"/>
      <c r="R42" s="30"/>
      <c r="S42" s="30"/>
      <c r="T42" s="30"/>
      <c r="U42" s="30"/>
    </row>
    <row r="43" spans="1:21" x14ac:dyDescent="0.3">
      <c r="A43" s="29" t="s">
        <v>45</v>
      </c>
      <c r="B43" s="29" t="s">
        <v>259</v>
      </c>
      <c r="C43" s="29" t="s">
        <v>125</v>
      </c>
      <c r="D43" s="29" t="s">
        <v>74</v>
      </c>
      <c r="E43" s="29" t="s">
        <v>41</v>
      </c>
      <c r="F43" s="29" t="s">
        <v>40</v>
      </c>
    </row>
    <row r="44" spans="1:21" x14ac:dyDescent="0.3">
      <c r="A44" s="29" t="s">
        <v>45</v>
      </c>
      <c r="B44" s="29" t="s">
        <v>258</v>
      </c>
      <c r="C44" s="29" t="s">
        <v>123</v>
      </c>
      <c r="D44" s="29" t="s">
        <v>74</v>
      </c>
      <c r="E44" s="29" t="s">
        <v>41</v>
      </c>
      <c r="F44" s="29" t="s">
        <v>197</v>
      </c>
    </row>
    <row r="45" spans="1:21" x14ac:dyDescent="0.3">
      <c r="A45" s="29" t="s">
        <v>45</v>
      </c>
      <c r="B45" s="29" t="s">
        <v>257</v>
      </c>
      <c r="C45" s="29" t="s">
        <v>121</v>
      </c>
      <c r="D45" s="29" t="s">
        <v>42</v>
      </c>
      <c r="E45" s="29" t="s">
        <v>41</v>
      </c>
      <c r="F45" s="30"/>
      <c r="G45" s="30"/>
      <c r="H45" s="30"/>
      <c r="I45" s="30"/>
      <c r="J45" s="30"/>
      <c r="K45" s="30"/>
      <c r="L45" s="30"/>
      <c r="M45" s="30"/>
      <c r="N45" s="30"/>
      <c r="O45" s="30">
        <v>0</v>
      </c>
      <c r="P45" s="38">
        <v>0</v>
      </c>
      <c r="Q45" s="30">
        <v>0</v>
      </c>
      <c r="R45" s="30">
        <v>0</v>
      </c>
      <c r="S45" s="30">
        <v>0.45</v>
      </c>
      <c r="T45" s="30">
        <v>8.891</v>
      </c>
      <c r="U45" s="30">
        <v>28.971</v>
      </c>
    </row>
    <row r="46" spans="1:21" x14ac:dyDescent="0.3">
      <c r="A46" s="29" t="s">
        <v>45</v>
      </c>
      <c r="B46" s="29" t="s">
        <v>256</v>
      </c>
      <c r="C46" s="29" t="s">
        <v>119</v>
      </c>
      <c r="D46" s="29" t="s">
        <v>42</v>
      </c>
      <c r="E46" s="29" t="s">
        <v>41</v>
      </c>
      <c r="F46" s="30"/>
      <c r="G46" s="30">
        <v>0</v>
      </c>
      <c r="H46" s="30">
        <v>0</v>
      </c>
      <c r="I46" s="30">
        <v>0</v>
      </c>
      <c r="J46" s="30">
        <v>0</v>
      </c>
      <c r="K46" s="30">
        <v>0</v>
      </c>
      <c r="L46" s="30">
        <v>0</v>
      </c>
      <c r="M46" s="30">
        <v>0</v>
      </c>
      <c r="N46" s="30">
        <v>0</v>
      </c>
      <c r="O46" s="30"/>
      <c r="P46" s="38"/>
      <c r="Q46" s="30"/>
      <c r="R46" s="30"/>
      <c r="S46" s="30"/>
      <c r="T46" s="30"/>
      <c r="U46" s="30"/>
    </row>
    <row r="47" spans="1:21" x14ac:dyDescent="0.3">
      <c r="A47" s="29" t="s">
        <v>45</v>
      </c>
      <c r="B47" s="29" t="s">
        <v>255</v>
      </c>
      <c r="C47" s="29" t="s">
        <v>117</v>
      </c>
      <c r="D47" s="29" t="s">
        <v>74</v>
      </c>
      <c r="E47" s="29" t="s">
        <v>41</v>
      </c>
      <c r="F47" s="29" t="s">
        <v>38</v>
      </c>
    </row>
    <row r="48" spans="1:21" x14ac:dyDescent="0.3">
      <c r="A48" s="29" t="s">
        <v>45</v>
      </c>
      <c r="B48" s="29" t="s">
        <v>254</v>
      </c>
      <c r="C48" s="29" t="s">
        <v>115</v>
      </c>
      <c r="D48" s="29" t="s">
        <v>74</v>
      </c>
      <c r="E48" s="29" t="s">
        <v>41</v>
      </c>
      <c r="F48" s="29" t="s">
        <v>197</v>
      </c>
    </row>
    <row r="49" spans="1:21" x14ac:dyDescent="0.3">
      <c r="A49" s="29" t="s">
        <v>45</v>
      </c>
      <c r="B49" s="29" t="s">
        <v>253</v>
      </c>
      <c r="C49" s="29" t="s">
        <v>113</v>
      </c>
      <c r="D49" s="29" t="s">
        <v>42</v>
      </c>
      <c r="E49" s="29" t="s">
        <v>41</v>
      </c>
      <c r="F49" s="30"/>
      <c r="G49" s="30"/>
      <c r="H49" s="30"/>
      <c r="I49" s="30"/>
      <c r="J49" s="30"/>
      <c r="K49" s="30"/>
      <c r="L49" s="30"/>
      <c r="M49" s="30"/>
      <c r="N49" s="30"/>
      <c r="O49" s="30">
        <v>0</v>
      </c>
      <c r="P49" s="38">
        <v>0.63800000000000001</v>
      </c>
      <c r="Q49" s="39">
        <f>3.649+0.638</f>
        <v>4.2869999999999999</v>
      </c>
      <c r="R49" s="30">
        <v>4.5110000000000001</v>
      </c>
      <c r="S49" s="30">
        <v>5.4690000000000003</v>
      </c>
      <c r="T49" s="30">
        <v>2.2370000000000001</v>
      </c>
      <c r="U49" s="30">
        <v>0.96</v>
      </c>
    </row>
    <row r="50" spans="1:21" x14ac:dyDescent="0.3">
      <c r="A50" s="29" t="s">
        <v>45</v>
      </c>
      <c r="B50" s="29" t="s">
        <v>252</v>
      </c>
      <c r="C50" s="29" t="s">
        <v>111</v>
      </c>
      <c r="D50" s="29" t="s">
        <v>42</v>
      </c>
      <c r="E50" s="29" t="s">
        <v>41</v>
      </c>
      <c r="F50" s="30"/>
      <c r="G50" s="30">
        <v>0</v>
      </c>
      <c r="H50" s="30">
        <v>0</v>
      </c>
      <c r="I50" s="30">
        <v>0</v>
      </c>
      <c r="J50" s="30">
        <v>0</v>
      </c>
      <c r="K50" s="30">
        <v>0</v>
      </c>
      <c r="L50" s="30">
        <v>0</v>
      </c>
      <c r="M50" s="30">
        <v>0</v>
      </c>
      <c r="N50" s="30">
        <v>0</v>
      </c>
      <c r="O50" s="30"/>
      <c r="P50" s="38"/>
      <c r="Q50" s="30"/>
      <c r="R50" s="30"/>
      <c r="S50" s="30"/>
      <c r="T50" s="30"/>
      <c r="U50" s="30"/>
    </row>
    <row r="51" spans="1:21" x14ac:dyDescent="0.3">
      <c r="A51" s="29" t="s">
        <v>45</v>
      </c>
      <c r="B51" s="29" t="s">
        <v>251</v>
      </c>
      <c r="C51" s="29" t="s">
        <v>109</v>
      </c>
      <c r="D51" s="29" t="s">
        <v>74</v>
      </c>
      <c r="E51" s="29" t="s">
        <v>41</v>
      </c>
      <c r="F51" s="29">
        <v>0</v>
      </c>
    </row>
    <row r="52" spans="1:21" x14ac:dyDescent="0.3">
      <c r="A52" s="29" t="s">
        <v>45</v>
      </c>
      <c r="B52" s="29" t="s">
        <v>250</v>
      </c>
      <c r="C52" s="29" t="s">
        <v>107</v>
      </c>
      <c r="D52" s="29" t="s">
        <v>74</v>
      </c>
      <c r="E52" s="29" t="s">
        <v>41</v>
      </c>
      <c r="F52" s="29">
        <v>0</v>
      </c>
    </row>
    <row r="53" spans="1:21" x14ac:dyDescent="0.3">
      <c r="A53" s="29" t="s">
        <v>45</v>
      </c>
      <c r="B53" s="29" t="s">
        <v>249</v>
      </c>
      <c r="C53" s="29" t="s">
        <v>105</v>
      </c>
      <c r="D53" s="29" t="s">
        <v>42</v>
      </c>
      <c r="E53" s="29" t="s">
        <v>41</v>
      </c>
      <c r="F53" s="30"/>
      <c r="G53" s="30"/>
      <c r="H53" s="30"/>
      <c r="I53" s="30"/>
      <c r="J53" s="30"/>
      <c r="K53" s="30"/>
      <c r="L53" s="30"/>
      <c r="M53" s="30"/>
      <c r="N53" s="30"/>
      <c r="O53" s="30">
        <v>0</v>
      </c>
      <c r="P53" s="38">
        <v>0</v>
      </c>
      <c r="Q53" s="30">
        <v>0</v>
      </c>
      <c r="R53" s="30">
        <v>0</v>
      </c>
      <c r="S53" s="30">
        <v>0</v>
      </c>
      <c r="T53" s="30">
        <v>0</v>
      </c>
      <c r="U53" s="30">
        <v>0</v>
      </c>
    </row>
    <row r="54" spans="1:21" x14ac:dyDescent="0.3">
      <c r="A54" s="29" t="s">
        <v>45</v>
      </c>
      <c r="B54" s="29" t="s">
        <v>248</v>
      </c>
      <c r="C54" s="29" t="s">
        <v>103</v>
      </c>
      <c r="D54" s="29" t="s">
        <v>42</v>
      </c>
      <c r="E54" s="29" t="s">
        <v>41</v>
      </c>
      <c r="F54" s="30"/>
      <c r="G54" s="30">
        <v>0</v>
      </c>
      <c r="H54" s="30">
        <v>0</v>
      </c>
      <c r="I54" s="30">
        <v>0</v>
      </c>
      <c r="J54" s="30">
        <v>0</v>
      </c>
      <c r="K54" s="30">
        <v>0</v>
      </c>
      <c r="L54" s="30">
        <v>0</v>
      </c>
      <c r="M54" s="30">
        <v>0</v>
      </c>
      <c r="N54" s="30">
        <v>0</v>
      </c>
      <c r="O54" s="30"/>
      <c r="P54" s="38"/>
      <c r="Q54" s="30"/>
      <c r="R54" s="30"/>
      <c r="S54" s="30"/>
      <c r="T54" s="30"/>
      <c r="U54" s="30"/>
    </row>
    <row r="55" spans="1:21" x14ac:dyDescent="0.3">
      <c r="A55" s="29" t="s">
        <v>45</v>
      </c>
      <c r="B55" s="29" t="s">
        <v>247</v>
      </c>
      <c r="C55" s="29" t="s">
        <v>101</v>
      </c>
      <c r="D55" s="29" t="s">
        <v>74</v>
      </c>
      <c r="E55" s="29" t="s">
        <v>41</v>
      </c>
      <c r="F55" s="29">
        <v>0</v>
      </c>
    </row>
    <row r="56" spans="1:21" x14ac:dyDescent="0.3">
      <c r="A56" s="29" t="s">
        <v>45</v>
      </c>
      <c r="B56" s="29" t="s">
        <v>246</v>
      </c>
      <c r="C56" s="29" t="s">
        <v>99</v>
      </c>
      <c r="D56" s="29" t="s">
        <v>74</v>
      </c>
      <c r="E56" s="29" t="s">
        <v>41</v>
      </c>
      <c r="F56" s="29">
        <v>0</v>
      </c>
    </row>
    <row r="57" spans="1:21" x14ac:dyDescent="0.3">
      <c r="A57" s="29" t="s">
        <v>45</v>
      </c>
      <c r="B57" s="29" t="s">
        <v>245</v>
      </c>
      <c r="C57" s="29" t="s">
        <v>97</v>
      </c>
      <c r="D57" s="29" t="s">
        <v>42</v>
      </c>
      <c r="E57" s="29" t="s">
        <v>41</v>
      </c>
      <c r="F57" s="30"/>
      <c r="G57" s="30"/>
      <c r="H57" s="30"/>
      <c r="I57" s="30"/>
      <c r="J57" s="30"/>
      <c r="K57" s="30"/>
      <c r="L57" s="30"/>
      <c r="M57" s="30"/>
      <c r="N57" s="30"/>
      <c r="O57" s="30">
        <v>0</v>
      </c>
      <c r="P57" s="38">
        <v>0</v>
      </c>
      <c r="Q57" s="30">
        <v>0</v>
      </c>
      <c r="R57" s="30">
        <v>0</v>
      </c>
      <c r="S57" s="30">
        <v>0</v>
      </c>
      <c r="T57" s="30">
        <v>0</v>
      </c>
      <c r="U57" s="30">
        <v>0</v>
      </c>
    </row>
    <row r="58" spans="1:21" x14ac:dyDescent="0.3">
      <c r="A58" s="29" t="s">
        <v>45</v>
      </c>
      <c r="B58" s="29" t="s">
        <v>244</v>
      </c>
      <c r="C58" s="29" t="s">
        <v>95</v>
      </c>
      <c r="D58" s="29" t="s">
        <v>42</v>
      </c>
      <c r="E58" s="29" t="s">
        <v>41</v>
      </c>
      <c r="F58" s="30"/>
      <c r="G58" s="30">
        <v>0</v>
      </c>
      <c r="H58" s="30">
        <v>0</v>
      </c>
      <c r="I58" s="30">
        <v>0</v>
      </c>
      <c r="J58" s="30">
        <v>0</v>
      </c>
      <c r="K58" s="30">
        <v>0</v>
      </c>
      <c r="L58" s="30">
        <v>0</v>
      </c>
      <c r="M58" s="30">
        <v>0</v>
      </c>
      <c r="N58" s="30">
        <v>0</v>
      </c>
      <c r="O58" s="30"/>
      <c r="P58" s="38"/>
      <c r="Q58" s="30"/>
      <c r="R58" s="30"/>
      <c r="S58" s="30"/>
      <c r="T58" s="30"/>
      <c r="U58" s="30"/>
    </row>
    <row r="59" spans="1:21" x14ac:dyDescent="0.3">
      <c r="A59" s="29" t="s">
        <v>45</v>
      </c>
      <c r="B59" s="29" t="s">
        <v>243</v>
      </c>
      <c r="C59" s="29" t="s">
        <v>93</v>
      </c>
      <c r="D59" s="29" t="s">
        <v>74</v>
      </c>
      <c r="E59" s="29" t="s">
        <v>41</v>
      </c>
      <c r="F59" s="29">
        <v>0</v>
      </c>
    </row>
    <row r="60" spans="1:21" x14ac:dyDescent="0.3">
      <c r="A60" s="29" t="s">
        <v>45</v>
      </c>
      <c r="B60" s="29" t="s">
        <v>242</v>
      </c>
      <c r="C60" s="29" t="s">
        <v>91</v>
      </c>
      <c r="D60" s="29" t="s">
        <v>74</v>
      </c>
      <c r="E60" s="29" t="s">
        <v>41</v>
      </c>
      <c r="F60" s="29">
        <v>0</v>
      </c>
    </row>
    <row r="61" spans="1:21" x14ac:dyDescent="0.3">
      <c r="A61" s="29" t="s">
        <v>45</v>
      </c>
      <c r="B61" s="29" t="s">
        <v>241</v>
      </c>
      <c r="C61" s="29" t="s">
        <v>89</v>
      </c>
      <c r="D61" s="29" t="s">
        <v>42</v>
      </c>
      <c r="E61" s="29" t="s">
        <v>41</v>
      </c>
      <c r="F61" s="30"/>
      <c r="G61" s="30"/>
      <c r="H61" s="30"/>
      <c r="I61" s="30"/>
      <c r="J61" s="30"/>
      <c r="K61" s="30"/>
      <c r="L61" s="30"/>
      <c r="M61" s="30"/>
      <c r="N61" s="30"/>
      <c r="O61" s="30">
        <v>0</v>
      </c>
      <c r="P61" s="38">
        <v>0</v>
      </c>
      <c r="Q61" s="30">
        <v>0</v>
      </c>
      <c r="R61" s="30">
        <v>0</v>
      </c>
      <c r="S61" s="30">
        <v>0</v>
      </c>
      <c r="T61" s="30">
        <v>0</v>
      </c>
      <c r="U61" s="30">
        <v>0</v>
      </c>
    </row>
    <row r="62" spans="1:21" x14ac:dyDescent="0.3">
      <c r="A62" s="29" t="s">
        <v>45</v>
      </c>
      <c r="B62" s="29" t="s">
        <v>240</v>
      </c>
      <c r="C62" s="29" t="s">
        <v>87</v>
      </c>
      <c r="D62" s="29" t="s">
        <v>42</v>
      </c>
      <c r="E62" s="29" t="s">
        <v>41</v>
      </c>
      <c r="F62" s="30"/>
      <c r="G62" s="30">
        <v>0</v>
      </c>
      <c r="H62" s="30">
        <v>0</v>
      </c>
      <c r="I62" s="30">
        <v>0</v>
      </c>
      <c r="J62" s="30">
        <v>0</v>
      </c>
      <c r="K62" s="30">
        <v>0</v>
      </c>
      <c r="L62" s="30">
        <v>0</v>
      </c>
      <c r="M62" s="30">
        <v>0</v>
      </c>
      <c r="N62" s="30">
        <v>0</v>
      </c>
      <c r="O62" s="30"/>
      <c r="P62" s="38"/>
      <c r="Q62" s="30"/>
      <c r="R62" s="30"/>
      <c r="S62" s="30"/>
      <c r="T62" s="30"/>
      <c r="U62" s="30"/>
    </row>
    <row r="63" spans="1:21" x14ac:dyDescent="0.3">
      <c r="A63" s="29" t="s">
        <v>45</v>
      </c>
      <c r="B63" s="29" t="s">
        <v>239</v>
      </c>
      <c r="C63" s="29" t="s">
        <v>85</v>
      </c>
      <c r="D63" s="29" t="s">
        <v>74</v>
      </c>
      <c r="E63" s="29" t="s">
        <v>41</v>
      </c>
      <c r="F63" s="29">
        <v>0</v>
      </c>
    </row>
    <row r="64" spans="1:21" x14ac:dyDescent="0.3">
      <c r="A64" s="29" t="s">
        <v>45</v>
      </c>
      <c r="B64" s="29" t="s">
        <v>238</v>
      </c>
      <c r="C64" s="29" t="s">
        <v>83</v>
      </c>
      <c r="D64" s="29" t="s">
        <v>74</v>
      </c>
      <c r="E64" s="29" t="s">
        <v>41</v>
      </c>
      <c r="F64" s="29">
        <v>0</v>
      </c>
    </row>
    <row r="65" spans="1:21" x14ac:dyDescent="0.3">
      <c r="A65" s="29" t="s">
        <v>45</v>
      </c>
      <c r="B65" s="29" t="s">
        <v>237</v>
      </c>
      <c r="C65" s="29" t="s">
        <v>81</v>
      </c>
      <c r="D65" s="29" t="s">
        <v>42</v>
      </c>
      <c r="E65" s="29" t="s">
        <v>41</v>
      </c>
      <c r="F65" s="30"/>
      <c r="G65" s="30"/>
      <c r="H65" s="30"/>
      <c r="I65" s="30"/>
      <c r="J65" s="30"/>
      <c r="K65" s="30"/>
      <c r="L65" s="30"/>
      <c r="M65" s="30"/>
      <c r="N65" s="30"/>
      <c r="O65" s="30">
        <v>0</v>
      </c>
      <c r="P65" s="38">
        <v>0</v>
      </c>
      <c r="Q65" s="30">
        <v>0</v>
      </c>
      <c r="R65" s="30">
        <v>0</v>
      </c>
      <c r="S65" s="30">
        <v>0</v>
      </c>
      <c r="T65" s="30">
        <v>0</v>
      </c>
      <c r="U65" s="30">
        <v>0</v>
      </c>
    </row>
    <row r="66" spans="1:21" x14ac:dyDescent="0.3">
      <c r="A66" s="29" t="s">
        <v>45</v>
      </c>
      <c r="B66" s="29" t="s">
        <v>236</v>
      </c>
      <c r="C66" s="29" t="s">
        <v>79</v>
      </c>
      <c r="D66" s="29" t="s">
        <v>42</v>
      </c>
      <c r="E66" s="29" t="s">
        <v>41</v>
      </c>
      <c r="F66" s="30"/>
      <c r="G66" s="30">
        <v>0</v>
      </c>
      <c r="H66" s="30">
        <v>0</v>
      </c>
      <c r="I66" s="30">
        <v>0</v>
      </c>
      <c r="J66" s="30">
        <v>0</v>
      </c>
      <c r="K66" s="30">
        <v>0</v>
      </c>
      <c r="L66" s="30">
        <v>0</v>
      </c>
      <c r="M66" s="30">
        <v>0</v>
      </c>
      <c r="N66" s="30">
        <v>0</v>
      </c>
      <c r="O66" s="30"/>
      <c r="P66" s="38"/>
      <c r="Q66" s="30"/>
      <c r="R66" s="30"/>
      <c r="S66" s="30"/>
      <c r="T66" s="30"/>
      <c r="U66" s="30"/>
    </row>
    <row r="67" spans="1:21" x14ac:dyDescent="0.3">
      <c r="A67" s="29" t="s">
        <v>45</v>
      </c>
      <c r="B67" s="29" t="s">
        <v>235</v>
      </c>
      <c r="C67" s="29" t="s">
        <v>77</v>
      </c>
      <c r="D67" s="29" t="s">
        <v>74</v>
      </c>
      <c r="E67" s="29" t="s">
        <v>41</v>
      </c>
      <c r="F67" s="29">
        <v>0</v>
      </c>
    </row>
    <row r="68" spans="1:21" x14ac:dyDescent="0.3">
      <c r="A68" s="29" t="s">
        <v>45</v>
      </c>
      <c r="B68" s="29" t="s">
        <v>234</v>
      </c>
      <c r="C68" s="29" t="s">
        <v>75</v>
      </c>
      <c r="D68" s="29" t="s">
        <v>74</v>
      </c>
      <c r="E68" s="29" t="s">
        <v>41</v>
      </c>
      <c r="F68" s="29">
        <v>0</v>
      </c>
    </row>
    <row r="69" spans="1:21" x14ac:dyDescent="0.3">
      <c r="A69" s="29" t="s">
        <v>45</v>
      </c>
      <c r="B69" s="29" t="s">
        <v>233</v>
      </c>
      <c r="C69" s="29" t="s">
        <v>72</v>
      </c>
      <c r="D69" s="29" t="s">
        <v>42</v>
      </c>
      <c r="E69" s="29" t="s">
        <v>41</v>
      </c>
      <c r="F69" s="30"/>
      <c r="G69" s="30"/>
      <c r="H69" s="30"/>
      <c r="I69" s="30"/>
      <c r="J69" s="30"/>
      <c r="K69" s="30"/>
      <c r="L69" s="30"/>
      <c r="M69" s="30"/>
      <c r="N69" s="30"/>
      <c r="O69" s="30">
        <v>0</v>
      </c>
      <c r="P69" s="38">
        <v>0</v>
      </c>
      <c r="Q69" s="30">
        <v>0</v>
      </c>
      <c r="R69" s="30">
        <v>0</v>
      </c>
      <c r="S69" s="30">
        <v>0</v>
      </c>
      <c r="T69" s="30">
        <v>0</v>
      </c>
      <c r="U69" s="30">
        <v>0</v>
      </c>
    </row>
    <row r="70" spans="1:21" x14ac:dyDescent="0.3">
      <c r="A70" s="29" t="s">
        <v>45</v>
      </c>
      <c r="B70" s="29" t="s">
        <v>232</v>
      </c>
      <c r="C70" s="29" t="s">
        <v>70</v>
      </c>
      <c r="D70" s="29" t="s">
        <v>42</v>
      </c>
      <c r="E70" s="29" t="s">
        <v>41</v>
      </c>
      <c r="F70" s="30"/>
      <c r="G70" s="30">
        <v>0</v>
      </c>
      <c r="H70" s="30">
        <v>0</v>
      </c>
      <c r="I70" s="30">
        <v>0</v>
      </c>
      <c r="J70" s="30">
        <v>0</v>
      </c>
      <c r="K70" s="30">
        <v>0</v>
      </c>
      <c r="L70" s="30">
        <v>0</v>
      </c>
      <c r="M70" s="30">
        <v>0</v>
      </c>
      <c r="N70" s="30">
        <v>0</v>
      </c>
      <c r="O70" s="30"/>
      <c r="P70" s="38"/>
      <c r="Q70" s="30"/>
      <c r="R70" s="30"/>
      <c r="S70" s="30"/>
      <c r="T70" s="30"/>
      <c r="U70" s="30"/>
    </row>
    <row r="71" spans="1:21" x14ac:dyDescent="0.3">
      <c r="A71" s="29" t="s">
        <v>45</v>
      </c>
      <c r="B71" s="29" t="s">
        <v>231</v>
      </c>
      <c r="C71" s="29" t="s">
        <v>133</v>
      </c>
      <c r="D71" s="29" t="s">
        <v>74</v>
      </c>
      <c r="E71" s="29" t="s">
        <v>41</v>
      </c>
      <c r="F71" s="29" t="s">
        <v>38</v>
      </c>
    </row>
    <row r="72" spans="1:21" x14ac:dyDescent="0.3">
      <c r="A72" s="29" t="s">
        <v>45</v>
      </c>
      <c r="B72" s="29" t="s">
        <v>230</v>
      </c>
      <c r="C72" s="29" t="s">
        <v>131</v>
      </c>
      <c r="D72" s="29" t="s">
        <v>74</v>
      </c>
      <c r="E72" s="29" t="s">
        <v>41</v>
      </c>
      <c r="F72" s="29" t="s">
        <v>197</v>
      </c>
    </row>
    <row r="73" spans="1:21" x14ac:dyDescent="0.3">
      <c r="A73" s="29" t="s">
        <v>45</v>
      </c>
      <c r="B73" s="29" t="s">
        <v>229</v>
      </c>
      <c r="C73" s="29" t="s">
        <v>129</v>
      </c>
      <c r="D73" s="29" t="s">
        <v>42</v>
      </c>
      <c r="E73" s="29" t="s">
        <v>41</v>
      </c>
      <c r="F73" s="30"/>
      <c r="G73" s="30"/>
      <c r="H73" s="30"/>
      <c r="I73" s="30"/>
      <c r="J73" s="30"/>
      <c r="K73" s="30"/>
      <c r="L73" s="30"/>
      <c r="M73" s="30"/>
      <c r="N73" s="30"/>
      <c r="O73" s="30">
        <v>0</v>
      </c>
      <c r="P73" s="38">
        <v>0.65</v>
      </c>
      <c r="Q73" s="39">
        <f>2.346+0.65</f>
        <v>2.996</v>
      </c>
      <c r="R73" s="30">
        <v>3.1080000000000001</v>
      </c>
      <c r="S73" s="30">
        <v>6.6470000000000002</v>
      </c>
      <c r="T73" s="30">
        <v>4.6719999999999997</v>
      </c>
      <c r="U73" s="30">
        <v>1.8220000000000001</v>
      </c>
    </row>
    <row r="74" spans="1:21" x14ac:dyDescent="0.3">
      <c r="A74" s="29" t="s">
        <v>45</v>
      </c>
      <c r="B74" s="29" t="s">
        <v>228</v>
      </c>
      <c r="C74" s="29" t="s">
        <v>127</v>
      </c>
      <c r="D74" s="29" t="s">
        <v>42</v>
      </c>
      <c r="E74" s="29" t="s">
        <v>41</v>
      </c>
      <c r="F74" s="30"/>
      <c r="G74" s="30">
        <v>0</v>
      </c>
      <c r="H74" s="30">
        <v>0</v>
      </c>
      <c r="I74" s="30">
        <v>0</v>
      </c>
      <c r="J74" s="30">
        <v>0</v>
      </c>
      <c r="K74" s="30">
        <v>0</v>
      </c>
      <c r="L74" s="30">
        <v>0</v>
      </c>
      <c r="M74" s="30">
        <v>0</v>
      </c>
      <c r="N74" s="30">
        <v>0</v>
      </c>
      <c r="O74" s="30"/>
      <c r="P74" s="38"/>
      <c r="Q74" s="30"/>
      <c r="R74" s="30"/>
      <c r="S74" s="30"/>
      <c r="T74" s="30"/>
      <c r="U74" s="30"/>
    </row>
    <row r="75" spans="1:21" x14ac:dyDescent="0.3">
      <c r="A75" s="29" t="s">
        <v>45</v>
      </c>
      <c r="B75" s="29" t="s">
        <v>227</v>
      </c>
      <c r="C75" s="29" t="s">
        <v>125</v>
      </c>
      <c r="D75" s="29" t="s">
        <v>74</v>
      </c>
      <c r="E75" s="29" t="s">
        <v>41</v>
      </c>
      <c r="F75" s="29">
        <v>0</v>
      </c>
    </row>
    <row r="76" spans="1:21" x14ac:dyDescent="0.3">
      <c r="A76" s="29" t="s">
        <v>45</v>
      </c>
      <c r="B76" s="29" t="s">
        <v>226</v>
      </c>
      <c r="C76" s="29" t="s">
        <v>123</v>
      </c>
      <c r="D76" s="29" t="s">
        <v>74</v>
      </c>
      <c r="E76" s="29" t="s">
        <v>41</v>
      </c>
      <c r="F76" s="29">
        <v>0</v>
      </c>
    </row>
    <row r="77" spans="1:21" x14ac:dyDescent="0.3">
      <c r="A77" s="29" t="s">
        <v>45</v>
      </c>
      <c r="B77" s="29" t="s">
        <v>225</v>
      </c>
      <c r="C77" s="29" t="s">
        <v>121</v>
      </c>
      <c r="D77" s="29" t="s">
        <v>42</v>
      </c>
      <c r="E77" s="29" t="s">
        <v>41</v>
      </c>
      <c r="F77" s="30"/>
      <c r="G77" s="30"/>
      <c r="H77" s="30"/>
      <c r="I77" s="30"/>
      <c r="J77" s="30"/>
      <c r="K77" s="30"/>
      <c r="L77" s="30"/>
      <c r="M77" s="30"/>
      <c r="N77" s="30"/>
      <c r="O77" s="30">
        <v>0</v>
      </c>
      <c r="P77" s="38">
        <v>0</v>
      </c>
      <c r="Q77" s="30">
        <v>0</v>
      </c>
      <c r="R77" s="30">
        <v>0</v>
      </c>
      <c r="S77" s="30">
        <v>0</v>
      </c>
      <c r="T77" s="30">
        <v>0</v>
      </c>
      <c r="U77" s="30">
        <v>0</v>
      </c>
    </row>
    <row r="78" spans="1:21" x14ac:dyDescent="0.3">
      <c r="A78" s="29" t="s">
        <v>45</v>
      </c>
      <c r="B78" s="29" t="s">
        <v>224</v>
      </c>
      <c r="C78" s="29" t="s">
        <v>119</v>
      </c>
      <c r="D78" s="29" t="s">
        <v>42</v>
      </c>
      <c r="E78" s="29" t="s">
        <v>41</v>
      </c>
      <c r="F78" s="30"/>
      <c r="G78" s="30">
        <v>0</v>
      </c>
      <c r="H78" s="30">
        <v>0</v>
      </c>
      <c r="I78" s="30">
        <v>0</v>
      </c>
      <c r="J78" s="30">
        <v>0</v>
      </c>
      <c r="K78" s="30">
        <v>0</v>
      </c>
      <c r="L78" s="30">
        <v>0</v>
      </c>
      <c r="M78" s="30">
        <v>0</v>
      </c>
      <c r="N78" s="30">
        <v>0</v>
      </c>
      <c r="O78" s="30"/>
      <c r="P78" s="38"/>
      <c r="Q78" s="30"/>
      <c r="R78" s="30"/>
      <c r="S78" s="30"/>
      <c r="T78" s="30"/>
      <c r="U78" s="30"/>
    </row>
    <row r="79" spans="1:21" x14ac:dyDescent="0.3">
      <c r="A79" s="29" t="s">
        <v>45</v>
      </c>
      <c r="B79" s="29" t="s">
        <v>223</v>
      </c>
      <c r="C79" s="29" t="s">
        <v>117</v>
      </c>
      <c r="D79" s="29" t="s">
        <v>74</v>
      </c>
      <c r="E79" s="29" t="s">
        <v>41</v>
      </c>
      <c r="F79" s="29">
        <v>0</v>
      </c>
    </row>
    <row r="80" spans="1:21" x14ac:dyDescent="0.3">
      <c r="A80" s="29" t="s">
        <v>45</v>
      </c>
      <c r="B80" s="29" t="s">
        <v>222</v>
      </c>
      <c r="C80" s="29" t="s">
        <v>115</v>
      </c>
      <c r="D80" s="29" t="s">
        <v>74</v>
      </c>
      <c r="E80" s="29" t="s">
        <v>41</v>
      </c>
      <c r="F80" s="29">
        <v>0</v>
      </c>
    </row>
    <row r="81" spans="1:21" x14ac:dyDescent="0.3">
      <c r="A81" s="29" t="s">
        <v>45</v>
      </c>
      <c r="B81" s="29" t="s">
        <v>221</v>
      </c>
      <c r="C81" s="29" t="s">
        <v>113</v>
      </c>
      <c r="D81" s="29" t="s">
        <v>42</v>
      </c>
      <c r="E81" s="29" t="s">
        <v>41</v>
      </c>
      <c r="F81" s="30"/>
      <c r="G81" s="30"/>
      <c r="H81" s="30"/>
      <c r="I81" s="30"/>
      <c r="J81" s="30"/>
      <c r="K81" s="30"/>
      <c r="L81" s="30"/>
      <c r="M81" s="30"/>
      <c r="N81" s="30"/>
      <c r="O81" s="30">
        <v>0</v>
      </c>
      <c r="P81" s="38">
        <v>0</v>
      </c>
      <c r="Q81" s="30">
        <v>0</v>
      </c>
      <c r="R81" s="30">
        <v>0</v>
      </c>
      <c r="S81" s="30">
        <v>0</v>
      </c>
      <c r="T81" s="30">
        <v>0</v>
      </c>
      <c r="U81" s="30">
        <v>0</v>
      </c>
    </row>
    <row r="82" spans="1:21" x14ac:dyDescent="0.3">
      <c r="A82" s="29" t="s">
        <v>45</v>
      </c>
      <c r="B82" s="29" t="s">
        <v>220</v>
      </c>
      <c r="C82" s="29" t="s">
        <v>111</v>
      </c>
      <c r="D82" s="29" t="s">
        <v>42</v>
      </c>
      <c r="E82" s="29" t="s">
        <v>41</v>
      </c>
      <c r="F82" s="30"/>
      <c r="G82" s="30">
        <v>0</v>
      </c>
      <c r="H82" s="30">
        <v>0</v>
      </c>
      <c r="I82" s="30">
        <v>0</v>
      </c>
      <c r="J82" s="30">
        <v>0</v>
      </c>
      <c r="K82" s="30">
        <v>0</v>
      </c>
      <c r="L82" s="30">
        <v>0</v>
      </c>
      <c r="M82" s="30">
        <v>0</v>
      </c>
      <c r="N82" s="30">
        <v>0</v>
      </c>
      <c r="O82" s="30"/>
      <c r="P82" s="38"/>
      <c r="Q82" s="30"/>
      <c r="R82" s="30"/>
      <c r="S82" s="30"/>
      <c r="T82" s="30"/>
      <c r="U82" s="30"/>
    </row>
    <row r="83" spans="1:21" x14ac:dyDescent="0.3">
      <c r="A83" s="29" t="s">
        <v>45</v>
      </c>
      <c r="B83" s="29" t="s">
        <v>219</v>
      </c>
      <c r="C83" s="29" t="s">
        <v>109</v>
      </c>
      <c r="D83" s="29" t="s">
        <v>74</v>
      </c>
      <c r="E83" s="29" t="s">
        <v>41</v>
      </c>
      <c r="F83" s="29">
        <v>0</v>
      </c>
    </row>
    <row r="84" spans="1:21" x14ac:dyDescent="0.3">
      <c r="A84" s="29" t="s">
        <v>45</v>
      </c>
      <c r="B84" s="29" t="s">
        <v>218</v>
      </c>
      <c r="C84" s="29" t="s">
        <v>107</v>
      </c>
      <c r="D84" s="29" t="s">
        <v>74</v>
      </c>
      <c r="E84" s="29" t="s">
        <v>41</v>
      </c>
      <c r="F84" s="29">
        <v>0</v>
      </c>
    </row>
    <row r="85" spans="1:21" x14ac:dyDescent="0.3">
      <c r="A85" s="29" t="s">
        <v>45</v>
      </c>
      <c r="B85" s="29" t="s">
        <v>217</v>
      </c>
      <c r="C85" s="29" t="s">
        <v>105</v>
      </c>
      <c r="D85" s="29" t="s">
        <v>42</v>
      </c>
      <c r="E85" s="29" t="s">
        <v>41</v>
      </c>
      <c r="F85" s="30"/>
      <c r="G85" s="30"/>
      <c r="H85" s="30"/>
      <c r="I85" s="30"/>
      <c r="J85" s="30"/>
      <c r="K85" s="30"/>
      <c r="L85" s="30"/>
      <c r="M85" s="30"/>
      <c r="N85" s="30"/>
      <c r="O85" s="30">
        <v>0</v>
      </c>
      <c r="P85" s="38">
        <v>0</v>
      </c>
      <c r="Q85" s="30">
        <v>0</v>
      </c>
      <c r="R85" s="30">
        <v>0</v>
      </c>
      <c r="S85" s="30">
        <v>0</v>
      </c>
      <c r="T85" s="30">
        <v>0</v>
      </c>
      <c r="U85" s="30">
        <v>0</v>
      </c>
    </row>
    <row r="86" spans="1:21" x14ac:dyDescent="0.3">
      <c r="A86" s="29" t="s">
        <v>45</v>
      </c>
      <c r="B86" s="29" t="s">
        <v>216</v>
      </c>
      <c r="C86" s="29" t="s">
        <v>103</v>
      </c>
      <c r="D86" s="29" t="s">
        <v>42</v>
      </c>
      <c r="E86" s="29" t="s">
        <v>41</v>
      </c>
      <c r="F86" s="30"/>
      <c r="G86" s="30">
        <v>0</v>
      </c>
      <c r="H86" s="30">
        <v>0</v>
      </c>
      <c r="I86" s="30">
        <v>0</v>
      </c>
      <c r="J86" s="30">
        <v>0</v>
      </c>
      <c r="K86" s="30">
        <v>0</v>
      </c>
      <c r="L86" s="30">
        <v>0</v>
      </c>
      <c r="M86" s="30">
        <v>0</v>
      </c>
      <c r="N86" s="30">
        <v>0</v>
      </c>
      <c r="O86" s="30"/>
      <c r="P86" s="38"/>
      <c r="Q86" s="30"/>
      <c r="R86" s="30"/>
      <c r="S86" s="30"/>
      <c r="T86" s="30"/>
      <c r="U86" s="30"/>
    </row>
    <row r="87" spans="1:21" x14ac:dyDescent="0.3">
      <c r="A87" s="29" t="s">
        <v>45</v>
      </c>
      <c r="B87" s="29" t="s">
        <v>215</v>
      </c>
      <c r="C87" s="29" t="s">
        <v>101</v>
      </c>
      <c r="D87" s="29" t="s">
        <v>74</v>
      </c>
      <c r="E87" s="29" t="s">
        <v>41</v>
      </c>
      <c r="F87" s="29">
        <v>0</v>
      </c>
    </row>
    <row r="88" spans="1:21" x14ac:dyDescent="0.3">
      <c r="A88" s="29" t="s">
        <v>45</v>
      </c>
      <c r="B88" s="29" t="s">
        <v>214</v>
      </c>
      <c r="C88" s="29" t="s">
        <v>99</v>
      </c>
      <c r="D88" s="29" t="s">
        <v>74</v>
      </c>
      <c r="E88" s="29" t="s">
        <v>41</v>
      </c>
      <c r="F88" s="29">
        <v>0</v>
      </c>
    </row>
    <row r="89" spans="1:21" x14ac:dyDescent="0.3">
      <c r="A89" s="29" t="s">
        <v>45</v>
      </c>
      <c r="B89" s="29" t="s">
        <v>213</v>
      </c>
      <c r="C89" s="29" t="s">
        <v>97</v>
      </c>
      <c r="D89" s="29" t="s">
        <v>42</v>
      </c>
      <c r="E89" s="29" t="s">
        <v>41</v>
      </c>
      <c r="F89" s="30"/>
      <c r="G89" s="30"/>
      <c r="H89" s="30"/>
      <c r="I89" s="30"/>
      <c r="J89" s="30"/>
      <c r="K89" s="30"/>
      <c r="L89" s="30"/>
      <c r="M89" s="30"/>
      <c r="N89" s="30"/>
      <c r="O89" s="30">
        <v>0</v>
      </c>
      <c r="P89" s="38">
        <v>0</v>
      </c>
      <c r="Q89" s="30">
        <v>0</v>
      </c>
      <c r="R89" s="30">
        <v>0</v>
      </c>
      <c r="S89" s="30">
        <v>0</v>
      </c>
      <c r="T89" s="30">
        <v>0</v>
      </c>
      <c r="U89" s="30">
        <v>0</v>
      </c>
    </row>
    <row r="90" spans="1:21" x14ac:dyDescent="0.3">
      <c r="A90" s="29" t="s">
        <v>45</v>
      </c>
      <c r="B90" s="29" t="s">
        <v>212</v>
      </c>
      <c r="C90" s="29" t="s">
        <v>95</v>
      </c>
      <c r="D90" s="29" t="s">
        <v>42</v>
      </c>
      <c r="E90" s="29" t="s">
        <v>41</v>
      </c>
      <c r="F90" s="30"/>
      <c r="G90" s="30">
        <v>0</v>
      </c>
      <c r="H90" s="30">
        <v>0</v>
      </c>
      <c r="I90" s="30">
        <v>0</v>
      </c>
      <c r="J90" s="30">
        <v>0</v>
      </c>
      <c r="K90" s="30">
        <v>0</v>
      </c>
      <c r="L90" s="30">
        <v>0</v>
      </c>
      <c r="M90" s="30">
        <v>0</v>
      </c>
      <c r="N90" s="30">
        <v>0</v>
      </c>
      <c r="O90" s="30"/>
      <c r="P90" s="38"/>
      <c r="Q90" s="30"/>
      <c r="R90" s="30"/>
      <c r="S90" s="30"/>
      <c r="T90" s="30"/>
      <c r="U90" s="30"/>
    </row>
    <row r="91" spans="1:21" x14ac:dyDescent="0.3">
      <c r="A91" s="29" t="s">
        <v>45</v>
      </c>
      <c r="B91" s="29" t="s">
        <v>211</v>
      </c>
      <c r="C91" s="29" t="s">
        <v>93</v>
      </c>
      <c r="D91" s="29" t="s">
        <v>74</v>
      </c>
      <c r="E91" s="29" t="s">
        <v>41</v>
      </c>
      <c r="F91" s="29">
        <v>0</v>
      </c>
    </row>
    <row r="92" spans="1:21" x14ac:dyDescent="0.3">
      <c r="A92" s="29" t="s">
        <v>45</v>
      </c>
      <c r="B92" s="29" t="s">
        <v>210</v>
      </c>
      <c r="C92" s="29" t="s">
        <v>91</v>
      </c>
      <c r="D92" s="29" t="s">
        <v>74</v>
      </c>
      <c r="E92" s="29" t="s">
        <v>41</v>
      </c>
      <c r="F92" s="29">
        <v>0</v>
      </c>
    </row>
    <row r="93" spans="1:21" x14ac:dyDescent="0.3">
      <c r="A93" s="29" t="s">
        <v>45</v>
      </c>
      <c r="B93" s="29" t="s">
        <v>209</v>
      </c>
      <c r="C93" s="29" t="s">
        <v>89</v>
      </c>
      <c r="D93" s="29" t="s">
        <v>42</v>
      </c>
      <c r="E93" s="29" t="s">
        <v>41</v>
      </c>
      <c r="F93" s="30"/>
      <c r="G93" s="30"/>
      <c r="H93" s="30"/>
      <c r="I93" s="30"/>
      <c r="J93" s="30"/>
      <c r="K93" s="30"/>
      <c r="L93" s="30"/>
      <c r="M93" s="30"/>
      <c r="N93" s="30"/>
      <c r="O93" s="30">
        <v>0</v>
      </c>
      <c r="P93" s="38">
        <v>0</v>
      </c>
      <c r="Q93" s="30">
        <v>0</v>
      </c>
      <c r="R93" s="30">
        <v>0</v>
      </c>
      <c r="S93" s="30">
        <v>0</v>
      </c>
      <c r="T93" s="30">
        <v>0</v>
      </c>
      <c r="U93" s="30">
        <v>0</v>
      </c>
    </row>
    <row r="94" spans="1:21" x14ac:dyDescent="0.3">
      <c r="A94" s="29" t="s">
        <v>45</v>
      </c>
      <c r="B94" s="29" t="s">
        <v>208</v>
      </c>
      <c r="C94" s="29" t="s">
        <v>87</v>
      </c>
      <c r="D94" s="29" t="s">
        <v>42</v>
      </c>
      <c r="E94" s="29" t="s">
        <v>41</v>
      </c>
      <c r="F94" s="30"/>
      <c r="G94" s="30">
        <v>0</v>
      </c>
      <c r="H94" s="30">
        <v>0</v>
      </c>
      <c r="I94" s="30">
        <v>0</v>
      </c>
      <c r="J94" s="30">
        <v>0</v>
      </c>
      <c r="K94" s="30">
        <v>0</v>
      </c>
      <c r="L94" s="30">
        <v>0</v>
      </c>
      <c r="M94" s="30">
        <v>0</v>
      </c>
      <c r="N94" s="30">
        <v>0</v>
      </c>
      <c r="O94" s="30"/>
      <c r="P94" s="38"/>
      <c r="Q94" s="30"/>
      <c r="R94" s="30"/>
      <c r="S94" s="30"/>
      <c r="T94" s="30"/>
      <c r="U94" s="30"/>
    </row>
    <row r="95" spans="1:21" x14ac:dyDescent="0.3">
      <c r="A95" s="29" t="s">
        <v>45</v>
      </c>
      <c r="B95" s="29" t="s">
        <v>207</v>
      </c>
      <c r="C95" s="29" t="s">
        <v>85</v>
      </c>
      <c r="D95" s="29" t="s">
        <v>74</v>
      </c>
      <c r="E95" s="29" t="s">
        <v>41</v>
      </c>
      <c r="F95" s="29">
        <v>0</v>
      </c>
    </row>
    <row r="96" spans="1:21" x14ac:dyDescent="0.3">
      <c r="A96" s="29" t="s">
        <v>45</v>
      </c>
      <c r="B96" s="29" t="s">
        <v>206</v>
      </c>
      <c r="C96" s="29" t="s">
        <v>83</v>
      </c>
      <c r="D96" s="29" t="s">
        <v>74</v>
      </c>
      <c r="E96" s="29" t="s">
        <v>41</v>
      </c>
      <c r="F96" s="29">
        <v>0</v>
      </c>
    </row>
    <row r="97" spans="1:21" x14ac:dyDescent="0.3">
      <c r="A97" s="29" t="s">
        <v>45</v>
      </c>
      <c r="B97" s="29" t="s">
        <v>205</v>
      </c>
      <c r="C97" s="29" t="s">
        <v>81</v>
      </c>
      <c r="D97" s="29" t="s">
        <v>42</v>
      </c>
      <c r="E97" s="29" t="s">
        <v>41</v>
      </c>
      <c r="F97" s="30"/>
      <c r="G97" s="30"/>
      <c r="H97" s="30"/>
      <c r="I97" s="30"/>
      <c r="J97" s="30"/>
      <c r="K97" s="30"/>
      <c r="L97" s="30"/>
      <c r="M97" s="30"/>
      <c r="N97" s="30"/>
      <c r="O97" s="30">
        <v>0</v>
      </c>
      <c r="P97" s="38">
        <v>0</v>
      </c>
      <c r="Q97" s="30">
        <v>0</v>
      </c>
      <c r="R97" s="30">
        <v>0</v>
      </c>
      <c r="S97" s="30">
        <v>0</v>
      </c>
      <c r="T97" s="30">
        <v>0</v>
      </c>
      <c r="U97" s="30">
        <v>0</v>
      </c>
    </row>
    <row r="98" spans="1:21" x14ac:dyDescent="0.3">
      <c r="A98" s="29" t="s">
        <v>45</v>
      </c>
      <c r="B98" s="29" t="s">
        <v>204</v>
      </c>
      <c r="C98" s="29" t="s">
        <v>79</v>
      </c>
      <c r="D98" s="29" t="s">
        <v>42</v>
      </c>
      <c r="E98" s="29" t="s">
        <v>41</v>
      </c>
      <c r="F98" s="30"/>
      <c r="G98" s="30">
        <v>0</v>
      </c>
      <c r="H98" s="30">
        <v>0</v>
      </c>
      <c r="I98" s="30">
        <v>0</v>
      </c>
      <c r="J98" s="30">
        <v>0</v>
      </c>
      <c r="K98" s="30">
        <v>0</v>
      </c>
      <c r="L98" s="30">
        <v>0</v>
      </c>
      <c r="M98" s="30">
        <v>0</v>
      </c>
      <c r="N98" s="30">
        <v>0</v>
      </c>
      <c r="O98" s="30"/>
      <c r="P98" s="38"/>
      <c r="Q98" s="30"/>
      <c r="R98" s="30"/>
      <c r="S98" s="30"/>
      <c r="T98" s="30"/>
      <c r="U98" s="30"/>
    </row>
    <row r="99" spans="1:21" x14ac:dyDescent="0.3">
      <c r="A99" s="29" t="s">
        <v>45</v>
      </c>
      <c r="B99" s="29" t="s">
        <v>203</v>
      </c>
      <c r="C99" s="29" t="s">
        <v>77</v>
      </c>
      <c r="D99" s="29" t="s">
        <v>74</v>
      </c>
      <c r="E99" s="29" t="s">
        <v>41</v>
      </c>
      <c r="F99" s="29">
        <v>0</v>
      </c>
    </row>
    <row r="100" spans="1:21" x14ac:dyDescent="0.3">
      <c r="A100" s="29" t="s">
        <v>45</v>
      </c>
      <c r="B100" s="29" t="s">
        <v>202</v>
      </c>
      <c r="C100" s="29" t="s">
        <v>75</v>
      </c>
      <c r="D100" s="29" t="s">
        <v>74</v>
      </c>
      <c r="E100" s="29" t="s">
        <v>41</v>
      </c>
      <c r="F100" s="29">
        <v>0</v>
      </c>
    </row>
    <row r="101" spans="1:21" x14ac:dyDescent="0.3">
      <c r="A101" s="29" t="s">
        <v>45</v>
      </c>
      <c r="B101" s="29" t="s">
        <v>201</v>
      </c>
      <c r="C101" s="29" t="s">
        <v>72</v>
      </c>
      <c r="D101" s="29" t="s">
        <v>42</v>
      </c>
      <c r="E101" s="29" t="s">
        <v>41</v>
      </c>
      <c r="F101" s="30"/>
      <c r="G101" s="30"/>
      <c r="H101" s="30"/>
      <c r="I101" s="30"/>
      <c r="J101" s="30"/>
      <c r="K101" s="30"/>
      <c r="L101" s="30"/>
      <c r="M101" s="30"/>
      <c r="N101" s="30"/>
      <c r="O101" s="30">
        <v>0</v>
      </c>
      <c r="P101" s="38">
        <v>0</v>
      </c>
      <c r="Q101" s="30">
        <v>0</v>
      </c>
      <c r="R101" s="30">
        <v>0</v>
      </c>
      <c r="S101" s="30">
        <v>0</v>
      </c>
      <c r="T101" s="30">
        <v>0</v>
      </c>
      <c r="U101" s="30">
        <v>0</v>
      </c>
    </row>
    <row r="102" spans="1:21" x14ac:dyDescent="0.3">
      <c r="A102" s="29" t="s">
        <v>45</v>
      </c>
      <c r="B102" s="29" t="s">
        <v>200</v>
      </c>
      <c r="C102" s="29" t="s">
        <v>70</v>
      </c>
      <c r="D102" s="29" t="s">
        <v>42</v>
      </c>
      <c r="E102" s="29" t="s">
        <v>41</v>
      </c>
      <c r="F102" s="30"/>
      <c r="G102" s="30">
        <v>0</v>
      </c>
      <c r="H102" s="30">
        <v>0</v>
      </c>
      <c r="I102" s="30">
        <v>0</v>
      </c>
      <c r="J102" s="30">
        <v>0</v>
      </c>
      <c r="K102" s="30">
        <v>0</v>
      </c>
      <c r="L102" s="30">
        <v>0</v>
      </c>
      <c r="M102" s="30">
        <v>0</v>
      </c>
      <c r="N102" s="30">
        <v>0</v>
      </c>
      <c r="O102" s="30"/>
      <c r="P102" s="38"/>
      <c r="Q102" s="30"/>
      <c r="R102" s="30"/>
      <c r="S102" s="30"/>
      <c r="T102" s="30"/>
      <c r="U102" s="30"/>
    </row>
    <row r="103" spans="1:21" x14ac:dyDescent="0.3">
      <c r="A103" s="29" t="s">
        <v>45</v>
      </c>
      <c r="B103" s="29" t="s">
        <v>199</v>
      </c>
      <c r="C103" s="29" t="s">
        <v>133</v>
      </c>
      <c r="D103" s="29" t="s">
        <v>74</v>
      </c>
      <c r="E103" s="29" t="s">
        <v>41</v>
      </c>
      <c r="F103" s="29" t="s">
        <v>38</v>
      </c>
    </row>
    <row r="104" spans="1:21" x14ac:dyDescent="0.3">
      <c r="A104" s="29" t="s">
        <v>45</v>
      </c>
      <c r="B104" s="29" t="s">
        <v>198</v>
      </c>
      <c r="C104" s="29" t="s">
        <v>131</v>
      </c>
      <c r="D104" s="29" t="s">
        <v>74</v>
      </c>
      <c r="E104" s="29" t="s">
        <v>41</v>
      </c>
      <c r="F104" s="29" t="s">
        <v>197</v>
      </c>
    </row>
    <row r="105" spans="1:21" x14ac:dyDescent="0.3">
      <c r="A105" s="29" t="s">
        <v>45</v>
      </c>
      <c r="B105" s="29" t="s">
        <v>196</v>
      </c>
      <c r="C105" s="29" t="s">
        <v>129</v>
      </c>
      <c r="D105" s="29" t="s">
        <v>42</v>
      </c>
      <c r="E105" s="29" t="s">
        <v>41</v>
      </c>
      <c r="F105" s="30"/>
      <c r="G105" s="30"/>
      <c r="H105" s="30"/>
      <c r="I105" s="30"/>
      <c r="J105" s="30"/>
      <c r="K105" s="30"/>
      <c r="L105" s="30"/>
      <c r="M105" s="30"/>
      <c r="N105" s="30"/>
      <c r="O105" s="30">
        <v>0</v>
      </c>
      <c r="P105" s="38">
        <v>0.04</v>
      </c>
      <c r="Q105" s="39">
        <f>0.04+0.04</f>
        <v>0.08</v>
      </c>
      <c r="R105" s="30">
        <v>0.71499999999999997</v>
      </c>
      <c r="S105" s="30">
        <v>1.7270000000000001</v>
      </c>
      <c r="T105" s="30">
        <v>1.052</v>
      </c>
      <c r="U105" s="30">
        <v>0.04</v>
      </c>
    </row>
    <row r="106" spans="1:21" x14ac:dyDescent="0.3">
      <c r="A106" s="29" t="s">
        <v>45</v>
      </c>
      <c r="B106" s="29" t="s">
        <v>195</v>
      </c>
      <c r="C106" s="29" t="s">
        <v>127</v>
      </c>
      <c r="D106" s="29" t="s">
        <v>42</v>
      </c>
      <c r="E106" s="29" t="s">
        <v>41</v>
      </c>
      <c r="F106" s="30"/>
      <c r="G106" s="30">
        <v>0</v>
      </c>
      <c r="H106" s="30">
        <v>0</v>
      </c>
      <c r="I106" s="30">
        <v>0</v>
      </c>
      <c r="J106" s="30">
        <v>0</v>
      </c>
      <c r="K106" s="30">
        <v>0</v>
      </c>
      <c r="L106" s="30">
        <v>0</v>
      </c>
      <c r="M106" s="30">
        <v>0</v>
      </c>
      <c r="N106" s="30">
        <v>0</v>
      </c>
      <c r="O106" s="30"/>
      <c r="P106" s="38"/>
      <c r="Q106" s="30"/>
      <c r="R106" s="30"/>
      <c r="S106" s="30"/>
      <c r="T106" s="30"/>
      <c r="U106" s="30"/>
    </row>
    <row r="107" spans="1:21" x14ac:dyDescent="0.3">
      <c r="A107" s="29" t="s">
        <v>45</v>
      </c>
      <c r="B107" s="29" t="s">
        <v>194</v>
      </c>
      <c r="C107" s="29" t="s">
        <v>125</v>
      </c>
      <c r="D107" s="29" t="s">
        <v>74</v>
      </c>
      <c r="E107" s="29" t="s">
        <v>41</v>
      </c>
      <c r="F107" s="29">
        <v>0</v>
      </c>
    </row>
    <row r="108" spans="1:21" x14ac:dyDescent="0.3">
      <c r="A108" s="29" t="s">
        <v>45</v>
      </c>
      <c r="B108" s="29" t="s">
        <v>193</v>
      </c>
      <c r="C108" s="29" t="s">
        <v>123</v>
      </c>
      <c r="D108" s="29" t="s">
        <v>74</v>
      </c>
      <c r="E108" s="29" t="s">
        <v>41</v>
      </c>
      <c r="F108" s="29">
        <v>0</v>
      </c>
    </row>
    <row r="109" spans="1:21" x14ac:dyDescent="0.3">
      <c r="A109" s="29" t="s">
        <v>45</v>
      </c>
      <c r="B109" s="29" t="s">
        <v>192</v>
      </c>
      <c r="C109" s="29" t="s">
        <v>121</v>
      </c>
      <c r="D109" s="29" t="s">
        <v>42</v>
      </c>
      <c r="E109" s="29" t="s">
        <v>41</v>
      </c>
      <c r="F109" s="30"/>
      <c r="G109" s="30"/>
      <c r="H109" s="30"/>
      <c r="I109" s="30"/>
      <c r="J109" s="30"/>
      <c r="K109" s="30"/>
      <c r="L109" s="30"/>
      <c r="M109" s="30"/>
      <c r="N109" s="30"/>
      <c r="O109" s="30">
        <v>0</v>
      </c>
      <c r="P109" s="38">
        <v>0</v>
      </c>
      <c r="Q109" s="30">
        <v>0</v>
      </c>
      <c r="R109" s="30">
        <v>0</v>
      </c>
      <c r="S109" s="30">
        <v>0</v>
      </c>
      <c r="T109" s="30">
        <v>0</v>
      </c>
      <c r="U109" s="30">
        <v>0</v>
      </c>
    </row>
    <row r="110" spans="1:21" x14ac:dyDescent="0.3">
      <c r="A110" s="29" t="s">
        <v>45</v>
      </c>
      <c r="B110" s="29" t="s">
        <v>191</v>
      </c>
      <c r="C110" s="29" t="s">
        <v>119</v>
      </c>
      <c r="D110" s="29" t="s">
        <v>42</v>
      </c>
      <c r="E110" s="29" t="s">
        <v>41</v>
      </c>
      <c r="F110" s="30"/>
      <c r="G110" s="30">
        <v>0</v>
      </c>
      <c r="H110" s="30">
        <v>0</v>
      </c>
      <c r="I110" s="30">
        <v>0</v>
      </c>
      <c r="J110" s="30">
        <v>0</v>
      </c>
      <c r="K110" s="30">
        <v>0</v>
      </c>
      <c r="L110" s="30">
        <v>0</v>
      </c>
      <c r="M110" s="30">
        <v>0</v>
      </c>
      <c r="N110" s="30">
        <v>0</v>
      </c>
      <c r="O110" s="30"/>
      <c r="P110" s="38"/>
      <c r="Q110" s="30"/>
      <c r="R110" s="30"/>
      <c r="S110" s="30"/>
      <c r="T110" s="30"/>
      <c r="U110" s="30"/>
    </row>
    <row r="111" spans="1:21" x14ac:dyDescent="0.3">
      <c r="A111" s="29" t="s">
        <v>45</v>
      </c>
      <c r="B111" s="29" t="s">
        <v>190</v>
      </c>
      <c r="C111" s="29" t="s">
        <v>117</v>
      </c>
      <c r="D111" s="29" t="s">
        <v>74</v>
      </c>
      <c r="E111" s="29" t="s">
        <v>41</v>
      </c>
      <c r="F111" s="29">
        <v>0</v>
      </c>
    </row>
    <row r="112" spans="1:21" x14ac:dyDescent="0.3">
      <c r="A112" s="29" t="s">
        <v>45</v>
      </c>
      <c r="B112" s="29" t="s">
        <v>189</v>
      </c>
      <c r="C112" s="29" t="s">
        <v>115</v>
      </c>
      <c r="D112" s="29" t="s">
        <v>74</v>
      </c>
      <c r="E112" s="29" t="s">
        <v>41</v>
      </c>
      <c r="F112" s="29">
        <v>0</v>
      </c>
    </row>
    <row r="113" spans="1:21" x14ac:dyDescent="0.3">
      <c r="A113" s="29" t="s">
        <v>45</v>
      </c>
      <c r="B113" s="29" t="s">
        <v>188</v>
      </c>
      <c r="C113" s="29" t="s">
        <v>113</v>
      </c>
      <c r="D113" s="29" t="s">
        <v>42</v>
      </c>
      <c r="E113" s="29" t="s">
        <v>41</v>
      </c>
      <c r="F113" s="30"/>
      <c r="G113" s="30"/>
      <c r="H113" s="30"/>
      <c r="I113" s="30"/>
      <c r="J113" s="30"/>
      <c r="K113" s="30"/>
      <c r="L113" s="30"/>
      <c r="M113" s="30"/>
      <c r="N113" s="30"/>
      <c r="O113" s="30">
        <v>0</v>
      </c>
      <c r="P113" s="38">
        <v>0</v>
      </c>
      <c r="Q113" s="30">
        <v>0</v>
      </c>
      <c r="R113" s="30">
        <v>0</v>
      </c>
      <c r="S113" s="30">
        <v>0</v>
      </c>
      <c r="T113" s="30">
        <v>0</v>
      </c>
      <c r="U113" s="30">
        <v>0</v>
      </c>
    </row>
    <row r="114" spans="1:21" x14ac:dyDescent="0.3">
      <c r="A114" s="29" t="s">
        <v>45</v>
      </c>
      <c r="B114" s="29" t="s">
        <v>187</v>
      </c>
      <c r="C114" s="29" t="s">
        <v>111</v>
      </c>
      <c r="D114" s="29" t="s">
        <v>42</v>
      </c>
      <c r="E114" s="29" t="s">
        <v>41</v>
      </c>
      <c r="F114" s="30"/>
      <c r="G114" s="30">
        <v>0</v>
      </c>
      <c r="H114" s="30">
        <v>0</v>
      </c>
      <c r="I114" s="30">
        <v>0</v>
      </c>
      <c r="J114" s="30">
        <v>0</v>
      </c>
      <c r="K114" s="30">
        <v>0</v>
      </c>
      <c r="L114" s="30">
        <v>0</v>
      </c>
      <c r="M114" s="30">
        <v>0</v>
      </c>
      <c r="N114" s="30">
        <v>0</v>
      </c>
      <c r="O114" s="30"/>
      <c r="P114" s="38"/>
      <c r="Q114" s="30"/>
      <c r="R114" s="30"/>
      <c r="S114" s="30"/>
      <c r="T114" s="30"/>
      <c r="U114" s="30"/>
    </row>
    <row r="115" spans="1:21" x14ac:dyDescent="0.3">
      <c r="A115" s="29" t="s">
        <v>45</v>
      </c>
      <c r="B115" s="29" t="s">
        <v>186</v>
      </c>
      <c r="C115" s="29" t="s">
        <v>109</v>
      </c>
      <c r="D115" s="29" t="s">
        <v>74</v>
      </c>
      <c r="E115" s="29" t="s">
        <v>41</v>
      </c>
      <c r="F115" s="29">
        <v>0</v>
      </c>
    </row>
    <row r="116" spans="1:21" x14ac:dyDescent="0.3">
      <c r="A116" s="29" t="s">
        <v>45</v>
      </c>
      <c r="B116" s="29" t="s">
        <v>185</v>
      </c>
      <c r="C116" s="29" t="s">
        <v>107</v>
      </c>
      <c r="D116" s="29" t="s">
        <v>74</v>
      </c>
      <c r="E116" s="29" t="s">
        <v>41</v>
      </c>
      <c r="F116" s="29">
        <v>0</v>
      </c>
    </row>
    <row r="117" spans="1:21" x14ac:dyDescent="0.3">
      <c r="A117" s="29" t="s">
        <v>45</v>
      </c>
      <c r="B117" s="29" t="s">
        <v>184</v>
      </c>
      <c r="C117" s="29" t="s">
        <v>105</v>
      </c>
      <c r="D117" s="29" t="s">
        <v>42</v>
      </c>
      <c r="E117" s="29" t="s">
        <v>41</v>
      </c>
      <c r="F117" s="30"/>
      <c r="G117" s="30"/>
      <c r="H117" s="30"/>
      <c r="I117" s="30"/>
      <c r="J117" s="30"/>
      <c r="K117" s="30"/>
      <c r="L117" s="30"/>
      <c r="M117" s="30"/>
      <c r="N117" s="30"/>
      <c r="O117" s="30">
        <v>0</v>
      </c>
      <c r="P117" s="38">
        <v>0</v>
      </c>
      <c r="Q117" s="30">
        <v>0</v>
      </c>
      <c r="R117" s="30">
        <v>0</v>
      </c>
      <c r="S117" s="30">
        <v>0</v>
      </c>
      <c r="T117" s="30">
        <v>0</v>
      </c>
      <c r="U117" s="30">
        <v>0</v>
      </c>
    </row>
    <row r="118" spans="1:21" x14ac:dyDescent="0.3">
      <c r="A118" s="29" t="s">
        <v>45</v>
      </c>
      <c r="B118" s="29" t="s">
        <v>183</v>
      </c>
      <c r="C118" s="29" t="s">
        <v>103</v>
      </c>
      <c r="D118" s="29" t="s">
        <v>42</v>
      </c>
      <c r="E118" s="29" t="s">
        <v>41</v>
      </c>
      <c r="F118" s="30"/>
      <c r="G118" s="30">
        <v>0</v>
      </c>
      <c r="H118" s="30">
        <v>0</v>
      </c>
      <c r="I118" s="30">
        <v>0</v>
      </c>
      <c r="J118" s="30">
        <v>0</v>
      </c>
      <c r="K118" s="30">
        <v>0</v>
      </c>
      <c r="L118" s="30">
        <v>0</v>
      </c>
      <c r="M118" s="30">
        <v>0</v>
      </c>
      <c r="N118" s="30">
        <v>0</v>
      </c>
      <c r="O118" s="30"/>
      <c r="P118" s="38"/>
      <c r="Q118" s="30"/>
      <c r="R118" s="30"/>
      <c r="S118" s="30"/>
      <c r="T118" s="30"/>
      <c r="U118" s="30"/>
    </row>
    <row r="119" spans="1:21" x14ac:dyDescent="0.3">
      <c r="A119" s="29" t="s">
        <v>45</v>
      </c>
      <c r="B119" s="29" t="s">
        <v>182</v>
      </c>
      <c r="C119" s="29" t="s">
        <v>101</v>
      </c>
      <c r="D119" s="29" t="s">
        <v>74</v>
      </c>
      <c r="E119" s="29" t="s">
        <v>41</v>
      </c>
      <c r="F119" s="29">
        <v>0</v>
      </c>
    </row>
    <row r="120" spans="1:21" x14ac:dyDescent="0.3">
      <c r="A120" s="29" t="s">
        <v>45</v>
      </c>
      <c r="B120" s="29" t="s">
        <v>181</v>
      </c>
      <c r="C120" s="29" t="s">
        <v>99</v>
      </c>
      <c r="D120" s="29" t="s">
        <v>74</v>
      </c>
      <c r="E120" s="29" t="s">
        <v>41</v>
      </c>
      <c r="F120" s="29">
        <v>0</v>
      </c>
    </row>
    <row r="121" spans="1:21" x14ac:dyDescent="0.3">
      <c r="A121" s="29" t="s">
        <v>45</v>
      </c>
      <c r="B121" s="29" t="s">
        <v>180</v>
      </c>
      <c r="C121" s="29" t="s">
        <v>97</v>
      </c>
      <c r="D121" s="29" t="s">
        <v>42</v>
      </c>
      <c r="E121" s="29" t="s">
        <v>41</v>
      </c>
      <c r="F121" s="30"/>
      <c r="G121" s="30"/>
      <c r="H121" s="30"/>
      <c r="I121" s="30"/>
      <c r="J121" s="30"/>
      <c r="K121" s="30"/>
      <c r="L121" s="30"/>
      <c r="M121" s="30"/>
      <c r="N121" s="30"/>
      <c r="O121" s="30">
        <v>0</v>
      </c>
      <c r="P121" s="38">
        <v>0</v>
      </c>
      <c r="Q121" s="30">
        <v>0</v>
      </c>
      <c r="R121" s="30">
        <v>0</v>
      </c>
      <c r="S121" s="30">
        <v>0</v>
      </c>
      <c r="T121" s="30">
        <v>0</v>
      </c>
      <c r="U121" s="30">
        <v>0</v>
      </c>
    </row>
    <row r="122" spans="1:21" x14ac:dyDescent="0.3">
      <c r="A122" s="29" t="s">
        <v>45</v>
      </c>
      <c r="B122" s="29" t="s">
        <v>179</v>
      </c>
      <c r="C122" s="29" t="s">
        <v>95</v>
      </c>
      <c r="D122" s="29" t="s">
        <v>42</v>
      </c>
      <c r="E122" s="29" t="s">
        <v>41</v>
      </c>
      <c r="F122" s="30"/>
      <c r="G122" s="30">
        <v>0</v>
      </c>
      <c r="H122" s="30">
        <v>0</v>
      </c>
      <c r="I122" s="30">
        <v>0</v>
      </c>
      <c r="J122" s="30">
        <v>0</v>
      </c>
      <c r="K122" s="30">
        <v>0</v>
      </c>
      <c r="L122" s="30">
        <v>0</v>
      </c>
      <c r="M122" s="30">
        <v>0</v>
      </c>
      <c r="N122" s="30">
        <v>0</v>
      </c>
      <c r="O122" s="30"/>
      <c r="P122" s="38"/>
      <c r="Q122" s="30"/>
      <c r="R122" s="30"/>
      <c r="S122" s="30"/>
      <c r="T122" s="30"/>
      <c r="U122" s="30"/>
    </row>
    <row r="123" spans="1:21" x14ac:dyDescent="0.3">
      <c r="A123" s="29" t="s">
        <v>45</v>
      </c>
      <c r="B123" s="29" t="s">
        <v>178</v>
      </c>
      <c r="C123" s="29" t="s">
        <v>93</v>
      </c>
      <c r="D123" s="29" t="s">
        <v>74</v>
      </c>
      <c r="E123" s="29" t="s">
        <v>41</v>
      </c>
      <c r="F123" s="29">
        <v>0</v>
      </c>
    </row>
    <row r="124" spans="1:21" x14ac:dyDescent="0.3">
      <c r="A124" s="29" t="s">
        <v>45</v>
      </c>
      <c r="B124" s="29" t="s">
        <v>177</v>
      </c>
      <c r="C124" s="29" t="s">
        <v>91</v>
      </c>
      <c r="D124" s="29" t="s">
        <v>74</v>
      </c>
      <c r="E124" s="29" t="s">
        <v>41</v>
      </c>
      <c r="F124" s="29">
        <v>0</v>
      </c>
    </row>
    <row r="125" spans="1:21" x14ac:dyDescent="0.3">
      <c r="A125" s="29" t="s">
        <v>45</v>
      </c>
      <c r="B125" s="29" t="s">
        <v>176</v>
      </c>
      <c r="C125" s="29" t="s">
        <v>89</v>
      </c>
      <c r="D125" s="29" t="s">
        <v>42</v>
      </c>
      <c r="E125" s="29" t="s">
        <v>41</v>
      </c>
      <c r="F125" s="30"/>
      <c r="G125" s="30"/>
      <c r="H125" s="30"/>
      <c r="I125" s="30"/>
      <c r="J125" s="30"/>
      <c r="K125" s="30"/>
      <c r="L125" s="30"/>
      <c r="M125" s="30"/>
      <c r="N125" s="30"/>
      <c r="O125" s="30">
        <v>0</v>
      </c>
      <c r="P125" s="38">
        <v>0</v>
      </c>
      <c r="Q125" s="30">
        <v>0</v>
      </c>
      <c r="R125" s="30">
        <v>0</v>
      </c>
      <c r="S125" s="30">
        <v>0</v>
      </c>
      <c r="T125" s="30">
        <v>0</v>
      </c>
      <c r="U125" s="30">
        <v>0</v>
      </c>
    </row>
    <row r="126" spans="1:21" x14ac:dyDescent="0.3">
      <c r="A126" s="29" t="s">
        <v>45</v>
      </c>
      <c r="B126" s="29" t="s">
        <v>175</v>
      </c>
      <c r="C126" s="29" t="s">
        <v>87</v>
      </c>
      <c r="D126" s="29" t="s">
        <v>42</v>
      </c>
      <c r="E126" s="29" t="s">
        <v>41</v>
      </c>
      <c r="F126" s="30"/>
      <c r="G126" s="30">
        <v>0</v>
      </c>
      <c r="H126" s="30">
        <v>0</v>
      </c>
      <c r="I126" s="30">
        <v>0</v>
      </c>
      <c r="J126" s="30">
        <v>0</v>
      </c>
      <c r="K126" s="30">
        <v>0</v>
      </c>
      <c r="L126" s="30">
        <v>0</v>
      </c>
      <c r="M126" s="30">
        <v>0</v>
      </c>
      <c r="N126" s="30">
        <v>0</v>
      </c>
      <c r="O126" s="30"/>
      <c r="P126" s="38"/>
      <c r="Q126" s="30"/>
      <c r="R126" s="30"/>
      <c r="S126" s="30"/>
      <c r="T126" s="30"/>
      <c r="U126" s="30"/>
    </row>
    <row r="127" spans="1:21" x14ac:dyDescent="0.3">
      <c r="A127" s="29" t="s">
        <v>45</v>
      </c>
      <c r="B127" s="29" t="s">
        <v>174</v>
      </c>
      <c r="C127" s="29" t="s">
        <v>85</v>
      </c>
      <c r="D127" s="29" t="s">
        <v>74</v>
      </c>
      <c r="E127" s="29" t="s">
        <v>41</v>
      </c>
      <c r="F127" s="29">
        <v>0</v>
      </c>
    </row>
    <row r="128" spans="1:21" x14ac:dyDescent="0.3">
      <c r="A128" s="29" t="s">
        <v>45</v>
      </c>
      <c r="B128" s="29" t="s">
        <v>173</v>
      </c>
      <c r="C128" s="29" t="s">
        <v>83</v>
      </c>
      <c r="D128" s="29" t="s">
        <v>74</v>
      </c>
      <c r="E128" s="29" t="s">
        <v>41</v>
      </c>
      <c r="F128" s="29">
        <v>0</v>
      </c>
    </row>
    <row r="129" spans="1:21" x14ac:dyDescent="0.3">
      <c r="A129" s="29" t="s">
        <v>45</v>
      </c>
      <c r="B129" s="29" t="s">
        <v>172</v>
      </c>
      <c r="C129" s="29" t="s">
        <v>81</v>
      </c>
      <c r="D129" s="29" t="s">
        <v>42</v>
      </c>
      <c r="E129" s="29" t="s">
        <v>41</v>
      </c>
      <c r="F129" s="30"/>
      <c r="G129" s="30"/>
      <c r="H129" s="30"/>
      <c r="I129" s="30"/>
      <c r="J129" s="30"/>
      <c r="K129" s="30"/>
      <c r="L129" s="30"/>
      <c r="M129" s="30"/>
      <c r="N129" s="30"/>
      <c r="O129" s="30">
        <v>0</v>
      </c>
      <c r="P129" s="38">
        <v>0</v>
      </c>
      <c r="Q129" s="30">
        <v>0</v>
      </c>
      <c r="R129" s="30">
        <v>0</v>
      </c>
      <c r="S129" s="30">
        <v>0</v>
      </c>
      <c r="T129" s="30">
        <v>0</v>
      </c>
      <c r="U129" s="30">
        <v>0</v>
      </c>
    </row>
    <row r="130" spans="1:21" x14ac:dyDescent="0.3">
      <c r="A130" s="29" t="s">
        <v>45</v>
      </c>
      <c r="B130" s="29" t="s">
        <v>171</v>
      </c>
      <c r="C130" s="29" t="s">
        <v>79</v>
      </c>
      <c r="D130" s="29" t="s">
        <v>42</v>
      </c>
      <c r="E130" s="29" t="s">
        <v>41</v>
      </c>
      <c r="F130" s="30"/>
      <c r="G130" s="30">
        <v>0</v>
      </c>
      <c r="H130" s="30">
        <v>0</v>
      </c>
      <c r="I130" s="30">
        <v>0</v>
      </c>
      <c r="J130" s="30">
        <v>0</v>
      </c>
      <c r="K130" s="30">
        <v>0</v>
      </c>
      <c r="L130" s="30">
        <v>0</v>
      </c>
      <c r="M130" s="30">
        <v>0</v>
      </c>
      <c r="N130" s="30">
        <v>0</v>
      </c>
      <c r="O130" s="30"/>
      <c r="P130" s="38"/>
      <c r="Q130" s="30"/>
      <c r="R130" s="30"/>
      <c r="S130" s="30"/>
      <c r="T130" s="30"/>
      <c r="U130" s="30"/>
    </row>
    <row r="131" spans="1:21" x14ac:dyDescent="0.3">
      <c r="A131" s="29" t="s">
        <v>45</v>
      </c>
      <c r="B131" s="29" t="s">
        <v>170</v>
      </c>
      <c r="C131" s="29" t="s">
        <v>77</v>
      </c>
      <c r="D131" s="29" t="s">
        <v>74</v>
      </c>
      <c r="E131" s="29" t="s">
        <v>41</v>
      </c>
      <c r="F131" s="29">
        <v>0</v>
      </c>
    </row>
    <row r="132" spans="1:21" x14ac:dyDescent="0.3">
      <c r="A132" s="29" t="s">
        <v>45</v>
      </c>
      <c r="B132" s="29" t="s">
        <v>169</v>
      </c>
      <c r="C132" s="29" t="s">
        <v>75</v>
      </c>
      <c r="D132" s="29" t="s">
        <v>74</v>
      </c>
      <c r="E132" s="29" t="s">
        <v>41</v>
      </c>
      <c r="F132" s="29">
        <v>0</v>
      </c>
    </row>
    <row r="133" spans="1:21" x14ac:dyDescent="0.3">
      <c r="A133" s="29" t="s">
        <v>45</v>
      </c>
      <c r="B133" s="29" t="s">
        <v>168</v>
      </c>
      <c r="C133" s="29" t="s">
        <v>72</v>
      </c>
      <c r="D133" s="29" t="s">
        <v>42</v>
      </c>
      <c r="E133" s="29" t="s">
        <v>41</v>
      </c>
      <c r="F133" s="30"/>
      <c r="G133" s="30"/>
      <c r="H133" s="30"/>
      <c r="I133" s="30"/>
      <c r="J133" s="30"/>
      <c r="K133" s="30"/>
      <c r="L133" s="30"/>
      <c r="M133" s="30"/>
      <c r="N133" s="30"/>
      <c r="O133" s="30">
        <v>0</v>
      </c>
      <c r="P133" s="38">
        <v>0</v>
      </c>
      <c r="Q133" s="30">
        <v>0</v>
      </c>
      <c r="R133" s="30">
        <v>0</v>
      </c>
      <c r="S133" s="30">
        <v>0</v>
      </c>
      <c r="T133" s="30">
        <v>0</v>
      </c>
      <c r="U133" s="30">
        <v>0</v>
      </c>
    </row>
    <row r="134" spans="1:21" x14ac:dyDescent="0.3">
      <c r="A134" s="29" t="s">
        <v>45</v>
      </c>
      <c r="B134" s="29" t="s">
        <v>167</v>
      </c>
      <c r="C134" s="29" t="s">
        <v>70</v>
      </c>
      <c r="D134" s="29" t="s">
        <v>42</v>
      </c>
      <c r="E134" s="29" t="s">
        <v>41</v>
      </c>
      <c r="F134" s="30"/>
      <c r="G134" s="30">
        <v>0</v>
      </c>
      <c r="H134" s="30">
        <v>0</v>
      </c>
      <c r="I134" s="30">
        <v>0</v>
      </c>
      <c r="J134" s="30">
        <v>0</v>
      </c>
      <c r="K134" s="30">
        <v>0</v>
      </c>
      <c r="L134" s="30">
        <v>0</v>
      </c>
      <c r="M134" s="30">
        <v>0</v>
      </c>
      <c r="N134" s="30">
        <v>0</v>
      </c>
      <c r="O134" s="30"/>
      <c r="P134" s="38"/>
      <c r="Q134" s="30"/>
      <c r="R134" s="30"/>
      <c r="S134" s="30"/>
      <c r="T134" s="30"/>
      <c r="U134" s="30"/>
    </row>
    <row r="135" spans="1:21" x14ac:dyDescent="0.3">
      <c r="A135" s="29" t="s">
        <v>45</v>
      </c>
      <c r="B135" s="29" t="s">
        <v>166</v>
      </c>
      <c r="C135" s="29" t="s">
        <v>133</v>
      </c>
      <c r="D135" s="29" t="s">
        <v>74</v>
      </c>
      <c r="E135" s="29" t="s">
        <v>41</v>
      </c>
      <c r="F135" s="29">
        <v>0</v>
      </c>
    </row>
    <row r="136" spans="1:21" x14ac:dyDescent="0.3">
      <c r="A136" s="29" t="s">
        <v>45</v>
      </c>
      <c r="B136" s="29" t="s">
        <v>165</v>
      </c>
      <c r="C136" s="29" t="s">
        <v>131</v>
      </c>
      <c r="D136" s="29" t="s">
        <v>74</v>
      </c>
      <c r="E136" s="29" t="s">
        <v>41</v>
      </c>
      <c r="F136" s="29">
        <v>0</v>
      </c>
    </row>
    <row r="137" spans="1:21" x14ac:dyDescent="0.3">
      <c r="A137" s="29" t="s">
        <v>45</v>
      </c>
      <c r="B137" s="29" t="s">
        <v>164</v>
      </c>
      <c r="C137" s="29" t="s">
        <v>129</v>
      </c>
      <c r="D137" s="29" t="s">
        <v>42</v>
      </c>
      <c r="E137" s="29" t="s">
        <v>41</v>
      </c>
      <c r="F137" s="30"/>
      <c r="G137" s="30"/>
      <c r="H137" s="30"/>
      <c r="I137" s="30"/>
      <c r="J137" s="30"/>
      <c r="K137" s="30"/>
      <c r="L137" s="30"/>
      <c r="M137" s="30"/>
      <c r="N137" s="30"/>
      <c r="O137" s="30">
        <v>0</v>
      </c>
      <c r="P137" s="38">
        <v>0</v>
      </c>
      <c r="Q137" s="30">
        <v>0</v>
      </c>
      <c r="R137" s="30">
        <v>0</v>
      </c>
      <c r="S137" s="30">
        <v>0</v>
      </c>
      <c r="T137" s="30">
        <v>0</v>
      </c>
      <c r="U137" s="30">
        <v>0</v>
      </c>
    </row>
    <row r="138" spans="1:21" x14ac:dyDescent="0.3">
      <c r="A138" s="29" t="s">
        <v>45</v>
      </c>
      <c r="B138" s="29" t="s">
        <v>163</v>
      </c>
      <c r="C138" s="29" t="s">
        <v>127</v>
      </c>
      <c r="D138" s="29" t="s">
        <v>42</v>
      </c>
      <c r="E138" s="29" t="s">
        <v>41</v>
      </c>
      <c r="F138" s="30"/>
      <c r="G138" s="30"/>
      <c r="H138" s="30"/>
      <c r="I138" s="30">
        <v>0</v>
      </c>
      <c r="J138" s="30">
        <v>0</v>
      </c>
      <c r="K138" s="30">
        <v>0</v>
      </c>
      <c r="L138" s="30">
        <v>0</v>
      </c>
      <c r="M138" s="30">
        <v>0</v>
      </c>
      <c r="N138" s="30">
        <v>0</v>
      </c>
      <c r="O138" s="30"/>
      <c r="P138" s="38"/>
      <c r="Q138" s="30"/>
      <c r="R138" s="30"/>
      <c r="S138" s="30"/>
      <c r="T138" s="30"/>
      <c r="U138" s="30"/>
    </row>
    <row r="139" spans="1:21" x14ac:dyDescent="0.3">
      <c r="A139" s="29" t="s">
        <v>45</v>
      </c>
      <c r="B139" s="29" t="s">
        <v>162</v>
      </c>
      <c r="C139" s="29" t="s">
        <v>125</v>
      </c>
      <c r="D139" s="29" t="s">
        <v>74</v>
      </c>
      <c r="E139" s="29" t="s">
        <v>41</v>
      </c>
      <c r="F139" s="29">
        <v>0</v>
      </c>
    </row>
    <row r="140" spans="1:21" x14ac:dyDescent="0.3">
      <c r="A140" s="29" t="s">
        <v>45</v>
      </c>
      <c r="B140" s="29" t="s">
        <v>161</v>
      </c>
      <c r="C140" s="29" t="s">
        <v>123</v>
      </c>
      <c r="D140" s="29" t="s">
        <v>74</v>
      </c>
      <c r="E140" s="29" t="s">
        <v>41</v>
      </c>
      <c r="F140" s="29">
        <v>0</v>
      </c>
    </row>
    <row r="141" spans="1:21" x14ac:dyDescent="0.3">
      <c r="A141" s="29" t="s">
        <v>45</v>
      </c>
      <c r="B141" s="29" t="s">
        <v>160</v>
      </c>
      <c r="C141" s="29" t="s">
        <v>121</v>
      </c>
      <c r="D141" s="29" t="s">
        <v>42</v>
      </c>
      <c r="E141" s="29" t="s">
        <v>41</v>
      </c>
      <c r="F141" s="30"/>
      <c r="G141" s="30"/>
      <c r="H141" s="30"/>
      <c r="I141" s="30"/>
      <c r="J141" s="30"/>
      <c r="K141" s="30"/>
      <c r="L141" s="30"/>
      <c r="M141" s="30"/>
      <c r="N141" s="30"/>
      <c r="O141" s="30">
        <v>0</v>
      </c>
      <c r="P141" s="38">
        <v>0</v>
      </c>
      <c r="Q141" s="30">
        <v>0</v>
      </c>
      <c r="R141" s="30">
        <v>0</v>
      </c>
      <c r="S141" s="30">
        <v>0</v>
      </c>
      <c r="T141" s="30">
        <v>0</v>
      </c>
      <c r="U141" s="30">
        <v>0</v>
      </c>
    </row>
    <row r="142" spans="1:21" x14ac:dyDescent="0.3">
      <c r="A142" s="29" t="s">
        <v>45</v>
      </c>
      <c r="B142" s="29" t="s">
        <v>159</v>
      </c>
      <c r="C142" s="29" t="s">
        <v>119</v>
      </c>
      <c r="D142" s="29" t="s">
        <v>42</v>
      </c>
      <c r="E142" s="29" t="s">
        <v>41</v>
      </c>
      <c r="F142" s="30"/>
      <c r="G142" s="30"/>
      <c r="H142" s="30"/>
      <c r="I142" s="30">
        <v>0</v>
      </c>
      <c r="J142" s="30">
        <v>0</v>
      </c>
      <c r="K142" s="30">
        <v>0</v>
      </c>
      <c r="L142" s="30">
        <v>0</v>
      </c>
      <c r="M142" s="30">
        <v>0</v>
      </c>
      <c r="N142" s="30">
        <v>0</v>
      </c>
      <c r="O142" s="30"/>
      <c r="P142" s="38"/>
      <c r="Q142" s="30"/>
      <c r="R142" s="30"/>
      <c r="S142" s="30"/>
      <c r="T142" s="30"/>
      <c r="U142" s="30"/>
    </row>
    <row r="143" spans="1:21" x14ac:dyDescent="0.3">
      <c r="A143" s="29" t="s">
        <v>45</v>
      </c>
      <c r="B143" s="29" t="s">
        <v>158</v>
      </c>
      <c r="C143" s="29" t="s">
        <v>117</v>
      </c>
      <c r="D143" s="29" t="s">
        <v>74</v>
      </c>
      <c r="E143" s="29" t="s">
        <v>41</v>
      </c>
      <c r="F143" s="29">
        <v>0</v>
      </c>
    </row>
    <row r="144" spans="1:21" x14ac:dyDescent="0.3">
      <c r="A144" s="29" t="s">
        <v>45</v>
      </c>
      <c r="B144" s="29" t="s">
        <v>157</v>
      </c>
      <c r="C144" s="29" t="s">
        <v>115</v>
      </c>
      <c r="D144" s="29" t="s">
        <v>74</v>
      </c>
      <c r="E144" s="29" t="s">
        <v>41</v>
      </c>
      <c r="F144" s="29">
        <v>0</v>
      </c>
    </row>
    <row r="145" spans="1:21" x14ac:dyDescent="0.3">
      <c r="A145" s="29" t="s">
        <v>45</v>
      </c>
      <c r="B145" s="29" t="s">
        <v>156</v>
      </c>
      <c r="C145" s="29" t="s">
        <v>113</v>
      </c>
      <c r="D145" s="29" t="s">
        <v>42</v>
      </c>
      <c r="E145" s="29" t="s">
        <v>41</v>
      </c>
      <c r="F145" s="30"/>
      <c r="G145" s="30"/>
      <c r="H145" s="30"/>
      <c r="I145" s="30"/>
      <c r="J145" s="30"/>
      <c r="K145" s="30"/>
      <c r="L145" s="30"/>
      <c r="M145" s="30"/>
      <c r="N145" s="30"/>
      <c r="O145" s="30">
        <v>0</v>
      </c>
      <c r="P145" s="38">
        <v>0</v>
      </c>
      <c r="Q145" s="30">
        <v>0</v>
      </c>
      <c r="R145" s="30">
        <v>0</v>
      </c>
      <c r="S145" s="30">
        <v>0</v>
      </c>
      <c r="T145" s="30">
        <v>0</v>
      </c>
      <c r="U145" s="30">
        <v>0</v>
      </c>
    </row>
    <row r="146" spans="1:21" x14ac:dyDescent="0.3">
      <c r="A146" s="29" t="s">
        <v>45</v>
      </c>
      <c r="B146" s="29" t="s">
        <v>155</v>
      </c>
      <c r="C146" s="29" t="s">
        <v>111</v>
      </c>
      <c r="D146" s="29" t="s">
        <v>42</v>
      </c>
      <c r="E146" s="29" t="s">
        <v>41</v>
      </c>
      <c r="F146" s="30"/>
      <c r="G146" s="30"/>
      <c r="H146" s="30"/>
      <c r="I146" s="30">
        <v>0</v>
      </c>
      <c r="J146" s="30">
        <v>0</v>
      </c>
      <c r="K146" s="30">
        <v>0</v>
      </c>
      <c r="L146" s="30">
        <v>0</v>
      </c>
      <c r="M146" s="30">
        <v>0</v>
      </c>
      <c r="N146" s="30">
        <v>0</v>
      </c>
      <c r="O146" s="30"/>
      <c r="P146" s="38"/>
      <c r="Q146" s="30"/>
      <c r="R146" s="30"/>
      <c r="S146" s="30"/>
      <c r="T146" s="30"/>
      <c r="U146" s="30"/>
    </row>
    <row r="147" spans="1:21" x14ac:dyDescent="0.3">
      <c r="A147" s="29" t="s">
        <v>45</v>
      </c>
      <c r="B147" s="29" t="s">
        <v>154</v>
      </c>
      <c r="C147" s="29" t="s">
        <v>109</v>
      </c>
      <c r="D147" s="29" t="s">
        <v>74</v>
      </c>
      <c r="E147" s="29" t="s">
        <v>41</v>
      </c>
      <c r="F147" s="29">
        <v>0</v>
      </c>
    </row>
    <row r="148" spans="1:21" x14ac:dyDescent="0.3">
      <c r="A148" s="29" t="s">
        <v>45</v>
      </c>
      <c r="B148" s="29" t="s">
        <v>153</v>
      </c>
      <c r="C148" s="29" t="s">
        <v>107</v>
      </c>
      <c r="D148" s="29" t="s">
        <v>74</v>
      </c>
      <c r="E148" s="29" t="s">
        <v>41</v>
      </c>
      <c r="F148" s="29">
        <v>0</v>
      </c>
    </row>
    <row r="149" spans="1:21" x14ac:dyDescent="0.3">
      <c r="A149" s="29" t="s">
        <v>45</v>
      </c>
      <c r="B149" s="29" t="s">
        <v>152</v>
      </c>
      <c r="C149" s="29" t="s">
        <v>105</v>
      </c>
      <c r="D149" s="29" t="s">
        <v>42</v>
      </c>
      <c r="E149" s="29" t="s">
        <v>41</v>
      </c>
      <c r="F149" s="30"/>
      <c r="G149" s="30"/>
      <c r="H149" s="30"/>
      <c r="I149" s="30"/>
      <c r="J149" s="30"/>
      <c r="K149" s="30"/>
      <c r="L149" s="30"/>
      <c r="M149" s="30"/>
      <c r="N149" s="30"/>
      <c r="O149" s="30">
        <v>0</v>
      </c>
      <c r="P149" s="38">
        <v>0</v>
      </c>
      <c r="Q149" s="30">
        <v>0</v>
      </c>
      <c r="R149" s="30">
        <v>0</v>
      </c>
      <c r="S149" s="30">
        <v>0</v>
      </c>
      <c r="T149" s="30">
        <v>0</v>
      </c>
      <c r="U149" s="30">
        <v>0</v>
      </c>
    </row>
    <row r="150" spans="1:21" x14ac:dyDescent="0.3">
      <c r="A150" s="29" t="s">
        <v>45</v>
      </c>
      <c r="B150" s="29" t="s">
        <v>151</v>
      </c>
      <c r="C150" s="29" t="s">
        <v>103</v>
      </c>
      <c r="D150" s="29" t="s">
        <v>42</v>
      </c>
      <c r="E150" s="29" t="s">
        <v>41</v>
      </c>
      <c r="F150" s="30"/>
      <c r="G150" s="30"/>
      <c r="H150" s="30"/>
      <c r="I150" s="30">
        <v>0</v>
      </c>
      <c r="J150" s="30">
        <v>0</v>
      </c>
      <c r="K150" s="30">
        <v>0</v>
      </c>
      <c r="L150" s="30">
        <v>0</v>
      </c>
      <c r="M150" s="30">
        <v>0</v>
      </c>
      <c r="N150" s="30">
        <v>0</v>
      </c>
      <c r="O150" s="30"/>
      <c r="P150" s="38"/>
      <c r="Q150" s="30"/>
      <c r="R150" s="30"/>
      <c r="S150" s="30"/>
      <c r="T150" s="30"/>
      <c r="U150" s="30"/>
    </row>
    <row r="151" spans="1:21" x14ac:dyDescent="0.3">
      <c r="A151" s="29" t="s">
        <v>45</v>
      </c>
      <c r="B151" s="29" t="s">
        <v>150</v>
      </c>
      <c r="C151" s="29" t="s">
        <v>101</v>
      </c>
      <c r="D151" s="29" t="s">
        <v>74</v>
      </c>
      <c r="E151" s="29" t="s">
        <v>41</v>
      </c>
      <c r="F151" s="29">
        <v>0</v>
      </c>
    </row>
    <row r="152" spans="1:21" x14ac:dyDescent="0.3">
      <c r="A152" s="29" t="s">
        <v>45</v>
      </c>
      <c r="B152" s="29" t="s">
        <v>149</v>
      </c>
      <c r="C152" s="29" t="s">
        <v>99</v>
      </c>
      <c r="D152" s="29" t="s">
        <v>74</v>
      </c>
      <c r="E152" s="29" t="s">
        <v>41</v>
      </c>
      <c r="F152" s="29">
        <v>0</v>
      </c>
    </row>
    <row r="153" spans="1:21" x14ac:dyDescent="0.3">
      <c r="A153" s="29" t="s">
        <v>45</v>
      </c>
      <c r="B153" s="29" t="s">
        <v>148</v>
      </c>
      <c r="C153" s="29" t="s">
        <v>97</v>
      </c>
      <c r="D153" s="29" t="s">
        <v>42</v>
      </c>
      <c r="E153" s="29" t="s">
        <v>41</v>
      </c>
      <c r="F153" s="30"/>
      <c r="G153" s="30"/>
      <c r="H153" s="30"/>
      <c r="I153" s="30"/>
      <c r="J153" s="30"/>
      <c r="K153" s="30"/>
      <c r="L153" s="30"/>
      <c r="M153" s="30"/>
      <c r="N153" s="30"/>
      <c r="O153" s="30">
        <v>0</v>
      </c>
      <c r="P153" s="38">
        <v>0</v>
      </c>
      <c r="Q153" s="30">
        <v>0</v>
      </c>
      <c r="R153" s="30">
        <v>0</v>
      </c>
      <c r="S153" s="30">
        <v>0</v>
      </c>
      <c r="T153" s="30">
        <v>0</v>
      </c>
      <c r="U153" s="30">
        <v>0</v>
      </c>
    </row>
    <row r="154" spans="1:21" x14ac:dyDescent="0.3">
      <c r="A154" s="29" t="s">
        <v>45</v>
      </c>
      <c r="B154" s="29" t="s">
        <v>147</v>
      </c>
      <c r="C154" s="29" t="s">
        <v>95</v>
      </c>
      <c r="D154" s="29" t="s">
        <v>42</v>
      </c>
      <c r="E154" s="29" t="s">
        <v>41</v>
      </c>
      <c r="F154" s="30"/>
      <c r="G154" s="30"/>
      <c r="H154" s="30"/>
      <c r="I154" s="30">
        <v>0</v>
      </c>
      <c r="J154" s="30">
        <v>0</v>
      </c>
      <c r="K154" s="30">
        <v>0</v>
      </c>
      <c r="L154" s="30">
        <v>0</v>
      </c>
      <c r="M154" s="30">
        <v>0</v>
      </c>
      <c r="N154" s="30">
        <v>0</v>
      </c>
      <c r="O154" s="30"/>
      <c r="P154" s="38"/>
      <c r="Q154" s="30"/>
      <c r="R154" s="30"/>
      <c r="S154" s="30"/>
      <c r="T154" s="30"/>
      <c r="U154" s="30"/>
    </row>
    <row r="155" spans="1:21" x14ac:dyDescent="0.3">
      <c r="A155" s="29" t="s">
        <v>45</v>
      </c>
      <c r="B155" s="29" t="s">
        <v>146</v>
      </c>
      <c r="C155" s="29" t="s">
        <v>93</v>
      </c>
      <c r="D155" s="29" t="s">
        <v>74</v>
      </c>
      <c r="E155" s="29" t="s">
        <v>41</v>
      </c>
      <c r="F155" s="29">
        <v>0</v>
      </c>
    </row>
    <row r="156" spans="1:21" x14ac:dyDescent="0.3">
      <c r="A156" s="29" t="s">
        <v>45</v>
      </c>
      <c r="B156" s="29" t="s">
        <v>145</v>
      </c>
      <c r="C156" s="29" t="s">
        <v>91</v>
      </c>
      <c r="D156" s="29" t="s">
        <v>74</v>
      </c>
      <c r="E156" s="29" t="s">
        <v>41</v>
      </c>
      <c r="F156" s="29">
        <v>0</v>
      </c>
    </row>
    <row r="157" spans="1:21" x14ac:dyDescent="0.3">
      <c r="A157" s="29" t="s">
        <v>45</v>
      </c>
      <c r="B157" s="29" t="s">
        <v>144</v>
      </c>
      <c r="C157" s="29" t="s">
        <v>89</v>
      </c>
      <c r="D157" s="29" t="s">
        <v>42</v>
      </c>
      <c r="E157" s="29" t="s">
        <v>41</v>
      </c>
      <c r="F157" s="30"/>
      <c r="G157" s="30"/>
      <c r="H157" s="30"/>
      <c r="I157" s="30"/>
      <c r="J157" s="30"/>
      <c r="K157" s="30"/>
      <c r="L157" s="30"/>
      <c r="M157" s="30"/>
      <c r="N157" s="30"/>
      <c r="O157" s="30">
        <v>0</v>
      </c>
      <c r="P157" s="38">
        <v>0</v>
      </c>
      <c r="Q157" s="30">
        <v>0</v>
      </c>
      <c r="R157" s="30">
        <v>0</v>
      </c>
      <c r="S157" s="30">
        <v>0</v>
      </c>
      <c r="T157" s="30">
        <v>0</v>
      </c>
      <c r="U157" s="30">
        <v>0</v>
      </c>
    </row>
    <row r="158" spans="1:21" x14ac:dyDescent="0.3">
      <c r="A158" s="29" t="s">
        <v>45</v>
      </c>
      <c r="B158" s="29" t="s">
        <v>143</v>
      </c>
      <c r="C158" s="29" t="s">
        <v>87</v>
      </c>
      <c r="D158" s="29" t="s">
        <v>42</v>
      </c>
      <c r="E158" s="29" t="s">
        <v>41</v>
      </c>
      <c r="F158" s="30"/>
      <c r="G158" s="30"/>
      <c r="H158" s="30"/>
      <c r="I158" s="30">
        <v>0</v>
      </c>
      <c r="J158" s="30">
        <v>0</v>
      </c>
      <c r="K158" s="30">
        <v>0</v>
      </c>
      <c r="L158" s="30">
        <v>0</v>
      </c>
      <c r="M158" s="30">
        <v>0</v>
      </c>
      <c r="N158" s="30">
        <v>0</v>
      </c>
      <c r="O158" s="30"/>
      <c r="P158" s="38"/>
      <c r="Q158" s="30"/>
      <c r="R158" s="30"/>
      <c r="S158" s="30"/>
      <c r="T158" s="30"/>
      <c r="U158" s="30"/>
    </row>
    <row r="159" spans="1:21" x14ac:dyDescent="0.3">
      <c r="A159" s="29" t="s">
        <v>45</v>
      </c>
      <c r="B159" s="29" t="s">
        <v>142</v>
      </c>
      <c r="C159" s="29" t="s">
        <v>85</v>
      </c>
      <c r="D159" s="29" t="s">
        <v>74</v>
      </c>
      <c r="E159" s="29" t="s">
        <v>41</v>
      </c>
      <c r="F159" s="29">
        <v>0</v>
      </c>
    </row>
    <row r="160" spans="1:21" x14ac:dyDescent="0.3">
      <c r="A160" s="29" t="s">
        <v>45</v>
      </c>
      <c r="B160" s="29" t="s">
        <v>141</v>
      </c>
      <c r="C160" s="29" t="s">
        <v>83</v>
      </c>
      <c r="D160" s="29" t="s">
        <v>74</v>
      </c>
      <c r="E160" s="29" t="s">
        <v>41</v>
      </c>
      <c r="F160" s="29">
        <v>0</v>
      </c>
    </row>
    <row r="161" spans="1:21" x14ac:dyDescent="0.3">
      <c r="A161" s="29" t="s">
        <v>45</v>
      </c>
      <c r="B161" s="29" t="s">
        <v>140</v>
      </c>
      <c r="C161" s="29" t="s">
        <v>81</v>
      </c>
      <c r="D161" s="29" t="s">
        <v>42</v>
      </c>
      <c r="E161" s="29" t="s">
        <v>41</v>
      </c>
      <c r="F161" s="30"/>
      <c r="G161" s="30"/>
      <c r="H161" s="30"/>
      <c r="I161" s="30"/>
      <c r="J161" s="30"/>
      <c r="K161" s="30"/>
      <c r="L161" s="30"/>
      <c r="M161" s="30"/>
      <c r="N161" s="30"/>
      <c r="O161" s="30">
        <v>0</v>
      </c>
      <c r="P161" s="38">
        <v>0</v>
      </c>
      <c r="Q161" s="30">
        <v>0</v>
      </c>
      <c r="R161" s="30">
        <v>0</v>
      </c>
      <c r="S161" s="30">
        <v>0</v>
      </c>
      <c r="T161" s="30">
        <v>0</v>
      </c>
      <c r="U161" s="30">
        <v>0</v>
      </c>
    </row>
    <row r="162" spans="1:21" x14ac:dyDescent="0.3">
      <c r="A162" s="29" t="s">
        <v>45</v>
      </c>
      <c r="B162" s="29" t="s">
        <v>139</v>
      </c>
      <c r="C162" s="29" t="s">
        <v>79</v>
      </c>
      <c r="D162" s="29" t="s">
        <v>42</v>
      </c>
      <c r="E162" s="29" t="s">
        <v>41</v>
      </c>
      <c r="F162" s="30"/>
      <c r="G162" s="30"/>
      <c r="H162" s="30"/>
      <c r="I162" s="30">
        <v>0</v>
      </c>
      <c r="J162" s="30">
        <v>0</v>
      </c>
      <c r="K162" s="30">
        <v>0</v>
      </c>
      <c r="L162" s="30">
        <v>0</v>
      </c>
      <c r="M162" s="30">
        <v>0</v>
      </c>
      <c r="N162" s="30">
        <v>0</v>
      </c>
      <c r="O162" s="30"/>
      <c r="P162" s="38"/>
      <c r="Q162" s="30"/>
      <c r="R162" s="30"/>
      <c r="S162" s="30"/>
      <c r="T162" s="30"/>
      <c r="U162" s="30"/>
    </row>
    <row r="163" spans="1:21" x14ac:dyDescent="0.3">
      <c r="A163" s="29" t="s">
        <v>45</v>
      </c>
      <c r="B163" s="29" t="s">
        <v>138</v>
      </c>
      <c r="C163" s="29" t="s">
        <v>77</v>
      </c>
      <c r="D163" s="29" t="s">
        <v>74</v>
      </c>
      <c r="E163" s="29" t="s">
        <v>41</v>
      </c>
      <c r="F163" s="29">
        <v>0</v>
      </c>
    </row>
    <row r="164" spans="1:21" x14ac:dyDescent="0.3">
      <c r="A164" s="29" t="s">
        <v>45</v>
      </c>
      <c r="B164" s="29" t="s">
        <v>137</v>
      </c>
      <c r="C164" s="29" t="s">
        <v>75</v>
      </c>
      <c r="D164" s="29" t="s">
        <v>74</v>
      </c>
      <c r="E164" s="29" t="s">
        <v>41</v>
      </c>
      <c r="F164" s="29">
        <v>0</v>
      </c>
    </row>
    <row r="165" spans="1:21" x14ac:dyDescent="0.3">
      <c r="A165" s="29" t="s">
        <v>45</v>
      </c>
      <c r="B165" s="29" t="s">
        <v>136</v>
      </c>
      <c r="C165" s="29" t="s">
        <v>72</v>
      </c>
      <c r="D165" s="29" t="s">
        <v>42</v>
      </c>
      <c r="E165" s="29" t="s">
        <v>41</v>
      </c>
      <c r="F165" s="30"/>
      <c r="G165" s="30"/>
      <c r="H165" s="30"/>
      <c r="I165" s="30"/>
      <c r="J165" s="30"/>
      <c r="K165" s="30"/>
      <c r="L165" s="30"/>
      <c r="M165" s="30"/>
      <c r="N165" s="30"/>
      <c r="O165" s="30">
        <v>0</v>
      </c>
      <c r="P165" s="38">
        <v>0</v>
      </c>
      <c r="Q165" s="30">
        <v>0</v>
      </c>
      <c r="R165" s="30">
        <v>0</v>
      </c>
      <c r="S165" s="30">
        <v>0</v>
      </c>
      <c r="T165" s="30">
        <v>0</v>
      </c>
      <c r="U165" s="30">
        <v>0</v>
      </c>
    </row>
    <row r="166" spans="1:21" x14ac:dyDescent="0.3">
      <c r="A166" s="29" t="s">
        <v>45</v>
      </c>
      <c r="B166" s="29" t="s">
        <v>135</v>
      </c>
      <c r="C166" s="29" t="s">
        <v>70</v>
      </c>
      <c r="D166" s="29" t="s">
        <v>42</v>
      </c>
      <c r="E166" s="29" t="s">
        <v>41</v>
      </c>
      <c r="F166" s="30"/>
      <c r="G166" s="30"/>
      <c r="H166" s="30"/>
      <c r="I166" s="30">
        <v>0</v>
      </c>
      <c r="J166" s="30">
        <v>0</v>
      </c>
      <c r="K166" s="30">
        <v>0</v>
      </c>
      <c r="L166" s="30">
        <v>0</v>
      </c>
      <c r="M166" s="30">
        <v>0</v>
      </c>
      <c r="N166" s="30">
        <v>0</v>
      </c>
      <c r="O166" s="30"/>
      <c r="P166" s="38"/>
      <c r="Q166" s="30"/>
      <c r="R166" s="30"/>
      <c r="S166" s="30"/>
      <c r="T166" s="30"/>
      <c r="U166" s="30"/>
    </row>
    <row r="167" spans="1:21" x14ac:dyDescent="0.3">
      <c r="A167" s="29" t="s">
        <v>45</v>
      </c>
      <c r="B167" s="29" t="s">
        <v>134</v>
      </c>
      <c r="C167" s="29" t="s">
        <v>133</v>
      </c>
      <c r="D167" s="29" t="s">
        <v>74</v>
      </c>
      <c r="E167" s="29" t="s">
        <v>41</v>
      </c>
      <c r="F167" s="29">
        <v>0</v>
      </c>
    </row>
    <row r="168" spans="1:21" x14ac:dyDescent="0.3">
      <c r="A168" s="29" t="s">
        <v>45</v>
      </c>
      <c r="B168" s="29" t="s">
        <v>132</v>
      </c>
      <c r="C168" s="29" t="s">
        <v>131</v>
      </c>
      <c r="D168" s="29" t="s">
        <v>74</v>
      </c>
      <c r="E168" s="29" t="s">
        <v>41</v>
      </c>
      <c r="F168" s="29">
        <v>0</v>
      </c>
    </row>
    <row r="169" spans="1:21" x14ac:dyDescent="0.3">
      <c r="A169" s="29" t="s">
        <v>45</v>
      </c>
      <c r="B169" s="29" t="s">
        <v>130</v>
      </c>
      <c r="C169" s="29" t="s">
        <v>129</v>
      </c>
      <c r="D169" s="29" t="s">
        <v>42</v>
      </c>
      <c r="E169" s="29" t="s">
        <v>41</v>
      </c>
      <c r="F169" s="30"/>
      <c r="G169" s="30"/>
      <c r="H169" s="30"/>
      <c r="I169" s="30"/>
      <c r="J169" s="30"/>
      <c r="K169" s="30"/>
      <c r="L169" s="30"/>
      <c r="M169" s="30"/>
      <c r="N169" s="30"/>
      <c r="O169" s="30">
        <v>0</v>
      </c>
      <c r="P169" s="38">
        <v>0</v>
      </c>
      <c r="Q169" s="30">
        <v>0</v>
      </c>
      <c r="R169" s="30">
        <v>0</v>
      </c>
      <c r="S169" s="30">
        <v>0</v>
      </c>
      <c r="T169" s="30">
        <v>0</v>
      </c>
      <c r="U169" s="30">
        <v>0</v>
      </c>
    </row>
    <row r="170" spans="1:21" x14ac:dyDescent="0.3">
      <c r="A170" s="29" t="s">
        <v>45</v>
      </c>
      <c r="B170" s="29" t="s">
        <v>128</v>
      </c>
      <c r="C170" s="29" t="s">
        <v>127</v>
      </c>
      <c r="D170" s="29" t="s">
        <v>42</v>
      </c>
      <c r="E170" s="29" t="s">
        <v>41</v>
      </c>
      <c r="F170" s="30"/>
      <c r="G170" s="30">
        <v>0</v>
      </c>
      <c r="H170" s="30">
        <v>0</v>
      </c>
      <c r="I170" s="30">
        <v>0</v>
      </c>
      <c r="J170" s="30">
        <v>0</v>
      </c>
      <c r="K170" s="30">
        <v>0</v>
      </c>
      <c r="L170" s="30">
        <v>0</v>
      </c>
      <c r="M170" s="30">
        <v>0</v>
      </c>
      <c r="N170" s="30">
        <v>0</v>
      </c>
      <c r="O170" s="30"/>
      <c r="P170" s="38"/>
      <c r="Q170" s="30"/>
      <c r="R170" s="30"/>
      <c r="S170" s="30"/>
      <c r="T170" s="30"/>
      <c r="U170" s="30"/>
    </row>
    <row r="171" spans="1:21" x14ac:dyDescent="0.3">
      <c r="A171" s="29" t="s">
        <v>45</v>
      </c>
      <c r="B171" s="29" t="s">
        <v>126</v>
      </c>
      <c r="C171" s="29" t="s">
        <v>125</v>
      </c>
      <c r="D171" s="29" t="s">
        <v>74</v>
      </c>
      <c r="E171" s="29" t="s">
        <v>41</v>
      </c>
      <c r="F171" s="29">
        <v>0</v>
      </c>
    </row>
    <row r="172" spans="1:21" x14ac:dyDescent="0.3">
      <c r="A172" s="29" t="s">
        <v>45</v>
      </c>
      <c r="B172" s="29" t="s">
        <v>124</v>
      </c>
      <c r="C172" s="29" t="s">
        <v>123</v>
      </c>
      <c r="D172" s="29" t="s">
        <v>74</v>
      </c>
      <c r="E172" s="29" t="s">
        <v>41</v>
      </c>
      <c r="F172" s="29">
        <v>0</v>
      </c>
    </row>
    <row r="173" spans="1:21" x14ac:dyDescent="0.3">
      <c r="A173" s="29" t="s">
        <v>45</v>
      </c>
      <c r="B173" s="29" t="s">
        <v>122</v>
      </c>
      <c r="C173" s="29" t="s">
        <v>121</v>
      </c>
      <c r="D173" s="29" t="s">
        <v>42</v>
      </c>
      <c r="E173" s="29" t="s">
        <v>41</v>
      </c>
      <c r="F173" s="30"/>
      <c r="G173" s="30"/>
      <c r="H173" s="30"/>
      <c r="I173" s="30"/>
      <c r="J173" s="30"/>
      <c r="K173" s="30"/>
      <c r="L173" s="30"/>
      <c r="M173" s="30"/>
      <c r="N173" s="30"/>
      <c r="O173" s="30">
        <v>0</v>
      </c>
      <c r="P173" s="38">
        <v>0</v>
      </c>
      <c r="Q173" s="30">
        <v>0</v>
      </c>
      <c r="R173" s="30">
        <v>0</v>
      </c>
      <c r="S173" s="30">
        <v>0</v>
      </c>
      <c r="T173" s="30">
        <v>0</v>
      </c>
      <c r="U173" s="30">
        <v>0</v>
      </c>
    </row>
    <row r="174" spans="1:21" x14ac:dyDescent="0.3">
      <c r="A174" s="29" t="s">
        <v>45</v>
      </c>
      <c r="B174" s="29" t="s">
        <v>120</v>
      </c>
      <c r="C174" s="29" t="s">
        <v>119</v>
      </c>
      <c r="D174" s="29" t="s">
        <v>42</v>
      </c>
      <c r="E174" s="29" t="s">
        <v>41</v>
      </c>
      <c r="F174" s="30"/>
      <c r="G174" s="30">
        <v>0</v>
      </c>
      <c r="H174" s="30">
        <v>0</v>
      </c>
      <c r="I174" s="30">
        <v>0</v>
      </c>
      <c r="J174" s="30">
        <v>0</v>
      </c>
      <c r="K174" s="30">
        <v>0</v>
      </c>
      <c r="L174" s="30">
        <v>0</v>
      </c>
      <c r="M174" s="30">
        <v>0</v>
      </c>
      <c r="N174" s="30">
        <v>0</v>
      </c>
      <c r="O174" s="30"/>
      <c r="P174" s="38"/>
      <c r="Q174" s="30"/>
      <c r="R174" s="30"/>
      <c r="S174" s="30"/>
      <c r="T174" s="30"/>
      <c r="U174" s="30"/>
    </row>
    <row r="175" spans="1:21" x14ac:dyDescent="0.3">
      <c r="A175" s="29" t="s">
        <v>45</v>
      </c>
      <c r="B175" s="29" t="s">
        <v>118</v>
      </c>
      <c r="C175" s="29" t="s">
        <v>117</v>
      </c>
      <c r="D175" s="29" t="s">
        <v>74</v>
      </c>
      <c r="E175" s="29" t="s">
        <v>41</v>
      </c>
      <c r="F175" s="29">
        <v>0</v>
      </c>
    </row>
    <row r="176" spans="1:21" x14ac:dyDescent="0.3">
      <c r="A176" s="29" t="s">
        <v>45</v>
      </c>
      <c r="B176" s="29" t="s">
        <v>116</v>
      </c>
      <c r="C176" s="29" t="s">
        <v>115</v>
      </c>
      <c r="D176" s="29" t="s">
        <v>74</v>
      </c>
      <c r="E176" s="29" t="s">
        <v>41</v>
      </c>
      <c r="F176" s="29">
        <v>0</v>
      </c>
    </row>
    <row r="177" spans="1:21" x14ac:dyDescent="0.3">
      <c r="A177" s="29" t="s">
        <v>45</v>
      </c>
      <c r="B177" s="29" t="s">
        <v>114</v>
      </c>
      <c r="C177" s="29" t="s">
        <v>113</v>
      </c>
      <c r="D177" s="29" t="s">
        <v>42</v>
      </c>
      <c r="E177" s="29" t="s">
        <v>41</v>
      </c>
      <c r="F177" s="30"/>
      <c r="G177" s="30"/>
      <c r="H177" s="30"/>
      <c r="I177" s="30"/>
      <c r="J177" s="30"/>
      <c r="K177" s="30"/>
      <c r="L177" s="30"/>
      <c r="M177" s="30"/>
      <c r="N177" s="30"/>
      <c r="O177" s="30">
        <v>0</v>
      </c>
      <c r="P177" s="38">
        <v>0</v>
      </c>
      <c r="Q177" s="30">
        <v>0</v>
      </c>
      <c r="R177" s="30">
        <v>0</v>
      </c>
      <c r="S177" s="30">
        <v>0</v>
      </c>
      <c r="T177" s="30">
        <v>0</v>
      </c>
      <c r="U177" s="30">
        <v>0</v>
      </c>
    </row>
    <row r="178" spans="1:21" x14ac:dyDescent="0.3">
      <c r="A178" s="29" t="s">
        <v>45</v>
      </c>
      <c r="B178" s="29" t="s">
        <v>112</v>
      </c>
      <c r="C178" s="29" t="s">
        <v>111</v>
      </c>
      <c r="D178" s="29" t="s">
        <v>42</v>
      </c>
      <c r="E178" s="29" t="s">
        <v>41</v>
      </c>
      <c r="F178" s="30"/>
      <c r="G178" s="30">
        <v>0</v>
      </c>
      <c r="H178" s="30">
        <v>0</v>
      </c>
      <c r="I178" s="30">
        <v>0</v>
      </c>
      <c r="J178" s="30">
        <v>0</v>
      </c>
      <c r="K178" s="30">
        <v>0</v>
      </c>
      <c r="L178" s="30">
        <v>0</v>
      </c>
      <c r="M178" s="30">
        <v>0</v>
      </c>
      <c r="N178" s="30">
        <v>0</v>
      </c>
      <c r="O178" s="30"/>
      <c r="P178" s="38"/>
      <c r="Q178" s="30"/>
      <c r="R178" s="30"/>
      <c r="S178" s="30"/>
      <c r="T178" s="30"/>
      <c r="U178" s="30"/>
    </row>
    <row r="179" spans="1:21" x14ac:dyDescent="0.3">
      <c r="A179" s="29" t="s">
        <v>45</v>
      </c>
      <c r="B179" s="29" t="s">
        <v>110</v>
      </c>
      <c r="C179" s="29" t="s">
        <v>109</v>
      </c>
      <c r="D179" s="29" t="s">
        <v>74</v>
      </c>
      <c r="E179" s="29" t="s">
        <v>41</v>
      </c>
      <c r="F179" s="29">
        <v>0</v>
      </c>
    </row>
    <row r="180" spans="1:21" x14ac:dyDescent="0.3">
      <c r="A180" s="29" t="s">
        <v>45</v>
      </c>
      <c r="B180" s="29" t="s">
        <v>108</v>
      </c>
      <c r="C180" s="29" t="s">
        <v>107</v>
      </c>
      <c r="D180" s="29" t="s">
        <v>74</v>
      </c>
      <c r="E180" s="29" t="s">
        <v>41</v>
      </c>
      <c r="F180" s="29">
        <v>0</v>
      </c>
    </row>
    <row r="181" spans="1:21" x14ac:dyDescent="0.3">
      <c r="A181" s="29" t="s">
        <v>45</v>
      </c>
      <c r="B181" s="29" t="s">
        <v>106</v>
      </c>
      <c r="C181" s="29" t="s">
        <v>105</v>
      </c>
      <c r="D181" s="29" t="s">
        <v>42</v>
      </c>
      <c r="E181" s="29" t="s">
        <v>41</v>
      </c>
      <c r="F181" s="30"/>
      <c r="G181" s="30"/>
      <c r="H181" s="30"/>
      <c r="I181" s="30"/>
      <c r="J181" s="30"/>
      <c r="K181" s="30"/>
      <c r="L181" s="30"/>
      <c r="M181" s="30"/>
      <c r="N181" s="30"/>
      <c r="O181" s="30">
        <v>0</v>
      </c>
      <c r="P181" s="38">
        <v>0</v>
      </c>
      <c r="Q181" s="30">
        <v>0</v>
      </c>
      <c r="R181" s="30">
        <v>0</v>
      </c>
      <c r="S181" s="30">
        <v>0</v>
      </c>
      <c r="T181" s="30">
        <v>0</v>
      </c>
      <c r="U181" s="30">
        <v>0</v>
      </c>
    </row>
    <row r="182" spans="1:21" x14ac:dyDescent="0.3">
      <c r="A182" s="29" t="s">
        <v>45</v>
      </c>
      <c r="B182" s="29" t="s">
        <v>104</v>
      </c>
      <c r="C182" s="29" t="s">
        <v>103</v>
      </c>
      <c r="D182" s="29" t="s">
        <v>42</v>
      </c>
      <c r="E182" s="29" t="s">
        <v>41</v>
      </c>
      <c r="F182" s="30"/>
      <c r="G182" s="30">
        <v>0</v>
      </c>
      <c r="H182" s="30">
        <v>0</v>
      </c>
      <c r="I182" s="30">
        <v>0</v>
      </c>
      <c r="J182" s="30">
        <v>0</v>
      </c>
      <c r="K182" s="30">
        <v>0</v>
      </c>
      <c r="L182" s="30">
        <v>0</v>
      </c>
      <c r="M182" s="30">
        <v>0</v>
      </c>
      <c r="N182" s="30">
        <v>0</v>
      </c>
      <c r="O182" s="30"/>
      <c r="P182" s="38"/>
      <c r="Q182" s="30"/>
      <c r="R182" s="30"/>
      <c r="S182" s="30"/>
      <c r="T182" s="30"/>
      <c r="U182" s="30"/>
    </row>
    <row r="183" spans="1:21" x14ac:dyDescent="0.3">
      <c r="A183" s="29" t="s">
        <v>45</v>
      </c>
      <c r="B183" s="29" t="s">
        <v>102</v>
      </c>
      <c r="C183" s="29" t="s">
        <v>101</v>
      </c>
      <c r="D183" s="29" t="s">
        <v>74</v>
      </c>
      <c r="E183" s="29" t="s">
        <v>41</v>
      </c>
      <c r="F183" s="29">
        <v>0</v>
      </c>
    </row>
    <row r="184" spans="1:21" x14ac:dyDescent="0.3">
      <c r="A184" s="29" t="s">
        <v>45</v>
      </c>
      <c r="B184" s="29" t="s">
        <v>100</v>
      </c>
      <c r="C184" s="29" t="s">
        <v>99</v>
      </c>
      <c r="D184" s="29" t="s">
        <v>74</v>
      </c>
      <c r="E184" s="29" t="s">
        <v>41</v>
      </c>
      <c r="F184" s="29">
        <v>0</v>
      </c>
    </row>
    <row r="185" spans="1:21" x14ac:dyDescent="0.3">
      <c r="A185" s="29" t="s">
        <v>45</v>
      </c>
      <c r="B185" s="29" t="s">
        <v>98</v>
      </c>
      <c r="C185" s="29" t="s">
        <v>97</v>
      </c>
      <c r="D185" s="29" t="s">
        <v>42</v>
      </c>
      <c r="E185" s="29" t="s">
        <v>41</v>
      </c>
      <c r="F185" s="30"/>
      <c r="G185" s="30"/>
      <c r="H185" s="30"/>
      <c r="I185" s="30"/>
      <c r="J185" s="30"/>
      <c r="K185" s="30"/>
      <c r="L185" s="30"/>
      <c r="M185" s="30"/>
      <c r="N185" s="30"/>
      <c r="O185" s="30">
        <v>0</v>
      </c>
      <c r="P185" s="38">
        <v>0</v>
      </c>
      <c r="Q185" s="30">
        <v>0</v>
      </c>
      <c r="R185" s="30">
        <v>0</v>
      </c>
      <c r="S185" s="30">
        <v>0</v>
      </c>
      <c r="T185" s="30">
        <v>0</v>
      </c>
      <c r="U185" s="30">
        <v>0</v>
      </c>
    </row>
    <row r="186" spans="1:21" x14ac:dyDescent="0.3">
      <c r="A186" s="29" t="s">
        <v>45</v>
      </c>
      <c r="B186" s="29" t="s">
        <v>96</v>
      </c>
      <c r="C186" s="29" t="s">
        <v>95</v>
      </c>
      <c r="D186" s="29" t="s">
        <v>42</v>
      </c>
      <c r="E186" s="29" t="s">
        <v>41</v>
      </c>
      <c r="F186" s="30"/>
      <c r="G186" s="30">
        <v>0</v>
      </c>
      <c r="H186" s="30">
        <v>0</v>
      </c>
      <c r="I186" s="30">
        <v>0</v>
      </c>
      <c r="J186" s="30">
        <v>0</v>
      </c>
      <c r="K186" s="30">
        <v>0</v>
      </c>
      <c r="L186" s="30">
        <v>0</v>
      </c>
      <c r="M186" s="30">
        <v>0</v>
      </c>
      <c r="N186" s="30">
        <v>0</v>
      </c>
      <c r="O186" s="30"/>
      <c r="P186" s="38"/>
      <c r="Q186" s="30"/>
      <c r="R186" s="30"/>
      <c r="S186" s="30"/>
      <c r="T186" s="30"/>
      <c r="U186" s="30"/>
    </row>
    <row r="187" spans="1:21" x14ac:dyDescent="0.3">
      <c r="A187" s="29" t="s">
        <v>45</v>
      </c>
      <c r="B187" s="29" t="s">
        <v>94</v>
      </c>
      <c r="C187" s="29" t="s">
        <v>93</v>
      </c>
      <c r="D187" s="29" t="s">
        <v>74</v>
      </c>
      <c r="E187" s="29" t="s">
        <v>41</v>
      </c>
      <c r="F187" s="29">
        <v>0</v>
      </c>
    </row>
    <row r="188" spans="1:21" x14ac:dyDescent="0.3">
      <c r="A188" s="29" t="s">
        <v>45</v>
      </c>
      <c r="B188" s="29" t="s">
        <v>92</v>
      </c>
      <c r="C188" s="29" t="s">
        <v>91</v>
      </c>
      <c r="D188" s="29" t="s">
        <v>74</v>
      </c>
      <c r="E188" s="29" t="s">
        <v>41</v>
      </c>
      <c r="F188" s="29">
        <v>0</v>
      </c>
    </row>
    <row r="189" spans="1:21" x14ac:dyDescent="0.3">
      <c r="A189" s="29" t="s">
        <v>45</v>
      </c>
      <c r="B189" s="29" t="s">
        <v>90</v>
      </c>
      <c r="C189" s="29" t="s">
        <v>89</v>
      </c>
      <c r="D189" s="29" t="s">
        <v>42</v>
      </c>
      <c r="E189" s="29" t="s">
        <v>41</v>
      </c>
      <c r="F189" s="30"/>
      <c r="G189" s="30"/>
      <c r="H189" s="30"/>
      <c r="I189" s="30"/>
      <c r="J189" s="30"/>
      <c r="K189" s="30"/>
      <c r="L189" s="30"/>
      <c r="M189" s="30"/>
      <c r="N189" s="30"/>
      <c r="O189" s="30">
        <v>0</v>
      </c>
      <c r="P189" s="38">
        <v>0</v>
      </c>
      <c r="Q189" s="30">
        <v>0</v>
      </c>
      <c r="R189" s="30">
        <v>0</v>
      </c>
      <c r="S189" s="30">
        <v>0</v>
      </c>
      <c r="T189" s="30">
        <v>0</v>
      </c>
      <c r="U189" s="30">
        <v>0</v>
      </c>
    </row>
    <row r="190" spans="1:21" x14ac:dyDescent="0.3">
      <c r="A190" s="29" t="s">
        <v>45</v>
      </c>
      <c r="B190" s="29" t="s">
        <v>88</v>
      </c>
      <c r="C190" s="29" t="s">
        <v>87</v>
      </c>
      <c r="D190" s="29" t="s">
        <v>42</v>
      </c>
      <c r="E190" s="29" t="s">
        <v>41</v>
      </c>
      <c r="F190" s="30"/>
      <c r="G190" s="30">
        <v>0</v>
      </c>
      <c r="H190" s="30">
        <v>0</v>
      </c>
      <c r="I190" s="30">
        <v>0</v>
      </c>
      <c r="J190" s="30">
        <v>0</v>
      </c>
      <c r="K190" s="30">
        <v>0</v>
      </c>
      <c r="L190" s="30">
        <v>0</v>
      </c>
      <c r="M190" s="30">
        <v>0</v>
      </c>
      <c r="N190" s="30">
        <v>0</v>
      </c>
      <c r="O190" s="30"/>
      <c r="P190" s="38"/>
      <c r="Q190" s="30"/>
      <c r="R190" s="30"/>
      <c r="S190" s="30"/>
      <c r="T190" s="30"/>
      <c r="U190" s="30"/>
    </row>
    <row r="191" spans="1:21" x14ac:dyDescent="0.3">
      <c r="A191" s="29" t="s">
        <v>45</v>
      </c>
      <c r="B191" s="29" t="s">
        <v>86</v>
      </c>
      <c r="C191" s="29" t="s">
        <v>85</v>
      </c>
      <c r="D191" s="29" t="s">
        <v>74</v>
      </c>
      <c r="E191" s="29" t="s">
        <v>41</v>
      </c>
      <c r="F191" s="29">
        <v>0</v>
      </c>
    </row>
    <row r="192" spans="1:21" x14ac:dyDescent="0.3">
      <c r="A192" s="29" t="s">
        <v>45</v>
      </c>
      <c r="B192" s="29" t="s">
        <v>84</v>
      </c>
      <c r="C192" s="29" t="s">
        <v>83</v>
      </c>
      <c r="D192" s="29" t="s">
        <v>74</v>
      </c>
      <c r="E192" s="29" t="s">
        <v>41</v>
      </c>
      <c r="F192" s="29">
        <v>0</v>
      </c>
    </row>
    <row r="193" spans="1:21" x14ac:dyDescent="0.3">
      <c r="A193" s="29" t="s">
        <v>45</v>
      </c>
      <c r="B193" s="29" t="s">
        <v>82</v>
      </c>
      <c r="C193" s="29" t="s">
        <v>81</v>
      </c>
      <c r="D193" s="29" t="s">
        <v>42</v>
      </c>
      <c r="E193" s="29" t="s">
        <v>41</v>
      </c>
      <c r="F193" s="30"/>
      <c r="G193" s="30"/>
      <c r="H193" s="30"/>
      <c r="I193" s="30"/>
      <c r="J193" s="30"/>
      <c r="K193" s="30"/>
      <c r="L193" s="30"/>
      <c r="M193" s="30"/>
      <c r="N193" s="30"/>
      <c r="O193" s="30">
        <v>0</v>
      </c>
      <c r="P193" s="38">
        <v>0</v>
      </c>
      <c r="Q193" s="30">
        <v>0</v>
      </c>
      <c r="R193" s="30">
        <v>0</v>
      </c>
      <c r="S193" s="30">
        <v>0</v>
      </c>
      <c r="T193" s="30">
        <v>0</v>
      </c>
      <c r="U193" s="30">
        <v>0</v>
      </c>
    </row>
    <row r="194" spans="1:21" x14ac:dyDescent="0.3">
      <c r="A194" s="29" t="s">
        <v>45</v>
      </c>
      <c r="B194" s="29" t="s">
        <v>80</v>
      </c>
      <c r="C194" s="29" t="s">
        <v>79</v>
      </c>
      <c r="D194" s="29" t="s">
        <v>42</v>
      </c>
      <c r="E194" s="29" t="s">
        <v>41</v>
      </c>
      <c r="F194" s="30"/>
      <c r="G194" s="30">
        <v>0</v>
      </c>
      <c r="H194" s="30">
        <v>0</v>
      </c>
      <c r="I194" s="30">
        <v>0</v>
      </c>
      <c r="J194" s="30">
        <v>0</v>
      </c>
      <c r="K194" s="30">
        <v>0</v>
      </c>
      <c r="L194" s="30">
        <v>0</v>
      </c>
      <c r="M194" s="30">
        <v>0</v>
      </c>
      <c r="N194" s="30">
        <v>0</v>
      </c>
      <c r="O194" s="30"/>
      <c r="P194" s="38"/>
      <c r="Q194" s="30"/>
      <c r="R194" s="30"/>
      <c r="S194" s="30"/>
      <c r="T194" s="30"/>
      <c r="U194" s="30"/>
    </row>
    <row r="195" spans="1:21" x14ac:dyDescent="0.3">
      <c r="A195" s="29" t="s">
        <v>45</v>
      </c>
      <c r="B195" s="29" t="s">
        <v>78</v>
      </c>
      <c r="C195" s="29" t="s">
        <v>77</v>
      </c>
      <c r="D195" s="29" t="s">
        <v>74</v>
      </c>
      <c r="E195" s="29" t="s">
        <v>41</v>
      </c>
      <c r="F195" s="29">
        <v>0</v>
      </c>
    </row>
    <row r="196" spans="1:21" x14ac:dyDescent="0.3">
      <c r="A196" s="29" t="s">
        <v>45</v>
      </c>
      <c r="B196" s="29" t="s">
        <v>76</v>
      </c>
      <c r="C196" s="29" t="s">
        <v>75</v>
      </c>
      <c r="D196" s="29" t="s">
        <v>74</v>
      </c>
      <c r="E196" s="29" t="s">
        <v>41</v>
      </c>
      <c r="F196" s="29">
        <v>0</v>
      </c>
    </row>
    <row r="197" spans="1:21" x14ac:dyDescent="0.3">
      <c r="A197" s="29" t="s">
        <v>45</v>
      </c>
      <c r="B197" s="29" t="s">
        <v>73</v>
      </c>
      <c r="C197" s="29" t="s">
        <v>72</v>
      </c>
      <c r="D197" s="29" t="s">
        <v>42</v>
      </c>
      <c r="E197" s="29" t="s">
        <v>41</v>
      </c>
      <c r="F197" s="30"/>
      <c r="G197" s="30"/>
      <c r="H197" s="30"/>
      <c r="I197" s="30"/>
      <c r="J197" s="30"/>
      <c r="K197" s="30"/>
      <c r="L197" s="30"/>
      <c r="M197" s="30"/>
      <c r="N197" s="30"/>
      <c r="O197" s="30">
        <v>0</v>
      </c>
      <c r="P197" s="38">
        <v>0</v>
      </c>
      <c r="Q197" s="30">
        <v>0</v>
      </c>
      <c r="R197" s="30">
        <v>0</v>
      </c>
      <c r="S197" s="30">
        <v>0</v>
      </c>
      <c r="T197" s="30">
        <v>0</v>
      </c>
      <c r="U197" s="30">
        <v>0</v>
      </c>
    </row>
    <row r="198" spans="1:21" x14ac:dyDescent="0.3">
      <c r="A198" s="29" t="s">
        <v>45</v>
      </c>
      <c r="B198" s="29" t="s">
        <v>71</v>
      </c>
      <c r="C198" s="29" t="s">
        <v>70</v>
      </c>
      <c r="D198" s="29" t="s">
        <v>42</v>
      </c>
      <c r="E198" s="29" t="s">
        <v>41</v>
      </c>
      <c r="F198" s="30"/>
      <c r="G198" s="30">
        <v>0</v>
      </c>
      <c r="H198" s="30">
        <v>0</v>
      </c>
      <c r="I198" s="30">
        <v>0</v>
      </c>
      <c r="J198" s="30">
        <v>0</v>
      </c>
      <c r="K198" s="30">
        <v>0</v>
      </c>
      <c r="L198" s="30">
        <v>0</v>
      </c>
      <c r="M198" s="30">
        <v>0</v>
      </c>
      <c r="N198" s="30">
        <v>0</v>
      </c>
      <c r="O198" s="30"/>
      <c r="P198" s="38"/>
      <c r="Q198" s="30"/>
      <c r="R198" s="30"/>
      <c r="S198" s="30"/>
      <c r="T198" s="30"/>
      <c r="U198" s="30"/>
    </row>
    <row r="199" spans="1:21" x14ac:dyDescent="0.3">
      <c r="A199" s="29" t="s">
        <v>45</v>
      </c>
      <c r="B199" s="29" t="s">
        <v>69</v>
      </c>
      <c r="C199" s="29" t="s">
        <v>68</v>
      </c>
      <c r="D199" s="29" t="s">
        <v>42</v>
      </c>
      <c r="E199" s="29" t="s">
        <v>41</v>
      </c>
      <c r="F199" s="30"/>
      <c r="G199" s="30"/>
      <c r="H199" s="30"/>
      <c r="I199" s="30"/>
      <c r="J199" s="30"/>
      <c r="K199" s="30"/>
      <c r="L199" s="30"/>
      <c r="M199" s="30"/>
      <c r="N199" s="30">
        <v>14.913</v>
      </c>
      <c r="O199" s="30">
        <v>14.579000000000001</v>
      </c>
      <c r="P199" s="38">
        <v>12.973000000000001</v>
      </c>
      <c r="Q199" s="30">
        <v>16.5</v>
      </c>
      <c r="R199" s="30">
        <v>17.247</v>
      </c>
      <c r="S199" s="30">
        <v>16.172999999999998</v>
      </c>
      <c r="T199" s="30">
        <v>15.031000000000001</v>
      </c>
      <c r="U199" s="30">
        <v>14.776999999999999</v>
      </c>
    </row>
    <row r="200" spans="1:21" x14ac:dyDescent="0.3">
      <c r="A200" s="29" t="s">
        <v>45</v>
      </c>
      <c r="B200" s="29" t="s">
        <v>67</v>
      </c>
      <c r="C200" s="29" t="s">
        <v>66</v>
      </c>
      <c r="D200" s="29" t="s">
        <v>42</v>
      </c>
      <c r="E200" s="29" t="s">
        <v>41</v>
      </c>
      <c r="F200" s="30"/>
      <c r="G200" s="30"/>
      <c r="H200" s="30"/>
      <c r="I200" s="30"/>
      <c r="J200" s="30"/>
      <c r="K200" s="30"/>
      <c r="L200" s="30"/>
      <c r="M200" s="30"/>
      <c r="N200" s="30">
        <v>3.4380000000000002</v>
      </c>
      <c r="O200" s="30">
        <v>4.5529999999999999</v>
      </c>
      <c r="P200" s="38">
        <v>3.6419999999999999</v>
      </c>
      <c r="Q200" s="30">
        <v>4.5860000000000003</v>
      </c>
      <c r="R200" s="30">
        <v>5.5289999999999999</v>
      </c>
      <c r="S200" s="30">
        <v>7.2919999999999998</v>
      </c>
      <c r="T200" s="30">
        <v>7.3369999999999997</v>
      </c>
      <c r="U200" s="30">
        <v>7.4729999999999999</v>
      </c>
    </row>
    <row r="201" spans="1:21" x14ac:dyDescent="0.3">
      <c r="A201" s="29" t="s">
        <v>45</v>
      </c>
      <c r="B201" s="29" t="s">
        <v>65</v>
      </c>
      <c r="C201" s="29" t="s">
        <v>64</v>
      </c>
      <c r="D201" s="29" t="s">
        <v>42</v>
      </c>
      <c r="E201" s="29" t="s">
        <v>41</v>
      </c>
      <c r="F201" s="30"/>
      <c r="G201" s="30"/>
      <c r="H201" s="30"/>
      <c r="I201" s="30"/>
      <c r="J201" s="30"/>
      <c r="K201" s="30"/>
      <c r="L201" s="30"/>
      <c r="M201" s="30"/>
      <c r="N201" s="30">
        <v>77.822999999999993</v>
      </c>
      <c r="O201" s="30">
        <v>46.999000000000002</v>
      </c>
      <c r="P201" s="38">
        <v>54.487000000000002</v>
      </c>
      <c r="Q201" s="30">
        <v>52.761000000000003</v>
      </c>
      <c r="R201" s="30">
        <v>64.585999999999999</v>
      </c>
      <c r="S201" s="30">
        <v>80.673000000000002</v>
      </c>
      <c r="T201" s="30">
        <v>77.956000000000003</v>
      </c>
      <c r="U201" s="30">
        <v>72.86</v>
      </c>
    </row>
    <row r="202" spans="1:21" x14ac:dyDescent="0.3">
      <c r="A202" s="29" t="s">
        <v>45</v>
      </c>
      <c r="B202" s="29" t="s">
        <v>63</v>
      </c>
      <c r="C202" s="29" t="s">
        <v>62</v>
      </c>
      <c r="D202" s="29" t="s">
        <v>42</v>
      </c>
      <c r="E202" s="29" t="s">
        <v>41</v>
      </c>
      <c r="F202" s="30"/>
      <c r="G202" s="30"/>
      <c r="H202" s="30"/>
      <c r="I202" s="30"/>
      <c r="J202" s="30"/>
      <c r="K202" s="30"/>
      <c r="L202" s="30"/>
      <c r="M202" s="30"/>
      <c r="N202" s="30">
        <v>78.927999999999997</v>
      </c>
      <c r="O202" s="30">
        <v>79.504000000000005</v>
      </c>
      <c r="P202" s="38">
        <v>68.942999999999998</v>
      </c>
      <c r="Q202" s="30">
        <v>86.424000000000007</v>
      </c>
      <c r="R202" s="30">
        <v>87.605999999999995</v>
      </c>
      <c r="S202" s="30">
        <v>88.055999999999997</v>
      </c>
      <c r="T202" s="30">
        <v>81.378</v>
      </c>
      <c r="U202" s="30">
        <v>80.650999999999996</v>
      </c>
    </row>
    <row r="203" spans="1:21" x14ac:dyDescent="0.3">
      <c r="A203" s="29" t="s">
        <v>45</v>
      </c>
      <c r="B203" s="29" t="s">
        <v>61</v>
      </c>
      <c r="C203" s="29" t="s">
        <v>60</v>
      </c>
      <c r="D203" s="29" t="s">
        <v>42</v>
      </c>
      <c r="E203" s="29" t="s">
        <v>41</v>
      </c>
      <c r="F203" s="30"/>
      <c r="G203" s="30"/>
      <c r="H203" s="30"/>
      <c r="I203" s="30"/>
      <c r="J203" s="30"/>
      <c r="K203" s="30"/>
      <c r="L203" s="30"/>
      <c r="M203" s="30"/>
      <c r="N203" s="30">
        <v>78.783000000000001</v>
      </c>
      <c r="O203" s="30">
        <v>64.332999999999998</v>
      </c>
      <c r="P203" s="38">
        <v>48.274999999999999</v>
      </c>
      <c r="Q203" s="30">
        <v>72.203999999999994</v>
      </c>
      <c r="R203" s="30">
        <v>70.588999999999999</v>
      </c>
      <c r="S203" s="30">
        <v>60.991</v>
      </c>
      <c r="T203" s="30">
        <v>62.137</v>
      </c>
      <c r="U203" s="30">
        <v>59.357999999999997</v>
      </c>
    </row>
    <row r="204" spans="1:21" x14ac:dyDescent="0.3">
      <c r="A204" s="29" t="s">
        <v>45</v>
      </c>
      <c r="B204" s="29" t="s">
        <v>59</v>
      </c>
      <c r="C204" s="29" t="s">
        <v>58</v>
      </c>
      <c r="D204" s="29" t="s">
        <v>42</v>
      </c>
      <c r="E204" s="29" t="s">
        <v>41</v>
      </c>
      <c r="F204" s="30"/>
      <c r="G204" s="30"/>
      <c r="H204" s="30"/>
      <c r="I204" s="30"/>
      <c r="J204" s="30"/>
      <c r="K204" s="30"/>
      <c r="L204" s="30"/>
      <c r="M204" s="30"/>
      <c r="N204" s="30">
        <v>73.049000000000007</v>
      </c>
      <c r="O204" s="30">
        <v>75.86</v>
      </c>
      <c r="P204" s="38">
        <v>87.972999999999999</v>
      </c>
      <c r="Q204" s="30">
        <v>113.06100000000001</v>
      </c>
      <c r="R204" s="30">
        <v>109.758</v>
      </c>
      <c r="S204" s="30">
        <v>102.364</v>
      </c>
      <c r="T204" s="30">
        <v>99.835999999999999</v>
      </c>
      <c r="U204" s="30">
        <v>89.86</v>
      </c>
    </row>
    <row r="205" spans="1:21" x14ac:dyDescent="0.3">
      <c r="A205" s="29" t="s">
        <v>45</v>
      </c>
      <c r="B205" s="29" t="s">
        <v>57</v>
      </c>
      <c r="C205" s="29" t="s">
        <v>56</v>
      </c>
      <c r="D205" s="29" t="s">
        <v>42</v>
      </c>
      <c r="E205" s="29" t="s">
        <v>41</v>
      </c>
      <c r="F205" s="30"/>
      <c r="G205" s="30"/>
      <c r="H205" s="30"/>
      <c r="I205" s="30"/>
      <c r="J205" s="30"/>
      <c r="K205" s="30"/>
      <c r="L205" s="30"/>
      <c r="M205" s="30"/>
      <c r="N205" s="30">
        <v>70.447999999999993</v>
      </c>
      <c r="O205" s="30"/>
      <c r="P205" s="38"/>
      <c r="Q205" s="30"/>
      <c r="R205" s="30"/>
      <c r="S205" s="30"/>
      <c r="T205" s="30"/>
      <c r="U205" s="30"/>
    </row>
    <row r="206" spans="1:21" x14ac:dyDescent="0.3">
      <c r="A206" s="29" t="s">
        <v>45</v>
      </c>
      <c r="B206" s="29" t="s">
        <v>55</v>
      </c>
      <c r="C206" s="29" t="s">
        <v>54</v>
      </c>
      <c r="D206" s="29" t="s">
        <v>42</v>
      </c>
      <c r="E206" s="29" t="s">
        <v>41</v>
      </c>
      <c r="F206" s="30"/>
      <c r="G206" s="30"/>
      <c r="H206" s="30"/>
      <c r="I206" s="30"/>
      <c r="J206" s="30"/>
      <c r="K206" s="30"/>
      <c r="L206" s="30"/>
      <c r="M206" s="30"/>
      <c r="N206" s="30">
        <v>3.0680000000000001</v>
      </c>
      <c r="O206" s="30">
        <v>3.0489999999999999</v>
      </c>
      <c r="P206" s="38">
        <v>3.1909999999999998</v>
      </c>
      <c r="Q206" s="30">
        <v>3.06</v>
      </c>
      <c r="R206" s="30">
        <v>3.06</v>
      </c>
      <c r="S206" s="30">
        <v>3.06</v>
      </c>
      <c r="T206" s="30">
        <v>3.06</v>
      </c>
      <c r="U206" s="30">
        <v>3.06</v>
      </c>
    </row>
    <row r="207" spans="1:21" x14ac:dyDescent="0.3">
      <c r="A207" s="29" t="s">
        <v>45</v>
      </c>
      <c r="B207" s="29" t="s">
        <v>53</v>
      </c>
      <c r="C207" s="29" t="s">
        <v>52</v>
      </c>
      <c r="D207" s="29" t="s">
        <v>42</v>
      </c>
      <c r="E207" s="29" t="s">
        <v>41</v>
      </c>
      <c r="F207" s="30"/>
      <c r="G207" s="30"/>
      <c r="H207" s="30"/>
      <c r="I207" s="30"/>
      <c r="J207" s="30"/>
      <c r="K207" s="30"/>
      <c r="L207" s="30"/>
      <c r="M207" s="30"/>
      <c r="N207" s="30">
        <v>3.008</v>
      </c>
      <c r="O207" s="30">
        <v>2.99</v>
      </c>
      <c r="P207" s="38">
        <v>3.129</v>
      </c>
      <c r="Q207" s="30">
        <v>3</v>
      </c>
      <c r="R207" s="30">
        <v>3</v>
      </c>
      <c r="S207" s="30">
        <v>3</v>
      </c>
      <c r="T207" s="30">
        <v>3</v>
      </c>
      <c r="U207" s="30">
        <v>3</v>
      </c>
    </row>
    <row r="208" spans="1:21" x14ac:dyDescent="0.3">
      <c r="A208" s="29" t="s">
        <v>45</v>
      </c>
      <c r="B208" s="29" t="s">
        <v>51</v>
      </c>
      <c r="C208" s="29" t="s">
        <v>50</v>
      </c>
      <c r="D208" s="29" t="s">
        <v>42</v>
      </c>
      <c r="E208" s="29" t="s">
        <v>41</v>
      </c>
      <c r="F208" s="30"/>
      <c r="G208" s="30"/>
      <c r="H208" s="30"/>
      <c r="I208" s="30">
        <v>33.167999999999999</v>
      </c>
      <c r="J208" s="30">
        <v>34.735999999999997</v>
      </c>
      <c r="K208" s="30">
        <v>34.988999999999997</v>
      </c>
      <c r="L208" s="30">
        <v>51.575000000000003</v>
      </c>
      <c r="M208" s="30">
        <v>31.983000000000001</v>
      </c>
      <c r="N208" s="30">
        <v>31.05</v>
      </c>
      <c r="O208" s="30">
        <v>31.724</v>
      </c>
      <c r="P208" s="38">
        <v>31.501000000000001</v>
      </c>
      <c r="Q208" s="30">
        <v>32.140999999999998</v>
      </c>
      <c r="R208" s="30">
        <v>31.6</v>
      </c>
      <c r="S208" s="30">
        <v>30.626999999999999</v>
      </c>
      <c r="T208" s="30">
        <v>30.242000000000001</v>
      </c>
      <c r="U208" s="30">
        <v>29.992000000000001</v>
      </c>
    </row>
    <row r="209" spans="1:21" x14ac:dyDescent="0.3">
      <c r="A209" s="29" t="s">
        <v>45</v>
      </c>
      <c r="B209" s="29" t="s">
        <v>49</v>
      </c>
      <c r="C209" s="29" t="s">
        <v>48</v>
      </c>
      <c r="D209" s="29" t="s">
        <v>42</v>
      </c>
      <c r="E209" s="29" t="s">
        <v>41</v>
      </c>
      <c r="F209" s="30"/>
      <c r="G209" s="30"/>
      <c r="H209" s="30"/>
      <c r="I209" s="30">
        <v>2.319</v>
      </c>
      <c r="J209" s="30">
        <v>2.2250000000000001</v>
      </c>
      <c r="K209" s="30">
        <v>1.34</v>
      </c>
      <c r="L209" s="30">
        <v>2.5449999999999999</v>
      </c>
      <c r="M209" s="30">
        <v>1.2809999999999999</v>
      </c>
      <c r="N209" s="30">
        <v>1.2809999999999999</v>
      </c>
      <c r="O209" s="30">
        <v>0.91400000000000003</v>
      </c>
      <c r="P209" s="38">
        <v>0.60199999999999998</v>
      </c>
      <c r="Q209" s="30">
        <v>0.745</v>
      </c>
      <c r="R209" s="30">
        <v>0.93700000000000006</v>
      </c>
      <c r="S209" s="30">
        <v>0.58499999999999996</v>
      </c>
      <c r="T209" s="30">
        <v>0.505</v>
      </c>
      <c r="U209" s="30">
        <v>0.76100000000000001</v>
      </c>
    </row>
    <row r="210" spans="1:21" x14ac:dyDescent="0.3">
      <c r="A210" s="29" t="s">
        <v>45</v>
      </c>
      <c r="B210" s="29" t="s">
        <v>47</v>
      </c>
      <c r="C210" s="29" t="s">
        <v>46</v>
      </c>
      <c r="D210" s="29" t="s">
        <v>42</v>
      </c>
      <c r="E210" s="29" t="s">
        <v>41</v>
      </c>
      <c r="F210" s="30"/>
      <c r="G210" s="30"/>
      <c r="H210" s="30"/>
      <c r="I210" s="30">
        <v>0</v>
      </c>
      <c r="J210" s="30">
        <v>0</v>
      </c>
      <c r="K210" s="30">
        <v>0</v>
      </c>
      <c r="L210" s="30">
        <v>0</v>
      </c>
      <c r="M210" s="30">
        <v>0</v>
      </c>
      <c r="N210" s="30">
        <v>0</v>
      </c>
      <c r="O210" s="30">
        <v>0</v>
      </c>
      <c r="P210" s="38">
        <v>0</v>
      </c>
      <c r="Q210" s="30">
        <v>0</v>
      </c>
      <c r="R210" s="30">
        <v>0</v>
      </c>
      <c r="S210" s="30">
        <v>0</v>
      </c>
      <c r="T210" s="30">
        <v>0</v>
      </c>
      <c r="U210" s="30">
        <v>0</v>
      </c>
    </row>
    <row r="211" spans="1:21" x14ac:dyDescent="0.3">
      <c r="A211" s="29" t="s">
        <v>45</v>
      </c>
      <c r="B211" s="29" t="s">
        <v>44</v>
      </c>
      <c r="C211" s="29" t="s">
        <v>43</v>
      </c>
      <c r="D211" s="29" t="s">
        <v>42</v>
      </c>
      <c r="E211" s="29" t="s">
        <v>41</v>
      </c>
      <c r="F211" s="30"/>
      <c r="G211" s="30"/>
      <c r="H211" s="30"/>
      <c r="I211" s="30"/>
      <c r="J211" s="30"/>
      <c r="K211" s="30"/>
      <c r="L211" s="30"/>
      <c r="M211" s="30"/>
      <c r="N211" s="30">
        <v>10.821999999999999</v>
      </c>
      <c r="O211" s="30">
        <v>13.509</v>
      </c>
      <c r="P211" s="38">
        <v>12.714</v>
      </c>
      <c r="Q211" s="30">
        <v>13.68</v>
      </c>
      <c r="R211" s="30">
        <v>14.083</v>
      </c>
      <c r="S211" s="30">
        <v>14.747999999999999</v>
      </c>
      <c r="T211" s="30">
        <v>14.417999999999999</v>
      </c>
      <c r="U211" s="30">
        <v>13.894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3"/>
  <sheetViews>
    <sheetView showGridLines="0" zoomScaleNormal="100" workbookViewId="0">
      <pane ySplit="1" topLeftCell="A2" activePane="bottomLeft" state="frozen"/>
      <selection pane="bottomLeft"/>
    </sheetView>
  </sheetViews>
  <sheetFormatPr defaultColWidth="8.81640625" defaultRowHeight="16" x14ac:dyDescent="0.5"/>
  <cols>
    <col min="1" max="1" width="2" style="1" customWidth="1"/>
    <col min="2" max="2" width="38.81640625" style="1" customWidth="1"/>
    <col min="3" max="3" width="22" style="1" customWidth="1"/>
    <col min="4" max="4" width="24.1796875" style="1" bestFit="1" customWidth="1"/>
    <col min="5" max="5" width="4" style="1" customWidth="1"/>
    <col min="6" max="6" width="26.81640625" style="1" customWidth="1"/>
    <col min="7" max="14" width="8.81640625" style="1" customWidth="1"/>
    <col min="15" max="16384" width="8.81640625" style="1"/>
  </cols>
  <sheetData>
    <row r="1" spans="2:12" s="3" customFormat="1" ht="21" x14ac:dyDescent="0.5">
      <c r="B1" s="12" t="s">
        <v>377</v>
      </c>
      <c r="C1" s="12"/>
      <c r="D1" s="12"/>
      <c r="E1" s="12"/>
      <c r="F1" s="12"/>
      <c r="G1" s="1"/>
      <c r="H1" s="4"/>
      <c r="I1" s="2"/>
    </row>
    <row r="2" spans="2:12" s="3" customFormat="1" ht="21" x14ac:dyDescent="0.5">
      <c r="B2" s="13" t="s">
        <v>9</v>
      </c>
      <c r="C2" s="22"/>
      <c r="D2" s="1"/>
      <c r="E2" s="1"/>
      <c r="F2" s="1"/>
      <c r="G2" s="1"/>
      <c r="H2" s="4"/>
      <c r="I2" s="2"/>
    </row>
    <row r="3" spans="2:12" x14ac:dyDescent="0.5">
      <c r="B3" s="21" t="s">
        <v>10</v>
      </c>
      <c r="C3" s="23" t="s">
        <v>494</v>
      </c>
    </row>
    <row r="4" spans="2:12" x14ac:dyDescent="0.5">
      <c r="B4" s="21" t="s">
        <v>11</v>
      </c>
      <c r="C4" s="24">
        <v>43719</v>
      </c>
    </row>
    <row r="5" spans="2:12" x14ac:dyDescent="0.5">
      <c r="B5" s="21" t="s">
        <v>12</v>
      </c>
      <c r="C5" s="24" t="s">
        <v>495</v>
      </c>
    </row>
    <row r="6" spans="2:12" x14ac:dyDescent="0.5">
      <c r="B6" s="19"/>
      <c r="C6" s="20"/>
    </row>
    <row r="7" spans="2:12" x14ac:dyDescent="0.5">
      <c r="B7" s="13" t="s">
        <v>13</v>
      </c>
    </row>
    <row r="8" spans="2:12" ht="32" x14ac:dyDescent="0.5">
      <c r="B8" s="14" t="s">
        <v>14</v>
      </c>
      <c r="C8" s="16" t="s">
        <v>406</v>
      </c>
    </row>
    <row r="9" spans="2:12" x14ac:dyDescent="0.5">
      <c r="B9" s="14" t="s">
        <v>1</v>
      </c>
      <c r="C9" s="17" t="s">
        <v>45</v>
      </c>
    </row>
    <row r="10" spans="2:12" x14ac:dyDescent="0.5">
      <c r="B10" s="14" t="s">
        <v>15</v>
      </c>
      <c r="C10" s="6" t="s">
        <v>7</v>
      </c>
    </row>
    <row r="11" spans="2:12" x14ac:dyDescent="0.5">
      <c r="B11" s="14" t="s">
        <v>16</v>
      </c>
      <c r="C11" s="6" t="s">
        <v>344</v>
      </c>
    </row>
    <row r="12" spans="2:12" x14ac:dyDescent="0.5">
      <c r="B12" s="14" t="s">
        <v>17</v>
      </c>
      <c r="C12" s="195">
        <f>SUM('F_Inputs SWB'!Q9:U9)</f>
        <v>1.0109999999999999</v>
      </c>
    </row>
    <row r="13" spans="2:12" x14ac:dyDescent="0.5">
      <c r="F13" s="54"/>
      <c r="G13" s="54"/>
      <c r="H13" s="54"/>
      <c r="I13" s="54"/>
      <c r="J13" s="54"/>
      <c r="K13" s="54"/>
      <c r="L13" s="54"/>
    </row>
    <row r="14" spans="2:12" x14ac:dyDescent="0.5">
      <c r="B14" s="13" t="s">
        <v>351</v>
      </c>
      <c r="F14" s="54"/>
      <c r="G14" s="54"/>
      <c r="H14" s="54"/>
      <c r="I14" s="54"/>
      <c r="J14" s="54"/>
      <c r="K14" s="54"/>
      <c r="L14" s="54"/>
    </row>
    <row r="15" spans="2:12" x14ac:dyDescent="0.5">
      <c r="B15" s="6" t="s">
        <v>33</v>
      </c>
      <c r="C15" s="14" t="s">
        <v>430</v>
      </c>
      <c r="F15" s="54"/>
      <c r="G15" s="54"/>
      <c r="H15" s="74"/>
      <c r="I15" s="74"/>
      <c r="J15" s="74"/>
      <c r="K15" s="74"/>
      <c r="L15" s="74"/>
    </row>
    <row r="16" spans="2:12" x14ac:dyDescent="0.5">
      <c r="B16" s="6" t="s">
        <v>352</v>
      </c>
      <c r="C16" s="195">
        <f>C12</f>
        <v>1.0109999999999999</v>
      </c>
      <c r="F16" s="54"/>
      <c r="G16" s="54"/>
      <c r="H16" s="74"/>
      <c r="I16" s="74"/>
      <c r="J16" s="74"/>
      <c r="K16" s="74"/>
      <c r="L16" s="74"/>
    </row>
    <row r="17" spans="2:12" x14ac:dyDescent="0.5">
      <c r="B17" s="46" t="s">
        <v>397</v>
      </c>
      <c r="C17" s="196">
        <v>0.55800000000000005</v>
      </c>
      <c r="F17" s="54"/>
      <c r="G17" s="54"/>
      <c r="H17" s="74"/>
      <c r="I17" s="74"/>
      <c r="J17" s="74"/>
      <c r="K17" s="74"/>
      <c r="L17" s="74"/>
    </row>
    <row r="18" spans="2:12" x14ac:dyDescent="0.5">
      <c r="B18" s="46" t="s">
        <v>411</v>
      </c>
      <c r="C18" s="196">
        <v>0.45300000000000001</v>
      </c>
      <c r="F18" s="54"/>
      <c r="G18" s="54"/>
      <c r="H18" s="74"/>
      <c r="I18" s="74"/>
      <c r="J18" s="74"/>
      <c r="K18" s="74"/>
      <c r="L18" s="74"/>
    </row>
    <row r="19" spans="2:12" x14ac:dyDescent="0.5">
      <c r="B19" s="46" t="s">
        <v>348</v>
      </c>
      <c r="C19" s="48"/>
      <c r="F19" s="54"/>
      <c r="G19" s="54"/>
      <c r="H19" s="74"/>
      <c r="I19" s="74"/>
      <c r="J19" s="74"/>
      <c r="K19" s="74"/>
      <c r="L19" s="74"/>
    </row>
    <row r="20" spans="2:12" x14ac:dyDescent="0.5">
      <c r="B20" s="46" t="s">
        <v>348</v>
      </c>
      <c r="C20" s="46"/>
      <c r="F20" s="27"/>
      <c r="G20" s="54"/>
      <c r="H20" s="54"/>
      <c r="I20" s="54"/>
      <c r="J20" s="54"/>
      <c r="K20" s="54"/>
      <c r="L20" s="54"/>
    </row>
    <row r="21" spans="2:12" x14ac:dyDescent="0.5">
      <c r="B21" s="100" t="s">
        <v>400</v>
      </c>
      <c r="C21" s="54" t="b">
        <f>SUM(C17:C20)=C16</f>
        <v>1</v>
      </c>
      <c r="F21" s="27"/>
      <c r="G21" s="54"/>
      <c r="H21" s="54"/>
      <c r="I21" s="54"/>
      <c r="J21" s="54"/>
      <c r="K21" s="54"/>
      <c r="L21" s="54"/>
    </row>
    <row r="22" spans="2:12" x14ac:dyDescent="0.5">
      <c r="B22" s="27"/>
      <c r="C22" s="27"/>
      <c r="F22" s="27"/>
    </row>
    <row r="23" spans="2:12" x14ac:dyDescent="0.5">
      <c r="B23" s="13" t="s">
        <v>19</v>
      </c>
      <c r="F23" s="27"/>
    </row>
    <row r="24" spans="2:12" x14ac:dyDescent="0.5">
      <c r="B24" s="6" t="s">
        <v>20</v>
      </c>
      <c r="C24" s="5">
        <v>0</v>
      </c>
      <c r="F24" s="27"/>
    </row>
    <row r="25" spans="2:12" x14ac:dyDescent="0.5">
      <c r="B25" s="6" t="s">
        <v>18</v>
      </c>
      <c r="C25" s="195">
        <f>SUM('F_Inputs SWB'!Q199:U199)</f>
        <v>79.728000000000009</v>
      </c>
      <c r="F25" s="27"/>
    </row>
    <row r="26" spans="2:12" x14ac:dyDescent="0.5">
      <c r="B26" s="26" t="s">
        <v>21</v>
      </c>
      <c r="C26" s="40">
        <f>(C12-C24)/C25</f>
        <v>1.2680614087898853E-2</v>
      </c>
      <c r="F26" s="27"/>
    </row>
    <row r="27" spans="2:12" x14ac:dyDescent="0.5">
      <c r="B27" s="26" t="s">
        <v>22</v>
      </c>
      <c r="C27" s="6" t="s">
        <v>359</v>
      </c>
      <c r="F27" s="27"/>
    </row>
    <row r="28" spans="2:12" x14ac:dyDescent="0.5">
      <c r="F28" s="27"/>
    </row>
    <row r="29" spans="2:12" x14ac:dyDescent="0.5">
      <c r="B29" s="13" t="s">
        <v>23</v>
      </c>
      <c r="F29" s="27"/>
    </row>
    <row r="30" spans="2:12" x14ac:dyDescent="0.5">
      <c r="B30" s="14" t="s">
        <v>25</v>
      </c>
      <c r="C30" s="14"/>
      <c r="D30" s="15" t="s">
        <v>407</v>
      </c>
      <c r="F30" s="27"/>
    </row>
    <row r="31" spans="2:12" x14ac:dyDescent="0.5">
      <c r="B31" s="14" t="s">
        <v>26</v>
      </c>
      <c r="C31" s="14"/>
      <c r="D31" s="15" t="s">
        <v>407</v>
      </c>
      <c r="F31" s="27"/>
    </row>
    <row r="32" spans="2:12" x14ac:dyDescent="0.5">
      <c r="B32" s="14" t="s">
        <v>27</v>
      </c>
      <c r="C32" s="14"/>
      <c r="D32" s="15" t="s">
        <v>407</v>
      </c>
      <c r="F32" s="27"/>
    </row>
    <row r="33" spans="2:14" x14ac:dyDescent="0.5">
      <c r="B33" s="14" t="s">
        <v>28</v>
      </c>
      <c r="C33" s="14"/>
      <c r="D33" s="15" t="s">
        <v>407</v>
      </c>
      <c r="F33" s="27"/>
    </row>
    <row r="34" spans="2:14" x14ac:dyDescent="0.5">
      <c r="B34" s="14" t="s">
        <v>29</v>
      </c>
      <c r="C34" s="14"/>
      <c r="D34" s="15" t="s">
        <v>407</v>
      </c>
      <c r="F34" s="27"/>
    </row>
    <row r="35" spans="2:14" x14ac:dyDescent="0.5">
      <c r="B35" s="14" t="s">
        <v>30</v>
      </c>
      <c r="C35" s="14"/>
      <c r="D35" s="15" t="s">
        <v>407</v>
      </c>
      <c r="F35" s="27"/>
    </row>
    <row r="36" spans="2:14" x14ac:dyDescent="0.5">
      <c r="B36" s="14" t="s">
        <v>31</v>
      </c>
      <c r="C36" s="14"/>
      <c r="D36" s="15" t="s">
        <v>407</v>
      </c>
      <c r="F36" s="27"/>
    </row>
    <row r="37" spans="2:14" x14ac:dyDescent="0.5">
      <c r="B37" s="14" t="s">
        <v>32</v>
      </c>
      <c r="C37" s="14"/>
      <c r="D37" s="15" t="s">
        <v>407</v>
      </c>
      <c r="F37" s="27"/>
    </row>
    <row r="38" spans="2:14" x14ac:dyDescent="0.5">
      <c r="B38" s="28"/>
      <c r="C38" s="28"/>
      <c r="D38" s="28"/>
      <c r="F38" s="27"/>
    </row>
    <row r="43" spans="2:14" x14ac:dyDescent="0.5">
      <c r="N43" s="4"/>
    </row>
  </sheetData>
  <conditionalFormatting sqref="C21">
    <cfRule type="containsText" dxfId="29" priority="1" operator="containsText" text="True">
      <formula>NOT(ISERROR(SEARCH("True",C21)))</formula>
    </cfRule>
    <cfRule type="containsText" dxfId="28" priority="2" operator="containsText" text="False">
      <formula>NOT(ISERROR(SEARCH("False",C21)))</formula>
    </cfRule>
  </conditionalFormatting>
  <dataValidations count="7">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5">
      <formula1>"Accept, Partial accept, Reject"</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C22">
      <formula1>"Pass, Partial pass, Marginal pass, Fail"</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AQ72"/>
  <sheetViews>
    <sheetView showGridLines="0" zoomScaleNormal="100" workbookViewId="0">
      <pane ySplit="1" topLeftCell="A2" activePane="bottomLeft" state="frozen"/>
      <selection pane="bottomLeft"/>
    </sheetView>
  </sheetViews>
  <sheetFormatPr defaultColWidth="8.81640625" defaultRowHeight="16" x14ac:dyDescent="0.5"/>
  <cols>
    <col min="1" max="1" width="2" style="1" customWidth="1"/>
    <col min="2" max="2" width="36.81640625" style="1" customWidth="1"/>
    <col min="3" max="3" width="19" style="1" customWidth="1"/>
    <col min="4" max="4" width="97.81640625" style="1" customWidth="1"/>
    <col min="5" max="5" width="8.81640625" style="1" customWidth="1"/>
    <col min="6" max="6" width="44.1796875" style="1" customWidth="1"/>
    <col min="7" max="7" width="45.1796875" style="1" bestFit="1" customWidth="1"/>
    <col min="8" max="8" width="10.1796875" style="1" bestFit="1" customWidth="1"/>
    <col min="9" max="9" width="10.81640625" style="1" customWidth="1"/>
    <col min="10" max="10" width="10.1796875" style="1" customWidth="1"/>
    <col min="11" max="11" width="11.81640625" style="1" customWidth="1"/>
    <col min="12" max="12" width="9.81640625" style="1" bestFit="1" customWidth="1"/>
    <col min="13" max="13" width="19" style="1" customWidth="1"/>
    <col min="14" max="14" width="13.81640625" style="1" bestFit="1" customWidth="1"/>
    <col min="15" max="15" width="20.1796875" style="1" bestFit="1" customWidth="1"/>
    <col min="16" max="16" width="4.1796875" style="1" customWidth="1"/>
    <col min="17" max="17" width="50.81640625" style="1" bestFit="1" customWidth="1"/>
    <col min="18" max="26" width="8.81640625" style="1"/>
    <col min="27" max="27" width="36.81640625" style="1" customWidth="1"/>
    <col min="28" max="28" width="19" style="1" customWidth="1"/>
    <col min="29" max="29" width="97.81640625" style="1" customWidth="1"/>
    <col min="30" max="30" width="20.1796875" style="1" bestFit="1" customWidth="1"/>
    <col min="31" max="31" width="44.1796875" style="1" customWidth="1"/>
    <col min="32" max="32" width="45.1796875" style="1" bestFit="1" customWidth="1"/>
    <col min="33" max="37" width="8.81640625" style="1"/>
    <col min="38" max="38" width="8.54296875" style="1" bestFit="1" customWidth="1"/>
    <col min="39" max="39" width="13" style="1" bestFit="1" customWidth="1"/>
    <col min="40" max="40" width="20.1796875" style="1" customWidth="1"/>
    <col min="41" max="41" width="8.81640625" style="1" customWidth="1"/>
    <col min="42" max="42" width="53.1796875" style="1" bestFit="1" customWidth="1"/>
    <col min="43" max="16384" width="8.81640625" style="1"/>
  </cols>
  <sheetData>
    <row r="1" spans="2:31" s="3" customFormat="1" ht="21" customHeight="1" x14ac:dyDescent="0.5">
      <c r="B1" s="211" t="s">
        <v>39</v>
      </c>
      <c r="C1" s="107"/>
      <c r="D1" s="107"/>
      <c r="E1" s="107"/>
      <c r="F1" s="107"/>
      <c r="G1" s="1"/>
      <c r="H1" s="4"/>
      <c r="I1" s="2"/>
      <c r="L1" s="175"/>
      <c r="M1" s="176"/>
      <c r="N1" s="176"/>
      <c r="O1" s="176"/>
      <c r="P1" s="176"/>
      <c r="Q1" s="1"/>
      <c r="AA1" s="108" t="s">
        <v>423</v>
      </c>
      <c r="AB1" s="109"/>
      <c r="AC1" s="109"/>
      <c r="AD1" s="109"/>
      <c r="AE1" s="109"/>
    </row>
    <row r="2" spans="2:31" s="3" customFormat="1" ht="21" x14ac:dyDescent="0.5">
      <c r="B2" s="13" t="s">
        <v>9</v>
      </c>
      <c r="C2" s="22"/>
      <c r="D2" s="73"/>
      <c r="E2" s="1"/>
      <c r="F2" s="1"/>
      <c r="G2" s="1"/>
      <c r="H2" s="4"/>
      <c r="I2" s="2"/>
      <c r="L2" s="156"/>
      <c r="M2" s="169"/>
      <c r="N2" s="169"/>
      <c r="O2" s="54"/>
      <c r="P2" s="54"/>
      <c r="Q2" s="1"/>
      <c r="AA2" s="110" t="s">
        <v>9</v>
      </c>
      <c r="AB2" s="111"/>
      <c r="AC2" s="111"/>
      <c r="AD2" s="112"/>
      <c r="AE2" s="112"/>
    </row>
    <row r="3" spans="2:31" x14ac:dyDescent="0.5">
      <c r="B3" s="21" t="s">
        <v>10</v>
      </c>
      <c r="C3" s="23" t="s">
        <v>376</v>
      </c>
      <c r="L3" s="170"/>
      <c r="M3" s="171"/>
      <c r="N3" s="54"/>
      <c r="O3" s="54"/>
      <c r="P3" s="54"/>
      <c r="AA3" s="113" t="s">
        <v>10</v>
      </c>
      <c r="AB3" s="114" t="s">
        <v>376</v>
      </c>
      <c r="AC3" s="112"/>
      <c r="AD3" s="112"/>
      <c r="AE3" s="112"/>
    </row>
    <row r="4" spans="2:31" x14ac:dyDescent="0.5">
      <c r="B4" s="21" t="s">
        <v>11</v>
      </c>
      <c r="C4" s="24">
        <v>43719</v>
      </c>
      <c r="L4" s="170"/>
      <c r="M4" s="172"/>
      <c r="N4" s="54"/>
      <c r="O4" s="54"/>
      <c r="P4" s="54"/>
      <c r="AA4" s="113" t="s">
        <v>11</v>
      </c>
      <c r="AB4" s="115">
        <v>43398</v>
      </c>
      <c r="AC4" s="112"/>
      <c r="AD4" s="112"/>
      <c r="AE4" s="112"/>
    </row>
    <row r="5" spans="2:31" x14ac:dyDescent="0.5">
      <c r="B5" s="21" t="s">
        <v>12</v>
      </c>
      <c r="C5" s="24" t="s">
        <v>495</v>
      </c>
      <c r="L5" s="170"/>
      <c r="M5" s="172"/>
      <c r="N5" s="54"/>
      <c r="O5" s="54"/>
      <c r="P5" s="54"/>
      <c r="AA5" s="113" t="s">
        <v>12</v>
      </c>
      <c r="AB5" s="115" t="s">
        <v>416</v>
      </c>
      <c r="AC5" s="112"/>
      <c r="AD5" s="112"/>
      <c r="AE5" s="112"/>
    </row>
    <row r="6" spans="2:31" x14ac:dyDescent="0.5">
      <c r="B6" s="19"/>
      <c r="C6" s="20"/>
      <c r="D6" s="20"/>
      <c r="L6" s="173"/>
      <c r="M6" s="174"/>
      <c r="N6" s="174"/>
      <c r="O6" s="54"/>
      <c r="P6" s="54"/>
      <c r="AA6" s="116"/>
      <c r="AB6" s="117"/>
      <c r="AC6" s="117"/>
      <c r="AD6" s="112"/>
      <c r="AE6" s="112"/>
    </row>
    <row r="7" spans="2:31" x14ac:dyDescent="0.5">
      <c r="B7" s="13" t="s">
        <v>13</v>
      </c>
      <c r="L7" s="156"/>
      <c r="M7" s="54"/>
      <c r="N7" s="54"/>
      <c r="O7" s="54"/>
      <c r="P7" s="54"/>
      <c r="AA7" s="110" t="s">
        <v>13</v>
      </c>
      <c r="AB7" s="112"/>
      <c r="AC7" s="112"/>
      <c r="AD7" s="112"/>
      <c r="AE7" s="112"/>
    </row>
    <row r="8" spans="2:31" ht="54" customHeight="1" x14ac:dyDescent="0.5">
      <c r="B8" s="14" t="s">
        <v>14</v>
      </c>
      <c r="C8" s="212" t="s">
        <v>476</v>
      </c>
      <c r="D8" s="213"/>
      <c r="L8" s="151"/>
      <c r="M8" s="157"/>
      <c r="N8" s="157"/>
      <c r="O8" s="54"/>
      <c r="P8" s="54"/>
      <c r="AA8" s="118" t="s">
        <v>14</v>
      </c>
      <c r="AB8" s="214" t="s">
        <v>380</v>
      </c>
      <c r="AC8" s="214"/>
      <c r="AD8" s="112"/>
      <c r="AE8" s="112"/>
    </row>
    <row r="9" spans="2:31" x14ac:dyDescent="0.5">
      <c r="B9" s="14" t="s">
        <v>1</v>
      </c>
      <c r="C9" s="53" t="s">
        <v>45</v>
      </c>
      <c r="D9" s="18"/>
      <c r="L9" s="151"/>
      <c r="M9" s="152"/>
      <c r="N9" s="152"/>
      <c r="O9" s="54"/>
      <c r="P9" s="54"/>
      <c r="AA9" s="118" t="s">
        <v>1</v>
      </c>
      <c r="AB9" s="120" t="s">
        <v>45</v>
      </c>
      <c r="AC9" s="121"/>
      <c r="AD9" s="112"/>
      <c r="AE9" s="112"/>
    </row>
    <row r="10" spans="2:31" x14ac:dyDescent="0.5">
      <c r="B10" s="14" t="s">
        <v>15</v>
      </c>
      <c r="C10" s="6" t="s">
        <v>36</v>
      </c>
      <c r="L10" s="151"/>
      <c r="M10" s="54"/>
      <c r="N10" s="54"/>
      <c r="O10" s="54"/>
      <c r="P10" s="54"/>
      <c r="AA10" s="118" t="s">
        <v>15</v>
      </c>
      <c r="AB10" s="122" t="s">
        <v>36</v>
      </c>
      <c r="AC10" s="112"/>
      <c r="AD10" s="112"/>
      <c r="AE10" s="112"/>
    </row>
    <row r="11" spans="2:31" x14ac:dyDescent="0.5">
      <c r="B11" s="14" t="s">
        <v>16</v>
      </c>
      <c r="C11" s="6" t="str">
        <f>+'F_Inputs SWB'!A39&amp;"-"&amp;'F_Inputs SWB'!B39</f>
        <v>SWB-WN601001</v>
      </c>
      <c r="D11" s="18"/>
      <c r="L11" s="151"/>
      <c r="M11" s="54"/>
      <c r="N11" s="152"/>
      <c r="O11" s="54"/>
      <c r="P11" s="54"/>
      <c r="AA11" s="118" t="s">
        <v>16</v>
      </c>
      <c r="AB11" s="122" t="s">
        <v>421</v>
      </c>
      <c r="AC11" s="121"/>
      <c r="AD11" s="112"/>
      <c r="AE11" s="112"/>
    </row>
    <row r="12" spans="2:31" x14ac:dyDescent="0.5">
      <c r="B12" s="14" t="s">
        <v>17</v>
      </c>
      <c r="C12" s="195">
        <f>SUM('F_Inputs SWB'!Q41:U41)</f>
        <v>72.566000000000003</v>
      </c>
      <c r="D12" s="1" t="s">
        <v>484</v>
      </c>
      <c r="L12" s="151"/>
      <c r="M12" s="153"/>
      <c r="N12" s="54"/>
      <c r="O12" s="54"/>
      <c r="P12" s="54"/>
      <c r="AA12" s="118" t="s">
        <v>17</v>
      </c>
      <c r="AB12" s="123">
        <v>72.566000000000003</v>
      </c>
      <c r="AC12" s="112" t="s">
        <v>484</v>
      </c>
      <c r="AD12" s="112"/>
      <c r="AE12" s="112"/>
    </row>
    <row r="13" spans="2:31" x14ac:dyDescent="0.5">
      <c r="B13" s="95"/>
      <c r="C13" s="197"/>
      <c r="F13" s="81"/>
      <c r="G13" s="47"/>
      <c r="H13" s="47"/>
      <c r="I13" s="47"/>
      <c r="J13" s="47"/>
      <c r="L13" s="154"/>
      <c r="M13" s="151"/>
      <c r="N13" s="54"/>
      <c r="O13" s="54"/>
      <c r="P13" s="155"/>
      <c r="Q13" s="47"/>
      <c r="AA13" s="124"/>
      <c r="AB13" s="125"/>
      <c r="AC13" s="112"/>
      <c r="AD13" s="112"/>
      <c r="AE13" s="126"/>
    </row>
    <row r="14" spans="2:31" x14ac:dyDescent="0.5">
      <c r="B14" s="13" t="s">
        <v>351</v>
      </c>
      <c r="C14" s="198"/>
      <c r="L14" s="156"/>
      <c r="M14" s="54"/>
      <c r="N14" s="54"/>
      <c r="O14" s="54"/>
      <c r="P14" s="54"/>
      <c r="AA14" s="110" t="s">
        <v>351</v>
      </c>
      <c r="AB14" s="112"/>
      <c r="AC14" s="112"/>
      <c r="AD14" s="112"/>
      <c r="AE14" s="112"/>
    </row>
    <row r="15" spans="2:31" ht="177" customHeight="1" x14ac:dyDescent="0.5">
      <c r="B15" s="6" t="s">
        <v>33</v>
      </c>
      <c r="C15" s="199" t="s">
        <v>430</v>
      </c>
      <c r="D15" s="16" t="s">
        <v>496</v>
      </c>
      <c r="L15" s="54"/>
      <c r="M15" s="151"/>
      <c r="N15" s="157"/>
      <c r="O15" s="54"/>
      <c r="P15" s="54"/>
      <c r="AA15" s="122" t="s">
        <v>33</v>
      </c>
      <c r="AB15" s="118" t="s">
        <v>318</v>
      </c>
      <c r="AC15" s="127" t="s">
        <v>378</v>
      </c>
      <c r="AD15" s="112"/>
      <c r="AE15" s="112"/>
    </row>
    <row r="16" spans="2:31" ht="32" x14ac:dyDescent="0.5">
      <c r="B16" s="6" t="s">
        <v>352</v>
      </c>
      <c r="C16" s="195">
        <f>Q53</f>
        <v>34.468849999999996</v>
      </c>
      <c r="D16" s="82"/>
      <c r="L16" s="54"/>
      <c r="M16" s="153"/>
      <c r="N16" s="158"/>
      <c r="O16" s="54"/>
      <c r="P16" s="54"/>
      <c r="AA16" s="122" t="s">
        <v>352</v>
      </c>
      <c r="AB16" s="123">
        <v>29.026400000000002</v>
      </c>
      <c r="AC16" s="128" t="s">
        <v>381</v>
      </c>
      <c r="AD16" s="112"/>
      <c r="AE16" s="112"/>
    </row>
    <row r="17" spans="2:31" ht="16.5" x14ac:dyDescent="0.5">
      <c r="B17" s="46" t="s">
        <v>397</v>
      </c>
      <c r="C17" s="200">
        <v>0</v>
      </c>
      <c r="D17" s="34"/>
      <c r="L17" s="54"/>
      <c r="M17" s="159"/>
      <c r="N17" s="160"/>
      <c r="O17" s="54"/>
      <c r="P17" s="54"/>
      <c r="AA17" s="122" t="s">
        <v>397</v>
      </c>
      <c r="AB17" s="129">
        <v>0</v>
      </c>
      <c r="AC17" s="130" t="s">
        <v>418</v>
      </c>
      <c r="AD17" s="112"/>
      <c r="AE17" s="112"/>
    </row>
    <row r="18" spans="2:31" ht="16.5" x14ac:dyDescent="0.5">
      <c r="B18" s="46" t="s">
        <v>395</v>
      </c>
      <c r="C18" s="200">
        <f>R52</f>
        <v>13.78754</v>
      </c>
      <c r="D18" s="34"/>
      <c r="L18" s="54"/>
      <c r="M18" s="159"/>
      <c r="N18" s="160"/>
      <c r="O18" s="54"/>
      <c r="P18" s="54"/>
      <c r="AA18" s="122" t="s">
        <v>395</v>
      </c>
      <c r="AB18" s="129">
        <v>11.610560000000001</v>
      </c>
      <c r="AC18" s="130"/>
      <c r="AD18" s="112"/>
      <c r="AE18" s="112"/>
    </row>
    <row r="19" spans="2:31" ht="16.5" x14ac:dyDescent="0.5">
      <c r="B19" s="46" t="s">
        <v>396</v>
      </c>
      <c r="C19" s="200">
        <f>R53</f>
        <v>20.681309999999996</v>
      </c>
      <c r="D19" s="34"/>
      <c r="L19" s="54"/>
      <c r="M19" s="159"/>
      <c r="N19" s="160"/>
      <c r="O19" s="54"/>
      <c r="P19" s="54"/>
      <c r="AA19" s="122" t="s">
        <v>396</v>
      </c>
      <c r="AB19" s="129">
        <v>17.415839999999999</v>
      </c>
      <c r="AC19" s="130"/>
      <c r="AD19" s="112"/>
      <c r="AE19" s="112"/>
    </row>
    <row r="20" spans="2:31" ht="16.5" x14ac:dyDescent="0.5">
      <c r="B20" s="46" t="s">
        <v>348</v>
      </c>
      <c r="C20" s="201"/>
      <c r="D20" s="34"/>
      <c r="L20" s="54"/>
      <c r="M20" s="54"/>
      <c r="N20" s="160"/>
      <c r="O20" s="54"/>
      <c r="P20" s="54"/>
      <c r="AA20" s="122" t="s">
        <v>348</v>
      </c>
      <c r="AB20" s="122"/>
      <c r="AC20" s="130"/>
      <c r="AD20" s="112"/>
      <c r="AE20" s="112"/>
    </row>
    <row r="21" spans="2:31" ht="16.5" x14ac:dyDescent="0.5">
      <c r="B21" s="100" t="s">
        <v>400</v>
      </c>
      <c r="C21" s="54" t="b">
        <f>SUM(C17:C20)=C16</f>
        <v>1</v>
      </c>
      <c r="D21" s="34"/>
      <c r="L21" s="100"/>
      <c r="M21" s="54"/>
      <c r="N21" s="160"/>
      <c r="O21" s="54"/>
      <c r="P21" s="54"/>
      <c r="AA21" s="131" t="s">
        <v>400</v>
      </c>
      <c r="AB21" s="132" t="b">
        <v>1</v>
      </c>
      <c r="AC21" s="130"/>
      <c r="AD21" s="112"/>
      <c r="AE21" s="112"/>
    </row>
    <row r="22" spans="2:31" ht="16.5" x14ac:dyDescent="0.5">
      <c r="B22" s="100"/>
      <c r="C22" s="54"/>
      <c r="D22" s="34"/>
      <c r="L22" s="100"/>
      <c r="M22" s="54"/>
      <c r="N22" s="160"/>
      <c r="O22" s="54"/>
      <c r="P22" s="54"/>
      <c r="AA22" s="131"/>
      <c r="AB22" s="132"/>
      <c r="AC22" s="130"/>
      <c r="AD22" s="112"/>
      <c r="AE22" s="112"/>
    </row>
    <row r="23" spans="2:31" x14ac:dyDescent="0.5">
      <c r="B23" s="104" t="s">
        <v>413</v>
      </c>
      <c r="C23" s="105"/>
      <c r="D23" s="105"/>
      <c r="L23" s="161"/>
      <c r="M23" s="151"/>
      <c r="N23" s="151"/>
      <c r="O23" s="54"/>
      <c r="P23" s="54"/>
      <c r="AA23" s="133" t="s">
        <v>413</v>
      </c>
      <c r="AB23" s="134"/>
      <c r="AC23" s="134"/>
      <c r="AD23" s="112"/>
      <c r="AE23" s="112"/>
    </row>
    <row r="24" spans="2:31" ht="32" x14ac:dyDescent="0.5">
      <c r="B24" s="16" t="s">
        <v>414</v>
      </c>
      <c r="C24" s="14" t="s">
        <v>322</v>
      </c>
      <c r="D24" s="16"/>
      <c r="L24" s="157"/>
      <c r="M24" s="151"/>
      <c r="N24" s="157"/>
      <c r="O24" s="54"/>
      <c r="P24" s="54"/>
      <c r="AA24" s="127" t="s">
        <v>414</v>
      </c>
      <c r="AB24" s="118" t="s">
        <v>322</v>
      </c>
      <c r="AC24" s="127" t="s">
        <v>415</v>
      </c>
      <c r="AD24" s="112"/>
      <c r="AE24" s="112"/>
    </row>
    <row r="25" spans="2:31" x14ac:dyDescent="0.5">
      <c r="B25" s="13" t="s">
        <v>19</v>
      </c>
      <c r="L25" s="156"/>
      <c r="M25" s="54"/>
      <c r="N25" s="54"/>
      <c r="O25" s="54"/>
      <c r="P25" s="54"/>
      <c r="AA25" s="110" t="s">
        <v>19</v>
      </c>
      <c r="AB25" s="112"/>
      <c r="AC25" s="112"/>
      <c r="AD25" s="112"/>
      <c r="AE25" s="112"/>
    </row>
    <row r="26" spans="2:31" x14ac:dyDescent="0.5">
      <c r="B26" s="6" t="s">
        <v>20</v>
      </c>
      <c r="C26" s="6"/>
      <c r="L26" s="54"/>
      <c r="M26" s="54"/>
      <c r="N26" s="54"/>
      <c r="O26" s="54"/>
      <c r="P26" s="54"/>
      <c r="AA26" s="122" t="s">
        <v>20</v>
      </c>
      <c r="AB26" s="122"/>
      <c r="AC26" s="112"/>
      <c r="AD26" s="112"/>
      <c r="AE26" s="112"/>
    </row>
    <row r="27" spans="2:31" x14ac:dyDescent="0.5">
      <c r="B27" s="6" t="s">
        <v>18</v>
      </c>
      <c r="C27" s="49">
        <f>SUM('F_Inputs SWB'!Q200:U202)</f>
        <v>805.16800000000012</v>
      </c>
      <c r="L27" s="54"/>
      <c r="M27" s="162"/>
      <c r="N27" s="54"/>
      <c r="O27" s="54"/>
      <c r="P27" s="54"/>
      <c r="AA27" s="122" t="s">
        <v>18</v>
      </c>
      <c r="AB27" s="135">
        <v>805.16800000000012</v>
      </c>
      <c r="AC27" s="112"/>
      <c r="AD27" s="112"/>
      <c r="AE27" s="112"/>
    </row>
    <row r="28" spans="2:31" x14ac:dyDescent="0.5">
      <c r="B28" s="26" t="s">
        <v>21</v>
      </c>
      <c r="C28" s="40">
        <f>(C12-C26)/C27</f>
        <v>9.0125290622578139E-2</v>
      </c>
      <c r="L28" s="158"/>
      <c r="M28" s="163"/>
      <c r="N28" s="54"/>
      <c r="O28" s="54"/>
      <c r="P28" s="54"/>
      <c r="AA28" s="136" t="s">
        <v>21</v>
      </c>
      <c r="AB28" s="137">
        <v>9.0125290622578139E-2</v>
      </c>
      <c r="AC28" s="112"/>
      <c r="AD28" s="112"/>
      <c r="AE28" s="112"/>
    </row>
    <row r="29" spans="2:31" x14ac:dyDescent="0.5">
      <c r="B29" s="26" t="s">
        <v>22</v>
      </c>
      <c r="C29" s="6" t="s">
        <v>338</v>
      </c>
      <c r="L29" s="158"/>
      <c r="M29" s="54"/>
      <c r="N29" s="54"/>
      <c r="O29" s="54"/>
      <c r="P29" s="54"/>
      <c r="AA29" s="136" t="s">
        <v>22</v>
      </c>
      <c r="AB29" s="122" t="s">
        <v>338</v>
      </c>
      <c r="AC29" s="112"/>
      <c r="AD29" s="112"/>
      <c r="AE29" s="112"/>
    </row>
    <row r="30" spans="2:31" x14ac:dyDescent="0.5">
      <c r="L30" s="54"/>
      <c r="M30" s="54"/>
      <c r="N30" s="54"/>
      <c r="O30" s="54"/>
      <c r="P30" s="54"/>
      <c r="AA30" s="112"/>
      <c r="AB30" s="112"/>
      <c r="AC30" s="112"/>
      <c r="AD30" s="112"/>
      <c r="AE30" s="112"/>
    </row>
    <row r="31" spans="2:31" x14ac:dyDescent="0.5">
      <c r="B31" s="13" t="s">
        <v>23</v>
      </c>
      <c r="F31" s="13" t="s">
        <v>24</v>
      </c>
      <c r="L31" s="156"/>
      <c r="M31" s="54"/>
      <c r="N31" s="54"/>
      <c r="O31" s="54"/>
      <c r="P31" s="156"/>
      <c r="AA31" s="110" t="s">
        <v>23</v>
      </c>
      <c r="AB31" s="112"/>
      <c r="AC31" s="112"/>
      <c r="AD31" s="112"/>
      <c r="AE31" s="110" t="s">
        <v>24</v>
      </c>
    </row>
    <row r="32" spans="2:31" ht="288" x14ac:dyDescent="0.5">
      <c r="B32" s="14" t="s">
        <v>25</v>
      </c>
      <c r="C32" s="33" t="s">
        <v>316</v>
      </c>
      <c r="D32" s="16" t="s">
        <v>485</v>
      </c>
      <c r="F32" s="16" t="s">
        <v>432</v>
      </c>
      <c r="G32" s="192"/>
      <c r="H32" s="88"/>
      <c r="I32" s="32"/>
      <c r="L32" s="151"/>
      <c r="M32" s="164"/>
      <c r="N32" s="157"/>
      <c r="O32" s="54"/>
      <c r="P32" s="157"/>
      <c r="AA32" s="118" t="s">
        <v>25</v>
      </c>
      <c r="AB32" s="138" t="s">
        <v>317</v>
      </c>
      <c r="AC32" s="127" t="s">
        <v>486</v>
      </c>
      <c r="AD32" s="112"/>
      <c r="AE32" s="127" t="s">
        <v>360</v>
      </c>
    </row>
    <row r="33" spans="2:42" ht="372" customHeight="1" x14ac:dyDescent="0.5">
      <c r="B33" s="14" t="s">
        <v>26</v>
      </c>
      <c r="C33" s="33" t="s">
        <v>316</v>
      </c>
      <c r="D33" s="16" t="s">
        <v>477</v>
      </c>
      <c r="F33" s="16" t="s">
        <v>432</v>
      </c>
      <c r="G33" s="192"/>
      <c r="L33" s="151"/>
      <c r="M33" s="164"/>
      <c r="N33" s="157"/>
      <c r="O33" s="54"/>
      <c r="P33" s="157"/>
      <c r="AA33" s="118" t="s">
        <v>26</v>
      </c>
      <c r="AB33" s="138" t="s">
        <v>317</v>
      </c>
      <c r="AC33" s="127" t="s">
        <v>487</v>
      </c>
      <c r="AD33" s="112"/>
      <c r="AE33" s="127" t="s">
        <v>366</v>
      </c>
    </row>
    <row r="34" spans="2:42" ht="160" x14ac:dyDescent="0.5">
      <c r="B34" s="14" t="s">
        <v>27</v>
      </c>
      <c r="C34" s="33" t="s">
        <v>316</v>
      </c>
      <c r="D34" s="50" t="s">
        <v>497</v>
      </c>
      <c r="F34" s="16" t="s">
        <v>434</v>
      </c>
      <c r="G34" s="192"/>
      <c r="L34" s="151"/>
      <c r="M34" s="164"/>
      <c r="N34" s="165"/>
      <c r="O34" s="54"/>
      <c r="P34" s="157"/>
      <c r="AA34" s="118" t="s">
        <v>27</v>
      </c>
      <c r="AB34" s="138" t="s">
        <v>317</v>
      </c>
      <c r="AC34" s="139" t="s">
        <v>488</v>
      </c>
      <c r="AD34" s="112"/>
      <c r="AE34" s="127" t="s">
        <v>361</v>
      </c>
    </row>
    <row r="35" spans="2:42" ht="200.25" customHeight="1" x14ac:dyDescent="0.5">
      <c r="B35" s="14" t="s">
        <v>28</v>
      </c>
      <c r="C35" s="33" t="s">
        <v>317</v>
      </c>
      <c r="D35" s="75" t="s">
        <v>478</v>
      </c>
      <c r="F35" s="16" t="s">
        <v>432</v>
      </c>
      <c r="G35" s="192"/>
      <c r="L35" s="151"/>
      <c r="M35" s="164"/>
      <c r="N35" s="165"/>
      <c r="O35" s="54"/>
      <c r="P35" s="157"/>
      <c r="AA35" s="118" t="s">
        <v>28</v>
      </c>
      <c r="AB35" s="138" t="s">
        <v>317</v>
      </c>
      <c r="AC35" s="139" t="s">
        <v>379</v>
      </c>
      <c r="AD35" s="112"/>
      <c r="AE35" s="127" t="s">
        <v>362</v>
      </c>
    </row>
    <row r="36" spans="2:42" ht="304" x14ac:dyDescent="0.5">
      <c r="B36" s="14" t="s">
        <v>29</v>
      </c>
      <c r="C36" s="33" t="s">
        <v>317</v>
      </c>
      <c r="D36" s="194" t="s">
        <v>436</v>
      </c>
      <c r="F36" s="16" t="s">
        <v>435</v>
      </c>
      <c r="G36" s="192"/>
      <c r="L36" s="151"/>
      <c r="M36" s="166"/>
      <c r="N36" s="167"/>
      <c r="O36" s="54"/>
      <c r="P36" s="157"/>
      <c r="AA36" s="118" t="s">
        <v>29</v>
      </c>
      <c r="AB36" s="140" t="s">
        <v>322</v>
      </c>
      <c r="AC36" s="141" t="s">
        <v>498</v>
      </c>
      <c r="AD36" s="112"/>
      <c r="AE36" s="127" t="s">
        <v>363</v>
      </c>
    </row>
    <row r="37" spans="2:42" ht="80" x14ac:dyDescent="0.5">
      <c r="B37" s="14" t="s">
        <v>30</v>
      </c>
      <c r="C37" s="33" t="s">
        <v>316</v>
      </c>
      <c r="D37" s="52" t="s">
        <v>480</v>
      </c>
      <c r="F37" s="16" t="s">
        <v>479</v>
      </c>
      <c r="L37" s="151"/>
      <c r="M37" s="166"/>
      <c r="N37" s="168"/>
      <c r="O37" s="54"/>
      <c r="P37" s="157"/>
      <c r="AA37" s="118" t="s">
        <v>30</v>
      </c>
      <c r="AB37" s="140" t="s">
        <v>322</v>
      </c>
      <c r="AC37" s="142" t="s">
        <v>499</v>
      </c>
      <c r="AD37" s="112"/>
      <c r="AE37" s="127" t="s">
        <v>364</v>
      </c>
    </row>
    <row r="38" spans="2:42" ht="16.5" x14ac:dyDescent="0.5">
      <c r="B38" s="14" t="s">
        <v>31</v>
      </c>
      <c r="C38" s="33" t="s">
        <v>348</v>
      </c>
      <c r="D38" s="52"/>
      <c r="F38" s="16"/>
      <c r="L38" s="151"/>
      <c r="M38" s="166"/>
      <c r="N38" s="168"/>
      <c r="O38" s="54"/>
      <c r="P38" s="157"/>
      <c r="AA38" s="118" t="s">
        <v>31</v>
      </c>
      <c r="AB38" s="140" t="s">
        <v>348</v>
      </c>
      <c r="AC38" s="142"/>
      <c r="AD38" s="112"/>
      <c r="AE38" s="127"/>
    </row>
    <row r="39" spans="2:42" ht="16.5" x14ac:dyDescent="0.5">
      <c r="B39" s="14" t="s">
        <v>32</v>
      </c>
      <c r="C39" s="33" t="s">
        <v>348</v>
      </c>
      <c r="D39" s="52"/>
      <c r="F39" s="16"/>
      <c r="L39" s="151"/>
      <c r="M39" s="166"/>
      <c r="N39" s="168"/>
      <c r="O39" s="54"/>
      <c r="P39" s="157"/>
      <c r="AA39" s="118" t="s">
        <v>32</v>
      </c>
      <c r="AB39" s="140" t="s">
        <v>348</v>
      </c>
      <c r="AC39" s="142"/>
      <c r="AD39" s="112"/>
      <c r="AE39" s="127"/>
    </row>
    <row r="40" spans="2:42" ht="16.5" x14ac:dyDescent="0.5">
      <c r="B40" s="34"/>
      <c r="C40" s="34"/>
      <c r="D40" s="34"/>
      <c r="L40" s="34"/>
      <c r="M40" s="34"/>
      <c r="N40" s="34"/>
      <c r="AA40" s="34"/>
      <c r="AB40" s="34"/>
      <c r="AC40" s="34"/>
      <c r="AK40" s="34"/>
      <c r="AL40" s="34"/>
      <c r="AM40" s="34"/>
    </row>
    <row r="41" spans="2:42" x14ac:dyDescent="0.5">
      <c r="B41" s="13"/>
      <c r="C41" s="36"/>
      <c r="L41" s="13"/>
      <c r="M41" s="36"/>
      <c r="AA41" s="13"/>
      <c r="AB41" s="36"/>
      <c r="AK41" s="13"/>
      <c r="AL41" s="36"/>
    </row>
    <row r="42" spans="2:42" ht="17.25" customHeight="1" x14ac:dyDescent="0.5">
      <c r="B42" s="13"/>
      <c r="C42" s="36"/>
      <c r="K42" s="44"/>
      <c r="L42" s="13"/>
      <c r="M42" s="36"/>
      <c r="AA42" s="13"/>
      <c r="AB42" s="36"/>
      <c r="AJ42" s="44"/>
      <c r="AK42" s="13"/>
      <c r="AL42" s="36"/>
    </row>
    <row r="43" spans="2:42" x14ac:dyDescent="0.5">
      <c r="K43" s="42"/>
      <c r="AJ43" s="42"/>
    </row>
    <row r="45" spans="2:42" x14ac:dyDescent="0.5">
      <c r="K45" s="45"/>
      <c r="AJ45" s="45"/>
    </row>
    <row r="46" spans="2:42" x14ac:dyDescent="0.5">
      <c r="K46" s="45"/>
      <c r="AJ46" s="45"/>
    </row>
    <row r="47" spans="2:42" x14ac:dyDescent="0.5">
      <c r="K47" s="43"/>
      <c r="AA47" s="54"/>
      <c r="AB47" s="54"/>
      <c r="AC47" s="54"/>
      <c r="AD47" s="54"/>
      <c r="AE47" s="54"/>
      <c r="AJ47" s="43"/>
    </row>
    <row r="48" spans="2:42" x14ac:dyDescent="0.5">
      <c r="G48" s="42" t="s">
        <v>382</v>
      </c>
      <c r="H48" s="92" t="s">
        <v>326</v>
      </c>
      <c r="I48" s="92" t="s">
        <v>327</v>
      </c>
      <c r="J48" s="92" t="s">
        <v>328</v>
      </c>
      <c r="K48" s="179" t="s">
        <v>329</v>
      </c>
      <c r="L48" s="92" t="s">
        <v>330</v>
      </c>
      <c r="M48" s="35" t="s">
        <v>368</v>
      </c>
      <c r="Q48" s="42"/>
      <c r="AA48" s="54"/>
      <c r="AB48" s="54"/>
      <c r="AC48" s="54"/>
      <c r="AD48" s="54"/>
      <c r="AE48" s="54"/>
      <c r="AF48" s="42" t="s">
        <v>382</v>
      </c>
      <c r="AG48" s="92" t="s">
        <v>326</v>
      </c>
      <c r="AH48" s="92" t="s">
        <v>327</v>
      </c>
      <c r="AI48" s="92" t="s">
        <v>328</v>
      </c>
      <c r="AJ48" s="92" t="s">
        <v>329</v>
      </c>
      <c r="AK48" s="91" t="s">
        <v>330</v>
      </c>
      <c r="AL48" s="1" t="s">
        <v>368</v>
      </c>
      <c r="AP48" s="42"/>
    </row>
    <row r="49" spans="7:43" x14ac:dyDescent="0.5">
      <c r="G49" s="93" t="s">
        <v>335</v>
      </c>
      <c r="H49" s="83">
        <v>3</v>
      </c>
      <c r="I49" s="83">
        <v>12</v>
      </c>
      <c r="J49" s="83">
        <v>30.937000000000001</v>
      </c>
      <c r="K49" s="180">
        <v>23.408999999999999</v>
      </c>
      <c r="L49" s="6">
        <v>3.22</v>
      </c>
      <c r="M49" s="1">
        <f>SUM(H49:L49)</f>
        <v>72.566000000000003</v>
      </c>
      <c r="Q49" s="183"/>
      <c r="AA49" s="54"/>
      <c r="AB49" s="54"/>
      <c r="AC49" s="54"/>
      <c r="AD49" s="54"/>
      <c r="AE49" s="177"/>
      <c r="AF49" s="93" t="s">
        <v>335</v>
      </c>
      <c r="AG49" s="83">
        <v>3</v>
      </c>
      <c r="AH49" s="83">
        <v>12</v>
      </c>
      <c r="AI49" s="83">
        <v>30.937000000000001</v>
      </c>
      <c r="AJ49" s="83">
        <v>23.408999999999999</v>
      </c>
      <c r="AK49" s="6">
        <v>3.22</v>
      </c>
      <c r="AL49" s="1">
        <v>72.566000000000003</v>
      </c>
      <c r="AP49" s="183"/>
    </row>
    <row r="50" spans="7:43" x14ac:dyDescent="0.5">
      <c r="G50" s="6"/>
      <c r="H50" s="84"/>
      <c r="I50" s="84"/>
      <c r="J50" s="84"/>
      <c r="K50" s="181"/>
      <c r="L50" s="6"/>
      <c r="Q50" s="42"/>
      <c r="AA50" s="54"/>
      <c r="AB50" s="54"/>
      <c r="AC50" s="54"/>
      <c r="AD50" s="54"/>
      <c r="AE50" s="54"/>
      <c r="AF50" s="6"/>
      <c r="AG50" s="84"/>
      <c r="AH50" s="84"/>
      <c r="AI50" s="84"/>
      <c r="AJ50" s="84"/>
      <c r="AK50" s="6"/>
      <c r="AP50" s="76"/>
      <c r="AQ50" s="106"/>
    </row>
    <row r="51" spans="7:43" ht="15.75" customHeight="1" x14ac:dyDescent="0.5">
      <c r="G51" s="25" t="s">
        <v>333</v>
      </c>
      <c r="H51" s="83">
        <f>H49*50%</f>
        <v>1.5</v>
      </c>
      <c r="I51" s="83">
        <f>I49*50%</f>
        <v>6</v>
      </c>
      <c r="J51" s="83">
        <f>J49*50%</f>
        <v>15.468500000000001</v>
      </c>
      <c r="K51" s="180">
        <f>K49*50%</f>
        <v>11.704499999999999</v>
      </c>
      <c r="L51" s="46">
        <f>L49*50%</f>
        <v>1.61</v>
      </c>
      <c r="M51" s="178">
        <f t="shared" ref="M51:M53" si="0">SUM(H51:L51)</f>
        <v>36.283000000000001</v>
      </c>
      <c r="N51" s="178"/>
      <c r="O51" s="178" t="s">
        <v>336</v>
      </c>
      <c r="Q51" s="76" t="s">
        <v>428</v>
      </c>
      <c r="R51" s="106" t="s">
        <v>417</v>
      </c>
      <c r="AA51" s="54"/>
      <c r="AB51" s="54"/>
      <c r="AC51" s="54"/>
      <c r="AD51" s="54"/>
      <c r="AE51" s="100"/>
      <c r="AF51" s="25" t="s">
        <v>333</v>
      </c>
      <c r="AG51" s="83">
        <v>1.5</v>
      </c>
      <c r="AH51" s="83">
        <v>6</v>
      </c>
      <c r="AI51" s="83">
        <v>15.468500000000001</v>
      </c>
      <c r="AJ51" s="83">
        <v>11.704499999999999</v>
      </c>
      <c r="AK51" s="6">
        <v>1.61</v>
      </c>
      <c r="AL51" s="1">
        <v>36.283000000000001</v>
      </c>
      <c r="AM51" s="1" t="s">
        <v>336</v>
      </c>
      <c r="AP51" s="76" t="s">
        <v>371</v>
      </c>
      <c r="AQ51" s="106" t="s">
        <v>417</v>
      </c>
    </row>
    <row r="52" spans="7:43" ht="16.5" customHeight="1" x14ac:dyDescent="0.5">
      <c r="G52" s="25" t="s">
        <v>331</v>
      </c>
      <c r="H52" s="83">
        <f>H49*20%</f>
        <v>0.60000000000000009</v>
      </c>
      <c r="I52" s="83">
        <f>I49*20%</f>
        <v>2.4000000000000004</v>
      </c>
      <c r="J52" s="83">
        <f>J49*20%</f>
        <v>6.1874000000000002</v>
      </c>
      <c r="K52" s="180">
        <f>K49*20%</f>
        <v>4.6818</v>
      </c>
      <c r="L52" s="46">
        <f>L49*20%</f>
        <v>0.64400000000000013</v>
      </c>
      <c r="M52" s="149">
        <f t="shared" si="0"/>
        <v>14.513199999999999</v>
      </c>
      <c r="N52" s="149">
        <f>M52+M53</f>
        <v>36.283000000000001</v>
      </c>
      <c r="O52" s="149"/>
      <c r="Q52" s="76"/>
      <c r="R52" s="36">
        <f>Q53*40%</f>
        <v>13.78754</v>
      </c>
      <c r="AA52" s="54"/>
      <c r="AB52" s="54"/>
      <c r="AC52" s="54"/>
      <c r="AD52" s="54"/>
      <c r="AE52" s="100"/>
      <c r="AF52" s="25" t="s">
        <v>331</v>
      </c>
      <c r="AG52" s="83">
        <v>0.60000000000000009</v>
      </c>
      <c r="AH52" s="83">
        <v>2.4000000000000004</v>
      </c>
      <c r="AI52" s="83">
        <v>6.1874000000000002</v>
      </c>
      <c r="AJ52" s="83">
        <v>4.6818</v>
      </c>
      <c r="AK52" s="46">
        <v>0.64400000000000013</v>
      </c>
      <c r="AL52" s="149">
        <v>14.513199999999999</v>
      </c>
      <c r="AM52" s="149">
        <v>36.283000000000001</v>
      </c>
      <c r="AN52" s="149"/>
      <c r="AP52" s="76"/>
      <c r="AQ52" s="36">
        <v>11.61056</v>
      </c>
    </row>
    <row r="53" spans="7:43" x14ac:dyDescent="0.5">
      <c r="G53" s="25" t="s">
        <v>332</v>
      </c>
      <c r="H53" s="83">
        <f>H49*30%</f>
        <v>0.89999999999999991</v>
      </c>
      <c r="I53" s="83">
        <f>I49*30%</f>
        <v>3.5999999999999996</v>
      </c>
      <c r="J53" s="83">
        <f>J49*30%</f>
        <v>9.2811000000000003</v>
      </c>
      <c r="K53" s="180">
        <f>K49*30%</f>
        <v>7.0226999999999995</v>
      </c>
      <c r="L53" s="46">
        <f>L49*30%</f>
        <v>0.96599999999999997</v>
      </c>
      <c r="M53" s="150">
        <f t="shared" si="0"/>
        <v>21.7698</v>
      </c>
      <c r="N53" s="149"/>
      <c r="O53" s="149" t="s">
        <v>337</v>
      </c>
      <c r="Q53" s="184">
        <f>(N52)*0.95</f>
        <v>34.468849999999996</v>
      </c>
      <c r="R53" s="36">
        <f>Q53*60%</f>
        <v>20.681309999999996</v>
      </c>
      <c r="AA53" s="54"/>
      <c r="AB53" s="54"/>
      <c r="AC53" s="54"/>
      <c r="AD53" s="54"/>
      <c r="AE53" s="100"/>
      <c r="AF53" s="25" t="s">
        <v>332</v>
      </c>
      <c r="AG53" s="83">
        <v>0.89999999999999991</v>
      </c>
      <c r="AH53" s="83">
        <v>3.5999999999999996</v>
      </c>
      <c r="AI53" s="83">
        <v>9.2811000000000003</v>
      </c>
      <c r="AJ53" s="83">
        <v>7.0226999999999995</v>
      </c>
      <c r="AK53" s="46">
        <v>0.96599999999999997</v>
      </c>
      <c r="AL53" s="150">
        <v>21.7698</v>
      </c>
      <c r="AM53" s="149"/>
      <c r="AN53" s="149" t="s">
        <v>337</v>
      </c>
      <c r="AP53" s="184">
        <v>29.026400000000002</v>
      </c>
      <c r="AQ53" s="36">
        <v>17.415839999999999</v>
      </c>
    </row>
    <row r="54" spans="7:43" x14ac:dyDescent="0.5">
      <c r="G54" s="76"/>
      <c r="H54" s="87"/>
      <c r="I54" s="87"/>
      <c r="J54" s="87"/>
      <c r="K54" s="87"/>
      <c r="L54" s="42"/>
      <c r="M54" s="1">
        <f>SUM(M51:M53)</f>
        <v>72.566000000000003</v>
      </c>
      <c r="Q54" s="189"/>
      <c r="R54" s="36"/>
      <c r="AA54" s="54"/>
      <c r="AB54" s="54"/>
      <c r="AC54" s="54"/>
      <c r="AD54" s="54"/>
      <c r="AE54" s="100"/>
      <c r="AF54" s="76"/>
      <c r="AG54" s="87"/>
      <c r="AH54" s="87"/>
      <c r="AI54" s="87"/>
      <c r="AJ54" s="87"/>
      <c r="AL54" s="1">
        <v>72.566000000000003</v>
      </c>
      <c r="AP54" s="185"/>
      <c r="AQ54" s="36"/>
    </row>
    <row r="55" spans="7:43" x14ac:dyDescent="0.5">
      <c r="G55" s="193" t="s">
        <v>433</v>
      </c>
      <c r="L55" s="42"/>
      <c r="Q55" s="189"/>
      <c r="AA55" s="54"/>
      <c r="AB55" s="54"/>
      <c r="AC55" s="54"/>
      <c r="AD55" s="54"/>
      <c r="AE55" s="100"/>
      <c r="AF55" s="35"/>
      <c r="AP55" s="185"/>
    </row>
    <row r="56" spans="7:43" x14ac:dyDescent="0.5">
      <c r="G56" s="35"/>
      <c r="L56" s="42"/>
      <c r="Q56" s="189"/>
      <c r="AA56" s="54"/>
      <c r="AB56" s="54"/>
      <c r="AC56" s="54"/>
      <c r="AD56" s="54"/>
      <c r="AE56" s="100"/>
      <c r="AF56" s="35"/>
      <c r="AP56" s="185"/>
    </row>
    <row r="57" spans="7:43" x14ac:dyDescent="0.5">
      <c r="G57" s="42"/>
      <c r="H57" s="91" t="s">
        <v>326</v>
      </c>
      <c r="I57" s="91" t="s">
        <v>327</v>
      </c>
      <c r="J57" s="91" t="s">
        <v>328</v>
      </c>
      <c r="K57" s="182" t="s">
        <v>329</v>
      </c>
      <c r="L57" s="91" t="s">
        <v>330</v>
      </c>
      <c r="M57" s="35" t="s">
        <v>368</v>
      </c>
      <c r="Q57" s="190"/>
      <c r="AA57" s="54"/>
      <c r="AB57" s="54"/>
      <c r="AC57" s="54"/>
      <c r="AD57" s="54"/>
      <c r="AE57" s="54"/>
      <c r="AF57" s="42"/>
      <c r="AG57" s="91" t="s">
        <v>326</v>
      </c>
      <c r="AH57" s="91" t="s">
        <v>327</v>
      </c>
      <c r="AI57" s="91" t="s">
        <v>328</v>
      </c>
      <c r="AJ57" s="91" t="s">
        <v>329</v>
      </c>
      <c r="AK57" s="91" t="s">
        <v>330</v>
      </c>
      <c r="AL57" s="1" t="s">
        <v>368</v>
      </c>
      <c r="AP57" s="77"/>
    </row>
    <row r="58" spans="7:43" x14ac:dyDescent="0.5">
      <c r="G58" s="93" t="s">
        <v>334</v>
      </c>
      <c r="H58" s="83">
        <v>0</v>
      </c>
      <c r="I58" s="83">
        <v>0</v>
      </c>
      <c r="J58" s="83">
        <v>0.45</v>
      </c>
      <c r="K58" s="180">
        <v>8.891</v>
      </c>
      <c r="L58" s="6">
        <v>28.971</v>
      </c>
      <c r="M58" s="1">
        <f>SUM(H58:L58)</f>
        <v>38.311999999999998</v>
      </c>
      <c r="Q58" s="191"/>
      <c r="AA58" s="54"/>
      <c r="AB58" s="54"/>
      <c r="AC58" s="54"/>
      <c r="AD58" s="54"/>
      <c r="AE58" s="177"/>
      <c r="AF58" s="93" t="s">
        <v>334</v>
      </c>
      <c r="AG58" s="83">
        <v>0</v>
      </c>
      <c r="AH58" s="83">
        <v>0</v>
      </c>
      <c r="AI58" s="83">
        <v>0.45</v>
      </c>
      <c r="AJ58" s="83">
        <v>8.891</v>
      </c>
      <c r="AK58" s="6">
        <v>28.971</v>
      </c>
      <c r="AL58" s="1">
        <v>38.311999999999998</v>
      </c>
      <c r="AP58" s="186"/>
    </row>
    <row r="59" spans="7:43" x14ac:dyDescent="0.5">
      <c r="G59" s="6"/>
      <c r="H59" s="84"/>
      <c r="I59" s="84"/>
      <c r="J59" s="84"/>
      <c r="K59" s="181"/>
      <c r="L59" s="6"/>
      <c r="Q59" s="190"/>
      <c r="AA59" s="54"/>
      <c r="AB59" s="54"/>
      <c r="AC59" s="54"/>
      <c r="AD59" s="54"/>
      <c r="AE59" s="54"/>
      <c r="AF59" s="6"/>
      <c r="AG59" s="84"/>
      <c r="AH59" s="84"/>
      <c r="AI59" s="84"/>
      <c r="AJ59" s="84"/>
      <c r="AK59" s="6"/>
      <c r="AP59" s="77"/>
    </row>
    <row r="60" spans="7:43" x14ac:dyDescent="0.5">
      <c r="G60" s="25" t="s">
        <v>333</v>
      </c>
      <c r="H60" s="83">
        <f>H58*50%</f>
        <v>0</v>
      </c>
      <c r="I60" s="83">
        <f>I58*50%</f>
        <v>0</v>
      </c>
      <c r="J60" s="83">
        <f>J58*50%</f>
        <v>0.22500000000000001</v>
      </c>
      <c r="K60" s="180">
        <f>K58*50%</f>
        <v>4.4455</v>
      </c>
      <c r="L60" s="46">
        <f>L58*50%</f>
        <v>14.4855</v>
      </c>
      <c r="M60" s="178">
        <f t="shared" ref="M60:M62" si="1">SUM(H60:L60)</f>
        <v>19.155999999999999</v>
      </c>
      <c r="N60" s="178"/>
      <c r="O60" s="178" t="s">
        <v>336</v>
      </c>
      <c r="Q60" s="189"/>
      <c r="R60" s="106" t="s">
        <v>417</v>
      </c>
      <c r="AA60" s="54"/>
      <c r="AB60" s="54"/>
      <c r="AC60" s="54"/>
      <c r="AD60" s="54"/>
      <c r="AE60" s="100"/>
      <c r="AF60" s="25" t="s">
        <v>333</v>
      </c>
      <c r="AG60" s="83">
        <v>0</v>
      </c>
      <c r="AH60" s="83">
        <v>0</v>
      </c>
      <c r="AI60" s="83">
        <v>0.22500000000000001</v>
      </c>
      <c r="AJ60" s="83">
        <v>4.4455</v>
      </c>
      <c r="AK60" s="6">
        <v>14.4855</v>
      </c>
      <c r="AL60" s="1">
        <v>19.155999999999999</v>
      </c>
      <c r="AM60" s="1" t="s">
        <v>336</v>
      </c>
      <c r="AP60" s="185"/>
      <c r="AQ60" s="106" t="s">
        <v>417</v>
      </c>
    </row>
    <row r="61" spans="7:43" ht="16.5" customHeight="1" x14ac:dyDescent="0.5">
      <c r="G61" s="25" t="s">
        <v>331</v>
      </c>
      <c r="H61" s="83">
        <f>H58*20%</f>
        <v>0</v>
      </c>
      <c r="I61" s="83">
        <f>I58*20%</f>
        <v>0</v>
      </c>
      <c r="J61" s="83">
        <f>J58*20%</f>
        <v>9.0000000000000011E-2</v>
      </c>
      <c r="K61" s="180">
        <f>K58*20%</f>
        <v>1.7782</v>
      </c>
      <c r="L61" s="46">
        <f>L58*20%</f>
        <v>5.7942</v>
      </c>
      <c r="M61" s="149">
        <f t="shared" si="1"/>
        <v>7.6623999999999999</v>
      </c>
      <c r="N61" s="149">
        <f>M61+M62</f>
        <v>19.155999999999999</v>
      </c>
      <c r="O61" s="149"/>
      <c r="Q61" s="189"/>
      <c r="R61" s="36">
        <f>Q62*40%</f>
        <v>7.2792799999999991</v>
      </c>
      <c r="AA61" s="54"/>
      <c r="AB61" s="54"/>
      <c r="AC61" s="54"/>
      <c r="AD61" s="54"/>
      <c r="AE61" s="100"/>
      <c r="AF61" s="25" t="s">
        <v>331</v>
      </c>
      <c r="AG61" s="83">
        <v>0</v>
      </c>
      <c r="AH61" s="83">
        <v>0</v>
      </c>
      <c r="AI61" s="83">
        <v>9.0000000000000011E-2</v>
      </c>
      <c r="AJ61" s="83">
        <v>1.7782</v>
      </c>
      <c r="AK61" s="46">
        <v>5.7942</v>
      </c>
      <c r="AL61" s="149">
        <v>7.6623999999999999</v>
      </c>
      <c r="AM61" s="149">
        <v>19.155999999999999</v>
      </c>
      <c r="AN61" s="149"/>
      <c r="AP61" s="185"/>
      <c r="AQ61" s="36">
        <v>6.1299200000000003</v>
      </c>
    </row>
    <row r="62" spans="7:43" x14ac:dyDescent="0.5">
      <c r="G62" s="25" t="s">
        <v>332</v>
      </c>
      <c r="H62" s="83">
        <f>H58*30%</f>
        <v>0</v>
      </c>
      <c r="I62" s="83">
        <f>I58*30%</f>
        <v>0</v>
      </c>
      <c r="J62" s="83">
        <f>J58*30%</f>
        <v>0.13500000000000001</v>
      </c>
      <c r="K62" s="180">
        <f>K58*30%</f>
        <v>2.6673</v>
      </c>
      <c r="L62" s="46">
        <f>L58*30%</f>
        <v>8.6913</v>
      </c>
      <c r="M62" s="150">
        <f t="shared" si="1"/>
        <v>11.493600000000001</v>
      </c>
      <c r="N62" s="150"/>
      <c r="O62" s="149" t="s">
        <v>337</v>
      </c>
      <c r="Q62" s="187">
        <f>(N61)*0.95</f>
        <v>18.198199999999996</v>
      </c>
      <c r="R62" s="36">
        <f>Q62*60%</f>
        <v>10.918919999999998</v>
      </c>
      <c r="AA62" s="54"/>
      <c r="AB62" s="54"/>
      <c r="AC62" s="54"/>
      <c r="AD62" s="54"/>
      <c r="AE62" s="100"/>
      <c r="AF62" s="25" t="s">
        <v>332</v>
      </c>
      <c r="AG62" s="83">
        <v>0</v>
      </c>
      <c r="AH62" s="83">
        <v>0</v>
      </c>
      <c r="AI62" s="83">
        <v>0.13500000000000001</v>
      </c>
      <c r="AJ62" s="83">
        <v>2.6673</v>
      </c>
      <c r="AK62" s="46">
        <v>8.6913</v>
      </c>
      <c r="AL62" s="150">
        <v>11.493600000000001</v>
      </c>
      <c r="AM62" s="150"/>
      <c r="AN62" s="149" t="s">
        <v>337</v>
      </c>
      <c r="AP62" s="187">
        <v>15.3248</v>
      </c>
      <c r="AQ62" s="36">
        <v>9.1948799999999995</v>
      </c>
    </row>
    <row r="63" spans="7:43" x14ac:dyDescent="0.5">
      <c r="G63" s="76"/>
      <c r="H63" s="87"/>
      <c r="I63" s="87"/>
      <c r="J63" s="87"/>
      <c r="K63" s="87"/>
      <c r="M63" s="1">
        <f>SUM(M60:M62)</f>
        <v>38.311999999999998</v>
      </c>
      <c r="N63" s="13">
        <f>SUM(N51:N62)</f>
        <v>55.439</v>
      </c>
      <c r="Q63" s="184">
        <f>SUM(+Q53+Q62)</f>
        <v>52.667049999999989</v>
      </c>
      <c r="AA63" s="54"/>
      <c r="AB63" s="54"/>
      <c r="AC63" s="156"/>
      <c r="AD63" s="54"/>
      <c r="AE63" s="54"/>
      <c r="AF63" s="76"/>
      <c r="AG63" s="87"/>
      <c r="AH63" s="87"/>
      <c r="AI63" s="87"/>
      <c r="AJ63" s="87"/>
      <c r="AL63" s="1">
        <v>38.311999999999998</v>
      </c>
      <c r="AM63" s="13">
        <v>55.439</v>
      </c>
      <c r="AP63" s="184">
        <v>44.351200000000006</v>
      </c>
    </row>
    <row r="64" spans="7:43" x14ac:dyDescent="0.5">
      <c r="Q64" s="36"/>
      <c r="AA64" s="54"/>
      <c r="AB64" s="54"/>
      <c r="AC64" s="54"/>
      <c r="AD64" s="54"/>
      <c r="AE64" s="54"/>
      <c r="AP64" s="36"/>
    </row>
    <row r="65" spans="7:43" x14ac:dyDescent="0.5">
      <c r="Q65" s="188">
        <f>N63-Q63</f>
        <v>2.771950000000011</v>
      </c>
      <c r="R65" s="1" t="s">
        <v>427</v>
      </c>
      <c r="AA65" s="54"/>
      <c r="AB65" s="54"/>
      <c r="AC65" s="54"/>
      <c r="AD65" s="54"/>
      <c r="AE65" s="54"/>
      <c r="AP65" s="188">
        <v>11.087799999999994</v>
      </c>
      <c r="AQ65" s="1" t="s">
        <v>427</v>
      </c>
    </row>
    <row r="66" spans="7:43" x14ac:dyDescent="0.5">
      <c r="G66" s="13"/>
      <c r="Q66" s="13"/>
      <c r="AA66" s="54"/>
      <c r="AB66" s="54"/>
      <c r="AC66" s="54"/>
      <c r="AD66" s="54"/>
      <c r="AE66" s="54"/>
      <c r="AF66" s="13"/>
    </row>
    <row r="67" spans="7:43" ht="96" x14ac:dyDescent="0.5">
      <c r="G67" s="26" t="s">
        <v>369</v>
      </c>
      <c r="H67" s="89" t="s">
        <v>370</v>
      </c>
      <c r="I67" s="89" t="s">
        <v>343</v>
      </c>
      <c r="J67" s="84" t="s">
        <v>342</v>
      </c>
      <c r="K67" s="89" t="s">
        <v>367</v>
      </c>
      <c r="Q67" s="44"/>
      <c r="AA67" s="54"/>
      <c r="AB67" s="54"/>
      <c r="AC67" s="54"/>
      <c r="AD67" s="54"/>
      <c r="AE67" s="54"/>
      <c r="AF67" s="26" t="s">
        <v>424</v>
      </c>
      <c r="AG67" s="89" t="s">
        <v>370</v>
      </c>
      <c r="AH67" s="89" t="s">
        <v>343</v>
      </c>
      <c r="AI67" s="84" t="s">
        <v>342</v>
      </c>
      <c r="AJ67" s="89" t="s">
        <v>367</v>
      </c>
      <c r="AP67" s="44"/>
    </row>
    <row r="68" spans="7:43" x14ac:dyDescent="0.5">
      <c r="G68" s="25" t="s">
        <v>339</v>
      </c>
      <c r="H68" s="84">
        <v>90</v>
      </c>
      <c r="I68" s="84">
        <v>60</v>
      </c>
      <c r="J68" s="90">
        <f>I68/H68</f>
        <v>0.66666666666666663</v>
      </c>
      <c r="K68" s="84"/>
      <c r="Q68" s="76"/>
      <c r="AF68" s="25" t="s">
        <v>339</v>
      </c>
      <c r="AG68" s="84">
        <v>90</v>
      </c>
      <c r="AH68" s="84">
        <v>60</v>
      </c>
      <c r="AI68" s="90">
        <v>0.66666666666666663</v>
      </c>
      <c r="AJ68" s="84"/>
      <c r="AP68" s="76"/>
    </row>
    <row r="69" spans="7:43" x14ac:dyDescent="0.5">
      <c r="G69" s="6"/>
      <c r="H69" s="84"/>
      <c r="I69" s="84"/>
      <c r="J69" s="90"/>
      <c r="K69" s="84"/>
      <c r="Q69" s="42"/>
      <c r="AF69" s="6"/>
      <c r="AG69" s="84"/>
      <c r="AH69" s="84"/>
      <c r="AI69" s="90"/>
      <c r="AJ69" s="84"/>
      <c r="AP69" s="42"/>
    </row>
    <row r="70" spans="7:43" x14ac:dyDescent="0.5">
      <c r="G70" s="25" t="s">
        <v>340</v>
      </c>
      <c r="H70" s="84">
        <v>104</v>
      </c>
      <c r="I70" s="84">
        <v>72.599999999999994</v>
      </c>
      <c r="J70" s="90">
        <f t="shared" ref="J70" si="2">I70/H70</f>
        <v>0.69807692307692304</v>
      </c>
      <c r="K70" s="83">
        <f>H70*J68</f>
        <v>69.333333333333329</v>
      </c>
      <c r="Q70" s="76"/>
      <c r="AF70" s="25" t="s">
        <v>340</v>
      </c>
      <c r="AG70" s="84">
        <v>104</v>
      </c>
      <c r="AH70" s="84">
        <v>72.599999999999994</v>
      </c>
      <c r="AI70" s="90">
        <v>0.69807692307692304</v>
      </c>
      <c r="AJ70" s="83">
        <v>69.333333333333329</v>
      </c>
      <c r="AP70" s="76"/>
    </row>
    <row r="71" spans="7:43" x14ac:dyDescent="0.5">
      <c r="G71" s="25" t="s">
        <v>341</v>
      </c>
      <c r="H71" s="84">
        <v>92</v>
      </c>
      <c r="I71" s="84">
        <v>65.900000000000006</v>
      </c>
      <c r="J71" s="90">
        <f>I71/H71</f>
        <v>0.71630434782608698</v>
      </c>
      <c r="K71" s="83">
        <f>H71*J68</f>
        <v>61.333333333333329</v>
      </c>
      <c r="Q71" s="76"/>
      <c r="AF71" s="25" t="s">
        <v>341</v>
      </c>
      <c r="AG71" s="84">
        <v>92</v>
      </c>
      <c r="AH71" s="84">
        <v>65.900000000000006</v>
      </c>
      <c r="AI71" s="90">
        <v>0.71630434782608698</v>
      </c>
      <c r="AJ71" s="83">
        <v>61.333333333333329</v>
      </c>
      <c r="AP71" s="76"/>
    </row>
    <row r="72" spans="7:43" x14ac:dyDescent="0.5">
      <c r="H72" s="86"/>
      <c r="I72" s="91">
        <f>SUM(I70:I71)</f>
        <v>138.5</v>
      </c>
      <c r="J72" s="86"/>
      <c r="K72" s="85">
        <f>SUM(K70:K71)</f>
        <v>130.66666666666666</v>
      </c>
      <c r="AG72" s="86"/>
      <c r="AH72" s="91">
        <v>138.5</v>
      </c>
      <c r="AI72" s="86"/>
      <c r="AJ72" s="85">
        <v>130.66666666666666</v>
      </c>
    </row>
  </sheetData>
  <mergeCells count="2">
    <mergeCell ref="C8:D8"/>
    <mergeCell ref="AB8:AC8"/>
  </mergeCells>
  <conditionalFormatting sqref="C21:C23">
    <cfRule type="containsText" dxfId="27" priority="5" operator="containsText" text="True">
      <formula>NOT(ISERROR(SEARCH("True",C21)))</formula>
    </cfRule>
    <cfRule type="containsText" dxfId="26" priority="6" operator="containsText" text="False">
      <formula>NOT(ISERROR(SEARCH("False",C21)))</formula>
    </cfRule>
  </conditionalFormatting>
  <conditionalFormatting sqref="M21:M23">
    <cfRule type="containsText" dxfId="25" priority="3" operator="containsText" text="True">
      <formula>NOT(ISERROR(SEARCH("True",M21)))</formula>
    </cfRule>
    <cfRule type="containsText" dxfId="24" priority="4" operator="containsText" text="False">
      <formula>NOT(ISERROR(SEARCH("False",M21)))</formula>
    </cfRule>
  </conditionalFormatting>
  <conditionalFormatting sqref="AB21:AB23">
    <cfRule type="containsText" dxfId="23" priority="1" operator="containsText" text="True">
      <formula>NOT(ISERROR(SEARCH("True",AB21)))</formula>
    </cfRule>
    <cfRule type="containsText" dxfId="22" priority="2" operator="containsText" text="False">
      <formula>NOT(ISERROR(SEARCH("False",AB21)))</formula>
    </cfRule>
  </conditionalFormatting>
  <dataValidations count="7">
    <dataValidation type="list" allowBlank="1" showInputMessage="1" showErrorMessage="1" sqref="C15">
      <formula1>"Accept, Partial accept, Reject"</formula1>
    </dataValidation>
    <dataValidation type="list" allowBlank="1" showInputMessage="1" showErrorMessage="1" sqref="C29">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2:C39 C13 C23 AB32:AB39">
      <formula1>"Pass, Partial pass, Fail, Not assessed, N/A"</formula1>
    </dataValidation>
    <dataValidation type="list" allowBlank="1" showInputMessage="1" showErrorMessage="1" sqref="C24">
      <formula1>"Pass, Partial pass, Marginal pass, Fail"</formula1>
    </dataValidation>
    <dataValidation type="list" allowBlank="1" showInputMessage="1" showErrorMessage="1" sqref="B18:B20">
      <formula1>#REF!</formula1>
    </dataValidation>
  </dataValidations>
  <pageMargins left="0.70866141732283472" right="0.70866141732283472" top="0.74803149606299213" bottom="0.74803149606299213" header="0.31496062992125984" footer="0.31496062992125984"/>
  <pageSetup paperSize="8" scale="1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64"/>
  <sheetViews>
    <sheetView showGridLines="0" zoomScaleNormal="100" workbookViewId="0">
      <pane ySplit="1" topLeftCell="A2" activePane="bottomLeft" state="frozen"/>
      <selection pane="bottomLeft"/>
    </sheetView>
  </sheetViews>
  <sheetFormatPr defaultColWidth="8.81640625" defaultRowHeight="16" x14ac:dyDescent="0.5"/>
  <cols>
    <col min="1" max="1" width="2" style="1" customWidth="1"/>
    <col min="2" max="2" width="38.81640625" style="1" customWidth="1"/>
    <col min="3" max="3" width="16.81640625" style="1" customWidth="1"/>
    <col min="4" max="4" width="99.1796875" style="1" customWidth="1"/>
    <col min="5" max="5" width="8.81640625" style="1" customWidth="1"/>
    <col min="6" max="6" width="26.81640625" style="1" customWidth="1"/>
    <col min="7" max="7" width="8.81640625" style="1" customWidth="1"/>
    <col min="8" max="8" width="29" style="1" bestFit="1" customWidth="1"/>
    <col min="9" max="14" width="8.81640625" style="1" customWidth="1"/>
    <col min="15" max="15" width="8.81640625" style="1"/>
    <col min="16" max="16" width="38.81640625" style="1" customWidth="1"/>
    <col min="17" max="17" width="16.81640625" style="1" customWidth="1"/>
    <col min="18" max="18" width="99.1796875" style="1" customWidth="1"/>
    <col min="19" max="19" width="8.81640625" style="1" customWidth="1"/>
    <col min="20" max="20" width="26.81640625" style="1" customWidth="1"/>
    <col min="21" max="22" width="8.81640625" style="1" customWidth="1"/>
    <col min="23" max="16384" width="8.81640625" style="1"/>
  </cols>
  <sheetData>
    <row r="1" spans="2:22" s="3" customFormat="1" ht="21" x14ac:dyDescent="0.5">
      <c r="B1" s="12" t="s">
        <v>40</v>
      </c>
      <c r="C1" s="12"/>
      <c r="D1" s="12"/>
      <c r="E1" s="12"/>
      <c r="F1" s="12"/>
      <c r="G1" s="1"/>
      <c r="H1" s="4"/>
      <c r="I1" s="2"/>
      <c r="P1" s="111" t="s">
        <v>423</v>
      </c>
      <c r="Q1" s="111"/>
      <c r="R1" s="111"/>
      <c r="S1" s="1"/>
      <c r="T1" s="1"/>
      <c r="U1" s="1"/>
      <c r="V1" s="1"/>
    </row>
    <row r="2" spans="2:22" s="3" customFormat="1" ht="21" x14ac:dyDescent="0.5">
      <c r="B2" s="13" t="s">
        <v>9</v>
      </c>
      <c r="C2" s="22"/>
      <c r="D2" s="73"/>
      <c r="E2" s="1"/>
      <c r="F2" s="1"/>
      <c r="G2" s="1"/>
      <c r="H2" s="4"/>
      <c r="I2" s="2"/>
      <c r="P2" s="110" t="s">
        <v>9</v>
      </c>
      <c r="Q2" s="111"/>
      <c r="R2" s="111"/>
      <c r="S2" s="1"/>
      <c r="T2" s="1"/>
    </row>
    <row r="3" spans="2:22" x14ac:dyDescent="0.5">
      <c r="B3" s="21" t="s">
        <v>10</v>
      </c>
      <c r="C3" s="23" t="s">
        <v>376</v>
      </c>
      <c r="P3" s="113" t="s">
        <v>10</v>
      </c>
      <c r="Q3" s="114" t="s">
        <v>376</v>
      </c>
      <c r="R3" s="112"/>
    </row>
    <row r="4" spans="2:22" x14ac:dyDescent="0.5">
      <c r="B4" s="21" t="s">
        <v>11</v>
      </c>
      <c r="C4" s="24"/>
      <c r="P4" s="113" t="s">
        <v>11</v>
      </c>
      <c r="Q4" s="115">
        <v>43398</v>
      </c>
      <c r="R4" s="112"/>
    </row>
    <row r="5" spans="2:22" x14ac:dyDescent="0.5">
      <c r="B5" s="21" t="s">
        <v>12</v>
      </c>
      <c r="C5" s="24"/>
      <c r="P5" s="113" t="s">
        <v>12</v>
      </c>
      <c r="Q5" s="115" t="s">
        <v>416</v>
      </c>
      <c r="R5" s="112"/>
    </row>
    <row r="6" spans="2:22" x14ac:dyDescent="0.5">
      <c r="B6" s="19"/>
      <c r="C6" s="20"/>
      <c r="D6" s="20"/>
      <c r="P6" s="116"/>
      <c r="Q6" s="117"/>
      <c r="R6" s="117"/>
    </row>
    <row r="7" spans="2:22" x14ac:dyDescent="0.5">
      <c r="B7" s="13" t="s">
        <v>13</v>
      </c>
      <c r="P7" s="110" t="s">
        <v>13</v>
      </c>
      <c r="Q7" s="112"/>
      <c r="R7" s="112"/>
    </row>
    <row r="8" spans="2:22" ht="37.5" customHeight="1" x14ac:dyDescent="0.5">
      <c r="B8" s="14" t="s">
        <v>14</v>
      </c>
      <c r="C8" s="212" t="s">
        <v>429</v>
      </c>
      <c r="D8" s="213"/>
      <c r="P8" s="118" t="s">
        <v>14</v>
      </c>
      <c r="Q8" s="145" t="s">
        <v>383</v>
      </c>
      <c r="R8" s="119"/>
    </row>
    <row r="9" spans="2:22" x14ac:dyDescent="0.5">
      <c r="B9" s="14" t="s">
        <v>1</v>
      </c>
      <c r="C9" s="53" t="s">
        <v>45</v>
      </c>
      <c r="D9" s="18"/>
      <c r="P9" s="118" t="s">
        <v>1</v>
      </c>
      <c r="Q9" s="120" t="s">
        <v>45</v>
      </c>
      <c r="R9" s="121"/>
    </row>
    <row r="10" spans="2:22" x14ac:dyDescent="0.5">
      <c r="B10" s="14" t="s">
        <v>15</v>
      </c>
      <c r="C10" s="26" t="s">
        <v>36</v>
      </c>
      <c r="P10" s="118" t="s">
        <v>15</v>
      </c>
      <c r="Q10" s="136" t="s">
        <v>36</v>
      </c>
      <c r="R10" s="112"/>
    </row>
    <row r="11" spans="2:22" x14ac:dyDescent="0.5">
      <c r="B11" s="14" t="s">
        <v>16</v>
      </c>
      <c r="C11" s="6" t="str">
        <f>+'F_Inputs SWB'!A43&amp;"-"&amp;'F_Inputs SWB'!B43</f>
        <v>SWB-WN602001</v>
      </c>
      <c r="D11" s="18"/>
      <c r="P11" s="118" t="s">
        <v>16</v>
      </c>
      <c r="Q11" s="122" t="s">
        <v>422</v>
      </c>
      <c r="R11" s="121"/>
    </row>
    <row r="12" spans="2:22" x14ac:dyDescent="0.5">
      <c r="B12" s="14" t="s">
        <v>17</v>
      </c>
      <c r="C12" s="195">
        <f>SUM('F_Inputs SWB'!Q45:U45)</f>
        <v>38.311999999999998</v>
      </c>
      <c r="D12" s="1" t="s">
        <v>325</v>
      </c>
      <c r="P12" s="118" t="s">
        <v>17</v>
      </c>
      <c r="Q12" s="123">
        <v>38.311999999999998</v>
      </c>
      <c r="R12" s="112" t="s">
        <v>325</v>
      </c>
    </row>
    <row r="13" spans="2:22" x14ac:dyDescent="0.5">
      <c r="C13" s="198"/>
      <c r="F13" s="81"/>
      <c r="G13" s="47"/>
      <c r="H13" s="47"/>
      <c r="I13" s="47"/>
      <c r="J13" s="47"/>
      <c r="P13" s="112"/>
      <c r="Q13" s="112"/>
      <c r="R13" s="112"/>
      <c r="T13" s="81"/>
    </row>
    <row r="14" spans="2:22" x14ac:dyDescent="0.5">
      <c r="B14" s="13" t="s">
        <v>351</v>
      </c>
      <c r="C14" s="198"/>
      <c r="F14" s="47"/>
      <c r="G14" s="47"/>
      <c r="H14" s="47"/>
      <c r="I14" s="47"/>
      <c r="J14" s="47"/>
      <c r="P14" s="110" t="s">
        <v>351</v>
      </c>
      <c r="Q14" s="112"/>
      <c r="R14" s="112"/>
      <c r="T14" s="47"/>
    </row>
    <row r="15" spans="2:22" ht="117" customHeight="1" x14ac:dyDescent="0.5">
      <c r="B15" s="6" t="s">
        <v>33</v>
      </c>
      <c r="C15" s="199" t="s">
        <v>430</v>
      </c>
      <c r="D15" s="16" t="s">
        <v>431</v>
      </c>
      <c r="G15" s="47"/>
      <c r="H15" s="47"/>
      <c r="I15" s="47"/>
      <c r="J15" s="47"/>
      <c r="K15" s="47"/>
      <c r="P15" s="122" t="s">
        <v>33</v>
      </c>
      <c r="Q15" s="118" t="s">
        <v>318</v>
      </c>
      <c r="R15" s="127" t="s">
        <v>365</v>
      </c>
    </row>
    <row r="16" spans="2:22" ht="16.5" x14ac:dyDescent="0.5">
      <c r="B16" s="6" t="s">
        <v>352</v>
      </c>
      <c r="C16" s="195">
        <f>'WN_Knapp Mill'!Q62</f>
        <v>18.198199999999996</v>
      </c>
      <c r="D16" s="34"/>
      <c r="G16" s="47"/>
      <c r="H16" s="47"/>
      <c r="I16" s="47"/>
      <c r="J16" s="47"/>
      <c r="K16" s="47"/>
      <c r="P16" s="122" t="s">
        <v>352</v>
      </c>
      <c r="Q16" s="123">
        <v>15.3248</v>
      </c>
      <c r="R16" s="130"/>
    </row>
    <row r="17" spans="2:20" ht="16.5" x14ac:dyDescent="0.5">
      <c r="B17" s="46" t="s">
        <v>397</v>
      </c>
      <c r="C17" s="200">
        <v>0</v>
      </c>
      <c r="D17" s="34" t="s">
        <v>418</v>
      </c>
      <c r="G17" s="80"/>
      <c r="H17" s="47"/>
      <c r="I17" s="47"/>
      <c r="J17" s="47"/>
      <c r="K17" s="47"/>
      <c r="P17" s="122" t="s">
        <v>397</v>
      </c>
      <c r="Q17" s="129">
        <v>0</v>
      </c>
      <c r="R17" s="130" t="s">
        <v>418</v>
      </c>
    </row>
    <row r="18" spans="2:20" ht="16.5" x14ac:dyDescent="0.5">
      <c r="B18" s="46" t="s">
        <v>395</v>
      </c>
      <c r="C18" s="200">
        <f>'WN_Knapp Mill'!R61</f>
        <v>7.2792799999999991</v>
      </c>
      <c r="D18" s="34"/>
      <c r="G18" s="81"/>
      <c r="H18" s="47"/>
      <c r="I18" s="47"/>
      <c r="J18" s="47"/>
      <c r="K18" s="47"/>
      <c r="P18" s="122" t="s">
        <v>395</v>
      </c>
      <c r="Q18" s="129">
        <v>6.1299200000000003</v>
      </c>
      <c r="R18" s="130"/>
    </row>
    <row r="19" spans="2:20" ht="16.5" x14ac:dyDescent="0.5">
      <c r="B19" s="46" t="s">
        <v>396</v>
      </c>
      <c r="C19" s="200">
        <f>'WN_Knapp Mill'!R62</f>
        <v>10.918919999999998</v>
      </c>
      <c r="D19" s="34"/>
      <c r="G19" s="47"/>
      <c r="H19" s="47"/>
      <c r="I19" s="47"/>
      <c r="J19" s="47"/>
      <c r="K19" s="47"/>
      <c r="P19" s="122" t="s">
        <v>396</v>
      </c>
      <c r="Q19" s="129">
        <v>9.1948799999999995</v>
      </c>
      <c r="R19" s="130"/>
    </row>
    <row r="20" spans="2:20" ht="16.5" x14ac:dyDescent="0.5">
      <c r="B20" s="46" t="s">
        <v>348</v>
      </c>
      <c r="C20" s="46"/>
      <c r="D20" s="34"/>
      <c r="G20" s="81"/>
      <c r="H20" s="47"/>
      <c r="I20" s="47"/>
      <c r="J20" s="47"/>
      <c r="K20" s="47"/>
      <c r="P20" s="122" t="s">
        <v>348</v>
      </c>
      <c r="Q20" s="122"/>
      <c r="R20" s="130"/>
    </row>
    <row r="21" spans="2:20" ht="16.5" x14ac:dyDescent="0.5">
      <c r="B21" s="100" t="s">
        <v>400</v>
      </c>
      <c r="C21" s="54" t="b">
        <f>SUM(C17:C20)=C16</f>
        <v>1</v>
      </c>
      <c r="D21" s="34"/>
      <c r="G21" s="81"/>
      <c r="H21" s="47"/>
      <c r="I21" s="47"/>
      <c r="J21" s="47"/>
      <c r="K21" s="47"/>
      <c r="P21" s="131" t="s">
        <v>400</v>
      </c>
      <c r="Q21" s="132" t="b">
        <v>1</v>
      </c>
      <c r="R21" s="130"/>
    </row>
    <row r="22" spans="2:20" x14ac:dyDescent="0.5">
      <c r="P22" s="112"/>
      <c r="Q22" s="112"/>
      <c r="R22" s="112"/>
    </row>
    <row r="23" spans="2:20" ht="16.5" x14ac:dyDescent="0.5">
      <c r="B23" s="13" t="s">
        <v>19</v>
      </c>
      <c r="D23" s="34"/>
      <c r="P23" s="110" t="s">
        <v>19</v>
      </c>
      <c r="Q23" s="112"/>
      <c r="R23" s="130"/>
    </row>
    <row r="24" spans="2:20" x14ac:dyDescent="0.5">
      <c r="B24" s="6" t="s">
        <v>20</v>
      </c>
      <c r="C24" s="6">
        <v>0</v>
      </c>
      <c r="D24" s="94"/>
      <c r="P24" s="122" t="s">
        <v>20</v>
      </c>
      <c r="Q24" s="122">
        <v>0</v>
      </c>
      <c r="R24" s="146"/>
    </row>
    <row r="25" spans="2:20" x14ac:dyDescent="0.5">
      <c r="B25" s="6" t="s">
        <v>18</v>
      </c>
      <c r="C25" s="49">
        <f>SUM('F_Inputs SWB'!Q200:U202)</f>
        <v>805.16800000000012</v>
      </c>
      <c r="P25" s="122" t="s">
        <v>18</v>
      </c>
      <c r="Q25" s="135">
        <v>805.16800000000012</v>
      </c>
      <c r="R25" s="112"/>
    </row>
    <row r="26" spans="2:20" x14ac:dyDescent="0.5">
      <c r="B26" s="26" t="s">
        <v>21</v>
      </c>
      <c r="C26" s="40">
        <f>(C12-C24)/C25</f>
        <v>4.7582616298710322E-2</v>
      </c>
      <c r="P26" s="136" t="s">
        <v>21</v>
      </c>
      <c r="Q26" s="137">
        <v>4.7582616298710322E-2</v>
      </c>
      <c r="R26" s="112"/>
    </row>
    <row r="27" spans="2:20" x14ac:dyDescent="0.5">
      <c r="B27" s="26" t="s">
        <v>22</v>
      </c>
      <c r="C27" s="6" t="s">
        <v>338</v>
      </c>
      <c r="F27" s="42"/>
      <c r="G27" s="42"/>
      <c r="P27" s="136" t="s">
        <v>22</v>
      </c>
      <c r="Q27" s="122" t="s">
        <v>338</v>
      </c>
      <c r="R27" s="112"/>
      <c r="T27" s="42"/>
    </row>
    <row r="28" spans="2:20" x14ac:dyDescent="0.5">
      <c r="F28" s="42"/>
      <c r="G28" s="42"/>
      <c r="P28" s="112"/>
      <c r="Q28" s="112"/>
      <c r="R28" s="112"/>
      <c r="T28" s="42"/>
    </row>
    <row r="29" spans="2:20" x14ac:dyDescent="0.5">
      <c r="B29" s="13" t="s">
        <v>23</v>
      </c>
      <c r="F29" s="42"/>
      <c r="G29" s="42"/>
      <c r="P29" s="110" t="s">
        <v>23</v>
      </c>
      <c r="Q29" s="112"/>
      <c r="R29" s="112"/>
      <c r="T29" s="42"/>
    </row>
    <row r="30" spans="2:20" x14ac:dyDescent="0.5">
      <c r="B30" s="14" t="s">
        <v>25</v>
      </c>
      <c r="C30" s="14"/>
      <c r="D30" s="15" t="s">
        <v>412</v>
      </c>
      <c r="F30" s="42"/>
      <c r="G30" s="42"/>
      <c r="P30" s="118" t="s">
        <v>25</v>
      </c>
      <c r="Q30" s="118"/>
      <c r="R30" s="147" t="s">
        <v>412</v>
      </c>
      <c r="T30" s="42"/>
    </row>
    <row r="31" spans="2:20" x14ac:dyDescent="0.5">
      <c r="B31" s="14" t="s">
        <v>26</v>
      </c>
      <c r="C31" s="14"/>
      <c r="D31" s="15" t="s">
        <v>412</v>
      </c>
      <c r="F31" s="42"/>
      <c r="G31" s="42"/>
      <c r="P31" s="118" t="s">
        <v>26</v>
      </c>
      <c r="Q31" s="118"/>
      <c r="R31" s="147" t="s">
        <v>412</v>
      </c>
      <c r="T31" s="42"/>
    </row>
    <row r="32" spans="2:20" x14ac:dyDescent="0.5">
      <c r="B32" s="14" t="s">
        <v>27</v>
      </c>
      <c r="C32" s="14"/>
      <c r="D32" s="15" t="s">
        <v>412</v>
      </c>
      <c r="F32" s="42"/>
      <c r="G32" s="42"/>
      <c r="P32" s="118" t="s">
        <v>27</v>
      </c>
      <c r="Q32" s="118"/>
      <c r="R32" s="147" t="s">
        <v>412</v>
      </c>
      <c r="T32" s="42"/>
    </row>
    <row r="33" spans="2:23" x14ac:dyDescent="0.5">
      <c r="B33" s="14" t="s">
        <v>28</v>
      </c>
      <c r="C33" s="14"/>
      <c r="D33" s="15" t="s">
        <v>412</v>
      </c>
      <c r="F33" s="42"/>
      <c r="G33" s="42"/>
      <c r="P33" s="118" t="s">
        <v>28</v>
      </c>
      <c r="Q33" s="118"/>
      <c r="R33" s="147" t="s">
        <v>412</v>
      </c>
      <c r="T33" s="42"/>
    </row>
    <row r="34" spans="2:23" x14ac:dyDescent="0.5">
      <c r="B34" s="14" t="s">
        <v>29</v>
      </c>
      <c r="C34" s="51"/>
      <c r="D34" s="15" t="s">
        <v>412</v>
      </c>
      <c r="F34" s="42"/>
      <c r="G34" s="42"/>
      <c r="P34" s="118" t="s">
        <v>29</v>
      </c>
      <c r="Q34" s="148"/>
      <c r="R34" s="147" t="s">
        <v>412</v>
      </c>
      <c r="T34" s="42"/>
    </row>
    <row r="35" spans="2:23" x14ac:dyDescent="0.5">
      <c r="B35" s="14" t="s">
        <v>30</v>
      </c>
      <c r="C35" s="51"/>
      <c r="D35" s="15" t="s">
        <v>412</v>
      </c>
      <c r="F35" s="42"/>
      <c r="G35" s="42"/>
      <c r="P35" s="118" t="s">
        <v>30</v>
      </c>
      <c r="Q35" s="148"/>
      <c r="R35" s="147" t="s">
        <v>412</v>
      </c>
      <c r="T35" s="42"/>
    </row>
    <row r="36" spans="2:23" x14ac:dyDescent="0.5">
      <c r="B36" s="14" t="s">
        <v>31</v>
      </c>
      <c r="C36" s="51"/>
      <c r="D36" s="15" t="s">
        <v>412</v>
      </c>
      <c r="F36" s="42"/>
      <c r="G36" s="42"/>
      <c r="P36" s="118" t="s">
        <v>31</v>
      </c>
      <c r="Q36" s="148"/>
      <c r="R36" s="147" t="s">
        <v>412</v>
      </c>
      <c r="T36" s="42"/>
    </row>
    <row r="37" spans="2:23" x14ac:dyDescent="0.5">
      <c r="B37" s="14" t="s">
        <v>32</v>
      </c>
      <c r="C37" s="51"/>
      <c r="D37" s="15" t="s">
        <v>412</v>
      </c>
      <c r="F37" s="42"/>
      <c r="G37" s="42"/>
      <c r="P37" s="118" t="s">
        <v>32</v>
      </c>
      <c r="Q37" s="148"/>
      <c r="R37" s="147" t="s">
        <v>412</v>
      </c>
      <c r="T37" s="42"/>
    </row>
    <row r="38" spans="2:23" x14ac:dyDescent="0.5">
      <c r="B38" s="28"/>
      <c r="C38" s="28"/>
      <c r="D38" s="28"/>
      <c r="F38" s="42"/>
      <c r="G38" s="42"/>
      <c r="P38" s="28"/>
      <c r="Q38" s="28"/>
      <c r="R38" s="28"/>
      <c r="T38" s="42"/>
    </row>
    <row r="39" spans="2:23" x14ac:dyDescent="0.5">
      <c r="F39" s="42"/>
      <c r="G39" s="42"/>
      <c r="T39" s="42"/>
    </row>
    <row r="40" spans="2:23" x14ac:dyDescent="0.5">
      <c r="F40" s="42"/>
      <c r="G40" s="42"/>
      <c r="T40" s="42"/>
    </row>
    <row r="41" spans="2:23" x14ac:dyDescent="0.5">
      <c r="F41" s="42"/>
      <c r="G41" s="42"/>
      <c r="T41" s="42"/>
    </row>
    <row r="42" spans="2:23" x14ac:dyDescent="0.5">
      <c r="F42" s="42"/>
      <c r="G42" s="42"/>
      <c r="T42" s="42"/>
    </row>
    <row r="43" spans="2:23" x14ac:dyDescent="0.5">
      <c r="F43" s="42"/>
      <c r="G43" s="42"/>
      <c r="N43" s="4"/>
      <c r="T43" s="42"/>
      <c r="V43" s="4"/>
    </row>
    <row r="44" spans="2:23" x14ac:dyDescent="0.5">
      <c r="D44" s="42"/>
      <c r="E44" s="42"/>
      <c r="F44" s="42"/>
      <c r="G44" s="42"/>
      <c r="H44" s="42"/>
      <c r="I44" s="42"/>
      <c r="J44" s="42"/>
      <c r="K44" s="42"/>
      <c r="L44" s="42"/>
      <c r="M44" s="42"/>
      <c r="N44" s="42"/>
      <c r="O44" s="42"/>
      <c r="R44" s="42"/>
      <c r="S44" s="42"/>
      <c r="T44" s="42"/>
      <c r="U44" s="42"/>
      <c r="V44" s="42"/>
      <c r="W44" s="42"/>
    </row>
    <row r="45" spans="2:23" x14ac:dyDescent="0.5">
      <c r="D45" s="42"/>
      <c r="E45" s="42"/>
      <c r="F45" s="42"/>
      <c r="G45" s="42"/>
      <c r="H45" s="42"/>
      <c r="I45" s="42"/>
      <c r="J45" s="42"/>
      <c r="K45" s="42"/>
      <c r="L45" s="42"/>
      <c r="M45" s="42"/>
      <c r="N45" s="42"/>
      <c r="O45" s="42"/>
      <c r="R45" s="42"/>
      <c r="S45" s="42"/>
      <c r="T45" s="42"/>
      <c r="U45" s="42"/>
      <c r="V45" s="42"/>
      <c r="W45" s="42"/>
    </row>
    <row r="46" spans="2:23" x14ac:dyDescent="0.5">
      <c r="D46" s="42"/>
      <c r="E46" s="42"/>
      <c r="F46" s="42"/>
      <c r="G46" s="42"/>
      <c r="H46" s="42"/>
      <c r="I46" s="42"/>
      <c r="J46" s="42"/>
      <c r="K46" s="42"/>
      <c r="L46" s="42"/>
      <c r="M46" s="42"/>
      <c r="N46" s="42"/>
      <c r="O46" s="42"/>
      <c r="R46" s="42"/>
      <c r="S46" s="42"/>
      <c r="T46" s="42"/>
      <c r="U46" s="42"/>
      <c r="V46" s="42"/>
      <c r="W46" s="42"/>
    </row>
    <row r="47" spans="2:23" x14ac:dyDescent="0.5">
      <c r="D47" s="42"/>
      <c r="E47" s="42"/>
      <c r="F47" s="42"/>
      <c r="G47" s="42"/>
      <c r="H47" s="42"/>
      <c r="I47" s="42"/>
      <c r="J47" s="42"/>
      <c r="K47" s="42"/>
      <c r="L47" s="42"/>
      <c r="M47" s="42"/>
      <c r="N47" s="42"/>
      <c r="O47" s="42"/>
      <c r="R47" s="42"/>
      <c r="S47" s="42"/>
      <c r="T47" s="42"/>
      <c r="U47" s="42"/>
      <c r="V47" s="42"/>
      <c r="W47" s="42"/>
    </row>
    <row r="48" spans="2:23" x14ac:dyDescent="0.5">
      <c r="D48" s="42"/>
      <c r="E48" s="42"/>
      <c r="F48" s="76"/>
      <c r="G48" s="77"/>
      <c r="H48" s="77"/>
      <c r="I48" s="77"/>
      <c r="J48" s="77"/>
      <c r="K48" s="77"/>
      <c r="L48" s="77"/>
      <c r="M48" s="42"/>
      <c r="N48" s="42"/>
      <c r="O48" s="42"/>
      <c r="R48" s="42"/>
      <c r="S48" s="42"/>
      <c r="T48" s="76"/>
      <c r="U48" s="42"/>
      <c r="V48" s="42"/>
      <c r="W48" s="42"/>
    </row>
    <row r="49" spans="4:23" x14ac:dyDescent="0.5">
      <c r="D49" s="42"/>
      <c r="E49" s="42"/>
      <c r="F49" s="42"/>
      <c r="G49" s="42"/>
      <c r="H49" s="42"/>
      <c r="I49" s="42"/>
      <c r="J49" s="42"/>
      <c r="K49" s="42"/>
      <c r="L49" s="42"/>
      <c r="M49" s="42"/>
      <c r="N49" s="42"/>
      <c r="O49" s="42"/>
      <c r="R49" s="42"/>
      <c r="S49" s="42"/>
      <c r="T49" s="42"/>
      <c r="U49" s="42"/>
      <c r="V49" s="42"/>
      <c r="W49" s="42"/>
    </row>
    <row r="50" spans="4:23" x14ac:dyDescent="0.5">
      <c r="D50" s="42"/>
      <c r="E50" s="42"/>
      <c r="F50" s="76"/>
      <c r="G50" s="77"/>
      <c r="H50" s="77"/>
      <c r="I50" s="77"/>
      <c r="J50" s="77"/>
      <c r="K50" s="77"/>
      <c r="L50" s="78"/>
      <c r="M50" s="42"/>
      <c r="N50" s="42"/>
      <c r="O50" s="42"/>
      <c r="R50" s="42"/>
      <c r="S50" s="42"/>
      <c r="T50" s="76"/>
      <c r="U50" s="42"/>
      <c r="V50" s="42"/>
      <c r="W50" s="42"/>
    </row>
    <row r="51" spans="4:23" x14ac:dyDescent="0.5">
      <c r="D51" s="42"/>
      <c r="E51" s="42"/>
      <c r="F51" s="76"/>
      <c r="G51" s="77"/>
      <c r="H51" s="77"/>
      <c r="I51" s="77"/>
      <c r="J51" s="77"/>
      <c r="K51" s="77"/>
      <c r="L51" s="77"/>
      <c r="M51" s="42"/>
      <c r="N51" s="42"/>
      <c r="O51" s="42"/>
      <c r="R51" s="42"/>
      <c r="S51" s="42"/>
      <c r="T51" s="76"/>
      <c r="U51" s="42"/>
      <c r="V51" s="42"/>
      <c r="W51" s="42"/>
    </row>
    <row r="52" spans="4:23" x14ac:dyDescent="0.5">
      <c r="D52" s="42"/>
      <c r="E52" s="42"/>
      <c r="F52" s="76"/>
      <c r="G52" s="77"/>
      <c r="H52" s="77"/>
      <c r="I52" s="77"/>
      <c r="J52" s="77"/>
      <c r="K52" s="77"/>
      <c r="L52" s="77"/>
      <c r="M52" s="78"/>
      <c r="N52" s="42"/>
      <c r="O52" s="42"/>
      <c r="R52" s="42"/>
      <c r="S52" s="42"/>
      <c r="T52" s="76"/>
      <c r="U52" s="78"/>
      <c r="V52" s="42"/>
      <c r="W52" s="42"/>
    </row>
    <row r="53" spans="4:23" x14ac:dyDescent="0.5">
      <c r="D53" s="42"/>
      <c r="E53" s="42"/>
      <c r="F53" s="76"/>
      <c r="G53" s="42"/>
      <c r="H53" s="42"/>
      <c r="I53" s="42"/>
      <c r="J53" s="42"/>
      <c r="K53" s="42"/>
      <c r="L53" s="77"/>
      <c r="M53" s="42"/>
      <c r="N53" s="42"/>
      <c r="O53" s="42"/>
      <c r="R53" s="42"/>
      <c r="S53" s="42"/>
      <c r="T53" s="76"/>
      <c r="U53" s="42"/>
      <c r="V53" s="42"/>
      <c r="W53" s="42"/>
    </row>
    <row r="54" spans="4:23" x14ac:dyDescent="0.5">
      <c r="D54" s="42"/>
      <c r="E54" s="42"/>
      <c r="F54" s="76"/>
      <c r="G54" s="42"/>
      <c r="H54" s="42"/>
      <c r="I54" s="42"/>
      <c r="J54" s="42"/>
      <c r="K54" s="42"/>
      <c r="L54" s="42"/>
      <c r="M54" s="42"/>
      <c r="N54" s="42"/>
      <c r="O54" s="42"/>
      <c r="R54" s="42"/>
      <c r="S54" s="42"/>
      <c r="T54" s="76"/>
      <c r="U54" s="42"/>
      <c r="V54" s="42"/>
      <c r="W54" s="42"/>
    </row>
    <row r="55" spans="4:23" x14ac:dyDescent="0.5">
      <c r="D55" s="42"/>
      <c r="E55" s="42"/>
      <c r="F55" s="76"/>
      <c r="G55" s="42"/>
      <c r="H55" s="42"/>
      <c r="I55" s="42"/>
      <c r="J55" s="42"/>
      <c r="K55" s="42"/>
      <c r="L55" s="42"/>
      <c r="M55" s="42"/>
      <c r="N55" s="42"/>
      <c r="O55" s="42"/>
      <c r="R55" s="42"/>
      <c r="S55" s="42"/>
      <c r="T55" s="76"/>
      <c r="U55" s="42"/>
      <c r="V55" s="42"/>
      <c r="W55" s="42"/>
    </row>
    <row r="56" spans="4:23" x14ac:dyDescent="0.5">
      <c r="D56" s="42"/>
      <c r="E56" s="42"/>
      <c r="F56" s="42"/>
      <c r="G56" s="42"/>
      <c r="H56" s="42"/>
      <c r="I56" s="42"/>
      <c r="J56" s="42"/>
      <c r="K56" s="42"/>
      <c r="L56" s="42"/>
      <c r="M56" s="42"/>
      <c r="N56" s="42"/>
      <c r="O56" s="42"/>
      <c r="R56" s="42"/>
      <c r="S56" s="42"/>
      <c r="T56" s="42"/>
      <c r="U56" s="42"/>
      <c r="V56" s="42"/>
      <c r="W56" s="42"/>
    </row>
    <row r="57" spans="4:23" x14ac:dyDescent="0.5">
      <c r="D57" s="42"/>
      <c r="E57" s="42"/>
      <c r="F57" s="76"/>
      <c r="G57" s="77"/>
      <c r="H57" s="77"/>
      <c r="I57" s="77"/>
      <c r="J57" s="77"/>
      <c r="K57" s="77"/>
      <c r="L57" s="77"/>
      <c r="M57" s="42"/>
      <c r="N57" s="42"/>
      <c r="O57" s="42"/>
      <c r="R57" s="42"/>
      <c r="S57" s="42"/>
      <c r="T57" s="76"/>
      <c r="U57" s="42"/>
      <c r="V57" s="42"/>
      <c r="W57" s="42"/>
    </row>
    <row r="58" spans="4:23" x14ac:dyDescent="0.5">
      <c r="D58" s="42"/>
      <c r="E58" s="42"/>
      <c r="F58" s="42"/>
      <c r="G58" s="42"/>
      <c r="H58" s="42"/>
      <c r="I58" s="42"/>
      <c r="J58" s="42"/>
      <c r="K58" s="42"/>
      <c r="L58" s="42"/>
      <c r="M58" s="42"/>
      <c r="N58" s="42"/>
      <c r="O58" s="42"/>
      <c r="R58" s="42"/>
      <c r="S58" s="42"/>
      <c r="T58" s="42"/>
      <c r="U58" s="42"/>
      <c r="V58" s="42"/>
      <c r="W58" s="42"/>
    </row>
    <row r="59" spans="4:23" x14ac:dyDescent="0.5">
      <c r="D59" s="42"/>
      <c r="E59" s="42"/>
      <c r="F59" s="76"/>
      <c r="G59" s="77"/>
      <c r="H59" s="77"/>
      <c r="I59" s="77"/>
      <c r="J59" s="77"/>
      <c r="K59" s="77"/>
      <c r="L59" s="78"/>
      <c r="M59" s="42"/>
      <c r="N59" s="42"/>
      <c r="O59" s="42"/>
      <c r="R59" s="42"/>
      <c r="S59" s="42"/>
      <c r="T59" s="76"/>
      <c r="U59" s="42"/>
      <c r="V59" s="42"/>
      <c r="W59" s="42"/>
    </row>
    <row r="60" spans="4:23" x14ac:dyDescent="0.5">
      <c r="D60" s="42"/>
      <c r="E60" s="42"/>
      <c r="F60" s="76"/>
      <c r="G60" s="77"/>
      <c r="H60" s="77"/>
      <c r="I60" s="77"/>
      <c r="J60" s="77"/>
      <c r="K60" s="77"/>
      <c r="L60" s="77"/>
      <c r="M60" s="42"/>
      <c r="N60" s="42"/>
      <c r="O60" s="42"/>
      <c r="R60" s="42"/>
      <c r="S60" s="42"/>
      <c r="T60" s="76"/>
      <c r="U60" s="42"/>
      <c r="V60" s="42"/>
      <c r="W60" s="42"/>
    </row>
    <row r="61" spans="4:23" x14ac:dyDescent="0.5">
      <c r="D61" s="42"/>
      <c r="E61" s="42"/>
      <c r="F61" s="76"/>
      <c r="G61" s="77"/>
      <c r="H61" s="77"/>
      <c r="I61" s="77"/>
      <c r="J61" s="77"/>
      <c r="K61" s="77"/>
      <c r="L61" s="77"/>
      <c r="M61" s="79"/>
      <c r="N61" s="42"/>
      <c r="O61" s="42"/>
      <c r="R61" s="42"/>
      <c r="S61" s="42"/>
      <c r="T61" s="76"/>
      <c r="U61" s="79"/>
      <c r="V61" s="42"/>
      <c r="W61" s="42"/>
    </row>
    <row r="62" spans="4:23" x14ac:dyDescent="0.5">
      <c r="D62" s="42"/>
      <c r="E62" s="42"/>
      <c r="F62" s="76"/>
      <c r="G62" s="42"/>
      <c r="H62" s="42"/>
      <c r="I62" s="42"/>
      <c r="J62" s="42"/>
      <c r="K62" s="42"/>
      <c r="L62" s="77"/>
      <c r="M62" s="42"/>
      <c r="N62" s="42"/>
      <c r="O62" s="42"/>
      <c r="R62" s="42"/>
      <c r="S62" s="42"/>
      <c r="T62" s="76"/>
      <c r="U62" s="42"/>
      <c r="V62" s="42"/>
      <c r="W62" s="42"/>
    </row>
    <row r="63" spans="4:23" x14ac:dyDescent="0.5">
      <c r="D63" s="42"/>
      <c r="E63" s="42"/>
      <c r="F63" s="42"/>
      <c r="G63" s="42"/>
      <c r="H63" s="42"/>
      <c r="I63" s="42"/>
      <c r="J63" s="42"/>
      <c r="K63" s="42"/>
      <c r="L63" s="42"/>
      <c r="M63" s="42"/>
      <c r="N63" s="42"/>
      <c r="O63" s="42"/>
      <c r="R63" s="42"/>
      <c r="S63" s="42"/>
      <c r="T63" s="42"/>
      <c r="U63" s="42"/>
      <c r="V63" s="42"/>
      <c r="W63" s="42"/>
    </row>
    <row r="64" spans="4:23" x14ac:dyDescent="0.5">
      <c r="D64" s="42"/>
      <c r="E64" s="42"/>
      <c r="F64" s="42"/>
      <c r="G64" s="42"/>
      <c r="H64" s="42"/>
      <c r="I64" s="42"/>
      <c r="J64" s="42"/>
      <c r="K64" s="42"/>
      <c r="L64" s="42"/>
      <c r="M64" s="42"/>
      <c r="N64" s="42"/>
      <c r="O64" s="42"/>
      <c r="R64" s="42"/>
      <c r="S64" s="42"/>
      <c r="T64" s="42"/>
      <c r="U64" s="42"/>
      <c r="V64" s="42"/>
      <c r="W64" s="42"/>
    </row>
  </sheetData>
  <mergeCells count="1">
    <mergeCell ref="C8:D8"/>
  </mergeCells>
  <conditionalFormatting sqref="C21">
    <cfRule type="containsText" dxfId="21" priority="5" operator="containsText" text="True">
      <formula>NOT(ISERROR(SEARCH("True",C21)))</formula>
    </cfRule>
    <cfRule type="containsText" dxfId="20" priority="6" operator="containsText" text="False">
      <formula>NOT(ISERROR(SEARCH("False",C21)))</formula>
    </cfRule>
  </conditionalFormatting>
  <conditionalFormatting sqref="Q21">
    <cfRule type="containsText" dxfId="19" priority="1" operator="containsText" text="True">
      <formula>NOT(ISERROR(SEARCH("True",Q21)))</formula>
    </cfRule>
    <cfRule type="containsText" dxfId="18" priority="2" operator="containsText" text="False">
      <formula>NOT(ISERROR(SEARCH("False",Q21)))</formula>
    </cfRule>
  </conditionalFormatting>
  <dataValidations count="6">
    <dataValidation type="list" allowBlank="1" showInputMessage="1" showErrorMessage="1" sqref="C15 Q15">
      <formula1>"Accept, Partial accept, Reject"</formula1>
    </dataValidation>
    <dataValidation type="list" allowBlank="1" showInputMessage="1" showErrorMessage="1" sqref="C27 Q27">
      <formula1>"Yes,No"</formula1>
    </dataValidation>
    <dataValidation type="list" allowBlank="1" showInputMessage="1" showErrorMessage="1" sqref="C9 Q9">
      <formula1>"ANH,NES,NWT,SRN,SVE,SWB,TMS,WSH,WSX,YKY,AFW,BRL,HDD,PRT,SES,SEW,SSC"</formula1>
    </dataValidation>
    <dataValidation type="list" allowBlank="1" showInputMessage="1" showErrorMessage="1" sqref="C10 Q10">
      <formula1>#REF!</formula1>
    </dataValidation>
    <dataValidation type="list" allowBlank="1" showInputMessage="1" showErrorMessage="1" sqref="C30:C38 Q30:Q38">
      <formula1>"Pass, Partial pass, Fail, Not assessed, N/A"</formula1>
    </dataValidation>
    <dataValidation type="list" allowBlank="1" showInputMessage="1" showErrorMessage="1" sqref="B18:B20 P18:P20">
      <formula1>#REF!</formula1>
    </dataValidation>
  </dataValidations>
  <pageMargins left="0.7" right="0.7" top="0.75" bottom="0.75" header="0.3" footer="0.3"/>
  <pageSetup paperSize="9" orientation="portrait" r:id="rId1"/>
  <ignoredErrors>
    <ignoredError sqref="C12"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M52"/>
  <sheetViews>
    <sheetView showGridLines="0" zoomScaleNormal="100" workbookViewId="0">
      <pane ySplit="1" topLeftCell="A2" activePane="bottomLeft" state="frozen"/>
      <selection pane="bottomLeft"/>
    </sheetView>
  </sheetViews>
  <sheetFormatPr defaultColWidth="8.81640625" defaultRowHeight="16" x14ac:dyDescent="0.5"/>
  <cols>
    <col min="1" max="1" width="2" style="1" customWidth="1"/>
    <col min="2" max="2" width="38.81640625" style="1" customWidth="1"/>
    <col min="3" max="3" width="17.1796875" style="1" customWidth="1"/>
    <col min="4" max="4" width="131.81640625" style="1" customWidth="1"/>
    <col min="5" max="5" width="3.81640625" style="1" customWidth="1"/>
    <col min="6" max="6" width="26.81640625" style="1" customWidth="1"/>
    <col min="7" max="8" width="8.81640625" style="1" customWidth="1"/>
    <col min="9" max="9" width="38.81640625" style="1" customWidth="1"/>
    <col min="10" max="10" width="17.1796875" style="1" customWidth="1"/>
    <col min="11" max="11" width="131.81640625" style="1" customWidth="1"/>
    <col min="12" max="12" width="3.81640625" style="1" customWidth="1"/>
    <col min="13" max="13" width="26.81640625" style="1" customWidth="1"/>
    <col min="14" max="16384" width="8.81640625" style="1"/>
  </cols>
  <sheetData>
    <row r="1" spans="2:13" s="3" customFormat="1" ht="21" x14ac:dyDescent="0.5">
      <c r="B1" s="12" t="s">
        <v>375</v>
      </c>
      <c r="C1" s="12"/>
      <c r="D1" s="12"/>
      <c r="E1" s="12"/>
      <c r="F1" s="12"/>
      <c r="G1" s="1"/>
      <c r="H1" s="4"/>
      <c r="I1" s="108" t="s">
        <v>423</v>
      </c>
      <c r="J1" s="111"/>
      <c r="K1" s="111"/>
      <c r="L1" s="111"/>
      <c r="M1" s="111"/>
    </row>
    <row r="2" spans="2:13" s="3" customFormat="1" ht="21" x14ac:dyDescent="0.5">
      <c r="B2" s="13" t="s">
        <v>9</v>
      </c>
      <c r="C2" s="22"/>
      <c r="D2" s="1"/>
      <c r="E2" s="1"/>
      <c r="F2" s="1"/>
      <c r="G2" s="1"/>
      <c r="H2" s="4"/>
      <c r="I2" s="110" t="s">
        <v>9</v>
      </c>
      <c r="J2" s="111"/>
      <c r="K2" s="111"/>
      <c r="L2" s="112"/>
      <c r="M2" s="112"/>
    </row>
    <row r="3" spans="2:13" x14ac:dyDescent="0.5">
      <c r="B3" s="21" t="s">
        <v>10</v>
      </c>
      <c r="C3" s="23" t="s">
        <v>494</v>
      </c>
      <c r="I3" s="113" t="s">
        <v>10</v>
      </c>
      <c r="J3" s="114" t="s">
        <v>315</v>
      </c>
      <c r="K3" s="112"/>
      <c r="L3" s="112"/>
      <c r="M3" s="112"/>
    </row>
    <row r="4" spans="2:13" x14ac:dyDescent="0.5">
      <c r="B4" s="21" t="s">
        <v>11</v>
      </c>
      <c r="C4" s="24">
        <v>43719</v>
      </c>
      <c r="I4" s="113" t="s">
        <v>11</v>
      </c>
      <c r="J4" s="115">
        <v>43398</v>
      </c>
      <c r="K4" s="112"/>
      <c r="L4" s="112"/>
      <c r="M4" s="112"/>
    </row>
    <row r="5" spans="2:13" x14ac:dyDescent="0.5">
      <c r="B5" s="21" t="s">
        <v>12</v>
      </c>
      <c r="C5" s="24" t="s">
        <v>495</v>
      </c>
      <c r="I5" s="113" t="s">
        <v>12</v>
      </c>
      <c r="J5" s="115" t="s">
        <v>384</v>
      </c>
      <c r="K5" s="112"/>
      <c r="L5" s="112"/>
      <c r="M5" s="112"/>
    </row>
    <row r="6" spans="2:13" x14ac:dyDescent="0.5">
      <c r="B6" s="19"/>
      <c r="C6" s="20"/>
      <c r="D6" s="20"/>
      <c r="I6" s="116"/>
      <c r="J6" s="117"/>
      <c r="K6" s="117"/>
      <c r="L6" s="112"/>
      <c r="M6" s="112"/>
    </row>
    <row r="7" spans="2:13" x14ac:dyDescent="0.5">
      <c r="B7" s="13" t="s">
        <v>13</v>
      </c>
      <c r="I7" s="110" t="s">
        <v>13</v>
      </c>
      <c r="J7" s="112"/>
      <c r="K7" s="112"/>
      <c r="L7" s="112"/>
      <c r="M7" s="112"/>
    </row>
    <row r="8" spans="2:13" ht="62.25" customHeight="1" x14ac:dyDescent="0.5">
      <c r="B8" s="14" t="s">
        <v>14</v>
      </c>
      <c r="C8" s="212" t="s">
        <v>489</v>
      </c>
      <c r="D8" s="213"/>
      <c r="I8" s="118" t="s">
        <v>14</v>
      </c>
      <c r="J8" s="214" t="s">
        <v>490</v>
      </c>
      <c r="K8" s="214"/>
      <c r="L8" s="112"/>
      <c r="M8" s="112"/>
    </row>
    <row r="9" spans="2:13" x14ac:dyDescent="0.5">
      <c r="B9" s="14" t="s">
        <v>1</v>
      </c>
      <c r="C9" s="53" t="s">
        <v>45</v>
      </c>
      <c r="D9" s="18"/>
      <c r="I9" s="118" t="s">
        <v>1</v>
      </c>
      <c r="J9" s="120" t="s">
        <v>45</v>
      </c>
      <c r="K9" s="121"/>
      <c r="L9" s="112"/>
      <c r="M9" s="112"/>
    </row>
    <row r="10" spans="2:13" x14ac:dyDescent="0.5">
      <c r="B10" s="14" t="s">
        <v>15</v>
      </c>
      <c r="C10" s="6" t="s">
        <v>36</v>
      </c>
      <c r="I10" s="118" t="s">
        <v>15</v>
      </c>
      <c r="J10" s="122" t="s">
        <v>36</v>
      </c>
      <c r="K10" s="112"/>
      <c r="L10" s="112"/>
      <c r="M10" s="112"/>
    </row>
    <row r="11" spans="2:13" x14ac:dyDescent="0.5">
      <c r="B11" s="14" t="s">
        <v>16</v>
      </c>
      <c r="C11" s="6" t="s">
        <v>345</v>
      </c>
      <c r="D11" s="18"/>
      <c r="I11" s="118" t="s">
        <v>16</v>
      </c>
      <c r="J11" s="122" t="s">
        <v>345</v>
      </c>
      <c r="K11" s="121"/>
      <c r="L11" s="112"/>
      <c r="M11" s="112"/>
    </row>
    <row r="12" spans="2:13" x14ac:dyDescent="0.5">
      <c r="B12" s="14" t="s">
        <v>17</v>
      </c>
      <c r="C12" s="195">
        <f>SUM('F_Inputs SWB'!Q49:U49)</f>
        <v>17.463999999999999</v>
      </c>
      <c r="I12" s="118" t="s">
        <v>17</v>
      </c>
      <c r="J12" s="123">
        <v>17.442</v>
      </c>
      <c r="K12" s="112"/>
      <c r="L12" s="112"/>
      <c r="M12" s="112"/>
    </row>
    <row r="13" spans="2:13" x14ac:dyDescent="0.5">
      <c r="B13" s="13"/>
      <c r="I13" s="110"/>
      <c r="J13" s="112"/>
      <c r="K13" s="112"/>
      <c r="L13" s="112"/>
      <c r="M13" s="112"/>
    </row>
    <row r="14" spans="2:13" x14ac:dyDescent="0.5">
      <c r="B14" s="13" t="s">
        <v>351</v>
      </c>
      <c r="I14" s="110" t="s">
        <v>351</v>
      </c>
      <c r="J14" s="112"/>
      <c r="K14" s="112"/>
      <c r="L14" s="112"/>
      <c r="M14" s="112"/>
    </row>
    <row r="15" spans="2:13" ht="64" x14ac:dyDescent="0.5">
      <c r="B15" s="6" t="s">
        <v>33</v>
      </c>
      <c r="C15" s="14" t="s">
        <v>430</v>
      </c>
      <c r="D15" s="16" t="s">
        <v>473</v>
      </c>
      <c r="I15" s="122" t="s">
        <v>33</v>
      </c>
      <c r="J15" s="118" t="s">
        <v>318</v>
      </c>
      <c r="K15" s="127" t="s">
        <v>372</v>
      </c>
      <c r="L15" s="112"/>
      <c r="M15" s="112"/>
    </row>
    <row r="16" spans="2:13" x14ac:dyDescent="0.5">
      <c r="B16" s="6" t="s">
        <v>352</v>
      </c>
      <c r="C16" s="195">
        <f>C12</f>
        <v>17.463999999999999</v>
      </c>
      <c r="D16" s="41"/>
      <c r="I16" s="122" t="s">
        <v>352</v>
      </c>
      <c r="J16" s="123">
        <v>14.554758903411802</v>
      </c>
      <c r="K16" s="143"/>
      <c r="L16" s="112"/>
      <c r="M16" s="112"/>
    </row>
    <row r="17" spans="2:13" x14ac:dyDescent="0.5">
      <c r="B17" s="46" t="s">
        <v>397</v>
      </c>
      <c r="C17" s="195">
        <v>8.8789999999999996</v>
      </c>
      <c r="D17" s="41"/>
      <c r="I17" s="122" t="s">
        <v>397</v>
      </c>
      <c r="J17" s="123">
        <v>7.5361099153835394</v>
      </c>
      <c r="K17" s="143"/>
      <c r="L17" s="112"/>
      <c r="M17" s="112"/>
    </row>
    <row r="18" spans="2:13" x14ac:dyDescent="0.5">
      <c r="B18" s="46" t="s">
        <v>411</v>
      </c>
      <c r="C18" s="195">
        <v>8.5850000000000009</v>
      </c>
      <c r="D18" s="41"/>
      <c r="I18" s="122" t="s">
        <v>411</v>
      </c>
      <c r="J18" s="123">
        <v>7.0186489880282625</v>
      </c>
      <c r="K18" s="143"/>
      <c r="L18" s="112"/>
      <c r="M18" s="112"/>
    </row>
    <row r="19" spans="2:13" x14ac:dyDescent="0.5">
      <c r="B19" s="46" t="s">
        <v>348</v>
      </c>
      <c r="C19" s="48"/>
      <c r="D19" s="41"/>
      <c r="I19" s="122" t="s">
        <v>398</v>
      </c>
      <c r="J19" s="144"/>
      <c r="K19" s="143"/>
      <c r="L19" s="112"/>
      <c r="M19" s="112"/>
    </row>
    <row r="20" spans="2:13" x14ac:dyDescent="0.5">
      <c r="B20" s="46" t="s">
        <v>348</v>
      </c>
      <c r="C20" s="46"/>
      <c r="D20" s="41"/>
      <c r="I20" s="122" t="s">
        <v>399</v>
      </c>
      <c r="J20" s="122"/>
      <c r="K20" s="143"/>
      <c r="L20" s="112"/>
      <c r="M20" s="112"/>
    </row>
    <row r="21" spans="2:13" x14ac:dyDescent="0.5">
      <c r="B21" s="100" t="s">
        <v>400</v>
      </c>
      <c r="C21" s="54" t="b">
        <f>SUM(C17:C20)=C16</f>
        <v>1</v>
      </c>
      <c r="D21" s="41"/>
      <c r="I21" s="131" t="s">
        <v>400</v>
      </c>
      <c r="J21" s="132" t="b">
        <v>1</v>
      </c>
      <c r="K21" s="143"/>
      <c r="L21" s="112"/>
      <c r="M21" s="112"/>
    </row>
    <row r="22" spans="2:13" x14ac:dyDescent="0.5">
      <c r="B22" s="13"/>
      <c r="I22" s="110"/>
      <c r="J22" s="112"/>
      <c r="K22" s="112"/>
      <c r="L22" s="112"/>
      <c r="M22" s="112"/>
    </row>
    <row r="23" spans="2:13" x14ac:dyDescent="0.5">
      <c r="B23" s="13" t="s">
        <v>19</v>
      </c>
      <c r="I23" s="110" t="s">
        <v>19</v>
      </c>
      <c r="J23" s="112"/>
      <c r="K23" s="112"/>
      <c r="L23" s="112"/>
      <c r="M23" s="112"/>
    </row>
    <row r="24" spans="2:13" x14ac:dyDescent="0.5">
      <c r="B24" s="6" t="s">
        <v>20</v>
      </c>
      <c r="C24" s="6">
        <v>0</v>
      </c>
      <c r="I24" s="122" t="s">
        <v>20</v>
      </c>
      <c r="J24" s="122">
        <v>0</v>
      </c>
      <c r="K24" s="112"/>
      <c r="L24" s="112"/>
      <c r="M24" s="112"/>
    </row>
    <row r="25" spans="2:13" x14ac:dyDescent="0.5">
      <c r="B25" s="6" t="s">
        <v>18</v>
      </c>
      <c r="C25" s="49">
        <f>SUM('F_Inputs SWB'!Q200:U202)</f>
        <v>805.16800000000012</v>
      </c>
      <c r="I25" s="122" t="s">
        <v>18</v>
      </c>
      <c r="J25" s="135">
        <v>805.16800000000012</v>
      </c>
      <c r="K25" s="112"/>
      <c r="L25" s="112"/>
      <c r="M25" s="112"/>
    </row>
    <row r="26" spans="2:13" x14ac:dyDescent="0.5">
      <c r="B26" s="26" t="s">
        <v>21</v>
      </c>
      <c r="C26" s="40">
        <f>(C12-C24)/C25</f>
        <v>2.1689883353536152E-2</v>
      </c>
      <c r="I26" s="136" t="s">
        <v>21</v>
      </c>
      <c r="J26" s="137">
        <v>2.1662559863283186E-2</v>
      </c>
      <c r="K26" s="112"/>
      <c r="L26" s="112"/>
      <c r="M26" s="112"/>
    </row>
    <row r="27" spans="2:13" x14ac:dyDescent="0.5">
      <c r="B27" s="26" t="s">
        <v>22</v>
      </c>
      <c r="C27" s="6" t="s">
        <v>338</v>
      </c>
      <c r="I27" s="136" t="s">
        <v>22</v>
      </c>
      <c r="J27" s="122" t="s">
        <v>338</v>
      </c>
      <c r="K27" s="112"/>
      <c r="L27" s="112"/>
      <c r="M27" s="112"/>
    </row>
    <row r="28" spans="2:13" x14ac:dyDescent="0.5">
      <c r="I28" s="112"/>
      <c r="J28" s="112"/>
      <c r="K28" s="112"/>
      <c r="L28" s="112"/>
      <c r="M28" s="112"/>
    </row>
    <row r="29" spans="2:13" x14ac:dyDescent="0.5">
      <c r="B29" s="13" t="s">
        <v>23</v>
      </c>
      <c r="F29" s="13" t="s">
        <v>24</v>
      </c>
      <c r="I29" s="110" t="s">
        <v>23</v>
      </c>
      <c r="J29" s="112"/>
      <c r="K29" s="112"/>
      <c r="L29" s="112"/>
      <c r="M29" s="110" t="s">
        <v>24</v>
      </c>
    </row>
    <row r="30" spans="2:13" ht="356.25" customHeight="1" x14ac:dyDescent="0.5">
      <c r="B30" s="14" t="s">
        <v>25</v>
      </c>
      <c r="C30" s="14" t="s">
        <v>316</v>
      </c>
      <c r="D30" s="16" t="s">
        <v>442</v>
      </c>
      <c r="E30" s="16"/>
      <c r="F30" s="16"/>
      <c r="I30" s="118" t="s">
        <v>25</v>
      </c>
      <c r="J30" s="118" t="s">
        <v>316</v>
      </c>
      <c r="K30" s="127" t="s">
        <v>482</v>
      </c>
      <c r="L30" s="127"/>
      <c r="M30" s="127" t="s">
        <v>319</v>
      </c>
    </row>
    <row r="31" spans="2:13" ht="192" x14ac:dyDescent="0.5">
      <c r="B31" s="14" t="s">
        <v>26</v>
      </c>
      <c r="C31" s="14" t="s">
        <v>348</v>
      </c>
      <c r="D31" s="16" t="s">
        <v>474</v>
      </c>
      <c r="F31" s="16" t="s">
        <v>491</v>
      </c>
      <c r="I31" s="118" t="s">
        <v>26</v>
      </c>
      <c r="J31" s="118" t="s">
        <v>348</v>
      </c>
      <c r="K31" s="127"/>
      <c r="L31" s="112"/>
      <c r="M31" s="118"/>
    </row>
    <row r="32" spans="2:13" x14ac:dyDescent="0.5">
      <c r="B32" s="14" t="s">
        <v>27</v>
      </c>
      <c r="C32" s="14" t="s">
        <v>348</v>
      </c>
      <c r="D32" s="14" t="s">
        <v>437</v>
      </c>
      <c r="F32" s="14"/>
      <c r="I32" s="118" t="s">
        <v>27</v>
      </c>
      <c r="J32" s="118" t="s">
        <v>348</v>
      </c>
      <c r="K32" s="118"/>
      <c r="L32" s="112"/>
      <c r="M32" s="118"/>
    </row>
    <row r="33" spans="2:13" ht="176" x14ac:dyDescent="0.5">
      <c r="B33" s="14" t="s">
        <v>28</v>
      </c>
      <c r="C33" s="14" t="s">
        <v>316</v>
      </c>
      <c r="D33" s="16" t="s">
        <v>492</v>
      </c>
      <c r="F33" s="14"/>
      <c r="I33" s="118" t="s">
        <v>28</v>
      </c>
      <c r="J33" s="118" t="s">
        <v>317</v>
      </c>
      <c r="K33" s="127" t="s">
        <v>483</v>
      </c>
      <c r="L33" s="112"/>
      <c r="M33" s="118" t="s">
        <v>320</v>
      </c>
    </row>
    <row r="34" spans="2:13" ht="409.5" x14ac:dyDescent="0.5">
      <c r="B34" s="14" t="s">
        <v>29</v>
      </c>
      <c r="C34" s="14" t="s">
        <v>316</v>
      </c>
      <c r="D34" s="16" t="s">
        <v>472</v>
      </c>
      <c r="F34" s="16"/>
      <c r="I34" s="118" t="s">
        <v>29</v>
      </c>
      <c r="J34" s="118" t="s">
        <v>322</v>
      </c>
      <c r="K34" s="127" t="s">
        <v>493</v>
      </c>
      <c r="L34" s="112"/>
      <c r="M34" s="127" t="s">
        <v>324</v>
      </c>
    </row>
    <row r="35" spans="2:13" ht="118.5" customHeight="1" x14ac:dyDescent="0.5">
      <c r="B35" s="14" t="s">
        <v>30</v>
      </c>
      <c r="C35" s="14" t="s">
        <v>317</v>
      </c>
      <c r="D35" s="16" t="s">
        <v>475</v>
      </c>
      <c r="F35" s="14"/>
      <c r="I35" s="118" t="s">
        <v>30</v>
      </c>
      <c r="J35" s="118" t="s">
        <v>317</v>
      </c>
      <c r="K35" s="127" t="s">
        <v>357</v>
      </c>
      <c r="L35" s="112"/>
      <c r="M35" s="118" t="s">
        <v>320</v>
      </c>
    </row>
    <row r="36" spans="2:13" ht="64" x14ac:dyDescent="0.5">
      <c r="B36" s="14" t="s">
        <v>31</v>
      </c>
      <c r="C36" s="14" t="s">
        <v>316</v>
      </c>
      <c r="D36" s="16" t="s">
        <v>437</v>
      </c>
      <c r="F36" s="14"/>
      <c r="I36" s="118" t="s">
        <v>31</v>
      </c>
      <c r="J36" s="118" t="s">
        <v>316</v>
      </c>
      <c r="K36" s="127" t="s">
        <v>323</v>
      </c>
      <c r="L36" s="112"/>
      <c r="M36" s="118" t="s">
        <v>320</v>
      </c>
    </row>
    <row r="37" spans="2:13" x14ac:dyDescent="0.5">
      <c r="B37" s="14" t="s">
        <v>32</v>
      </c>
      <c r="C37" s="14" t="s">
        <v>316</v>
      </c>
      <c r="D37" s="16" t="s">
        <v>437</v>
      </c>
      <c r="F37" s="14"/>
      <c r="I37" s="118" t="s">
        <v>32</v>
      </c>
      <c r="J37" s="118" t="s">
        <v>316</v>
      </c>
      <c r="K37" s="127" t="s">
        <v>358</v>
      </c>
      <c r="L37" s="112"/>
      <c r="M37" s="118" t="s">
        <v>320</v>
      </c>
    </row>
    <row r="38" spans="2:13" x14ac:dyDescent="0.5">
      <c r="B38" s="28"/>
      <c r="C38" s="28"/>
      <c r="D38" s="28"/>
      <c r="F38" s="27"/>
      <c r="I38" s="28"/>
      <c r="J38" s="28"/>
      <c r="K38" s="28"/>
      <c r="M38" s="27"/>
    </row>
    <row r="51" spans="7:8" x14ac:dyDescent="0.5">
      <c r="G51" s="47"/>
      <c r="H51" s="47"/>
    </row>
    <row r="52" spans="7:8" x14ac:dyDescent="0.5">
      <c r="G52" s="47"/>
      <c r="H52" s="47"/>
    </row>
  </sheetData>
  <mergeCells count="2">
    <mergeCell ref="C8:D8"/>
    <mergeCell ref="J8:K8"/>
  </mergeCells>
  <conditionalFormatting sqref="C21">
    <cfRule type="containsText" dxfId="17" priority="5" operator="containsText" text="True">
      <formula>NOT(ISERROR(SEARCH("True",C21)))</formula>
    </cfRule>
    <cfRule type="containsText" dxfId="16" priority="6" operator="containsText" text="False">
      <formula>NOT(ISERROR(SEARCH("False",C21)))</formula>
    </cfRule>
  </conditionalFormatting>
  <conditionalFormatting sqref="J21">
    <cfRule type="containsText" dxfId="15" priority="1" operator="containsText" text="True">
      <formula>NOT(ISERROR(SEARCH("True",J21)))</formula>
    </cfRule>
    <cfRule type="containsText" dxfId="14" priority="2" operator="containsText" text="False">
      <formula>NOT(ISERROR(SEARCH("False",J21)))</formula>
    </cfRule>
  </conditionalFormatting>
  <dataValidations count="6">
    <dataValidation type="list" allowBlank="1" showInputMessage="1" showErrorMessage="1" sqref="C15 J15">
      <formula1>"Accept, Partial accept, Reject"</formula1>
    </dataValidation>
    <dataValidation type="list" allowBlank="1" showInputMessage="1" showErrorMessage="1" sqref="C27 J27">
      <formula1>"Yes,No"</formula1>
    </dataValidation>
    <dataValidation type="list" allowBlank="1" showInputMessage="1" showErrorMessage="1" sqref="C9 J9">
      <formula1>"ANH,NES,NWT,SRN,SVE,SWB,TMS,WSH,WSX,YKY,AFW,BRL,HDD,PRT,SES,SEW,SSC"</formula1>
    </dataValidation>
    <dataValidation type="list" allowBlank="1" showInputMessage="1" showErrorMessage="1" sqref="C10 J10">
      <formula1>#REF!</formula1>
    </dataValidation>
    <dataValidation type="list" allowBlank="1" showInputMessage="1" showErrorMessage="1" sqref="C30:C38 J30:J38">
      <formula1>"Pass, Partial pass, Fail, Not assessed, N/A"</formula1>
    </dataValidation>
    <dataValidation type="list" allowBlank="1" showInputMessage="1" showErrorMessage="1" sqref="I18:I20 B18:B20">
      <formula1>#REF!</formula1>
    </dataValidation>
  </dataValidations>
  <pageMargins left="0.70866141732283472" right="0.70866141732283472" top="0.74803149606299213" bottom="0.74803149606299213" header="0.31496062992125984" footer="0.31496062992125984"/>
  <pageSetup paperSize="8"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N41"/>
  <sheetViews>
    <sheetView showGridLines="0" zoomScaleNormal="100" workbookViewId="0">
      <pane ySplit="1" topLeftCell="A2" activePane="bottomLeft" state="frozen"/>
      <selection pane="bottomLeft"/>
    </sheetView>
  </sheetViews>
  <sheetFormatPr defaultColWidth="8.81640625" defaultRowHeight="16" x14ac:dyDescent="0.5"/>
  <cols>
    <col min="1" max="1" width="2" style="1" customWidth="1"/>
    <col min="2" max="2" width="38.81640625" style="1" customWidth="1"/>
    <col min="3" max="3" width="22.1796875" style="1" customWidth="1"/>
    <col min="4" max="4" width="24.1796875" style="1" bestFit="1" customWidth="1"/>
    <col min="5" max="5" width="8.81640625" style="1" customWidth="1"/>
    <col min="6" max="6" width="26.81640625" style="1" customWidth="1"/>
    <col min="7" max="14" width="8.81640625" style="1" customWidth="1"/>
    <col min="15" max="16384" width="8.81640625" style="1"/>
  </cols>
  <sheetData>
    <row r="1" spans="2:14" s="3" customFormat="1" ht="21" x14ac:dyDescent="0.5">
      <c r="B1" s="12" t="s">
        <v>374</v>
      </c>
      <c r="C1" s="12"/>
      <c r="D1" s="12"/>
      <c r="E1" s="12"/>
      <c r="F1" s="12"/>
      <c r="G1" s="1"/>
      <c r="H1" s="4"/>
      <c r="I1" s="2"/>
    </row>
    <row r="2" spans="2:14" s="3" customFormat="1" ht="21" x14ac:dyDescent="0.5">
      <c r="B2" s="13" t="s">
        <v>9</v>
      </c>
      <c r="C2" s="22"/>
      <c r="D2" s="1"/>
      <c r="E2" s="1"/>
      <c r="F2" s="1"/>
      <c r="G2" s="1"/>
      <c r="H2" s="4"/>
      <c r="I2" s="2"/>
    </row>
    <row r="3" spans="2:14" x14ac:dyDescent="0.5">
      <c r="B3" s="21" t="s">
        <v>10</v>
      </c>
      <c r="C3" s="23" t="s">
        <v>494</v>
      </c>
    </row>
    <row r="4" spans="2:14" x14ac:dyDescent="0.5">
      <c r="B4" s="21" t="s">
        <v>11</v>
      </c>
      <c r="C4" s="24">
        <v>43719</v>
      </c>
    </row>
    <row r="5" spans="2:14" x14ac:dyDescent="0.5">
      <c r="B5" s="21" t="s">
        <v>12</v>
      </c>
      <c r="C5" s="24" t="s">
        <v>495</v>
      </c>
    </row>
    <row r="6" spans="2:14" x14ac:dyDescent="0.5">
      <c r="B6" s="19"/>
      <c r="C6" s="20"/>
      <c r="D6" s="54"/>
    </row>
    <row r="7" spans="2:14" x14ac:dyDescent="0.5">
      <c r="B7" s="13" t="s">
        <v>13</v>
      </c>
      <c r="D7" s="54"/>
    </row>
    <row r="8" spans="2:14" ht="32" x14ac:dyDescent="0.5">
      <c r="B8" s="14" t="s">
        <v>14</v>
      </c>
      <c r="C8" s="26" t="s">
        <v>406</v>
      </c>
      <c r="D8" s="54"/>
    </row>
    <row r="9" spans="2:14" x14ac:dyDescent="0.5">
      <c r="B9" s="14" t="s">
        <v>1</v>
      </c>
      <c r="C9" s="31" t="s">
        <v>45</v>
      </c>
      <c r="D9" s="54"/>
    </row>
    <row r="10" spans="2:14" x14ac:dyDescent="0.5">
      <c r="B10" s="14" t="s">
        <v>15</v>
      </c>
      <c r="C10" s="6" t="s">
        <v>37</v>
      </c>
    </row>
    <row r="11" spans="2:14" x14ac:dyDescent="0.5">
      <c r="B11" s="14" t="s">
        <v>16</v>
      </c>
      <c r="C11" s="6" t="s">
        <v>346</v>
      </c>
      <c r="D11" s="18"/>
    </row>
    <row r="12" spans="2:14" x14ac:dyDescent="0.5">
      <c r="B12" s="14" t="s">
        <v>17</v>
      </c>
      <c r="C12" s="195">
        <f>SUM('F_Inputs SWB'!Q73:U73)</f>
        <v>19.245000000000001</v>
      </c>
    </row>
    <row r="13" spans="2:14" x14ac:dyDescent="0.5">
      <c r="C13" s="198"/>
      <c r="D13" s="54"/>
      <c r="F13" s="54"/>
      <c r="G13" s="54"/>
      <c r="H13" s="54"/>
      <c r="I13" s="54"/>
      <c r="J13" s="54"/>
      <c r="K13" s="54"/>
      <c r="L13" s="54"/>
      <c r="M13" s="54"/>
      <c r="N13" s="54"/>
    </row>
    <row r="14" spans="2:14" x14ac:dyDescent="0.5">
      <c r="B14" s="13" t="s">
        <v>351</v>
      </c>
      <c r="C14" s="198"/>
      <c r="D14" s="54"/>
      <c r="F14" s="54"/>
      <c r="G14" s="54"/>
      <c r="H14" s="54"/>
      <c r="I14" s="54"/>
      <c r="J14" s="54"/>
      <c r="K14" s="54"/>
      <c r="L14" s="54"/>
      <c r="M14" s="54"/>
      <c r="N14" s="54"/>
    </row>
    <row r="15" spans="2:14" x14ac:dyDescent="0.5">
      <c r="B15" s="6" t="s">
        <v>33</v>
      </c>
      <c r="C15" s="199" t="s">
        <v>430</v>
      </c>
      <c r="D15" s="54"/>
      <c r="F15" s="54"/>
      <c r="G15" s="54"/>
      <c r="H15" s="74"/>
      <c r="I15" s="74"/>
      <c r="J15" s="74"/>
      <c r="K15" s="74"/>
      <c r="L15" s="74"/>
      <c r="M15" s="54"/>
      <c r="N15" s="54"/>
    </row>
    <row r="16" spans="2:14" x14ac:dyDescent="0.5">
      <c r="B16" s="6" t="s">
        <v>352</v>
      </c>
      <c r="C16" s="195">
        <f>C12</f>
        <v>19.245000000000001</v>
      </c>
      <c r="D16" s="54"/>
      <c r="F16" s="54"/>
      <c r="G16" s="54"/>
      <c r="H16" s="74"/>
      <c r="I16" s="74"/>
      <c r="J16" s="74"/>
      <c r="K16" s="74"/>
      <c r="L16" s="74"/>
      <c r="M16" s="54"/>
      <c r="N16" s="54"/>
    </row>
    <row r="17" spans="2:14" x14ac:dyDescent="0.5">
      <c r="B17" s="46" t="s">
        <v>397</v>
      </c>
      <c r="C17" s="195">
        <v>13.808999999999999</v>
      </c>
      <c r="D17" s="54"/>
      <c r="F17" s="54"/>
      <c r="G17" s="54"/>
      <c r="H17" s="74"/>
      <c r="I17" s="74"/>
      <c r="J17" s="74"/>
      <c r="K17" s="74"/>
      <c r="L17" s="74"/>
      <c r="M17" s="54"/>
      <c r="N17" s="54"/>
    </row>
    <row r="18" spans="2:14" x14ac:dyDescent="0.5">
      <c r="B18" s="46" t="s">
        <v>410</v>
      </c>
      <c r="C18" s="195">
        <v>5.4359999999999999</v>
      </c>
      <c r="D18" s="54"/>
      <c r="F18" s="54"/>
      <c r="G18" s="54"/>
      <c r="H18" s="74"/>
      <c r="I18" s="74"/>
      <c r="J18" s="74"/>
      <c r="K18" s="74"/>
      <c r="L18" s="74"/>
      <c r="M18" s="54"/>
      <c r="N18" s="54"/>
    </row>
    <row r="19" spans="2:14" x14ac:dyDescent="0.5">
      <c r="B19" s="46" t="s">
        <v>348</v>
      </c>
      <c r="C19" s="48"/>
      <c r="D19" s="54"/>
      <c r="F19" s="54"/>
      <c r="G19" s="54"/>
      <c r="H19" s="74"/>
      <c r="I19" s="74"/>
      <c r="J19" s="74"/>
      <c r="K19" s="74"/>
      <c r="L19" s="74"/>
      <c r="M19" s="54"/>
      <c r="N19" s="54"/>
    </row>
    <row r="20" spans="2:14" x14ac:dyDescent="0.5">
      <c r="B20" s="46" t="s">
        <v>348</v>
      </c>
      <c r="C20" s="46"/>
      <c r="D20" s="54"/>
      <c r="F20" s="54"/>
      <c r="G20" s="54"/>
      <c r="H20" s="74"/>
      <c r="I20" s="74"/>
      <c r="J20" s="74"/>
      <c r="K20" s="74"/>
      <c r="L20" s="74"/>
      <c r="M20" s="54"/>
      <c r="N20" s="54"/>
    </row>
    <row r="21" spans="2:14" x14ac:dyDescent="0.5">
      <c r="B21" s="100" t="s">
        <v>400</v>
      </c>
      <c r="C21" s="54" t="b">
        <f>SUM(C17:C20)=C16</f>
        <v>1</v>
      </c>
      <c r="D21" s="54"/>
      <c r="F21" s="54"/>
      <c r="G21" s="54"/>
      <c r="H21" s="74"/>
      <c r="I21" s="74"/>
      <c r="J21" s="74"/>
      <c r="K21" s="74"/>
      <c r="L21" s="74"/>
      <c r="M21" s="54"/>
      <c r="N21" s="54"/>
    </row>
    <row r="22" spans="2:14" x14ac:dyDescent="0.5">
      <c r="B22" s="27"/>
      <c r="C22" s="27"/>
      <c r="D22" s="54"/>
      <c r="F22" s="54"/>
      <c r="G22" s="54"/>
      <c r="H22" s="54"/>
      <c r="I22" s="54"/>
      <c r="J22" s="54"/>
      <c r="K22" s="54"/>
      <c r="L22" s="54"/>
      <c r="M22" s="54"/>
      <c r="N22" s="54"/>
    </row>
    <row r="23" spans="2:14" x14ac:dyDescent="0.5">
      <c r="B23" s="13" t="s">
        <v>19</v>
      </c>
      <c r="F23" s="54"/>
      <c r="G23" s="54"/>
      <c r="H23" s="54"/>
      <c r="I23" s="54"/>
      <c r="J23" s="54"/>
      <c r="K23" s="54"/>
      <c r="L23" s="54"/>
      <c r="M23" s="54"/>
      <c r="N23" s="54"/>
    </row>
    <row r="24" spans="2:14" x14ac:dyDescent="0.5">
      <c r="B24" s="6" t="s">
        <v>20</v>
      </c>
      <c r="C24" s="6">
        <v>0</v>
      </c>
      <c r="F24" s="54"/>
      <c r="G24" s="54"/>
      <c r="H24" s="54"/>
      <c r="I24" s="54"/>
      <c r="J24" s="54"/>
      <c r="K24" s="54"/>
      <c r="L24" s="54"/>
      <c r="M24" s="54"/>
      <c r="N24" s="54"/>
    </row>
    <row r="25" spans="2:14" x14ac:dyDescent="0.5">
      <c r="B25" s="6" t="s">
        <v>18</v>
      </c>
      <c r="C25" s="5">
        <f>SUM('F_Inputs SWB'!Q203:U204)</f>
        <v>840.15800000000013</v>
      </c>
      <c r="F25" s="54"/>
      <c r="G25" s="54"/>
      <c r="H25" s="54"/>
      <c r="I25" s="54"/>
      <c r="J25" s="54"/>
      <c r="K25" s="54"/>
      <c r="L25" s="54"/>
      <c r="M25" s="54"/>
      <c r="N25" s="54"/>
    </row>
    <row r="26" spans="2:14" x14ac:dyDescent="0.5">
      <c r="B26" s="26" t="s">
        <v>21</v>
      </c>
      <c r="C26" s="40">
        <f>(C12-C24)/C25</f>
        <v>2.2906405699880259E-2</v>
      </c>
      <c r="E26" s="54"/>
      <c r="F26" s="54"/>
      <c r="G26" s="54"/>
      <c r="H26" s="54"/>
      <c r="I26" s="54"/>
      <c r="J26" s="54"/>
      <c r="K26" s="54"/>
      <c r="L26" s="54"/>
      <c r="M26" s="54"/>
      <c r="N26" s="54"/>
    </row>
    <row r="27" spans="2:14" x14ac:dyDescent="0.5">
      <c r="B27" s="26" t="s">
        <v>22</v>
      </c>
      <c r="C27" s="6" t="s">
        <v>338</v>
      </c>
      <c r="E27" s="54"/>
      <c r="F27" s="54"/>
      <c r="G27" s="54"/>
    </row>
    <row r="28" spans="2:14" x14ac:dyDescent="0.5">
      <c r="E28" s="54"/>
      <c r="F28" s="54"/>
      <c r="G28" s="54"/>
    </row>
    <row r="29" spans="2:14" x14ac:dyDescent="0.5">
      <c r="B29" s="13" t="s">
        <v>23</v>
      </c>
      <c r="E29" s="54"/>
      <c r="F29" s="54"/>
      <c r="G29" s="54"/>
    </row>
    <row r="30" spans="2:14" x14ac:dyDescent="0.5">
      <c r="B30" s="14" t="s">
        <v>25</v>
      </c>
      <c r="C30" s="14"/>
      <c r="D30" s="15" t="s">
        <v>407</v>
      </c>
      <c r="E30" s="54"/>
      <c r="F30" s="54"/>
      <c r="G30" s="54"/>
    </row>
    <row r="31" spans="2:14" x14ac:dyDescent="0.5">
      <c r="B31" s="14" t="s">
        <v>26</v>
      </c>
      <c r="C31" s="14"/>
      <c r="D31" s="15" t="s">
        <v>407</v>
      </c>
      <c r="E31" s="54"/>
      <c r="F31" s="54"/>
      <c r="G31" s="54"/>
    </row>
    <row r="32" spans="2:14" x14ac:dyDescent="0.5">
      <c r="B32" s="14" t="s">
        <v>27</v>
      </c>
      <c r="C32" s="14"/>
      <c r="D32" s="15" t="s">
        <v>407</v>
      </c>
      <c r="E32" s="54"/>
      <c r="F32" s="54"/>
      <c r="G32" s="54"/>
    </row>
    <row r="33" spans="2:14" x14ac:dyDescent="0.5">
      <c r="B33" s="14" t="s">
        <v>28</v>
      </c>
      <c r="C33" s="14"/>
      <c r="D33" s="15" t="s">
        <v>407</v>
      </c>
      <c r="E33" s="54"/>
      <c r="F33" s="54"/>
      <c r="G33" s="54"/>
    </row>
    <row r="34" spans="2:14" x14ac:dyDescent="0.5">
      <c r="B34" s="14" t="s">
        <v>29</v>
      </c>
      <c r="C34" s="14"/>
      <c r="D34" s="15" t="s">
        <v>407</v>
      </c>
      <c r="E34" s="54"/>
      <c r="F34" s="54"/>
      <c r="G34" s="54"/>
    </row>
    <row r="35" spans="2:14" x14ac:dyDescent="0.5">
      <c r="B35" s="14" t="s">
        <v>30</v>
      </c>
      <c r="C35" s="14"/>
      <c r="D35" s="15" t="s">
        <v>407</v>
      </c>
      <c r="E35" s="54"/>
      <c r="F35" s="54"/>
      <c r="G35" s="54"/>
    </row>
    <row r="36" spans="2:14" x14ac:dyDescent="0.5">
      <c r="B36" s="14" t="s">
        <v>31</v>
      </c>
      <c r="C36" s="14"/>
      <c r="D36" s="15" t="s">
        <v>407</v>
      </c>
      <c r="E36" s="54"/>
      <c r="F36" s="54"/>
      <c r="G36" s="54"/>
    </row>
    <row r="37" spans="2:14" x14ac:dyDescent="0.5">
      <c r="B37" s="14" t="s">
        <v>32</v>
      </c>
      <c r="C37" s="14"/>
      <c r="D37" s="15" t="s">
        <v>407</v>
      </c>
      <c r="E37" s="54"/>
      <c r="F37" s="54"/>
      <c r="G37" s="54"/>
    </row>
    <row r="38" spans="2:14" x14ac:dyDescent="0.5">
      <c r="B38" s="28"/>
      <c r="C38" s="28"/>
      <c r="D38" s="28"/>
      <c r="E38" s="54"/>
      <c r="F38" s="54"/>
      <c r="G38" s="54"/>
    </row>
    <row r="39" spans="2:14" x14ac:dyDescent="0.5">
      <c r="E39" s="54"/>
      <c r="F39" s="54"/>
      <c r="G39" s="54"/>
    </row>
    <row r="40" spans="2:14" x14ac:dyDescent="0.5">
      <c r="E40" s="54"/>
      <c r="F40" s="54"/>
      <c r="G40" s="54"/>
      <c r="N40" s="4"/>
    </row>
    <row r="41" spans="2:14" x14ac:dyDescent="0.5">
      <c r="E41" s="54"/>
      <c r="F41" s="54"/>
      <c r="G41" s="54"/>
    </row>
  </sheetData>
  <conditionalFormatting sqref="C21">
    <cfRule type="containsText" dxfId="13" priority="1" operator="containsText" text="True">
      <formula>NOT(ISERROR(SEARCH("True",C21)))</formula>
    </cfRule>
    <cfRule type="containsText" dxfId="12" priority="2" operator="containsText" text="False">
      <formula>NOT(ISERROR(SEARCH("False",C21)))</formula>
    </cfRule>
  </conditionalFormatting>
  <dataValidations count="7">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8">
      <formula1>"Pass, Partial pass, Fail, Not assessed, N/A"</formula1>
    </dataValidation>
    <dataValidation type="list" allowBlank="1" showInputMessage="1" showErrorMessage="1" sqref="C22">
      <formula1>"Pass, Partial pass, Marginal pass, Fail"</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N41"/>
  <sheetViews>
    <sheetView showGridLines="0" zoomScaleNormal="100" workbookViewId="0">
      <pane ySplit="1" topLeftCell="A2" activePane="bottomLeft" state="frozen"/>
      <selection pane="bottomLeft"/>
    </sheetView>
  </sheetViews>
  <sheetFormatPr defaultColWidth="8.81640625" defaultRowHeight="16" x14ac:dyDescent="0.5"/>
  <cols>
    <col min="1" max="1" width="2" style="1" customWidth="1"/>
    <col min="2" max="2" width="38.81640625" style="1" customWidth="1"/>
    <col min="3" max="3" width="21.81640625" style="1" customWidth="1"/>
    <col min="4" max="4" width="24.1796875" style="1" bestFit="1" customWidth="1"/>
    <col min="5" max="5" width="8.81640625" style="1" customWidth="1"/>
    <col min="6" max="6" width="26.81640625" style="1" customWidth="1"/>
    <col min="7" max="14" width="8.81640625" style="1" customWidth="1"/>
    <col min="15" max="16384" width="8.81640625" style="1"/>
  </cols>
  <sheetData>
    <row r="1" spans="2:13" s="3" customFormat="1" ht="21" x14ac:dyDescent="0.5">
      <c r="B1" s="12" t="s">
        <v>373</v>
      </c>
      <c r="C1" s="12"/>
      <c r="D1" s="12"/>
      <c r="E1" s="12"/>
      <c r="F1" s="12"/>
      <c r="G1" s="1"/>
      <c r="H1" s="4"/>
      <c r="I1" s="2"/>
    </row>
    <row r="2" spans="2:13" s="3" customFormat="1" ht="21" x14ac:dyDescent="0.5">
      <c r="B2" s="13" t="s">
        <v>9</v>
      </c>
      <c r="C2" s="22"/>
      <c r="D2" s="1"/>
      <c r="E2" s="1"/>
      <c r="F2" s="1"/>
      <c r="G2" s="1"/>
      <c r="H2" s="4"/>
      <c r="I2" s="2"/>
    </row>
    <row r="3" spans="2:13" x14ac:dyDescent="0.5">
      <c r="B3" s="21" t="s">
        <v>10</v>
      </c>
      <c r="C3" s="23" t="s">
        <v>494</v>
      </c>
    </row>
    <row r="4" spans="2:13" x14ac:dyDescent="0.5">
      <c r="B4" s="21" t="s">
        <v>11</v>
      </c>
      <c r="C4" s="24">
        <v>43719</v>
      </c>
    </row>
    <row r="5" spans="2:13" x14ac:dyDescent="0.5">
      <c r="B5" s="21" t="s">
        <v>12</v>
      </c>
      <c r="C5" s="24" t="s">
        <v>495</v>
      </c>
    </row>
    <row r="6" spans="2:13" x14ac:dyDescent="0.5">
      <c r="B6" s="19"/>
      <c r="C6" s="20"/>
    </row>
    <row r="7" spans="2:13" x14ac:dyDescent="0.5">
      <c r="B7" s="13" t="s">
        <v>13</v>
      </c>
    </row>
    <row r="8" spans="2:13" ht="32" x14ac:dyDescent="0.5">
      <c r="B8" s="14" t="s">
        <v>14</v>
      </c>
      <c r="C8" s="26" t="s">
        <v>321</v>
      </c>
    </row>
    <row r="9" spans="2:13" x14ac:dyDescent="0.5">
      <c r="B9" s="14" t="s">
        <v>1</v>
      </c>
      <c r="C9" s="31" t="s">
        <v>45</v>
      </c>
    </row>
    <row r="10" spans="2:13" x14ac:dyDescent="0.5">
      <c r="B10" s="14" t="s">
        <v>15</v>
      </c>
      <c r="C10" s="6" t="s">
        <v>8</v>
      </c>
    </row>
    <row r="11" spans="2:13" x14ac:dyDescent="0.5">
      <c r="B11" s="14" t="s">
        <v>16</v>
      </c>
      <c r="C11" s="6" t="s">
        <v>347</v>
      </c>
    </row>
    <row r="12" spans="2:13" x14ac:dyDescent="0.5">
      <c r="B12" s="14" t="s">
        <v>17</v>
      </c>
      <c r="C12" s="195">
        <f>SUM('F_Inputs SWB'!Q105:U105)</f>
        <v>3.6140000000000003</v>
      </c>
    </row>
    <row r="13" spans="2:13" x14ac:dyDescent="0.5">
      <c r="C13" s="198"/>
      <c r="F13" s="54"/>
      <c r="G13" s="54"/>
      <c r="H13" s="54"/>
      <c r="I13" s="54"/>
      <c r="J13" s="54"/>
      <c r="K13" s="54"/>
      <c r="L13" s="54"/>
      <c r="M13" s="54"/>
    </row>
    <row r="14" spans="2:13" x14ac:dyDescent="0.5">
      <c r="B14" s="13" t="s">
        <v>351</v>
      </c>
      <c r="C14" s="198"/>
      <c r="F14" s="54"/>
      <c r="G14" s="54"/>
      <c r="H14" s="54"/>
      <c r="I14" s="54"/>
      <c r="J14" s="54"/>
      <c r="K14" s="54"/>
      <c r="L14" s="54"/>
      <c r="M14" s="54"/>
    </row>
    <row r="15" spans="2:13" x14ac:dyDescent="0.5">
      <c r="B15" s="6" t="s">
        <v>33</v>
      </c>
      <c r="C15" s="199" t="s">
        <v>430</v>
      </c>
      <c r="F15" s="54"/>
      <c r="G15" s="54"/>
      <c r="H15" s="54"/>
      <c r="I15" s="54"/>
      <c r="J15" s="54"/>
      <c r="K15" s="54"/>
      <c r="L15" s="54"/>
      <c r="M15" s="54"/>
    </row>
    <row r="16" spans="2:13" x14ac:dyDescent="0.5">
      <c r="B16" s="6" t="s">
        <v>352</v>
      </c>
      <c r="C16" s="195">
        <f>C12</f>
        <v>3.6140000000000003</v>
      </c>
      <c r="F16" s="54"/>
      <c r="G16" s="54"/>
      <c r="H16" s="74"/>
      <c r="I16" s="74"/>
      <c r="J16" s="74"/>
      <c r="K16" s="74"/>
      <c r="L16" s="74"/>
      <c r="M16" s="54"/>
    </row>
    <row r="17" spans="2:13" x14ac:dyDescent="0.5">
      <c r="B17" s="46" t="s">
        <v>397</v>
      </c>
      <c r="C17" s="195">
        <v>1.28</v>
      </c>
      <c r="F17" s="54"/>
      <c r="G17" s="54"/>
      <c r="H17" s="74"/>
      <c r="I17" s="74"/>
      <c r="J17" s="74"/>
      <c r="K17" s="74"/>
      <c r="L17" s="74"/>
      <c r="M17" s="54"/>
    </row>
    <row r="18" spans="2:13" x14ac:dyDescent="0.5">
      <c r="B18" s="46" t="s">
        <v>410</v>
      </c>
      <c r="C18" s="195">
        <v>2.3340000000000001</v>
      </c>
      <c r="F18" s="54"/>
      <c r="G18" s="54"/>
      <c r="H18" s="74"/>
      <c r="I18" s="74"/>
      <c r="J18" s="74"/>
      <c r="K18" s="74"/>
      <c r="L18" s="74"/>
      <c r="M18" s="54"/>
    </row>
    <row r="19" spans="2:13" x14ac:dyDescent="0.5">
      <c r="B19" s="46" t="s">
        <v>348</v>
      </c>
      <c r="C19" s="48"/>
      <c r="F19" s="54"/>
      <c r="G19" s="54"/>
      <c r="H19" s="74"/>
      <c r="I19" s="74"/>
      <c r="J19" s="74"/>
      <c r="K19" s="74"/>
      <c r="L19" s="74"/>
      <c r="M19" s="54"/>
    </row>
    <row r="20" spans="2:13" x14ac:dyDescent="0.5">
      <c r="B20" s="46" t="s">
        <v>348</v>
      </c>
      <c r="C20" s="46"/>
      <c r="F20" s="54"/>
      <c r="G20" s="54"/>
      <c r="H20" s="54"/>
      <c r="I20" s="54"/>
      <c r="J20" s="54"/>
      <c r="K20" s="54"/>
      <c r="L20" s="54"/>
      <c r="M20" s="54"/>
    </row>
    <row r="21" spans="2:13" x14ac:dyDescent="0.5">
      <c r="B21" s="100" t="s">
        <v>400</v>
      </c>
      <c r="C21" s="54" t="b">
        <f>SUM(C17:C20)=C16</f>
        <v>1</v>
      </c>
      <c r="F21" s="54"/>
      <c r="G21" s="54"/>
      <c r="H21" s="54"/>
      <c r="I21" s="54"/>
      <c r="J21" s="54"/>
      <c r="K21" s="54"/>
      <c r="L21" s="54"/>
      <c r="M21" s="54"/>
    </row>
    <row r="22" spans="2:13" x14ac:dyDescent="0.5">
      <c r="B22" s="27"/>
      <c r="C22" s="27"/>
    </row>
    <row r="23" spans="2:13" x14ac:dyDescent="0.5">
      <c r="B23" s="13" t="s">
        <v>19</v>
      </c>
    </row>
    <row r="24" spans="2:13" x14ac:dyDescent="0.5">
      <c r="B24" s="6" t="s">
        <v>20</v>
      </c>
      <c r="C24" s="5">
        <v>0</v>
      </c>
    </row>
    <row r="25" spans="2:13" x14ac:dyDescent="0.5">
      <c r="B25" s="6" t="s">
        <v>18</v>
      </c>
      <c r="C25" s="5">
        <f>SUM('F_Inputs SWB'!Q206:U207,'F_Inputs SWB'!Q211:U211)</f>
        <v>101.12300000000002</v>
      </c>
    </row>
    <row r="26" spans="2:13" x14ac:dyDescent="0.5">
      <c r="B26" s="26" t="s">
        <v>21</v>
      </c>
      <c r="C26" s="40">
        <f>(C12-C24)/C25</f>
        <v>3.5738654905412219E-2</v>
      </c>
    </row>
    <row r="27" spans="2:13" x14ac:dyDescent="0.5">
      <c r="B27" s="26" t="s">
        <v>22</v>
      </c>
      <c r="C27" s="6" t="s">
        <v>359</v>
      </c>
    </row>
    <row r="29" spans="2:13" x14ac:dyDescent="0.5">
      <c r="B29" s="13" t="s">
        <v>23</v>
      </c>
    </row>
    <row r="30" spans="2:13" x14ac:dyDescent="0.5">
      <c r="B30" s="14" t="s">
        <v>25</v>
      </c>
      <c r="C30" s="14"/>
      <c r="D30" s="15" t="s">
        <v>407</v>
      </c>
    </row>
    <row r="31" spans="2:13" x14ac:dyDescent="0.5">
      <c r="B31" s="14" t="s">
        <v>26</v>
      </c>
      <c r="C31" s="14"/>
      <c r="D31" s="15" t="s">
        <v>407</v>
      </c>
    </row>
    <row r="32" spans="2:13" x14ac:dyDescent="0.5">
      <c r="B32" s="14" t="s">
        <v>27</v>
      </c>
      <c r="C32" s="14"/>
      <c r="D32" s="15" t="s">
        <v>407</v>
      </c>
    </row>
    <row r="33" spans="2:14" x14ac:dyDescent="0.5">
      <c r="B33" s="14" t="s">
        <v>28</v>
      </c>
      <c r="C33" s="14"/>
      <c r="D33" s="15" t="s">
        <v>407</v>
      </c>
    </row>
    <row r="34" spans="2:14" x14ac:dyDescent="0.5">
      <c r="B34" s="14" t="s">
        <v>29</v>
      </c>
      <c r="C34" s="14"/>
      <c r="D34" s="15" t="s">
        <v>407</v>
      </c>
    </row>
    <row r="35" spans="2:14" x14ac:dyDescent="0.5">
      <c r="B35" s="14" t="s">
        <v>30</v>
      </c>
      <c r="C35" s="14"/>
      <c r="D35" s="15" t="s">
        <v>407</v>
      </c>
    </row>
    <row r="36" spans="2:14" x14ac:dyDescent="0.5">
      <c r="B36" s="14" t="s">
        <v>31</v>
      </c>
      <c r="C36" s="14"/>
      <c r="D36" s="15" t="s">
        <v>407</v>
      </c>
    </row>
    <row r="37" spans="2:14" x14ac:dyDescent="0.5">
      <c r="B37" s="14" t="s">
        <v>32</v>
      </c>
      <c r="C37" s="14"/>
      <c r="D37" s="15" t="s">
        <v>407</v>
      </c>
    </row>
    <row r="41" spans="2:14" x14ac:dyDescent="0.5">
      <c r="N41" s="4"/>
    </row>
  </sheetData>
  <conditionalFormatting sqref="C21">
    <cfRule type="containsText" dxfId="11" priority="1" operator="containsText" text="True">
      <formula>NOT(ISERROR(SEARCH("True",C21)))</formula>
    </cfRule>
    <cfRule type="containsText" dxfId="10" priority="2" operator="containsText" text="False">
      <formula>NOT(ISERROR(SEARCH("False",C21)))</formula>
    </cfRule>
  </conditionalFormatting>
  <dataValidations count="7">
    <dataValidation type="list" allowBlank="1" showInputMessage="1" showErrorMessage="1" sqref="C15">
      <formula1>"Accept, Partial accept, Reject"</formula1>
    </dataValidation>
    <dataValidation type="list" allowBlank="1" showInputMessage="1" showErrorMessage="1" sqref="C27">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0:C37">
      <formula1>"Pass, Partial pass, Fail, Not assessed, N/A"</formula1>
    </dataValidation>
    <dataValidation type="list" allowBlank="1" showInputMessage="1" showErrorMessage="1" sqref="C22">
      <formula1>"Pass, Partial pass, Marginal pass, Fail"</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showGridLines="0" zoomScaleNormal="100" workbookViewId="0"/>
  </sheetViews>
  <sheetFormatPr defaultColWidth="8.81640625" defaultRowHeight="16" x14ac:dyDescent="0.5"/>
  <cols>
    <col min="1" max="1" width="2" style="1" customWidth="1"/>
    <col min="2" max="2" width="38.81640625" style="1" customWidth="1"/>
    <col min="3" max="3" width="22.54296875" style="1" customWidth="1"/>
    <col min="4" max="4" width="108.81640625" style="1" customWidth="1"/>
    <col min="5" max="5" width="3.81640625" style="1" customWidth="1"/>
    <col min="6" max="6" width="38.1796875" style="1" customWidth="1"/>
    <col min="7" max="8" width="8.81640625" style="1" customWidth="1"/>
    <col min="9" max="13" width="32.453125" style="112" customWidth="1"/>
    <col min="14" max="14" width="8.81640625" style="1" customWidth="1"/>
    <col min="15" max="16384" width="8.81640625" style="1"/>
  </cols>
  <sheetData>
    <row r="1" spans="2:13" s="3" customFormat="1" ht="21" x14ac:dyDescent="0.6">
      <c r="B1" s="12" t="s">
        <v>420</v>
      </c>
      <c r="C1" s="12"/>
      <c r="D1" s="12"/>
      <c r="E1" s="12"/>
      <c r="F1" s="12"/>
      <c r="G1" s="1"/>
      <c r="H1" s="4"/>
      <c r="I1" s="210" t="s">
        <v>423</v>
      </c>
      <c r="J1" s="209"/>
      <c r="K1" s="209"/>
      <c r="L1" s="209"/>
      <c r="M1" s="209"/>
    </row>
    <row r="2" spans="2:13" s="3" customFormat="1" ht="21" x14ac:dyDescent="0.5">
      <c r="B2" s="13" t="s">
        <v>9</v>
      </c>
      <c r="C2" s="22"/>
      <c r="D2" s="1"/>
      <c r="E2" s="1"/>
      <c r="F2" s="1"/>
      <c r="G2" s="1"/>
      <c r="H2" s="4"/>
      <c r="I2" s="208"/>
      <c r="J2" s="209"/>
      <c r="K2" s="209"/>
      <c r="L2" s="209"/>
      <c r="M2" s="209"/>
    </row>
    <row r="3" spans="2:13" x14ac:dyDescent="0.5">
      <c r="B3" s="21" t="s">
        <v>10</v>
      </c>
      <c r="C3" s="23" t="s">
        <v>419</v>
      </c>
      <c r="I3" s="112" t="s">
        <v>439</v>
      </c>
    </row>
    <row r="4" spans="2:13" x14ac:dyDescent="0.5">
      <c r="B4" s="21" t="s">
        <v>11</v>
      </c>
      <c r="C4" s="24">
        <v>43714</v>
      </c>
    </row>
    <row r="5" spans="2:13" x14ac:dyDescent="0.5">
      <c r="B5" s="21" t="s">
        <v>12</v>
      </c>
      <c r="C5" s="24" t="s">
        <v>468</v>
      </c>
    </row>
    <row r="6" spans="2:13" x14ac:dyDescent="0.5">
      <c r="B6" s="19"/>
      <c r="C6" s="20"/>
      <c r="D6" s="20"/>
    </row>
    <row r="7" spans="2:13" x14ac:dyDescent="0.5">
      <c r="B7" s="13" t="s">
        <v>13</v>
      </c>
    </row>
    <row r="8" spans="2:13" ht="76.25" customHeight="1" x14ac:dyDescent="0.5">
      <c r="B8" s="14" t="s">
        <v>14</v>
      </c>
      <c r="C8" s="215" t="s">
        <v>463</v>
      </c>
      <c r="D8" s="215"/>
    </row>
    <row r="9" spans="2:13" x14ac:dyDescent="0.5">
      <c r="B9" s="14" t="s">
        <v>1</v>
      </c>
      <c r="C9" s="53" t="s">
        <v>45</v>
      </c>
      <c r="D9" s="18"/>
    </row>
    <row r="10" spans="2:13" x14ac:dyDescent="0.5">
      <c r="B10" s="14" t="s">
        <v>15</v>
      </c>
      <c r="C10" s="6" t="s">
        <v>37</v>
      </c>
    </row>
    <row r="11" spans="2:13" x14ac:dyDescent="0.5">
      <c r="B11" s="14" t="s">
        <v>16</v>
      </c>
      <c r="C11" s="6"/>
      <c r="D11" s="18"/>
    </row>
    <row r="12" spans="2:13" x14ac:dyDescent="0.5">
      <c r="B12" s="14" t="s">
        <v>17</v>
      </c>
      <c r="C12" s="195">
        <v>13.61</v>
      </c>
    </row>
    <row r="13" spans="2:13" x14ac:dyDescent="0.5">
      <c r="B13" s="13"/>
    </row>
    <row r="14" spans="2:13" x14ac:dyDescent="0.5">
      <c r="B14" s="13" t="s">
        <v>351</v>
      </c>
    </row>
    <row r="15" spans="2:13" ht="57" customHeight="1" x14ac:dyDescent="0.5">
      <c r="B15" s="6" t="s">
        <v>33</v>
      </c>
      <c r="C15" s="14" t="s">
        <v>426</v>
      </c>
      <c r="D15" s="16" t="s">
        <v>446</v>
      </c>
    </row>
    <row r="16" spans="2:13" x14ac:dyDescent="0.5">
      <c r="B16" s="6" t="s">
        <v>352</v>
      </c>
      <c r="C16" s="5">
        <v>0</v>
      </c>
      <c r="D16" s="41"/>
    </row>
    <row r="17" spans="2:6" x14ac:dyDescent="0.5">
      <c r="B17" s="46" t="s">
        <v>397</v>
      </c>
      <c r="C17" s="5">
        <v>0</v>
      </c>
      <c r="D17" s="41"/>
    </row>
    <row r="18" spans="2:6" x14ac:dyDescent="0.5">
      <c r="B18" s="46" t="s">
        <v>348</v>
      </c>
      <c r="C18" s="5">
        <v>0</v>
      </c>
      <c r="D18" s="41"/>
    </row>
    <row r="19" spans="2:6" x14ac:dyDescent="0.5">
      <c r="B19" s="46" t="s">
        <v>348</v>
      </c>
      <c r="C19" s="5">
        <v>0</v>
      </c>
      <c r="D19" s="41"/>
    </row>
    <row r="20" spans="2:6" x14ac:dyDescent="0.5">
      <c r="B20" s="46" t="s">
        <v>348</v>
      </c>
      <c r="C20" s="5">
        <v>0</v>
      </c>
      <c r="D20" s="41"/>
    </row>
    <row r="21" spans="2:6" x14ac:dyDescent="0.5">
      <c r="B21" s="100" t="s">
        <v>400</v>
      </c>
      <c r="C21" s="54" t="b">
        <f>SUM(C17:C20)=C16</f>
        <v>1</v>
      </c>
      <c r="D21" s="41"/>
    </row>
    <row r="22" spans="2:6" x14ac:dyDescent="0.5">
      <c r="B22" s="13"/>
    </row>
    <row r="23" spans="2:6" x14ac:dyDescent="0.5">
      <c r="B23" s="13" t="s">
        <v>19</v>
      </c>
    </row>
    <row r="24" spans="2:6" x14ac:dyDescent="0.5">
      <c r="B24" s="6" t="s">
        <v>20</v>
      </c>
      <c r="C24" s="6">
        <v>0</v>
      </c>
    </row>
    <row r="25" spans="2:6" x14ac:dyDescent="0.5">
      <c r="B25" s="6" t="s">
        <v>18</v>
      </c>
      <c r="C25" s="49">
        <f>SUM('F_Inputs SWB'!Q203:U204)</f>
        <v>840.15800000000013</v>
      </c>
    </row>
    <row r="26" spans="2:6" x14ac:dyDescent="0.5">
      <c r="B26" s="26" t="s">
        <v>21</v>
      </c>
      <c r="C26" s="40">
        <f>(C12-C24)/C25</f>
        <v>1.6199333934807499E-2</v>
      </c>
    </row>
    <row r="27" spans="2:6" x14ac:dyDescent="0.5">
      <c r="B27" s="26" t="s">
        <v>22</v>
      </c>
      <c r="C27" s="6" t="s">
        <v>338</v>
      </c>
    </row>
    <row r="29" spans="2:6" x14ac:dyDescent="0.5">
      <c r="B29" s="13" t="s">
        <v>23</v>
      </c>
      <c r="F29" s="13" t="s">
        <v>24</v>
      </c>
    </row>
    <row r="30" spans="2:6" ht="87.75" customHeight="1" x14ac:dyDescent="0.5">
      <c r="B30" s="14" t="s">
        <v>25</v>
      </c>
      <c r="C30" s="14" t="s">
        <v>317</v>
      </c>
      <c r="D30" s="16" t="s">
        <v>449</v>
      </c>
      <c r="E30" s="88"/>
      <c r="F30" s="16" t="s">
        <v>448</v>
      </c>
    </row>
    <row r="31" spans="2:6" ht="152.5" customHeight="1" x14ac:dyDescent="0.5">
      <c r="B31" s="14" t="s">
        <v>26</v>
      </c>
      <c r="C31" s="14" t="s">
        <v>322</v>
      </c>
      <c r="D31" s="16" t="s">
        <v>464</v>
      </c>
      <c r="F31" s="14" t="s">
        <v>447</v>
      </c>
    </row>
    <row r="32" spans="2:6" ht="102" customHeight="1" x14ac:dyDescent="0.5">
      <c r="B32" s="14" t="s">
        <v>27</v>
      </c>
      <c r="C32" s="14" t="s">
        <v>317</v>
      </c>
      <c r="D32" s="16" t="s">
        <v>465</v>
      </c>
      <c r="F32" s="14" t="s">
        <v>447</v>
      </c>
    </row>
    <row r="33" spans="2:6" ht="206.5" customHeight="1" x14ac:dyDescent="0.5">
      <c r="B33" s="14" t="s">
        <v>28</v>
      </c>
      <c r="C33" s="14" t="s">
        <v>317</v>
      </c>
      <c r="D33" s="16" t="s">
        <v>466</v>
      </c>
      <c r="F33" s="14" t="s">
        <v>447</v>
      </c>
    </row>
    <row r="34" spans="2:6" ht="173" customHeight="1" x14ac:dyDescent="0.5">
      <c r="B34" s="14" t="s">
        <v>29</v>
      </c>
      <c r="C34" s="14" t="s">
        <v>317</v>
      </c>
      <c r="D34" s="16" t="s">
        <v>467</v>
      </c>
      <c r="F34" s="14" t="s">
        <v>447</v>
      </c>
    </row>
    <row r="35" spans="2:6" x14ac:dyDescent="0.5">
      <c r="B35" s="14" t="s">
        <v>30</v>
      </c>
      <c r="C35" s="14" t="s">
        <v>425</v>
      </c>
      <c r="D35" s="16"/>
      <c r="F35" s="14"/>
    </row>
    <row r="36" spans="2:6" x14ac:dyDescent="0.5">
      <c r="B36" s="14" t="s">
        <v>31</v>
      </c>
      <c r="C36" s="14" t="s">
        <v>425</v>
      </c>
      <c r="D36" s="16"/>
      <c r="F36" s="14"/>
    </row>
    <row r="37" spans="2:6" x14ac:dyDescent="0.5">
      <c r="B37" s="14" t="s">
        <v>32</v>
      </c>
      <c r="C37" s="14" t="s">
        <v>425</v>
      </c>
      <c r="D37" s="16"/>
      <c r="F37" s="14"/>
    </row>
    <row r="38" spans="2:6" x14ac:dyDescent="0.5">
      <c r="B38" s="28"/>
      <c r="C38" s="28"/>
      <c r="D38" s="28"/>
      <c r="F38" s="27"/>
    </row>
    <row r="51" spans="7:8" x14ac:dyDescent="0.5">
      <c r="G51" s="47"/>
      <c r="H51" s="47"/>
    </row>
    <row r="52" spans="7:8" x14ac:dyDescent="0.5">
      <c r="G52" s="47"/>
      <c r="H52" s="47"/>
    </row>
  </sheetData>
  <mergeCells count="1">
    <mergeCell ref="C8:D8"/>
  </mergeCells>
  <conditionalFormatting sqref="C21">
    <cfRule type="containsText" dxfId="9" priority="1" operator="containsText" text="True">
      <formula>NOT(ISERROR(SEARCH("True",C21)))</formula>
    </cfRule>
    <cfRule type="containsText" dxfId="8" priority="2" operator="containsText" text="False">
      <formula>NOT(ISERROR(SEARCH("False",C21)))</formula>
    </cfRule>
  </conditionalFormatting>
  <dataValidations count="5">
    <dataValidation type="list" allowBlank="1" showInputMessage="1" showErrorMessage="1" sqref="C30:C38">
      <formula1>"Pass, Partial pass, Fail, Not assessed, N/A"</formula1>
    </dataValidation>
    <dataValidation type="list" allowBlank="1" showInputMessage="1" showErrorMessage="1" sqref="C9">
      <formula1>"ANH,NES,NWT,SRN,SVE,SWB,TMS,WSH,WSX,YKY,AFW,BRL,HDD,PRT,SES,SEW,SSC"</formula1>
    </dataValidation>
    <dataValidation type="list" allowBlank="1" showInputMessage="1" showErrorMessage="1" sqref="C27">
      <formula1>"Yes,No"</formula1>
    </dataValidation>
    <dataValidation type="list" allowBlank="1" showInputMessage="1" showErrorMessage="1" sqref="C15">
      <formula1>"Accept, Partial accept, Reject"</formula1>
    </dataValidation>
    <dataValidation type="list" allowBlank="1" showInputMessage="1" showErrorMessage="1" sqref="B18:B20">
      <formula1>#REF!</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F_Inputs SWB</vt:lpstr>
      <vt:lpstr>WR_Isles of Scilly</vt:lpstr>
      <vt:lpstr>WN_Knapp Mill</vt:lpstr>
      <vt:lpstr>WN_Aldernery</vt:lpstr>
      <vt:lpstr>WN_Isles of Scilly</vt:lpstr>
      <vt:lpstr>WWN_Isles of Scilly</vt:lpstr>
      <vt:lpstr>BR_Isles of Scilly</vt:lpstr>
      <vt:lpstr>WWN_Base costs UV treatment</vt:lpstr>
      <vt:lpstr>WN_growth</vt:lpstr>
      <vt:lpstr>WWN_growth</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2019-12-13T10:41:00Z</dcterms:created>
  <dcterms:modified xsi:type="dcterms:W3CDTF">2019-12-13T10:41:06Z</dcterms:modified>
  <cp:category/>
  <cp:contentStatus/>
</cp:coreProperties>
</file>