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updateLinks="always" codeName="ThisWorkbook" defaultThemeVersion="124226"/>
  <bookViews>
    <workbookView xWindow="0" yWindow="0" windowWidth="11160" windowHeight="6720" tabRatio="842"/>
  </bookViews>
  <sheets>
    <sheet name="Cover" sheetId="14" r:id="rId1"/>
    <sheet name="F_Inputs" sheetId="25" r:id="rId2"/>
    <sheet name="WN_water acceptability" sheetId="6" r:id="rId3"/>
    <sheet name="WR_reservoir safety" sheetId="23" r:id="rId4"/>
    <sheet name="WN_Cwm Taf water supply" sheetId="29" r:id="rId5"/>
    <sheet name="RR_Welsh income score" sheetId="35" r:id="rId6"/>
    <sheet name="RR Welsh language" sheetId="30" r:id="rId7"/>
    <sheet name="WWN_DWMP" sheetId="34" r:id="rId8"/>
    <sheet name="Summary" sheetId="19" r:id="rId9"/>
  </sheets>
  <externalReferences>
    <externalReference r:id="rId10"/>
  </externalReferences>
  <definedNames>
    <definedName name="_Order2" hidden="1">255</definedName>
    <definedName name="_Sort" localSheetId="0" hidden="1">#REF!</definedName>
    <definedName name="AVON" localSheetId="6">#REF!</definedName>
    <definedName name="AVON" localSheetId="5">#REF!</definedName>
    <definedName name="AVON" localSheetId="7">#REF!</definedName>
    <definedName name="AVON">#REF!</definedName>
    <definedName name="BEDS" localSheetId="6">#REF!</definedName>
    <definedName name="BEDS" localSheetId="5">#REF!</definedName>
    <definedName name="BEDS" localSheetId="7">#REF!</definedName>
    <definedName name="BEDS">#REF!</definedName>
    <definedName name="BERKS" localSheetId="6">#REF!</definedName>
    <definedName name="BERKS" localSheetId="5">#REF!</definedName>
    <definedName name="BERKS" localSheetId="7">#REF!</definedName>
    <definedName name="BERKS">#REF!</definedName>
    <definedName name="BUCKS" localSheetId="6">#REF!</definedName>
    <definedName name="BUCKS" localSheetId="5">#REF!</definedName>
    <definedName name="BUCKS" localSheetId="7">#REF!</definedName>
    <definedName name="BUCKS">#REF!</definedName>
    <definedName name="CAMBS" localSheetId="6">#REF!</definedName>
    <definedName name="CAMBS" localSheetId="5">#REF!</definedName>
    <definedName name="CAMBS" localSheetId="7">#REF!</definedName>
    <definedName name="CAMBS">#REF!</definedName>
    <definedName name="CHESHIRE" localSheetId="6">#REF!</definedName>
    <definedName name="CHESHIRE" localSheetId="5">#REF!</definedName>
    <definedName name="CHESHIRE" localSheetId="7">#REF!</definedName>
    <definedName name="CHESHIRE">#REF!</definedName>
    <definedName name="CLEVELAND" localSheetId="6">#REF!</definedName>
    <definedName name="CLEVELAND" localSheetId="5">#REF!</definedName>
    <definedName name="CLEVELAND" localSheetId="7">#REF!</definedName>
    <definedName name="CLEVELAND">#REF!</definedName>
    <definedName name="CLWYD" localSheetId="6">#REF!</definedName>
    <definedName name="CLWYD" localSheetId="5">#REF!</definedName>
    <definedName name="CLWYD" localSheetId="7">#REF!</definedName>
    <definedName name="CLWYD">#REF!</definedName>
    <definedName name="CORNWALL" localSheetId="6">#REF!</definedName>
    <definedName name="CORNWALL" localSheetId="5">#REF!</definedName>
    <definedName name="CORNWALL" localSheetId="7">#REF!</definedName>
    <definedName name="CORNWALL">#REF!</definedName>
    <definedName name="CUMBRIA" localSheetId="6">#REF!</definedName>
    <definedName name="CUMBRIA" localSheetId="5">#REF!</definedName>
    <definedName name="CUMBRIA" localSheetId="7">#REF!</definedName>
    <definedName name="CUMBRIA">#REF!</definedName>
    <definedName name="_xlnm.Database" localSheetId="6">#REF!</definedName>
    <definedName name="_xlnm.Database" localSheetId="5">#REF!</definedName>
    <definedName name="_xlnm.Database" localSheetId="7">#REF!</definedName>
    <definedName name="_xlnm.Database">#REF!</definedName>
    <definedName name="DERBYSHIRE" localSheetId="6">#REF!</definedName>
    <definedName name="DERBYSHIRE" localSheetId="5">#REF!</definedName>
    <definedName name="DERBYSHIRE" localSheetId="7">#REF!</definedName>
    <definedName name="DERBYSHIRE">#REF!</definedName>
    <definedName name="DEVON" localSheetId="6">#REF!</definedName>
    <definedName name="DEVON" localSheetId="5">#REF!</definedName>
    <definedName name="DEVON" localSheetId="7">#REF!</definedName>
    <definedName name="DEVON">#REF!</definedName>
    <definedName name="dnonames" localSheetId="6">#REF!</definedName>
    <definedName name="dnonames" localSheetId="5">#REF!</definedName>
    <definedName name="dnonames" localSheetId="7">#REF!</definedName>
    <definedName name="dnonames">#REF!</definedName>
    <definedName name="DORSET" localSheetId="6">#REF!</definedName>
    <definedName name="DORSET" localSheetId="5">#REF!</definedName>
    <definedName name="DORSET" localSheetId="7">#REF!</definedName>
    <definedName name="DORSET">#REF!</definedName>
    <definedName name="DURHAM" localSheetId="6">#REF!</definedName>
    <definedName name="DURHAM" localSheetId="5">#REF!</definedName>
    <definedName name="DURHAM" localSheetId="7">#REF!</definedName>
    <definedName name="DURHAM">#REF!</definedName>
    <definedName name="DYFED" localSheetId="6">#REF!</definedName>
    <definedName name="DYFED" localSheetId="5">#REF!</definedName>
    <definedName name="DYFED" localSheetId="7">#REF!</definedName>
    <definedName name="DYFED">#REF!</definedName>
    <definedName name="E_SUSSEX" localSheetId="6">#REF!</definedName>
    <definedName name="E_SUSSEX" localSheetId="5">#REF!</definedName>
    <definedName name="E_SUSSEX" localSheetId="7">#REF!</definedName>
    <definedName name="E_SUSSEX">#REF!</definedName>
    <definedName name="ESSEX" localSheetId="6">#REF!</definedName>
    <definedName name="ESSEX" localSheetId="5">#REF!</definedName>
    <definedName name="ESSEX" localSheetId="7">#REF!</definedName>
    <definedName name="ESSEX">#REF!</definedName>
    <definedName name="fe" localSheetId="6">#REF!</definedName>
    <definedName name="fe" localSheetId="5">#REF!</definedName>
    <definedName name="fe" localSheetId="7">#REF!</definedName>
    <definedName name="fe">#REF!</definedName>
    <definedName name="General" localSheetId="6">#REF!</definedName>
    <definedName name="General" localSheetId="5">#REF!</definedName>
    <definedName name="General" localSheetId="7">#REF!</definedName>
    <definedName name="General">#REF!</definedName>
    <definedName name="General1" localSheetId="6">#REF!</definedName>
    <definedName name="General1" localSheetId="5">#REF!</definedName>
    <definedName name="General1" localSheetId="7">#REF!</definedName>
    <definedName name="General1">#REF!</definedName>
    <definedName name="General2" localSheetId="6">#REF!</definedName>
    <definedName name="General2" localSheetId="5">#REF!</definedName>
    <definedName name="General2" localSheetId="7">#REF!</definedName>
    <definedName name="General2">#REF!</definedName>
    <definedName name="GEOG9703" localSheetId="6">#REF!</definedName>
    <definedName name="GEOG9703" localSheetId="5">#REF!</definedName>
    <definedName name="GEOG9703" localSheetId="7">#REF!</definedName>
    <definedName name="GEOG9703">#REF!</definedName>
    <definedName name="GLOS" localSheetId="6">#REF!</definedName>
    <definedName name="GLOS" localSheetId="5">#REF!</definedName>
    <definedName name="GLOS" localSheetId="7">#REF!</definedName>
    <definedName name="GLOS">#REF!</definedName>
    <definedName name="GTR_MAN" localSheetId="6">#REF!</definedName>
    <definedName name="GTR_MAN" localSheetId="5">#REF!</definedName>
    <definedName name="GTR_MAN" localSheetId="7">#REF!</definedName>
    <definedName name="GTR_MAN">#REF!</definedName>
    <definedName name="GWENT" localSheetId="6">#REF!</definedName>
    <definedName name="GWENT" localSheetId="5">#REF!</definedName>
    <definedName name="GWENT" localSheetId="7">#REF!</definedName>
    <definedName name="GWENT">#REF!</definedName>
    <definedName name="GWYNEDD" localSheetId="6">#REF!</definedName>
    <definedName name="GWYNEDD" localSheetId="5">#REF!</definedName>
    <definedName name="GWYNEDD" localSheetId="7">#REF!</definedName>
    <definedName name="GWYNEDD">#REF!</definedName>
    <definedName name="HANTS" localSheetId="6">#REF!</definedName>
    <definedName name="HANTS" localSheetId="5">#REF!</definedName>
    <definedName name="HANTS" localSheetId="7">#REF!</definedName>
    <definedName name="HANTS">#REF!</definedName>
    <definedName name="HEREFORD_W" localSheetId="6">#REF!</definedName>
    <definedName name="HEREFORD_W" localSheetId="5">#REF!</definedName>
    <definedName name="HEREFORD_W" localSheetId="7">#REF!</definedName>
    <definedName name="HEREFORD_W">#REF!</definedName>
    <definedName name="HERTS" localSheetId="6">#REF!</definedName>
    <definedName name="HERTS" localSheetId="5">#REF!</definedName>
    <definedName name="HERTS" localSheetId="7">#REF!</definedName>
    <definedName name="HERTS">#REF!</definedName>
    <definedName name="HUMBERSIDE" localSheetId="6">#REF!</definedName>
    <definedName name="HUMBERSIDE" localSheetId="5">#REF!</definedName>
    <definedName name="HUMBERSIDE" localSheetId="7">#REF!</definedName>
    <definedName name="HUMBERSIDE">#REF!</definedName>
    <definedName name="I_OF_WIGHT" localSheetId="6">#REF!</definedName>
    <definedName name="I_OF_WIGHT" localSheetId="5">#REF!</definedName>
    <definedName name="I_OF_WIGHT" localSheetId="7">#REF!</definedName>
    <definedName name="I_OF_WIGHT">#REF!</definedName>
    <definedName name="KENT" localSheetId="6">#REF!</definedName>
    <definedName name="KENT" localSheetId="5">#REF!</definedName>
    <definedName name="KENT" localSheetId="7">#REF!</definedName>
    <definedName name="KENT">#REF!</definedName>
    <definedName name="LANCS" localSheetId="6">#REF!</definedName>
    <definedName name="LANCS" localSheetId="5">#REF!</definedName>
    <definedName name="LANCS" localSheetId="7">#REF!</definedName>
    <definedName name="LANCS">#REF!</definedName>
    <definedName name="LEICS" localSheetId="6">#REF!</definedName>
    <definedName name="LEICS" localSheetId="5">#REF!</definedName>
    <definedName name="LEICS" localSheetId="7">#REF!</definedName>
    <definedName name="LEICS">#REF!</definedName>
    <definedName name="LINCS" localSheetId="6">#REF!</definedName>
    <definedName name="LINCS" localSheetId="5">#REF!</definedName>
    <definedName name="LINCS" localSheetId="7">#REF!</definedName>
    <definedName name="LINCS">#REF!</definedName>
    <definedName name="LONDON" localSheetId="6">#REF!</definedName>
    <definedName name="LONDON" localSheetId="5">#REF!</definedName>
    <definedName name="LONDON" localSheetId="7">#REF!</definedName>
    <definedName name="LONDON">#REF!</definedName>
    <definedName name="lst_acronyms">[1]F_Inputs_Clean!$C$7:$C$348</definedName>
    <definedName name="lst_all_companies">[1]Other_Inputs!$D$21:$U$21</definedName>
    <definedName name="lst_menus">'[1]Menu design'!$D$10:$I$10</definedName>
    <definedName name="lst_reference">[1]F_Inputs_Clean!$D$7:$D$348</definedName>
    <definedName name="lst_scenarios">[1]Scenarios!$E$3:$J$3</definedName>
    <definedName name="M_GLAM" localSheetId="6">#REF!</definedName>
    <definedName name="M_GLAM" localSheetId="5">#REF!</definedName>
    <definedName name="M_GLAM" localSheetId="7">#REF!</definedName>
    <definedName name="M_GLAM">#REF!</definedName>
    <definedName name="MERSEYSIDE" localSheetId="6">#REF!</definedName>
    <definedName name="MERSEYSIDE" localSheetId="5">#REF!</definedName>
    <definedName name="MERSEYSIDE" localSheetId="7">#REF!</definedName>
    <definedName name="MERSEYSIDE">#REF!</definedName>
    <definedName name="N_YORKS" localSheetId="6">#REF!</definedName>
    <definedName name="N_YORKS" localSheetId="5">#REF!</definedName>
    <definedName name="N_YORKS" localSheetId="7">#REF!</definedName>
    <definedName name="N_YORKS">#REF!</definedName>
    <definedName name="NORFOLK" localSheetId="6">#REF!</definedName>
    <definedName name="NORFOLK" localSheetId="5">#REF!</definedName>
    <definedName name="NORFOLK" localSheetId="7">#REF!</definedName>
    <definedName name="NORFOLK">#REF!</definedName>
    <definedName name="NORTHANTS" localSheetId="6">#REF!</definedName>
    <definedName name="NORTHANTS" localSheetId="5">#REF!</definedName>
    <definedName name="NORTHANTS" localSheetId="7">#REF!</definedName>
    <definedName name="NORTHANTS">#REF!</definedName>
    <definedName name="NORTHUMBERLAND" localSheetId="6">#REF!</definedName>
    <definedName name="NORTHUMBERLAND" localSheetId="5">#REF!</definedName>
    <definedName name="NORTHUMBERLAND" localSheetId="7">#REF!</definedName>
    <definedName name="NORTHUMBERLAND">#REF!</definedName>
    <definedName name="NOTTS" localSheetId="6">#REF!</definedName>
    <definedName name="NOTTS" localSheetId="5">#REF!</definedName>
    <definedName name="NOTTS" localSheetId="7">#REF!</definedName>
    <definedName name="NOTTS">#REF!</definedName>
    <definedName name="opt_actuals">'[1]Control Panel'!$H$22</definedName>
    <definedName name="opt_actuals_percentage">'[1]Control Panel'!$H$26</definedName>
    <definedName name="opt_baseline_bid_threshold">'[1]Control Panel'!$H$18</definedName>
    <definedName name="opt_baseline_cap">'[1]Control Panel'!$H$20</definedName>
    <definedName name="opt_bids">'[1]Control Panel'!$H$13</definedName>
    <definedName name="opt_bids_percentage">'[1]Control Panel'!$H$16</definedName>
    <definedName name="opt_gearing">'[1]Control Panel'!$H$44</definedName>
    <definedName name="opt_tax">'[1]Control Panel'!$H$46</definedName>
    <definedName name="opt_wacc">'[1]Control Panel'!$H$42</definedName>
    <definedName name="OXON" localSheetId="6">#REF!</definedName>
    <definedName name="OXON" localSheetId="5">#REF!</definedName>
    <definedName name="OXON" localSheetId="7">#REF!</definedName>
    <definedName name="OXON">#REF!</definedName>
    <definedName name="POWYS" localSheetId="6">#REF!</definedName>
    <definedName name="POWYS" localSheetId="5">#REF!</definedName>
    <definedName name="POWYS" localSheetId="7">#REF!</definedName>
    <definedName name="POWYS">#REF!</definedName>
    <definedName name="rge" localSheetId="6">#REF!</definedName>
    <definedName name="rge" localSheetId="5">#REF!</definedName>
    <definedName name="rge" localSheetId="7">#REF!</definedName>
    <definedName name="rge">#REF!</definedName>
    <definedName name="rgwer" localSheetId="6">#REF!</definedName>
    <definedName name="rgwer" localSheetId="5">#REF!</definedName>
    <definedName name="rgwer" localSheetId="7">#REF!</definedName>
    <definedName name="rgwer">#REF!</definedName>
    <definedName name="S_GLAM" localSheetId="6">#REF!</definedName>
    <definedName name="S_GLAM" localSheetId="5">#REF!</definedName>
    <definedName name="S_GLAM" localSheetId="7">#REF!</definedName>
    <definedName name="S_GLAM">#REF!</definedName>
    <definedName name="S_YORKS" localSheetId="6">#REF!</definedName>
    <definedName name="S_YORKS" localSheetId="5">#REF!</definedName>
    <definedName name="S_YORKS" localSheetId="7">#REF!</definedName>
    <definedName name="S_YORKS">#REF!</definedName>
    <definedName name="SHROPS" localSheetId="6">#REF!</definedName>
    <definedName name="SHROPS" localSheetId="5">#REF!</definedName>
    <definedName name="SHROPS" localSheetId="7">#REF!</definedName>
    <definedName name="SHROPS">#REF!</definedName>
    <definedName name="SOMERSET" localSheetId="6">#REF!</definedName>
    <definedName name="SOMERSET" localSheetId="5">#REF!</definedName>
    <definedName name="SOMERSET" localSheetId="7">#REF!</definedName>
    <definedName name="SOMERSET">#REF!</definedName>
    <definedName name="STAFFS" localSheetId="6">#REF!</definedName>
    <definedName name="STAFFS" localSheetId="5">#REF!</definedName>
    <definedName name="STAFFS" localSheetId="7">#REF!</definedName>
    <definedName name="STAFFS">#REF!</definedName>
    <definedName name="SUFFOLK" localSheetId="6">#REF!</definedName>
    <definedName name="SUFFOLK" localSheetId="5">#REF!</definedName>
    <definedName name="SUFFOLK" localSheetId="7">#REF!</definedName>
    <definedName name="SUFFOLK">#REF!</definedName>
    <definedName name="SURREY" localSheetId="6">#REF!</definedName>
    <definedName name="SURREY" localSheetId="5">#REF!</definedName>
    <definedName name="SURREY" localSheetId="7">#REF!</definedName>
    <definedName name="SURREY">#REF!</definedName>
    <definedName name="TYNE_WEAR" localSheetId="6">#REF!</definedName>
    <definedName name="TYNE_WEAR" localSheetId="5">#REF!</definedName>
    <definedName name="TYNE_WEAR" localSheetId="7">#REF!</definedName>
    <definedName name="TYNE_WEAR">#REF!</definedName>
    <definedName name="W_GLAM" localSheetId="6">#REF!</definedName>
    <definedName name="W_GLAM" localSheetId="5">#REF!</definedName>
    <definedName name="W_GLAM" localSheetId="7">#REF!</definedName>
    <definedName name="W_GLAM">#REF!</definedName>
    <definedName name="W_MIDS" localSheetId="6">#REF!</definedName>
    <definedName name="W_MIDS" localSheetId="5">#REF!</definedName>
    <definedName name="W_MIDS" localSheetId="7">#REF!</definedName>
    <definedName name="W_MIDS">#REF!</definedName>
    <definedName name="W_SUSSEX" localSheetId="6">#REF!</definedName>
    <definedName name="W_SUSSEX" localSheetId="5">#REF!</definedName>
    <definedName name="W_SUSSEX" localSheetId="7">#REF!</definedName>
    <definedName name="W_SUSSEX">#REF!</definedName>
    <definedName name="W_YORKS" localSheetId="6">#REF!</definedName>
    <definedName name="W_YORKS" localSheetId="5">#REF!</definedName>
    <definedName name="W_YORKS" localSheetId="7">#REF!</definedName>
    <definedName name="W_YORKS">#REF!</definedName>
    <definedName name="WARWICKS" localSheetId="6">#REF!</definedName>
    <definedName name="WARWICKS" localSheetId="5">#REF!</definedName>
    <definedName name="WARWICKS" localSheetId="7">#REF!</definedName>
    <definedName name="WARWICKS">#REF!</definedName>
    <definedName name="wdfw" localSheetId="6">#REF!</definedName>
    <definedName name="wdfw" localSheetId="5">#REF!</definedName>
    <definedName name="wdfw" localSheetId="7">#REF!</definedName>
    <definedName name="wdfw">#REF!</definedName>
    <definedName name="wedfw" localSheetId="6">#REF!</definedName>
    <definedName name="wedfw" localSheetId="5">#REF!</definedName>
    <definedName name="wedfw" localSheetId="7">#REF!</definedName>
    <definedName name="wedfw">#REF!</definedName>
    <definedName name="wefw" localSheetId="6">#REF!</definedName>
    <definedName name="wefw" localSheetId="5">#REF!</definedName>
    <definedName name="wefw" localSheetId="7">#REF!</definedName>
    <definedName name="wefw">#REF!</definedName>
    <definedName name="wefwe" localSheetId="6">#REF!</definedName>
    <definedName name="wefwe" localSheetId="5">#REF!</definedName>
    <definedName name="wefwe" localSheetId="7">#REF!</definedName>
    <definedName name="wefwe">#REF!</definedName>
    <definedName name="wefwerf" localSheetId="6">#REF!</definedName>
    <definedName name="wefwerf" localSheetId="5">#REF!</definedName>
    <definedName name="wefwerf" localSheetId="7">#REF!</definedName>
    <definedName name="wefwerf">#REF!</definedName>
    <definedName name="WILTS" localSheetId="6">#REF!</definedName>
    <definedName name="WILTS" localSheetId="5">#REF!</definedName>
    <definedName name="WILTS" localSheetId="7">#REF!</definedName>
    <definedName name="WILTS">#REF!</definedName>
    <definedName name="WWN802004_2020_21" localSheetId="5">#REF!</definedName>
    <definedName name="WWN802004_2020_21" localSheetId="7">#REF!</definedName>
    <definedName name="WWN802004_2020_21">#REF!</definedName>
    <definedName name="WWN802004_2021_22" localSheetId="5">#REF!</definedName>
    <definedName name="WWN802004_2021_22" localSheetId="7">#REF!</definedName>
    <definedName name="WWN802004_2021_22">#REF!</definedName>
    <definedName name="WWN802004_2022_23" localSheetId="5">#REF!</definedName>
    <definedName name="WWN802004_2022_23" localSheetId="7">#REF!</definedName>
    <definedName name="WWN802004_2022_23">#REF!</definedName>
    <definedName name="WWN802004_2023_24" localSheetId="5">#REF!</definedName>
    <definedName name="WWN802004_2023_24" localSheetId="7">#REF!</definedName>
    <definedName name="WWN802004_2023_24">#REF!</definedName>
    <definedName name="WWN802004_2024_25" localSheetId="5">#REF!</definedName>
    <definedName name="WWN802004_2024_25" localSheetId="7">#REF!</definedName>
    <definedName name="WWN802004_2024_25">#REF!</definedName>
    <definedName name="yhnry" localSheetId="6">#REF!</definedName>
    <definedName name="yhnry" localSheetId="5">#REF!</definedName>
    <definedName name="yhnry" localSheetId="7">#REF!</definedName>
    <definedName name="yhnry">#REF!</definedName>
  </definedNames>
  <calcPr calcId="152511"/>
</workbook>
</file>

<file path=xl/calcChain.xml><?xml version="1.0" encoding="utf-8"?>
<calcChain xmlns="http://schemas.openxmlformats.org/spreadsheetml/2006/main">
  <c r="C43" i="29" l="1"/>
  <c r="S52" i="29"/>
  <c r="J51" i="29" s="1"/>
  <c r="J54" i="29" s="1"/>
  <c r="J67" i="29"/>
  <c r="K67" i="29"/>
  <c r="C52" i="29"/>
  <c r="C54" i="29"/>
  <c r="C56" i="29" s="1"/>
  <c r="C62" i="29" s="1"/>
  <c r="C60" i="29"/>
  <c r="L67" i="29" l="1"/>
  <c r="L68" i="29"/>
  <c r="N72" i="29" s="1"/>
  <c r="N74" i="29" s="1"/>
  <c r="C46" i="29"/>
  <c r="C40" i="29" s="1"/>
  <c r="J72" i="29"/>
  <c r="J74" i="29" s="1"/>
  <c r="R72" i="29"/>
  <c r="L72" i="29"/>
  <c r="L74" i="29" s="1"/>
  <c r="P72" i="29"/>
  <c r="K72" i="29"/>
  <c r="K74" i="29" s="1"/>
  <c r="O72" i="29"/>
  <c r="S72" i="29"/>
  <c r="M72" i="29"/>
  <c r="M74" i="29" s="1"/>
  <c r="C42" i="29" l="1"/>
  <c r="C44" i="29" s="1"/>
  <c r="Q72" i="29"/>
  <c r="J75" i="29"/>
  <c r="J26" i="30" l="1"/>
  <c r="J25" i="30" l="1"/>
  <c r="C12" i="29" l="1"/>
  <c r="C25" i="29"/>
  <c r="C26" i="29" l="1"/>
  <c r="C25" i="30"/>
  <c r="C25" i="34" l="1"/>
  <c r="H10" i="19" l="1"/>
  <c r="G10" i="19"/>
  <c r="F10" i="19"/>
  <c r="E10" i="19"/>
  <c r="D10" i="19"/>
  <c r="C16" i="35"/>
  <c r="C17" i="35" s="1"/>
  <c r="C21" i="35" s="1"/>
  <c r="C17" i="34" l="1"/>
  <c r="C26" i="34" l="1"/>
  <c r="C21" i="34"/>
  <c r="D8" i="19" l="1"/>
  <c r="C8" i="19"/>
  <c r="C18" i="29" l="1"/>
  <c r="C16" i="29"/>
  <c r="C21" i="29" l="1"/>
  <c r="G11" i="23"/>
  <c r="N8" i="19" l="1"/>
  <c r="L8" i="19"/>
  <c r="J8" i="19"/>
  <c r="M8" i="19"/>
  <c r="F8" i="19"/>
  <c r="H8" i="19"/>
  <c r="G8" i="19"/>
  <c r="C17" i="30"/>
  <c r="E8" i="19" l="1"/>
  <c r="C26" i="30" l="1"/>
  <c r="C21" i="30"/>
  <c r="N7" i="19" l="1"/>
  <c r="L7" i="19"/>
  <c r="M7" i="19"/>
  <c r="K7" i="19"/>
  <c r="I7" i="19"/>
  <c r="H7" i="19"/>
  <c r="G7" i="19"/>
  <c r="D7" i="19"/>
  <c r="C7" i="19"/>
  <c r="B7" i="19"/>
  <c r="E7" i="19"/>
  <c r="F7" i="19" l="1"/>
  <c r="C25" i="23"/>
  <c r="J7" i="19" l="1"/>
  <c r="I6" i="19" l="1"/>
  <c r="N6" i="19"/>
  <c r="M6" i="19"/>
  <c r="L6" i="19"/>
  <c r="K6" i="19"/>
  <c r="J5" i="19"/>
  <c r="H6" i="19"/>
  <c r="N5" i="19"/>
  <c r="M5" i="19"/>
  <c r="L5" i="19"/>
  <c r="K5" i="19"/>
  <c r="I5" i="19"/>
  <c r="H5" i="19"/>
  <c r="C12" i="23"/>
  <c r="C21" i="6"/>
  <c r="C16" i="23" l="1"/>
  <c r="C18" i="23" s="1"/>
  <c r="C25" i="6"/>
  <c r="C12" i="6"/>
  <c r="C21" i="23" l="1"/>
  <c r="E19" i="19" s="1"/>
  <c r="J6" i="19"/>
  <c r="C26" i="6"/>
  <c r="E5" i="19"/>
  <c r="E6" i="19" l="1"/>
  <c r="C26" i="23"/>
  <c r="G6" i="19"/>
  <c r="F6" i="19"/>
  <c r="C19" i="19" s="1"/>
  <c r="D6" i="19"/>
  <c r="C6" i="19"/>
  <c r="B6" i="19"/>
  <c r="G5" i="19"/>
  <c r="F5" i="19"/>
  <c r="D5" i="19"/>
  <c r="C5" i="19"/>
  <c r="B5" i="19"/>
  <c r="C23" i="19" l="1"/>
  <c r="C22" i="19"/>
  <c r="C21" i="19"/>
  <c r="C20" i="19"/>
</calcChain>
</file>

<file path=xl/sharedStrings.xml><?xml version="1.0" encoding="utf-8"?>
<sst xmlns="http://schemas.openxmlformats.org/spreadsheetml/2006/main" count="2078" uniqueCount="589">
  <si>
    <t>Cover sheet</t>
  </si>
  <si>
    <t>Company</t>
  </si>
  <si>
    <t>2020-21</t>
  </si>
  <si>
    <t>2021-22</t>
  </si>
  <si>
    <t>2022-23</t>
  </si>
  <si>
    <t>2023-24</t>
  </si>
  <si>
    <t>2024-25</t>
  </si>
  <si>
    <t>Water resources</t>
  </si>
  <si>
    <t>The assessor</t>
  </si>
  <si>
    <t>Assessor's name</t>
  </si>
  <si>
    <t>Date of plenary meeting</t>
  </si>
  <si>
    <t>The claim</t>
  </si>
  <si>
    <t>Description of claim</t>
  </si>
  <si>
    <t>Control</t>
  </si>
  <si>
    <t>Claim identifier (number)</t>
  </si>
  <si>
    <t>Value of claim for AMP7 (£m)</t>
  </si>
  <si>
    <t>Totex for control (£m)</t>
  </si>
  <si>
    <t>Materiality</t>
  </si>
  <si>
    <t>Implicit allowance - see box (£m)</t>
  </si>
  <si>
    <t>Materiality post implicit allowance (%)</t>
  </si>
  <si>
    <t>Is the claim post implicit allowance material?</t>
  </si>
  <si>
    <t>Assessment gates</t>
  </si>
  <si>
    <t>References</t>
  </si>
  <si>
    <t>Need for investment</t>
  </si>
  <si>
    <t>Need for adjustment</t>
  </si>
  <si>
    <t>Management control</t>
  </si>
  <si>
    <t>Best option for customers</t>
  </si>
  <si>
    <t>Robustness and efficiency of costs</t>
  </si>
  <si>
    <t>Customer protection</t>
  </si>
  <si>
    <t>Affordability</t>
  </si>
  <si>
    <t>Board assurance</t>
  </si>
  <si>
    <t>Overall assessment result</t>
  </si>
  <si>
    <t>Claim ID</t>
  </si>
  <si>
    <t>Name</t>
  </si>
  <si>
    <t>Improving Acceptability of Water</t>
  </si>
  <si>
    <t>WR001 Reservoir Safety</t>
  </si>
  <si>
    <t xml:space="preserve">Cwm Taf Water Supply Strategy </t>
  </si>
  <si>
    <t>Price Review 2019</t>
  </si>
  <si>
    <t>£m</t>
  </si>
  <si>
    <t>Capital expenditure - Totex - Sludge treatment</t>
  </si>
  <si>
    <t>WWS1021SDT</t>
  </si>
  <si>
    <t>WSH</t>
  </si>
  <si>
    <t>Expenditure  - Total business retail costs, less services to developers and miscellaneous costs</t>
  </si>
  <si>
    <t>R40010</t>
  </si>
  <si>
    <t>Capital expeniture on assets principally used by retail - Total</t>
  </si>
  <si>
    <t>BM4017_PR19</t>
  </si>
  <si>
    <t>Expenditure - Total residential retail costs (opex plus depreciation, excluding third party services)  - Total</t>
  </si>
  <si>
    <t>R1002</t>
  </si>
  <si>
    <t>Capital expenditure - Totex - Sludge disposal</t>
  </si>
  <si>
    <t>WWS1021SDD</t>
  </si>
  <si>
    <t>Capital expenditure - Totex - Sludge transport</t>
  </si>
  <si>
    <t>WWS1021STP</t>
  </si>
  <si>
    <t>Totex - Sewage treatment and disposal</t>
  </si>
  <si>
    <t>WWS1021STD</t>
  </si>
  <si>
    <t>Capital expenditure - Totex - Sewage treatment</t>
  </si>
  <si>
    <t>WWS1021ST</t>
  </si>
  <si>
    <t>Capital expenditure - Totex - Sewage collection</t>
  </si>
  <si>
    <t>WWS1021SC</t>
  </si>
  <si>
    <t>Totex - Treated water distribution</t>
  </si>
  <si>
    <t>WS1021TWD</t>
  </si>
  <si>
    <t>Totex - Water treatment</t>
  </si>
  <si>
    <t>WS1021WT</t>
  </si>
  <si>
    <t>Capital Expenditure (excluding Atypical expenditure) - Totex - Raw water distribution</t>
  </si>
  <si>
    <t>WS1021RWD</t>
  </si>
  <si>
    <t>Capital Expenditure (excluding Atypical expenditure) - Totex - Water resources</t>
  </si>
  <si>
    <t>WS1021WR</t>
  </si>
  <si>
    <t>Special cost claim 8 - Historic total expenditure</t>
  </si>
  <si>
    <t>R208004</t>
  </si>
  <si>
    <t>Special cost claim 8 - Total expenditure used for the purpose of business plan</t>
  </si>
  <si>
    <t>R208003</t>
  </si>
  <si>
    <t>text</t>
  </si>
  <si>
    <t>Special cost claim 8 - Type of special cost claim</t>
  </si>
  <si>
    <t>R208002</t>
  </si>
  <si>
    <t>Special cost claim 8 - Description of special cost claim</t>
  </si>
  <si>
    <t>R208001</t>
  </si>
  <si>
    <t>Special cost claim 7 - Historic total expenditure</t>
  </si>
  <si>
    <t>R207004</t>
  </si>
  <si>
    <t>Special cost claim 7 - Total expenditure used for the purpose of business plan</t>
  </si>
  <si>
    <t>R207003</t>
  </si>
  <si>
    <t>Special cost claim 7 - Type of special cost claim</t>
  </si>
  <si>
    <t>R207002</t>
  </si>
  <si>
    <t>Special cost claim 7 - Description of special cost claim</t>
  </si>
  <si>
    <t>R207001</t>
  </si>
  <si>
    <t>Special cost claim 6 - Historic total expenditure</t>
  </si>
  <si>
    <t>R206004</t>
  </si>
  <si>
    <t>Special cost claim 6 - Total expenditure used for the purpose of business plan</t>
  </si>
  <si>
    <t>R206003</t>
  </si>
  <si>
    <t>Special cost claim 6 - Type of special cost claim</t>
  </si>
  <si>
    <t>R206002</t>
  </si>
  <si>
    <t>Special cost claim 6 - Description of special cost claim</t>
  </si>
  <si>
    <t>R206001</t>
  </si>
  <si>
    <t>Special cost claim 5 - Historic total expenditure</t>
  </si>
  <si>
    <t>R205004</t>
  </si>
  <si>
    <t>Special cost claim 5 - Total expenditure used for the purpose of business plan</t>
  </si>
  <si>
    <t>R205003</t>
  </si>
  <si>
    <t>Special cost claim 5 - Type of special cost claim</t>
  </si>
  <si>
    <t>R205002</t>
  </si>
  <si>
    <t>Special cost claim 5 - Description of special cost claim</t>
  </si>
  <si>
    <t>R205001</t>
  </si>
  <si>
    <t>Special cost claim 4 - Historic total expenditure</t>
  </si>
  <si>
    <t>R204004</t>
  </si>
  <si>
    <t>Special cost claim 4 - Total expenditure used for the purpose of business plan</t>
  </si>
  <si>
    <t>R204003</t>
  </si>
  <si>
    <t>Special cost claim 4 - Type of special cost claim</t>
  </si>
  <si>
    <t>R204002</t>
  </si>
  <si>
    <t>Special cost claim 4 - Description of special cost claim</t>
  </si>
  <si>
    <t>R204001</t>
  </si>
  <si>
    <t>Special cost claim 3 - Historic total expenditure</t>
  </si>
  <si>
    <t>R203004</t>
  </si>
  <si>
    <t>Special cost claim 3 - Total expenditure used for the purpose of business plan</t>
  </si>
  <si>
    <t>R203003</t>
  </si>
  <si>
    <t>Special cost claim 3 - Type of special cost claim</t>
  </si>
  <si>
    <t>R203002</t>
  </si>
  <si>
    <t>Special cost claim 3 - Description of special cost claim</t>
  </si>
  <si>
    <t>R203001</t>
  </si>
  <si>
    <t>Special cost claim 2 - Historic total expenditure</t>
  </si>
  <si>
    <t>R202004</t>
  </si>
  <si>
    <t>Special cost claim 2 - Total expenditure used for the purpose of business plan</t>
  </si>
  <si>
    <t>R202003</t>
  </si>
  <si>
    <t>Special cost claim 2 - Type of special cost claim</t>
  </si>
  <si>
    <t>R202002</t>
  </si>
  <si>
    <t>Special cost claim 2 - Description of special cost claim</t>
  </si>
  <si>
    <t>R202001</t>
  </si>
  <si>
    <t>Special cost claim 1 - Historic total expenditure</t>
  </si>
  <si>
    <t>R201004</t>
  </si>
  <si>
    <t>Special cost claim 1 - Total expenditure used for the purpose of business plan</t>
  </si>
  <si>
    <t>R201003</t>
  </si>
  <si>
    <t>Special cost claim 1 - Type of special cost claim</t>
  </si>
  <si>
    <t>R201002</t>
  </si>
  <si>
    <t>Special cost claim 1 - Description of special cost claim</t>
  </si>
  <si>
    <t>R201001</t>
  </si>
  <si>
    <t>R608004</t>
  </si>
  <si>
    <t>R608003</t>
  </si>
  <si>
    <t>R608002</t>
  </si>
  <si>
    <t>R608001</t>
  </si>
  <si>
    <t>R607004</t>
  </si>
  <si>
    <t>R607003</t>
  </si>
  <si>
    <t>R607002</t>
  </si>
  <si>
    <t>R607001</t>
  </si>
  <si>
    <t>R606004</t>
  </si>
  <si>
    <t>R606003</t>
  </si>
  <si>
    <t>R606002</t>
  </si>
  <si>
    <t>R606001</t>
  </si>
  <si>
    <t>R605004</t>
  </si>
  <si>
    <t>R605003</t>
  </si>
  <si>
    <t>R605002</t>
  </si>
  <si>
    <t>R605001</t>
  </si>
  <si>
    <t>R604004</t>
  </si>
  <si>
    <t>R604003</t>
  </si>
  <si>
    <t>R604002</t>
  </si>
  <si>
    <t>R604001</t>
  </si>
  <si>
    <t>R603004</t>
  </si>
  <si>
    <t>R603003</t>
  </si>
  <si>
    <t>R603002</t>
  </si>
  <si>
    <t>R603001</t>
  </si>
  <si>
    <t>R602004</t>
  </si>
  <si>
    <t>R602003</t>
  </si>
  <si>
    <t>R602002</t>
  </si>
  <si>
    <t>R602001</t>
  </si>
  <si>
    <t>R601004</t>
  </si>
  <si>
    <t>R601003</t>
  </si>
  <si>
    <t>R601002</t>
  </si>
  <si>
    <t>R601001</t>
  </si>
  <si>
    <t>BIO708004</t>
  </si>
  <si>
    <t>BIO708003</t>
  </si>
  <si>
    <t>BIO708002</t>
  </si>
  <si>
    <t>BIO708001</t>
  </si>
  <si>
    <t>BIO707004</t>
  </si>
  <si>
    <t>BIO707003</t>
  </si>
  <si>
    <t>BIO707002</t>
  </si>
  <si>
    <t>BIO707001</t>
  </si>
  <si>
    <t>BIO706004</t>
  </si>
  <si>
    <t>BIO706003</t>
  </si>
  <si>
    <t>BIO706002</t>
  </si>
  <si>
    <t>BIO706001</t>
  </si>
  <si>
    <t>BIO705004</t>
  </si>
  <si>
    <t>BIO705003</t>
  </si>
  <si>
    <t>BIO705002</t>
  </si>
  <si>
    <t>BIO705001</t>
  </si>
  <si>
    <t>BIO704004</t>
  </si>
  <si>
    <t>BIO704003</t>
  </si>
  <si>
    <t>BIO704002</t>
  </si>
  <si>
    <t>BIO704001</t>
  </si>
  <si>
    <t>BIO703004</t>
  </si>
  <si>
    <t>BIO703003</t>
  </si>
  <si>
    <t>BIO703002</t>
  </si>
  <si>
    <t>BIO703001</t>
  </si>
  <si>
    <t>BIO702004</t>
  </si>
  <si>
    <t>BIO702003</t>
  </si>
  <si>
    <t>BIO702002</t>
  </si>
  <si>
    <t>BIO702001</t>
  </si>
  <si>
    <t>BIO701004</t>
  </si>
  <si>
    <t>BIO701003</t>
  </si>
  <si>
    <t>BIO701002</t>
  </si>
  <si>
    <t>BIO701001</t>
  </si>
  <si>
    <t>WWN808004</t>
  </si>
  <si>
    <t>WWN808003</t>
  </si>
  <si>
    <t>WWN808002</t>
  </si>
  <si>
    <t>WWN808001</t>
  </si>
  <si>
    <t>WWN807004</t>
  </si>
  <si>
    <t>WWN807003</t>
  </si>
  <si>
    <t>WWN807002</t>
  </si>
  <si>
    <t>WWN807001</t>
  </si>
  <si>
    <t>WWN806004</t>
  </si>
  <si>
    <t>WWN806003</t>
  </si>
  <si>
    <t>WWN806002</t>
  </si>
  <si>
    <t>WWN806001</t>
  </si>
  <si>
    <t>WWN805004</t>
  </si>
  <si>
    <t>WWN805003</t>
  </si>
  <si>
    <t>WWN805002</t>
  </si>
  <si>
    <t>WWN805001</t>
  </si>
  <si>
    <t>WWN804004</t>
  </si>
  <si>
    <t>WWN804003</t>
  </si>
  <si>
    <t>WWN804002</t>
  </si>
  <si>
    <t>WWN804001</t>
  </si>
  <si>
    <t>WWN803004</t>
  </si>
  <si>
    <t>WWN803003</t>
  </si>
  <si>
    <t>WWN803002</t>
  </si>
  <si>
    <t>WWN803001</t>
  </si>
  <si>
    <t>WWN802004</t>
  </si>
  <si>
    <t>WWN802003</t>
  </si>
  <si>
    <t>WWN802002</t>
  </si>
  <si>
    <t>WWN802001</t>
  </si>
  <si>
    <t>WWN801004</t>
  </si>
  <si>
    <t>WWN801003</t>
  </si>
  <si>
    <t>WWN801002</t>
  </si>
  <si>
    <t>WWN801001</t>
  </si>
  <si>
    <t>WN608004</t>
  </si>
  <si>
    <t>WN608003</t>
  </si>
  <si>
    <t>WN608002</t>
  </si>
  <si>
    <t>WN608001</t>
  </si>
  <si>
    <t>WN607004</t>
  </si>
  <si>
    <t>WN607003</t>
  </si>
  <si>
    <t>WN607002</t>
  </si>
  <si>
    <t>WN607001</t>
  </si>
  <si>
    <t>WN606004</t>
  </si>
  <si>
    <t>WN606003</t>
  </si>
  <si>
    <t>WN606002</t>
  </si>
  <si>
    <t>WN606001</t>
  </si>
  <si>
    <t>WN605004</t>
  </si>
  <si>
    <t>WN605003</t>
  </si>
  <si>
    <t>WN605002</t>
  </si>
  <si>
    <t>WN605001</t>
  </si>
  <si>
    <t>WN604004</t>
  </si>
  <si>
    <t>WN604003</t>
  </si>
  <si>
    <t>WN604002</t>
  </si>
  <si>
    <t>WN604001</t>
  </si>
  <si>
    <t>WN603004</t>
  </si>
  <si>
    <t>WN603003</t>
  </si>
  <si>
    <t>WN603002</t>
  </si>
  <si>
    <t>WN603001</t>
  </si>
  <si>
    <t>WN602004</t>
  </si>
  <si>
    <t>WN602003</t>
  </si>
  <si>
    <t>atypically large investment</t>
  </si>
  <si>
    <t>WN602002</t>
  </si>
  <si>
    <t>WN602001</t>
  </si>
  <si>
    <t>WN601004</t>
  </si>
  <si>
    <t>WN601003</t>
  </si>
  <si>
    <t>Atypically large investment</t>
  </si>
  <si>
    <t>WN601002</t>
  </si>
  <si>
    <t>Cwm Taf Water Supply Strategy</t>
  </si>
  <si>
    <t>WN601001</t>
  </si>
  <si>
    <t>WR808004</t>
  </si>
  <si>
    <t>WR808003</t>
  </si>
  <si>
    <t>WR808002</t>
  </si>
  <si>
    <t>WR808001</t>
  </si>
  <si>
    <t>WR807004</t>
  </si>
  <si>
    <t>WR807003</t>
  </si>
  <si>
    <t>WR807002</t>
  </si>
  <si>
    <t>WR807001</t>
  </si>
  <si>
    <t>WR806004</t>
  </si>
  <si>
    <t>WR806003</t>
  </si>
  <si>
    <t>WR806002</t>
  </si>
  <si>
    <t>WR806001</t>
  </si>
  <si>
    <t>WR805004</t>
  </si>
  <si>
    <t>WR805003</t>
  </si>
  <si>
    <t>WR805002</t>
  </si>
  <si>
    <t>WR805001</t>
  </si>
  <si>
    <t>WR804004</t>
  </si>
  <si>
    <t>WR804003</t>
  </si>
  <si>
    <t>WR804002</t>
  </si>
  <si>
    <t>WR804001</t>
  </si>
  <si>
    <t>WR803004</t>
  </si>
  <si>
    <t>WR803003</t>
  </si>
  <si>
    <t>WR803002</t>
  </si>
  <si>
    <t>WR803001</t>
  </si>
  <si>
    <t>WR802004</t>
  </si>
  <si>
    <t>WR802003</t>
  </si>
  <si>
    <t>WR802002</t>
  </si>
  <si>
    <t>WR802001</t>
  </si>
  <si>
    <t>WR801004</t>
  </si>
  <si>
    <t>WR801003</t>
  </si>
  <si>
    <t>WR801002</t>
  </si>
  <si>
    <t>WR801001</t>
  </si>
  <si>
    <t>Latest</t>
  </si>
  <si>
    <t>2019-20</t>
  </si>
  <si>
    <t>2018-19</t>
  </si>
  <si>
    <t>2017-18</t>
  </si>
  <si>
    <t>2016-17</t>
  </si>
  <si>
    <t>2015-16</t>
  </si>
  <si>
    <t>2014-15</t>
  </si>
  <si>
    <t>2013-14</t>
  </si>
  <si>
    <t>2012-13</t>
  </si>
  <si>
    <t>2011-12</t>
  </si>
  <si>
    <t>2010-11</t>
  </si>
  <si>
    <t>Description_input</t>
  </si>
  <si>
    <t>Model</t>
  </si>
  <si>
    <t>Unit</t>
  </si>
  <si>
    <t>Item description</t>
  </si>
  <si>
    <t>Reference</t>
  </si>
  <si>
    <t>Acronym</t>
  </si>
  <si>
    <t>water network plus</t>
  </si>
  <si>
    <t>Reservoir Safety</t>
  </si>
  <si>
    <t>Yes</t>
  </si>
  <si>
    <t>Pass</t>
  </si>
  <si>
    <t xml:space="preserve">5.8B PR19 IC  Reservoir Safety WSH
5.8B.1 Portfolio Risk Assessment (PRA) Summary WSH
</t>
  </si>
  <si>
    <t>Partial pass</t>
  </si>
  <si>
    <t>Fail</t>
  </si>
  <si>
    <t>5.1 PR19 Investment Planning WSH
5.8B PR19 IC  Reservoir Safety WSH
5.8B.2 Schedule of works anticipated for AMP7 WSH</t>
  </si>
  <si>
    <t xml:space="preserve">3.6 PR19 Costs efficiency, benchmarking and recovery WSH
5.8B PR19 IC  Reservoir Safety WSH
5.8B.3 Dam Safety &amp; Reservoirs - Cost Modelling WSH
</t>
  </si>
  <si>
    <t>5.8B PR19 IC  Reservoir Safety WSH</t>
  </si>
  <si>
    <t xml:space="preserve">5.8E; PR19: Cost adjustment claim: Cwm Taf Water Supply Strategy, 
Sections 1 &amp; 2 </t>
  </si>
  <si>
    <t xml:space="preserve">5.8E; Cwm Taf Water Supply Strategy, pages 2 &amp; 3
</t>
  </si>
  <si>
    <t>5.8E; Cwm Taf Water Supply Strategy, Sections 3 &amp; 4</t>
  </si>
  <si>
    <t>5.8E.1; Cwm Taf Water Supply Strategy Review, Sept 2017 to April 2018, (September 2018, by B&amp;V)
5.8E; Cwm Taf Water Supply Strategy, 
Section 8 – Assurance</t>
  </si>
  <si>
    <t>5.8E; Cwm Taf Water Supply Strategy, 
Section 7 – Delivery</t>
  </si>
  <si>
    <t xml:space="preserve">5.8E; Cwm Taf Water Supply Strategy, 
Section 6 – Value for Money and Affordability </t>
  </si>
  <si>
    <t>5.8E; Cwm Taf Water Supply Strategy, 
Section 8 - Assurance</t>
  </si>
  <si>
    <t>Partial accept</t>
  </si>
  <si>
    <t>N/A</t>
  </si>
  <si>
    <t>5.8E; Cwm Taf Water Supply Strategy, 
Section 1 – Delivering Customer Outcomes 
Section 3 – Options 
Section 4 – Preferred Option 
5.8E.1 Cwm Taf Water Supply Strategy ReviewWSH, Page 24, costs of 160 Ml reservoir.</t>
  </si>
  <si>
    <t>WSH-WR801001</t>
  </si>
  <si>
    <t>WSH-WN601001</t>
  </si>
  <si>
    <t>WSH-WN602001</t>
  </si>
  <si>
    <t>Value of claim</t>
  </si>
  <si>
    <t>Reject</t>
  </si>
  <si>
    <t>Base</t>
  </si>
  <si>
    <t>Assessment result</t>
  </si>
  <si>
    <t>Allowed adjustment (£m)</t>
  </si>
  <si>
    <t>Improving acceptability of water</t>
  </si>
  <si>
    <t>Ofwat allowance</t>
  </si>
  <si>
    <t>Overall assessment</t>
  </si>
  <si>
    <t>Description</t>
  </si>
  <si>
    <t>Allocation</t>
  </si>
  <si>
    <t>Improving Customer Acceptability of Drinking Water through a combination of strategies (Zonal studies and hydraulic modelling; Zonal study interventions; WTW manganese improvements; and Worst served customers, AoW )</t>
  </si>
  <si>
    <t xml:space="preserve">5.8I PR19 IC Acceptability of Water Service Improvement
5.8I.3 DWI Notices WSH
5.8I.4 PR19:Acceptability of Drinking Water Cost-adjustment summary form WSH
</t>
  </si>
  <si>
    <t>5.8I PR19:Acceptability of Water Service Improvement, p24</t>
  </si>
  <si>
    <t>The claim does not provide convincing evidence of different regional circumstances which impact on the company and would require an adjustment to our view of standard enhancement costs. We are therefore assessing this claim as a normal enhancement expenditure in the "taste, odour and colour" feeder model, where we are making an efficient allowance for it.</t>
  </si>
  <si>
    <t>5.8I PR19 IC Acceptability of Water Service Improvement
Defra Water Hardness map 2009
Ofwat analysis of water resource classifications and potable mains by age</t>
  </si>
  <si>
    <t>Defra Water Hardness map 2009
Ofwat analysis of water resource classifications and potable mains by age
5.2 PR19 Performance commitments WSH, p42</t>
  </si>
  <si>
    <t>5.8I PR19 IC Acceptability of Water Service Improvement
5.2 PR19 Performance commitments WSH, p42</t>
  </si>
  <si>
    <t>5.8I PR19 IC Acceptability of Water Service Improvement
5.8I.1 Zonal Studies methodology WSH
5.8I.2 Zonal Studies Cost Benefit Process WSH</t>
  </si>
  <si>
    <t>5.8I PR19 IC Acceptability of Water Service Improvement
5.2 PR19 Performance commitments WSH, p41
5.5 PR19 Outcome Delivery Incentives WSH</t>
  </si>
  <si>
    <t>The company has presented clear evidence that it is performing poorly compared to industry on this acceptability of water, AoW measure (WSH 2.79/1,000 vs industry UQ 0.77/1,000 customers) and that during AMP6 DWI issued related improvement notices for 32 of the 83 WQZ's. These have various completion dates (2020; 2021; 2022; 2025).</t>
  </si>
  <si>
    <t>We consider that the Zonal Study approach and four-step asset management process is appropriate and suitable. We also consider that the high level options appraisal process and preferred option 4 'Integrated intervention programme with enhancement' appears appropriate.
We do note that whilst customers have a negative reaction to the thought of discoloured water and many wouldn't drink it, there appears little interest in further improvements in performance targets.  82% of respondents from the workshops voted to keep performance at current levels. The company CBA undertaken also supports a level of performance in the range of 2.0-2.4 contact per 1000 population, well above the industry standard.</t>
  </si>
  <si>
    <t>We have identified extensive and comprehensive supporting detail concerning the work streams to deliver the preferred option and that the proposed cost adjustment claim has been subject to £15.1m of post efficiency challenge. We also not that the company are looking to exploit further efficiency savings through ongoing innovation projects.
We do note that no third party assurance of the cost adjustment claim appears available.</t>
  </si>
  <si>
    <t>We have identified AoW measure of success forecasts are 2.4/1,000 pop served for end of AMP6 and 2.0 for end of AMP7.  This performance commitment is being taken further into AMP7 with a slight change in definition by eliminating private customers which they state is not in their control. We have identified that an acceptability of drinking water financial ODI (with out and underperformance payments, £13m) will be in place for AMP7.</t>
  </si>
  <si>
    <t>The proposal was included within the Welsh Water 2050 Strategic Response 3 (SR3) Improving the reliability of drinking water supply systems. During the consultation for Welsh Water 2050, customers reported to rank 'providing enough clean water to all' and 'protecting our key assets from future impacts', as the most important aspects of future plans, followed by 'providing reliability of supply and water quality'. WSH also reported 'customers consider a continuous supply of water to be critically important, especially for vulnerable customers and business' and 'water with poor taste or smell is a key issue' for customers.  However, at the Welsh Water 2050 workshop, SR3 was only ranked 9th out of 14 SRs.
There is no specific CCG assurance at this stage on this project.
The company has put forward a limited range of options for the investment case (do nothing, maintain only, replacing 3 or 5 existing WTW, different levels of treatment provision). A further option of replacing 8 WTW was ruled out on cost benefit grounds at an early stage in the assessment.  Analysis includes whole life costing.
Black and Veatch (BV) was appointed by the company in Sept 2017 (to April 2018) to undertake "a comprehensive review" of the Cwm Taf Water Supply Strategy to confirm the scope and cost for both scenarios, to construct a new WTW and to maintain the existing the 3 and 5 WTWs (review report, Sept 2018).  The scope review included treatment process and treated water storage requirements.  WSH reports that the outcome of the BV review indicates the following:
- The proposed capacity of 225 Ml/d output was a reasonable basis for further assessment but it may be possible to increase or decrease the 225Ml/d figure prior to final design. 
- A new WTW to replace 3 existing WTWs is the most cost beneficial solution.  
- BV does not comment on whether the proposed treatment volume is reasonable (160 Ml capacity, 26 hour storage at the 95%ile deployable output from the existing 3 WTWs). 
Potential DPC but rejected by the company based on its technical assessment.</t>
  </si>
  <si>
    <t>The enhancement line (WS2) reflects £69.5m, but the claim value is £79m. We have not been able to account for the additional £9.5m.</t>
  </si>
  <si>
    <t>• The company claims that Ofwat’s proposed econometric models currently do not reflect the disproportionately large asset stock or inherent risk level due to age and dam design. We consider that there is merit in the argument, given that none of the companies used to create Ofwat’s models had the requirement brought about by the legislative changes during the time series period (2011/12-17/18).
• The company claims that Ofwat models take into account only those storage reservoirs which feed directly into water treatment works. It states that at the end of AMP6 there will be 137 structures across 131 reservoir sites, and of these, only 38 directly feed a water treatment works.  
• We however observe that only 83 of these reservoirs are currently designated ‘High Risk’ by the NRW, with the remainder awaiting designation, such that not all reservoirs may be subject to the more significant safety standards, resulting in a lower scale of potential adjustment.</t>
  </si>
  <si>
    <t>Not assessed</t>
  </si>
  <si>
    <t>Not assessed due to regulatory drivers.</t>
  </si>
  <si>
    <t xml:space="preserve">• We note from the Portfolio Risk Assessment (PRA) document that at the end of AMP7 the company intends to have all its reservoirs derisked from the very high risk range (annual probability of failure &gt;=1 in 1000), and intolerable risk range overall. The benefits identified for customers are adequate protection from reservoir failure and improved availability of water and drought resilience.
Typical historical base maintenance on reservoir safety by the company is £50m. Options considered by the company are:
1. Retain current levels of investment and approach (£50 million in AMP7). Reactive approach;
2. Deliver increased levels of investment over AMP7 (£160m) and AMP8 (£160m). Proactive approach but with associated bill impact; and
3. Deliver increased levels of investment over AMP7 (£116.5m), AMP8 (£130m) and AMP9 (£101).
The company describes selecting Option 3 on the basis of reduced risk of supply interruptions during the implementation of the works and minimising bill impact on customers. The company does not explain why Option 3 costs (especially AMP7 and AMP8) are higher than those of Option 2. It cites inefficiencies of carrying out a compressed programme of supply engagement but does not explain why economies of scale do not apply if it were carry out the works quicker. Our observations are that:
• The company appears to have carried out an optioneering exercise in terms of the phasing of the proposed investments, but provide insufficient evidence of external assurance;
• The types of works at each reservoir have been identified through the externally sourced PRA exercise, however, there is insufficient evidence of optioneering. The company includes a general document on its investment process in business the plan, but no details of cost benefit analysis have been referenced by the company or found otherwise. Further, we consider that the company has presented limited assessment of the wider resilience options for the water resources system. For instance it may have first considered if all the reservoirs and current storage levels are needed for operational purposes, or whether it would be possible to replace the capacity e.g. through increased abstraction elsewhere or increased storage at other sites or through a water trading option. We therefore would expect to see values for these costs of alternative infrastructure.
We have applied an efficiency challenge due to the insufficient evidence provided to justify that the presented options represent the optimum solutions for customers.
</t>
  </si>
  <si>
    <t>We consider that the causes of AoW issues are within the control of the company or are not unique to it alone.  Allowances have been made in the past for renovating company networks and addressing customer acceptability issues under the normal enhancement lines.</t>
  </si>
  <si>
    <t>The cost adjustment form has total capex for claim = £72.96m, and totex = £76.6m (5.8E.5 Cwm Taf Cost adjustment WSH)</t>
  </si>
  <si>
    <t xml:space="preserve">There is insufficient evidence of need for the full adjustment generally around the scale of the programme and whether its delivery is the best option for customers.
The company has presented some evidence to support the chosen and more expensive implementation plan over three AMPs but has not demonstrated efficient unit costs. The company also presents conflicting amounts for the claim (£79m in Wr8 but £69.5m in WS2). We have taken an interim view that the claim value is £69.5m and then made a 40% reduction on that value of the claim on the basis of insufficient evidence of best option for customers and robustness of costs.
</t>
  </si>
  <si>
    <t>Enhancement Line 1 (£m)</t>
  </si>
  <si>
    <t>Base (£m)</t>
  </si>
  <si>
    <t>Enhancement Line 2 (£m)</t>
  </si>
  <si>
    <t>Enhancement Line 3 (£m)</t>
  </si>
  <si>
    <t>Check</t>
  </si>
  <si>
    <t>Link to claim</t>
  </si>
  <si>
    <t xml:space="preserve">Value  </t>
  </si>
  <si>
    <t>Allowance</t>
  </si>
  <si>
    <t>Assessment</t>
  </si>
  <si>
    <t>Line 1</t>
  </si>
  <si>
    <t>Line 2</t>
  </si>
  <si>
    <t>Line 3</t>
  </si>
  <si>
    <t>Space for new claims 7</t>
  </si>
  <si>
    <t>Space for new claims 8</t>
  </si>
  <si>
    <t>Space for new claims 9</t>
  </si>
  <si>
    <t>Space for new claims 10</t>
  </si>
  <si>
    <t>Space for new claims 11</t>
  </si>
  <si>
    <t>Space for new claims 12</t>
  </si>
  <si>
    <t>Enhancement line 1</t>
  </si>
  <si>
    <t>Enhancement line 2</t>
  </si>
  <si>
    <t>Enhancement line 3</t>
  </si>
  <si>
    <t>Summary for aggregator</t>
  </si>
  <si>
    <t>Water network plus</t>
  </si>
  <si>
    <t>Bioresources</t>
  </si>
  <si>
    <t>Wastewater network plus</t>
  </si>
  <si>
    <t>Residential retail</t>
  </si>
  <si>
    <t>£m, 2017-18 prices</t>
  </si>
  <si>
    <t>Freeform_Cwm Taf Water Supply Strategy</t>
  </si>
  <si>
    <t>Freeform_Impounding reservoirs</t>
  </si>
  <si>
    <t>Apportionment check</t>
  </si>
  <si>
    <t>The cost estimates are based on the following:
a.  Capex using the company's UCD to extrapolate existing data and as such should be considered as reasonable for a feasibility stage but not sufficiently robust for a decision making stage. It appointed BV in Sept 2017 (to April 2018) to review cost including a challenge of the UCD costs.  BV has also used UCD data from its other projects for other Water companies.  There has been a 20% efficiency improvements included in the final costs but there was no evidence of the reasons for this. 
b. The company reports that opex costs have been based on existing data from similar sized WTW.  The 40 year opex for the new WTW was calculated using the cost data for existing sites; chemicals, power, sludge and operator costs from Felindre WTW which has a capacity of 240Ml/d and an average output of 150Ml/d.  WSH does not state whether Felindre WTW has similar treatment processes. Also, would be better to have data from more than one site or from a process model for the proposed site.</t>
  </si>
  <si>
    <t>FM_CAC_WSH</t>
  </si>
  <si>
    <t>IAP ASSESSMENT RESULT</t>
  </si>
  <si>
    <t xml:space="preserve">We have not identified compelling evidence to support this claim due to the lack of unique operating circumstances beyond management control and regional differences, which would explain why it is more difficult or costly for the company to achieve a level of outcome commensurate with similar companies. This is supported by the commentary 'many of the other companies do not have the same operating conditions...', p43 PR19 Performance Commitments
WSH identify that the causes include: raw water characteristics (typically soft and high levels of manganese); prevalence of unlined iron trunk mains; oversized mains due to decline of industry; network failures; third party use and large seasonal flow variations at coastal areas as being the root cause of AoW.  These drivers are not unique to the company and appear similar in certain regions and more broadly experienced across the industry.
</t>
  </si>
  <si>
    <t xml:space="preserve">We have identified that various governance groups are in operation; monthly Zonal Studies Steering Group chaired by the MD of Water Services; monthly Acceptability of Water performance chaired by Head of Distribution; reported 6 monthly improvements to Quality and Environment Committee checking against Strategic Objectives, and that we consider this to be appropriate. There is however, insufficient evidence to confirm, as the submission states 'The board will carry out a final review of this investment in detail prior to the submission of the business plan in September', if this action was undertaken prior to submission.
</t>
  </si>
  <si>
    <t xml:space="preserve">The company has a large number of dams/reservoirs, and storage reservoirs make up about 75% of its raw water sources, which we consider to be a significant proportion of its sources. The key drivers for the proposed investment are statutory obligations (reservoir safety and environmental), as well as portfolio risk management (PRA) by the company, in line with current frontier industry practice which it states is supported by Defra. Key points raised by the company include:
• "The key findings of the PRA are that 81% of our reservoirs are likely to cause significant loss of life if they failed, with a median value of 13 and maximum of 102,000 lives lost if the worst did happen." (Cost claim, p8);
• There may be an increased population living downstream of reservoirs that are at risk of flooding in the event of a reservoir failure;
• Some of the reservoirs are of advanced age, and whose forms of construction present a relatively high risk of failure and with peculiar maintenance requirements; 
• Amendments to the Reservoirs Act 1975, introduced by the Flood and Water Management Act 2010, have increased the safety standards required and number of reservoirs classified under the Act;
• The implementation of these changes is being delivered more quickly in Wales than in England, which has increased the number of the company's reservoirs falling under the 1975 Act (by 52% to 131) by 2025;
• "Good practice guidance relating to the management of flood risk at reservoirs (Floods and Reservoirs 4th Edition, 2015) and relating to drawdown in an emergency (Guide to drawdown capacity for reservoir safety and emergency planning, 2017) have been introduced. These guidance documents will lead to the need to upsize spillways, raise dam crests and upgrade pipes and valves at our reservoir sites." (Cost claim, p8);
• Compliance with regulation of river flows under Section 20 of the Water Resources Act requires modification of existing flow control systems at some of the reservoirs. This also contributes towards compliance with the Habitats Directive and is in line with the company's operating agreements with NRW; and
• The company reports that improving the reliability of the drinking water supply systems is considered important to its customers and that it is taking a multi-AMP strategy to deliver this.
</t>
  </si>
  <si>
    <t>AMP7 costs for this investment are split between Capex, Legislative &amp; Good Practice Guidance Change, Compensatory Flow Enhancement and Portfolio Risk Assessment. The company states that, "Of the £116 (pre-efficiency) million we are proposing for AMP7, we are requesting a cost adjustment of £86million (pre-efficiency). This relates to expenditure of:
• £47.5m of reservoir upgrades due to regulatory change and changes to good practice;
• £28.9m for the accelerated expenditure for reservoir upgrades related to the Portfolio Risk Assessment; and
• £9.7m of improvements to provide enhancements to compensatory flows
Once we have applied our efficiency challenge the cost adjustment claim is valued at £79m." (Cost claim, p5).
The company states that the costs of statutory inspections are well understood and are based on historical costs, which we consider to be a reasonable approach. The company states that "We have used information from recently completed works in AMP5 and AMP6 to inform the cost estimates that underpin this investment case... We have also procured Chandler KBS to complete a benchmarking exercise of the costs of the reservoir schemes to industry averages" (Cost claim, p19 and p21). It also states that “Mott MacDonald (MM) were commissioned by Welsh Water to provide assurance on the construction costs used in our PR19 investment programme. MM compared costs from our Unit Cost Database (which captures our costs of delivering past projects) to other water companies’ cost information. MM concluded that Welsh Water’s unit costs were aligned to the MM dataset of industry costs.” (Appendix 3.6, p14). The document does however not discuss dams and reservoirs as such and we have found no direct actual evidence (reports, letters of assurance etc) of third party assurance of the costs and the efficiency challenge by the company.
Further, the company states that “In this document, we have set out in detail how we propose to achieve the cost efficiency targets reflected in our PR19 Business Plan. This includes some commercial arrangements with third party organisations which we are in the process of negotiating, but have not yet finalised, and other arrangements where we have not yet started negotiations.” (Appendix 3.6, p13). We would expect to see evidence of the completion of the efficiency challenge exercise and its application to the cost claim.</t>
  </si>
  <si>
    <t xml:space="preserve">“Our proposed measure of success and Outcome Delivery Incentive (ODI) will provide a regulatory assurance to ensure we realise the planned outcomes.” (Business case, p19). 
The CAC is linked to a to a bespoke performance commitment and a two-sided ODI, which comprises reservoir safety as well as other metrics such as SEMD and Access to give an aggregated % score. We consider that this provides partial customer protection, and there is insufficient evidence that the underperformance payments are commensurate with the scale of the proposed investment. 
</t>
  </si>
  <si>
    <t>The company states that "The decision has been taken to reduce the risk posed to public safety and to protect some of our most critical water supply assets. We hope to balance this need for additional investment with the affordability of customer bills by proposing a delivery timeline that has been carefully considered to make sure that the bill impact will not be felt acutely by our customers.", p19. Whilst the company's multi-AMP approach to the investment appears to support affordability, we find insufficient explanation for the associated increase in costs.</t>
  </si>
  <si>
    <t>The company states that "Our annual Dam Safety report is reviewed by our Board annually and the PRA methodology was reviewed in January 2018. The findings of the PRA informed our decision to increase PR19 investment in our reservoirs.", p21.  We do not consider that this is a conclusive statement that the Board has approved or has been involved in driving all elements of the investment proposals, but suggests that the investment proposals are robust and deliverable.</t>
  </si>
  <si>
    <t xml:space="preserve">The company considers the claim is not covered by cost baselines as it is "a significant up-lift on historic spend so will not be within the data used to develop the cost models". The cost claim is partly, but not fully, covered in the modelled baseline (see assessment above). </t>
  </si>
  <si>
    <t>The company states that "The driver for the investment is a combination of new legislation and best practice guidance, which is outside management control, and improved risk assessment practice."  
Raw water quality deterioration and related climate change impacts (e.g. increased landslips) are outside management control. The 2 DWI enforcement notices do not have any actions that require a closure of the existing facilities or upgrades in the medium-long term. However, DWI has written letter of support for new WTW by 2030.</t>
  </si>
  <si>
    <t xml:space="preserve">The company states that "We have developed a measure of success and associated ODI in relation to some of this investment. Additional to this we will commit to returning the money to customers if the programme does not progress."
The project is still in its early phase and as such the risk mitigation and customer protection elements have yet to be fully defined.
The evidence is not compelling that this is scheme is fully supported by customers.
• There is evidence that customers support the overall strategy laid out by it to “reduce interruptions to supply, improve resilience and remove regular water quality, taste and odour issues across our supply area”.
• It has said cost “is not significant enough to materially impact bills” but will be conducting additional research in summer 2018. Evidence of additional research does not appear to have been provided.
• The CCG has seen this project as part of the Welsh Water 2050 but this was detailed as a single descriptive paragraph.
</t>
  </si>
  <si>
    <t xml:space="preserve">The company states that "We are currently completing our customer research regarding the overall size of our plan and its impact on bills. In general customers seem comfortable with the plan that is being proposed." 
There was no real impact assessment provided on the affordability of this scheme to either the company or customers.
There is no evidence that it had calculated the impact on customer bills for this project. The only argument put forward by DCWW is the statement that “Due to our unique customer ownership model, the cost savings accrued will be passed on to our customers through affordable bills and customer dividends.” </t>
  </si>
  <si>
    <t xml:space="preserve">It states that "As with all of our investment programme, this proposed investment has been subjected to scrutiny by the Board, with regard to need, options and value for money." 
A detailed feasibility stage is planned to be undertaken in AMP7 and additional assurance would be undertaken at that stage.
</t>
  </si>
  <si>
    <t>PR19 Run 7: Slow Track DD</t>
  </si>
  <si>
    <t>R001 Welsh Language Service Costs</t>
  </si>
  <si>
    <t>Regional Operating Circumstances</t>
  </si>
  <si>
    <t>Peer review (initials, date)</t>
  </si>
  <si>
    <t>The company is claiming for additional costs to improve the safety of its reservoirs. The claim is partially driven by legal obligations and partly by a risk assessment to current industry standards. Amendments to the Reservoirs Act 1975, introduced by the Flood and Water Management Act 2010, have increased the safety standards required and also the number of reservoirs classified under the Act. Natural Resources Wales (NRW) is enacting the statutory changes quicker than Defra. Remedial measures are focussed on pipework, valve and spillway upgrades. The programme of works proposed for the 2020-25 period will involve construction at 29 reservoirs. Further works of similar scale are expected in AMP8 and AMP9.</t>
  </si>
  <si>
    <t>Not assessed due to predominantly regulatory drivers</t>
  </si>
  <si>
    <t>NA</t>
  </si>
  <si>
    <t xml:space="preserve">3.6 PR19 Costs efficiency, benchmarking and recovery WSH, September 2018
5.8B PR19 IC  Reservoir Safety WSH, September 2018
5.8B.3 Dam Safety &amp; Reservoirs - Cost Modelling WSH, September 2018
</t>
  </si>
  <si>
    <t>We consider that the company has explained its approach to affordability to customers of the phased maintenance programme fully.</t>
  </si>
  <si>
    <t>We do not consider that the company has made a conclusive statement that the Board has approved or has been involved in driving all elements of the investment proposals. However the Board  states that the investment proposals are robust and deliverable.</t>
  </si>
  <si>
    <t>5.8B PR19 IC  Reservoir Safety WSH, September 2018</t>
  </si>
  <si>
    <t>Ref B2.15.WSH.CE.A1 Revised Cost Adjustment Claim Acceptability of Water</t>
  </si>
  <si>
    <t>B2.15.WSH.CE.A1
B3.A1 Table Commentaries
IAP doc:
5.8I PR19 IC Acceptability of Water Service Improvement
5.2  PR19 Performance Commitments</t>
  </si>
  <si>
    <t>5.8I PR19:Acceptability of Water Service Improvement, p29
A2 Board Assurance Statement</t>
  </si>
  <si>
    <t>NOT SUBMITTED</t>
  </si>
  <si>
    <t>WSH-R201001</t>
  </si>
  <si>
    <t>The provision of Welsh language services is required by the Welsh Language Act 1993 as a statutory duty and as such is beyond the company's management control.</t>
  </si>
  <si>
    <t>WS1013WT</t>
  </si>
  <si>
    <t>CW00036WT</t>
  </si>
  <si>
    <t>codecombine</t>
  </si>
  <si>
    <t>Combination of company and year</t>
  </si>
  <si>
    <t>The cost adjustment form has total capex for claim = £72.96m, and no opex</t>
  </si>
  <si>
    <t>Works output (average) Ml/d</t>
  </si>
  <si>
    <t>Works output (peak) Ml/d</t>
  </si>
  <si>
    <t>Ref B2.15.WSH.CE.A1 Revised Cost Adjustment Claim Acceptability of Water, 1 April 19
Ref WSH B2.16.WSH.CE.A1 Network Quality - New legal obligations IAP response
B3.A.4 Welsh Water Water Services Table Commentaries WS WN WR April 2019
Query WSH-DD-CA-003-PR19 WTW reports
IAP doc:
5.8I PR19 IC Acceptability of Water Service Improvement</t>
  </si>
  <si>
    <t>SH</t>
  </si>
  <si>
    <t>WS1013TWD</t>
  </si>
  <si>
    <t>CW00036TWD</t>
  </si>
  <si>
    <t>£m,Treated water distribution - Maintaining the long term capability of the assets - non-infra</t>
  </si>
  <si>
    <t>3 works/new works proportion per annum (£m)</t>
  </si>
  <si>
    <t>2025-26</t>
  </si>
  <si>
    <t>2026-27</t>
  </si>
  <si>
    <t>2027-28</t>
  </si>
  <si>
    <t>2028-29</t>
  </si>
  <si>
    <t>2029-30</t>
  </si>
  <si>
    <t>Average maintenance for works output (£m)</t>
  </si>
  <si>
    <t>Maintenance profile (£m)</t>
  </si>
  <si>
    <t>Annual saving (£m)</t>
  </si>
  <si>
    <t>Maintenance savings over AMP7 (£m)</t>
  </si>
  <si>
    <t>Reservoir cost (£m)</t>
  </si>
  <si>
    <t>RP</t>
  </si>
  <si>
    <t>FC</t>
  </si>
  <si>
    <t>6% of total efficient cost</t>
  </si>
  <si>
    <t>Pre-tender (£1m)</t>
  </si>
  <si>
    <t>Management costs (£0.15m per year, 4 years)</t>
  </si>
  <si>
    <t>Total DPC</t>
  </si>
  <si>
    <t>Total efficient cost (AMP7 &amp; 8)</t>
  </si>
  <si>
    <t>Deep dive company efficiency challenge</t>
  </si>
  <si>
    <t>IAP ASSESSMENT RESULT - N/A (new for DD)</t>
  </si>
  <si>
    <t>AL</t>
  </si>
  <si>
    <t xml:space="preserve">The enhancement line (WS2) reflects £69.5m, but the claim value is £79m. The company has explained the discrepancy of £9.5m as being charges back to NRW. </t>
  </si>
  <si>
    <t xml:space="preserve">Since the IAP stage, the company has presented further evidence to support its selected best option for customers and has clarified the reservoir risk categorisations within the meaning of the Flood and Water Management Act 2010. It has also presented greater evidence of external technical assurance. However the company has not fully demonstrated efficient unit costs. This is due to the poor availability of comparative data within the industry and is not a limitation peculiar to it. The company clarifies the conflicting amounts for the claim (£79m in Wr8 but £69.5m in WS2). We have made a 5% totex efficiency challenge on the net claim value of £69.5m but added the £9.5m which will be charged back to NRW and we will account for this as contribution. 
</t>
  </si>
  <si>
    <t>Claim amount</t>
  </si>
  <si>
    <t xml:space="preserve">The company proposes to construct a new WTW to replace three existing ones and provide greater resilience against water quality issues and interruptions to supply.  Current proposal based on high level feasibility study.  Impact assessments, planning applications and a detailed feasibility study are planned for 2020.
The current proposal does not show a clear incremental improvement in the following areas for the preferred option,
• Capacity, (no additional capacity will be required in immediate area, hence new WTW has same total capacity as existing 3)
• Cost benefit (Company reports that 3 WTW replacement project has a payback within 27 years and a 11% (£42m) NPV saving over 40 years compared to continued maintenance of existing 3 WTW).
The company states that the proposed WTW would improve resilience in the SEWCUS area compared to the existing situation due to the improved ability to undertake maintenance and treat deteriorating water quality (improved processes/ability to treat variable raw water quality, additional treatment and storage capacity).  Insufficient evidence is provided to demonstrate the magnitude of the improvement hence the stated case for the resilience was weak and inconclusive.  The company does identify that it will address the water quality issue but the cost to address this by itself seems excessive, and made higher by the large storage provided. 
On water quality, it has mentioned that there are water quality issues that require the upgrade but the 2 DWI enforcement notices do not have any actions that require a closure of the existing facilities or upgrades in the medium-long term. DWI has issued a letter of support that states, DWI "intends to issue a Notice under Regulation 29(4) of the Water Supply (Water Quality) Regulations 2010 as amended, that requires the Company to mitigate the risk of taste and odour causing compounds that has been identified as a potential danger to human health from the water supplied from Ponsticill, Llwyn Onn and Cantref works.  It is expected that the Company will continue to monitor treated water taste." DWI letter dated 30 May 18. 
There is not persuasive evidence that the investment is required based on the investment case provided. The cost benefit analysis for the preferred option is not compelling as the preferred option includes a £42m storage improvement (160 Ml, 24 hours storage) with no justification (experience is that 8 hours storage at WTWs is more normal).  </t>
  </si>
  <si>
    <t>DPC management costs calculation</t>
  </si>
  <si>
    <t>Solution cost calculation</t>
  </si>
  <si>
    <t>Cwm Taf Water Supply Strategy - IAP response, p4</t>
  </si>
  <si>
    <t>Cwm Taf Water Supply Strategy - IAP response, p6</t>
  </si>
  <si>
    <t>Cwm Taf Water Supply Strategy - IAP response, p10</t>
  </si>
  <si>
    <t>Cwm Taf Water Supply Strategy - IAP response, p11</t>
  </si>
  <si>
    <t>Cwm Taf Water Supply Strategy - IAP response, p8</t>
  </si>
  <si>
    <t>Cwm Taf Water Supply Strategy - IAP response, p12</t>
  </si>
  <si>
    <t>In September documentation company states that "As with all of our investment programme, this proposed investment has been subjected to scrutiny by the Board, with regard to need, options and value for money." 
A detailed feasibility stage is planned to be undertaken in AMP7 and additional assurance would be undertaken at that stage.
No further evidence provided in relation to this other than it was discussed at Board how to proceed for all cost adjustment claims.</t>
  </si>
  <si>
    <t>5.8E; Cwm Taf Water Supply Strategy, 
Section 8 - Assurance, Cwm Taf Water Supply Strategy - IAP response, p3</t>
  </si>
  <si>
    <t xml:space="preserve">The company claims additional costs associated with its Welsh Language Scheme that requires it to treat English and Welsh languages as equal according to the Welsh Language Act 1993. Namely, Dŵr Cymru states it bears additional costs in the form of printing, campaigns, staff, IT costs and capital expenditure. </t>
  </si>
  <si>
    <t xml:space="preserve">We accept the importance of providing Welsh language services but the company fails to:
a) provide sufficient evidence regarding the robustness and efficiency of the claim; and
b) explain why certain cost items (e.g. staff and campaign costs) increase due to the Welsh language obligation. 
We also note that Hafren Dyfrdwy, which faces the same obligation, has not submitted a similar claim. </t>
  </si>
  <si>
    <t xml:space="preserve">The company claims additional costs associated with its Welsh Language Scheme that requires it to treat English and Welsh languages as equal according to the Welsh Language Act 1993. Dŵr Cymru states that "the only water and sewerage companies to whom the requirements of the Welsh Languages Act would apply are Welsh Water and Hafren Dyfrdwy. Consequently the associated costs are not taken in to account in cost modelling. The specific costs incurred by Welsh Water in offering this dual language service include; a dedicated Welsh language line, the additional cost to recruit this skill into customer facing and relevant back-office roles, additional printing costs to provide all communication in English and Welsh as well as the cost of translation for all customer facing documents and systems including the website and adjacent offerings".
We accept the importance of providing Welsh language services, but the company fails to provide sufficient evidence to demonstrate why certain cost items (e.g. staff and campaign costs) increase due to the Welsh language obligation. We also note that Hafren Dyfrdwy, which faces the same obligation, has not submitted a similar claim. </t>
  </si>
  <si>
    <t>IAP Response - Ref B2.10.WSH.CE.A1, pg 3</t>
  </si>
  <si>
    <t>Welsh Language (Wales) Measure 2011</t>
  </si>
  <si>
    <t>Dŵr Cymru Welsh Water Customer Challenge Group PR19 Report</t>
  </si>
  <si>
    <t>The company uses internal management information to calculate the magnitude of the claim and therefore cannot be reproduced. There is insufficient evidence to demonstrate why certain cost lines increase (e.g. staff, campaign and IT costs) due to the Welsh language obligation and the efficiency of costs has not been assessed.</t>
  </si>
  <si>
    <t>IAP Response - Ref B2.10.WSH.CE.A1, pg 4-5</t>
  </si>
  <si>
    <t xml:space="preserve">The company has put forward "a reputational measure of success to monitor the growth in the number of customers registered for [its] Welsh language services". It claims the provision of Welsh language services in itself contributes to protecting customers that prefer to get in contact with the company in Welsh. </t>
  </si>
  <si>
    <t>IAP Response - Ref B2.10.WSH.CE.A1, pg 5</t>
  </si>
  <si>
    <t xml:space="preserve">95% of customers viewed the company's plan, including expenditure on specific welsh language costs, as affordable. Overall, the company is planning on reducing customer bills by £22 over the 2020-25 period. </t>
  </si>
  <si>
    <t>Dŵr Cymru states that "the Board approved this cost adjustment claim along with other changes to the PR19 business plan at its meeting on 28 March 2019. The Board assurance statement is found in section A.2 Board Assurance statement".</t>
  </si>
  <si>
    <t>PM 30/05/2019, RMc 01/07/2019</t>
  </si>
  <si>
    <t>Welsh Water has moved investment to deliver new network water quality projects included at IAP stage from this line to the network water quality (new Legal obligations) enhancement line.  At DD the schemes allocated to this line are:  * acceptability of water worst served customers, * Zonal modelling studies, * Acceptability strategy improvement projects and WTWs manganese improvements. [B3.A4. P12].  
At DD we award a partial pass as we consider that some of the activities proposed are part of normal operation, which we expect to be covered by our base cost allowance.
At IAP we noted that whilst customers have a negative reaction to the thought of discoloured water there appears little interest in further improvements in performance targets  and that company cost benefit analysis [CBA] undertaken supports a level of performance in the range of 2.0-2.4 contacts per 1000 population, well above the industry standard [5.2 P40] . Welsh Water identify customer contacts for TOC at 2017 as 2.70 [B2.15.WSH.CE.A1 P5]. Welsh Water forecast 2.4 taste odour colour [TOC] contacts / 1000 customers at 2019-20 and is targeting 2.0 at the end of 2020-25[5.8I P4]. 
Welsh Water present evidence of high concentrations of manganese [Mn] in its raw water sources [B2.15.WSH.CE.A1 P23- 24] and that this is a cause for TOC complaints  [B2.15.WSH.CE.A1 P5]. The company states that following completion of DWI mandated programme of work to the network reduction of  Mn levels in treated water would remove the source of future TOC complaints [B2.15.WSH.CE.A1 P9]. The DWI notices [B2.16] require Welsh Water to achieve 95 percentile Mn concentrations in final WTW outputs to be less than 20% of PCV. The company provides evidence of that Mn concentrations at some sites exceed this [CA-003 Pr19 WTW reports].  We accept that reduction in Mn levels entering supply will reduce the possibility of reseeding the network. Welsh Water also provides evidence of high levels of Mn entering supply and high levels of TOC complaint at some sites where investment is proposed. 
At IAP Welsh Water justified the zonal modelling studies as a means of identifying causes of poor performance and targeting investment [5.8I P15]. An understanding of network assets is necessary for normal operations, it is a base service activity.
Welsh Water justify the worst served customers programme on the basis that the company has a duty of care to ensure that all customers receive a satisfactory service even when this may not be cost beneficial. [B2.15.WSH.CE.A1 P19] .
In Doc B2.15 the remaining investment is  described as "enabling activities for operational improvements" and "operational activities and innovation", The programme of work is justified as an extension of that being undertaken 2015 -20, [B2.15 P16].  The case for this is not completely clear as much of the investment is best operational practise. Best operational practise is a base activity.</t>
  </si>
  <si>
    <t xml:space="preserve">At IAP we did not find compelling evidence that Welsh Water face unique operating circumstances that result in the company incurring additional costs. For draft determination the company present additional evidence that Mn levels in water entering supply are greater than those of other companies and that there is a relationship between Mn at customers' taps and discolouration contacts  [B2.15. P5]. 
The company states that the problem starts with water collected in impounding reservoirs where Mn is present [ B2.15 P6]. The chart provided by the company illustrates that Welsh Water, Yorkshire Water and United Utilities obtain a similar proportion of supply from impounding reservoirs but that the 99th percentile of Mn at United Utilities and Yorkshire Water customers' taps is around half that of Welsh Water's customers. It also illustrates that South West Water customers experience only slightly lower levels of Mn at customers taps than Welsh Water customers [B2.15 P6]. 
Welsh Water also identifies difficulties in treating water to remove both organics and Mn [B2.15 P6].  Other companies are also required to reduce both of these. 
We find no additional evidence that the company has unique circumstances that require additional investment in the network to improve the acceptability of water to worst served customers, the acceptability strategy programme or the zonal studies. </t>
  </si>
  <si>
    <t>We have not identified any new evidence and retain our assessment from IAP.</t>
  </si>
  <si>
    <t>At IAP we noted that whilst customers have a negative reaction to the thought of discoloured water there appears little interest in further improvements in performance targets. Also that CBA undertaken by the company supports a level of performance in the range of 2.0-2.4 contacts per 1000 population, well above the industry standard [5.2 P40]. Welsh Water identify customer contacts for TOC at 2017 as 2.70 [B2.15.WSH.CE.A1 P5]. Welsh Water forecast 2.4 TOC contacts / 1000 customers at 2019-20 and is targeting 2.0 at the end of 2020-25[5.8I P4].  
As identified at initial assessment of plans we consider that the zonal study approach [5.8I ] targets investment and represents the best option for customers. The company has provided evidence that it has followed a process to select WTWs for remedial work and process optimisation. It has also followed a process to select areas for the worst served customers programme. However, we note that the worst served customers programme may not always be cost beneficial [B2.15 P19].
Welsh Water cites the operational improvements and innovation programme as following the "source to tap approach". The programme is a development of that followed during 2015 -20 and comprises a number of operational changes, permanent trunk mains monitoring  and innovation work. These schemes should mitigate the need for further improvements in WTW outputs.</t>
  </si>
  <si>
    <t xml:space="preserve">Welsh Water has provided scheme level costs for the work at WTWs and, in response to a query, evidence of optioneering completed to select scheme options for work at WTWs. 
At the initial assessment of plans we found a breakdown of the other activities programme of work. We note that the Operational improvements and innovation programme comprises different projects and costs of these components are not identified at DD stage. 
We find scheme level costs of the worst served customers scheme. </t>
  </si>
  <si>
    <t>As at IAP. No change in our assessment.</t>
  </si>
  <si>
    <t xml:space="preserve">As at IAP - assessment unchanged. We note that the board has issued a new assurances statement [A2 P3] but find no additional evidence that the board has completed a final review of this investment. </t>
  </si>
  <si>
    <t>As at IAP – no change in our assessment. .</t>
  </si>
  <si>
    <t>As at IAP</t>
  </si>
  <si>
    <t xml:space="preserve">• We noted at IAP  that only 83 of these reservoirs are currently designated ‘High Risk’ by NRW, with the remainder awaiting designation, such that not all reservoirs may be subject to the more significant safety standards, resulting in a lower scale of potential adjustment. In particular, sites with capacity between 10,000m3 and 25,000 m3 have not yet been assigned a risk designation by NRW.
The company however clarifies that its programme for the 2020-25 period comprises 29 sites out of the 83, and 27 of these are already designated ‘High Risk’ sites by NRW. The uncategorised sites have proposed expenditure of £1.6m (less than 3%) for the period. With this evidence, we consider that the risk to customers should these sites not be categorised as High Risk during the period is low for the period 2020-25.
</t>
  </si>
  <si>
    <t xml:space="preserve">5.8B PR19 IC  Reservoir Safety WSH, September 2018
B2.13.WSH.CE.A1 Reservoir Safety IAP Response, April 2019
</t>
  </si>
  <si>
    <t xml:space="preserve">Our observations are that:
• In its April submission the company has carried out a suitable optioneering exercise in terms of the phasing of the proposed investments. It has now provided evidence of external assurance;
• The types of works at each reservoir have been identified through the externally sourced (Portfolio Risk Assessment) PRA exercise. We challenged the company in 2018 to demonstrate that it had considered all feasible options at solution level, including investigating whether doing nothing, discontinuance or lowering some of the reservoir levels to below the statutory storage threshold could be considered. The company responded by presenting further details its optioneering methodology and decision flow. Its findings are that discontinuance was possible only at four sites, whilst lowering of the levels could be considered at a further 10 sites. However the company makes the argument that it will prioritise the recommendations to be made by appointed Inspecting Engineers in forthcoming statutory (Section 10) inspections. It has in addition provided adequate details on sites where the water resource supply demand balance requires the current capacity to be maintained and which have no alternative source of supply or viable water trading option.
On balance, we consider that the company has presented sufficient evidence of assessment of the wider resilience options for the water resources system. It has also justified the selection of the multi-period investment plan on the basis of managing operational impacts and bill increases. The company also defends the multi-period approach as mitigating the inefficiencies that would arise due to supply chain lack of familiarisation with its asset estate and general poor experience in reservoir maintenance work.  The company has also provided new evidence of cost assurance for the phased programme, caveated with the understanding that the company has not been able to fully benchmark the costs of reservoir safety works.
</t>
  </si>
  <si>
    <t>5.1 PR19 Investment Planning WSH, September 2018
B2.13.WSH.CE.A1 Reservoir Safety IAP Response, April 2019
5.8B PR19 IC  Reservoir Safety WSH, September 2018
5.8B.2 Schedule of works anticipated for AMP7 WSH, September 2018</t>
  </si>
  <si>
    <t xml:space="preserve">The company states that its efficiency targets are based on some ongoing commercial arrangements with third parties. We would have expected to see evidence of the completion of the efficiency challenge exercise and its application to the cost claim.
ChandlerKBS provided a benchmarking comparison of the costs of the reservoir safety scheme to industry averages on behalf of the company for some elements of the plan. This however excludes some of the main cost categories in the programme, namely valve towers and pipework in dams. The company claims that this is because of limits to the availability of comparative industry costs. Details of on-costs are also not provided. 
The company has clarified the amount of the claim. It states that the £9.5m discrepancy between the value assigned to the Reservoir Safety programme (£79m in Wr8 and £69.5m in WS2) is the value of work at sites where the capital cost is rechargeable to NRW through Section 20 agreements and is included in Third Party costs.
On balance, the company has increased the level of external assurance on the costs but has not sufficiently demonstrated efficient unit costs. Supply chain involvement appears to be still in the early stages, which may limit the company’s view of efficient costs.
</t>
  </si>
  <si>
    <t>We challenged the company on its proposal of an aggregated ODI (Access, SEMD and Reservoir Safety) as customer protection against reservoir safety programme non-delivery/delays. The company now proposes an additional, specific customer protection outcome delivery incentive (ODI) for the Reservoir Safety investment programme. It states clearly its intention to return in full to customers any allowed totex for this programme that remains unspent at the end of the 2020-25 period.</t>
  </si>
  <si>
    <t xml:space="preserve">
B2.13.WSH.CE.A1 Reservoir Safety IAP Response, April 2019</t>
  </si>
  <si>
    <t>JS 31/05/19, RMc 26/06/19</t>
  </si>
  <si>
    <t xml:space="preserve">The company plans to replace 3 older water treatment works with a single new works (Merthyr) in the Cwm Taf area (225Ml/d capacity). It is seeking £73 million (all capex, no opex) in the period 2020 to 2025 to cover feasibility studies, project development, design and construction of both treatment, storage and network assets.  Construction would be completed in the period 2025 to 2030.  A further £124 million post-efficiency would be sought in the period 2025 to 2030 (total scheme cost £197 million). 
Claim is based on atypical capital investment. The drivers listed are: 10% population growth; deteriorating raw water quality; aging assets with increased breakdowns; limited land availability at current works; tightening water quality standards. </t>
  </si>
  <si>
    <t xml:space="preserve">Evidence for solution sizing and cost efficiency is still not fully justified and the company maintains its position that there will be no base maintenance savings through the implicit allowance. However, we do accept the need to invest to improve the service to customers. 
We make a negative adjustment based on our assumed sizing of the service reservoir (110 Ml rather than 160 Ml) of £13.1 million, and reduce the costs by a further £13 million (over the period 2020 to 2025 &amp; the period 2025 to 2030) for the inclusion in the cost breakdown of Dŵr Cymru programme overheads. 
We also consider a saving in base maintenance will be achieved which has been calculated by using the proportion of output that the new treatment works capacity provides applied to the proposed average 'Maintaining the long term capability of the assets - non-infra (Water treatment &amp; Treated water distribution)' spend of the company. This results in a base adjustment of £17 million.
As we identify that this solution should be delivered through direct procurement for customers, we have only allocated the direct procurement for customers management costs to the enhancement line, with the maintenance savings as a base adjustment. 
Direct procurement for customers management cost calculation is 6% of the total efficient solution cost for development (£197m-£13.1m-£13m), plus £1m pre-tender costs, plus 1% of total cost for tender costs, plus £0.15m per year management costs (assumed 4 years). This gives a direct procurement for customers allowance of: £13.563 million </t>
  </si>
  <si>
    <t xml:space="preserve">The company proposes to construct a new water treatment works to replace three existing ones and provide greater resilience against water quality issues and interruptions to supply. 
On 27 March 2019, the Drinking Water Inspectorate issued a notice that requires the decommissioning of the three existing works. The DWI letter outlines the requirement for Welsh to ‘Construct and commission Cwm Taff water treatment works and associated network connectivity to facilitate the decommissioning of Cantref, Llwynon and Pontsticill water treatment works’
The preferred option includes a £42m storage improvement (160 Ml, &gt;24 hours storage). The company provides more information relating to the sizing and storage time for the reservoir being proposed.
The company accepts that our contention that 8 hours is more normal is correct, but based on a lower assumed flow rate.
When the storage time is calculated using the maximum flow of 225Ml/d and adjusted for:
- One tank being out of service for maintenance;
- Typical useable tank capacity of 70% of the total storage; the top 20% is used for demand variations through the day and the bottom 10% is unusable without impact on water quality and customer service.
- The resultant usable, resilient storage volume is 74.2Ml (106Ml x 70%), equivalent to 8 hours at maximum flow 225 Ml/d.
Whilst acknowledging that some of the above events are likely to happen in combination, it is unlikely that they will all. Therefore, a revised adjustment is made for reservoir size, rejecting the need to have a third of the volume out for maintenance as part of the calculation.
We partially pass the need for investment based on the submissions but intervene regarding the scope (reservoir size) of this need.
</t>
  </si>
  <si>
    <t>In the original submission the company considers the claim is not covered by cost baselines as it is "a significant up-lift on historic spend so will not be within the data used to develop the cost models". 
Our view was that the cost claim is partly, but not fully, covered in the modelled baseline. We also consider a saving in base maintenance will be achieved which has been calculated by using the proportion of deployable output that the new works capacity provides applied to the proposed average Maintaining the long term capability of the assets - non-infra spend of the company.
In response to this the company states that it disagrees with the assertion that there is an implicit base saving for the following reasons:
- There will be no maintenance savings achieved on works that are only replaced after 10 years
- The size of savings should not be any larger than the current spend on the works
- The proportion of Maintaining the long term capability of the assets - non-infra is incorrect as this includes spend not on water treatment works
- This kind of investment should form part of the frontier shift
We still consider that there is a saving in base maintenance over the next 5 years as the company makes asset management decisions in the knowledge that the 3 water treatment works will not be in operation in 10 years time. We assume that the savings are based on the proportion of output that the new works capacity provides applied to the proposed average Maintaining the long term capability of the assets - non-infra (Water treatment &amp; Treated water distribution) spend of the company. The savings are calculated by profiling from zero in year 1 to full savings in year 10.</t>
  </si>
  <si>
    <t>In September 2018 the company states that "The driver for the investment is a combination of new legislation and best practice guidance, which is outside management control, and improved risk assessment practice."  
Raw water quality deterioration and related climate change impacts (e.g. increased landslips) are outside management control. The DWI has written letter of support for new water treatment works by 2030.
No further evidence is provided to support this.</t>
  </si>
  <si>
    <t>At the IAP we noted that the company has put forward a limited range of options for the investment case (do nothing, maintain only, replacing 3 or 5 existing water treatment works, different levels of treatment provision). A further option of replacing 8 water treatment works was ruled out on cost benefit grounds at an early stage in the assessment.  Analysis includes whole life costing.
Black and Veatch (BV) was appointed by the company in Sept 2017 (to April 2018) to undertake "a comprehensive review" of the Cwm Taf Water Supply Strategy to confirm the scope and cost for both scenarios, to construct a new water treatment works and to maintain the existing 3 and 5 water treatment works (review report, Sept 2018).  The scope review included treatment process and treated water storage requirements.  The company reports that the outcome of the BV review indicates the following:
- The proposed capacity of 225 Ml/d output was a reasonable basis for further assessment but it may be possible to increase or decrease the 225Ml/d figure prior to final design. 
- A new water treatment works to replace 3 existing water treatment works is the most cost beneficial solution.  
- BV does not comment on whether the proposed treatment volume is reasonable (160 Ml capacity, 26 hour storage at the 95%ile deployable output from the existing 3 water treatment works). 
This ia potential DPC solution but this is rejected by the company based on its technical assessment.
The company responds that it does not accept that the optioneering process that resulted in the eventual preferred
solution of the new Merthyr water treatment works was limited. 5 options were considered, with multiple sub-options of these investigated in further detail. We change our assessment to a Pass.</t>
  </si>
  <si>
    <t>In response to our various robustness of costs challenges (including the use of unit cost database, 20% efficiency improvement, and incorporation of opex costs) the company states the following: The cost estimates are based on the following:
"The majority of the project scope for the Cwm Taf Water Supply Strategy falls outside the range covered by our Unit Cost Database (UCD). In developing our cost estimate we followed a multi-stage process.
1. Initial costs were developed using our in-house unit cost models
2. An external engineering firm (Black &amp; Veatch) were appointed to review the costs
3. The quantity surveying experts within our in-house UCD team undertook a further review of the scope and application to models that had been recommended by Black &amp; Veatch.
4. Costs were benchmarked by Mott MacDonald Bentley (MMB), with comparisons across other companies"
The company also provides a more detailed cost breakdown 'Merthyr Cost Summary'
Beyond the scope (reservoir size) and overlap (base maintenance) challenges of the costs described above we identify from the detailed 'Merthyr Cost Summary' that in-house overheads that will be incurred whether this solution is progressed or not have been included. Therefore, the allowance under 'DCWW overheads' has been removed when calculating the total efficient scheme cost.</t>
  </si>
  <si>
    <t xml:space="preserve">In response to our customer protection challenge the company has revised its business plan to include a customer protection outcome delivery incentive (ODI) for the Cwm Taf Water Supply Strategy project. Full details of the outcome delivery incentive are included in the revised Performance commitments definitions IAP response. The company intends to return in full to customers any allowed totex for the Cwm Taf Water Supply Strategy that remains unspent at the end of AMP7.
This is an improvement for customers, however, protection on unspent investment does not include spend that doesn't deliver the planned outcome for replacing the 3 treatment works with a new one.
The delivery of this project through DPC and the allowance of DPC management costs only reduces the need for specific customer protection for this project. </t>
  </si>
  <si>
    <t xml:space="preserve">Company response to our initial assessment of business plans affordability challenge: 
"The replacement of three difficult to maintain water treatment works with one new water treatment works with 160Ml of storage will provide long term cost savings compared to the costs of continuing maintenance and upgrades of the existing water treatment works for a 40 year period. Over the life of the assets this will result in lower customer bills than would otherwise have been the case. Because of this we do not feel it would have been appropriate or meaningful to test the short-term bill impact with customers, especially in the context of bills which were in any case declining significantly in real terms. Our overall PR19 business plan including the Cwm Taf Water Strategy resulted in a £22 reduction in customer bills. Customer acceptability testing of our plan found that 92% of our customers found the plan acceptable and 95% found it affordable."
Based on the response above and the lower allocation as a result of the solution to be progressed via direct procurement for customers' we have revised the assessment to Partial Pass.  </t>
  </si>
  <si>
    <t>Tender costs (1% total efficient cost)</t>
  </si>
  <si>
    <t>Treatment works maintenance contribution calculation</t>
  </si>
  <si>
    <t>Average distribution input calculation</t>
  </si>
  <si>
    <t>Company capacity (average forecast distribution input) Ml/d</t>
  </si>
  <si>
    <t>Average</t>
  </si>
  <si>
    <t>Distribution input - BN1000 (Ml/d)</t>
  </si>
  <si>
    <t>We use the average works output as a proportion of the forecast average (2020-25) distribution input to calculate a proportion contribution of the works to supply. This is then used to determine the proportion of total maintenance costs that on average would be invested in the works based on the proportion of output.</t>
  </si>
  <si>
    <t>Maintenance costs</t>
  </si>
  <si>
    <t>£m, Water treatment - Maintaining the long term capability of the assets - non-infra</t>
  </si>
  <si>
    <t>2020-25 maintenance cost saving calculation</t>
  </si>
  <si>
    <t>Reservoir volume and cost calculation</t>
  </si>
  <si>
    <t>Proposed reservoir volume (Ml)</t>
  </si>
  <si>
    <t>Resized reservoir volume (Ml)</t>
  </si>
  <si>
    <t>5.8E.1 Cwm Taf Water Supply Strategy Review WSH, Page 24</t>
  </si>
  <si>
    <t>We update the reservoir size based on peak output (225Ml/d) and an allowance of 30% unavailable storage.</t>
  </si>
  <si>
    <t>Scheme cost breakdown adjustment</t>
  </si>
  <si>
    <t>Scheme cost breakdown - AMP7 overheads (£m)</t>
  </si>
  <si>
    <t>Cwm Taf Water Supply Strategy WN_001 Appendix B - cost summary</t>
  </si>
  <si>
    <t>Scheme cost breakdown - AMP8 overheads (£m)</t>
  </si>
  <si>
    <t>In house claim allowed (£m)</t>
  </si>
  <si>
    <t>Welsh Language Services</t>
  </si>
  <si>
    <t>Summary sheet - Dŵr Cymru</t>
  </si>
  <si>
    <t>wastewater network plus</t>
  </si>
  <si>
    <t>PR19 DD WSH.DD.CE.9. DWMPs.pdf</t>
  </si>
  <si>
    <t>Summary at DD</t>
  </si>
  <si>
    <t>DWMP</t>
  </si>
  <si>
    <t>Accept</t>
  </si>
  <si>
    <t>Welsh income score</t>
  </si>
  <si>
    <t>PM 31/10/2019</t>
  </si>
  <si>
    <t>PR19 DD WSH.DD.CE.3 Network water quality (Legal obligations)</t>
  </si>
  <si>
    <t>Welsh Income Score</t>
  </si>
  <si>
    <t>Draft determination representations - DPC - Cwm Taf water supply strategy, p2.</t>
  </si>
  <si>
    <t>"WSH.DD.CE.11 Residential retail DD representation", p9</t>
  </si>
  <si>
    <t xml:space="preserve">As at draft determination. </t>
  </si>
  <si>
    <t>The company has not raised substantive issues in its representation and we retain our draft determination assessment regarding this gate.</t>
  </si>
  <si>
    <t xml:space="preserve">Assessing the additional information provided in the draft determination representations we now consider that the base adjustment to account for maintenance savings (-£17 million) running up to the decommissioning of the three water treatment works is no longer appropriate. We acknowledge that any base savings due to maintenance strategy changes for these works may be small in the first 5 years (2020-25) leading up to decommissioning given the need to meet service levels. However, for 2025-30 we expect the company to take into consideration the implications of the work decommissioning in the submission of its forecast base costs and business plan submissions. </t>
  </si>
  <si>
    <t xml:space="preserve">No change in assessment for most gates. For need for adjustment we make one change as we now consider that the base adjustment to account for maintenance savings (-£17 million) running up to the decommissioning of the three water treatment works is no longer appropriate. We acknowledge that any base savings due to maintenance strategy changes for these works may be small in the first five years (2020-25) leading up to decommissioning given the need to meet service levels. However, for 2025-30 we expect the company to take into consideration the implications of the work decommissioning in the submission of its forecast base costs and business plan submissions. </t>
  </si>
  <si>
    <t xml:space="preserve">PR19 DD WSH.DD.CE.9. DWMPs.pdf
DWMP framework: https://www.water.org.uk/policy-topics/managing-sewage-and-drainage/drainage-and-wastewater-management-plans/
</t>
  </si>
  <si>
    <t>PR19 DD WSH.DD.CE.9. DWMPs.pdf
A framework for the production of Drainage and Wastewater Management Plans: https://www.water.org.uk/policy-topics/managing-sewage-and-drainage/drainage-and-wastewater-management-plans/</t>
  </si>
  <si>
    <t>The company has not raised substantive issues in its representation and we retain our draft determination assessment.</t>
  </si>
  <si>
    <t>PM, 02/12/19</t>
  </si>
  <si>
    <t xml:space="preserve">The company plans to replace three older water treatment works with a single new works (Merthyr) in the Cwm Taf area (225Ml/d capacity). It is seeking £73 million (all capex, no opex) in the period 2020 to 2025 to cover feasibility studies, project development, design and construction of both treatment, storage and network assets.  Construction would be completed in the period 2025 to 2030.  A further £124 million post-efficiency would be sought in the period 2025 to 2030 (total scheme cost £197 million). 
Claim is based on atypical capital investment. The drivers listed are: 10% population growth; deteriorating raw water quality; aging assets with increased breakdowns; limited land availability at current works; tightening water quality standards. </t>
  </si>
  <si>
    <t>KB</t>
  </si>
  <si>
    <t>SH, 06/12/19</t>
  </si>
  <si>
    <t>This is a new cost adjustment claim presented in August 2019. The claim covers the expenditure for development of the drainage and wastewater management plans (DWMPs) in 2020-25.</t>
  </si>
  <si>
    <t>Not presented.</t>
  </si>
  <si>
    <t>Dŵr Cymru states that the proposed expenditure does not include the costs associated with continuing with processes that the company is already undertaking under the Sustainable Drainage Plans (SDP) approach, as these are legitimately covered under base expenditure.
Dŵr Cymru asserts that the proposed expenditure has been developed based on the costs of delivering earlier sewerage planning processes, although no benchmarks are provided. Further, the company states that the costs are based on the optimum combination of in-house and consultancy service providers. The consultancy service will be procured via an open tender process. 
We are concerned that the evidence does not differentiate between the expenditure of setting the DWMPs in line with the DWMP framework and the additional expenditure that need to address the distinct policy and legislation that apply in Wales.</t>
  </si>
  <si>
    <t xml:space="preserve">We accept that additional investment will be required to fulfil the Welsh Government expectation to complete DWMPs. The allowance of 52% of the requested amount based on the historical expenditure related to the wastewater catchment planning is consistent with our approach described in the 'Securing cost efficiency technical appendix'
</t>
  </si>
  <si>
    <t>We reject the claim due to it not meeting the materiality threshold for a retail cost adjustment claim.</t>
  </si>
  <si>
    <t>The cost adjustment claim does not pass the materiality threshold for a residential retail cost claim (4%).</t>
  </si>
  <si>
    <t>GR 08/12/2019</t>
  </si>
  <si>
    <t>PM 09/12/2019</t>
  </si>
  <si>
    <t>No</t>
  </si>
  <si>
    <t>We allow 52% of the requested expenditure to enable the development of the DWMPs in 2020-25 which is consistent with our approach described in the 'Securing cost efficiency technical appendix'.</t>
  </si>
  <si>
    <r>
      <rPr>
        <sz val="10"/>
        <rFont val="Gill Sans MT"/>
        <family val="2"/>
      </rPr>
      <t xml:space="preserve">We agree that additional investment will be required to develop DWMPs in accordance with the DWMP framework developed by Water UK to ensure a more consistent basis for long-term planning of drainage and wastewater services as recognised by 21st Century Drainage Programme supported by Water UK.
Dŵr Cymru identifies that on top of the requirements outlined by </t>
    </r>
    <r>
      <rPr>
        <i/>
        <sz val="10"/>
        <rFont val="Gill Sans MT"/>
        <family val="2"/>
      </rPr>
      <t>A framework for the production of Drainage and Wastewater Management Plans</t>
    </r>
    <r>
      <rPr>
        <sz val="10"/>
        <rFont val="Gill Sans MT"/>
        <family val="2"/>
      </rPr>
      <t xml:space="preserve"> published by Water UK, there are additional expectations and duties arising from Welsh Government policy and legislation that make DWMPs unique compared to other water companies. These additional requirements will incur some additional cost. However, we do not find evidence of the unique circumstances satisfactory. Namely, we do not agree with the Dŵr Cymru assertion that the objectives of The Well-being of Future Generations (Wales) Act 2015 substantially differ from the framework for the production of DWMPs to justify the additional expenditure. </t>
    </r>
    <r>
      <rPr>
        <sz val="10"/>
        <color theme="1"/>
        <rFont val="Gill Sans MT"/>
        <family val="2"/>
      </rPr>
      <t xml:space="preserve">
</t>
    </r>
  </si>
  <si>
    <t>Dŵr Cymru states that the DWMP activities will be delivered through combination of in-house and consultancy service providers. The company asserts that this approach balances the costs of employing a new team solely to deliver DWMPs and the innovative approaches that external consultants can bring to the process. We partially agree that this supports best options for delivery for customers. However, the company could re-evaluate the approach in-line with how the company's existing catchment planning processes and resources would be utilised.</t>
  </si>
  <si>
    <t xml:space="preserve">We rejected this claim at draft determination because the company did not present sufficient and convincing evidence to support the case that it has unique regional operating conditions and we assessed this expenditure under the taste odour colour enhancement line. In its representations Dŵr Cymru has not raised substantive issues regarding our assessment and therefore we retain our draft determination. Please see taste, odour and colour feeder model for our final allowance 
</t>
  </si>
  <si>
    <t>The company has not raised substantive issues in its representation regarding this cost claim and we retain our draft determination assessment regarding this gate.</t>
  </si>
  <si>
    <t>GR 30/05/2019, RMc 01/07/2019</t>
  </si>
  <si>
    <t>Improving Customer Acceptability of Drinking Water through a combination of strategies (Zonal studies and hydraulic modelling; Zonal study interventions; WTW manganese improvements; and Worst served customers.</t>
  </si>
  <si>
    <t>New for Final Determination</t>
  </si>
  <si>
    <t>GR 11/12/2019</t>
  </si>
  <si>
    <t xml:space="preserve">As part of residential retail econometric models, we use the income score (a measure of deprivation produced by the Office for National Statistics) as a cost driver to act as a proxy for the probability of customers defaulting on paying their water and wastewater bills in a given operating region. The probability to default on bills drives bad debt related costs and is therefore included in our bad debt related and total cost models. In its draft determination representation, Dŵr Cymru claims that the wider availability of income score data for Wales relative to England disadvantages the company. Income scores for Wales are published annually, but are only published every five years for England. This means that the downwards trend in deprivation levels in the income score variable will only be captured for the Welsh companies but not the English companies. The company claims this results in a lower allowance compared to the English companies, which is not driven by differing levels of efficiency. We consider the company’s argument convincing and we therefore undertake additional testing. 
</t>
  </si>
  <si>
    <t xml:space="preserve">The company recommends fixing the Welsh income score  to mirror the approach for English regions, but we consider the available additional years of data for Welsh income scores benefits our models’ validity and enables us to use the most recent historical information available. We therefore decide not to change our core modelling approach. Nevertheless, to ensure Dŵr Cymru is not disadvantaged, we apply an off-model adjustment for Dŵr Cymru of £1.882m. We calculate this by applying the downwards trends in Equifax data on the propensity to default over the modelling period to each English company’s income score forecasts when setting modelled costs. This allows us to capture the decreasing levels of deprivation in English companies’ operating regions that is not accounted for in the income score variable. We then compare the efficient allowances to the unchanged allowances and award the difference to Dŵr Cymru’s allowances only. The impact on Hafren Dyfrdwy is immaterial, and our allowed costs are consistent with what the company requested, so we make no adjustment to the company’s allowance. </t>
  </si>
  <si>
    <t>JS 31/05/19, RMc 01/07/2019</t>
  </si>
  <si>
    <t>We note that the company has provided additional evidence to support the case that it has unique regional operating conditions. As at IAP we consider this is not the case. We also consider that Dŵr Cymru has failed to apply management control and invest previously to address taste odour and colour complaints at the same level as the rest of the sector. We reject the cost claim and assess this under the taste odour colour enhancement line where we make a partial allowance.</t>
  </si>
  <si>
    <t xml:space="preserve">Evidence was not fully persuasive and no account for maintenance implicit allowance was put forward by the company. However, we see the need to invest but not for the size of the proposed storage reservoir. 
Our estimates suggest that the cost for a 1/3 sized reservoir would be around 37% of the cost for the full sized one.
A 63% reduction on £42m (for reservoir) would be £26.5m. We also consider a saving in base maintenance will be achieved which has been calculated by using the proportion of deployable output that the new works capacity provides applied to the proposed average Maintaining the long term capability of the assets - non-infra spend of the company. This means our allowance for this scheme is £75-29.6-26.5 = £18.9m. </t>
  </si>
  <si>
    <t xml:space="preserve">The 2017 customer engagement exercise showed that customers expect the company to provide a Welsh telephone line and the option for written communication in Welsh for all documents. "Customers believe that offering this service benefits them by providing them with an essential service if they do not speak English or if Welsh is their preferred language" (pg. 3). The company attached its 2018 customer challenge group (CCG) report to the claim to provide assurance of this engagement. </t>
  </si>
  <si>
    <t>Drainage and Wastewater Management Plans</t>
  </si>
  <si>
    <t>As a result of the change in policy for final determination we no longer make the £17.001m adjustment for maintenance savings.</t>
  </si>
  <si>
    <t xml:space="preserve"> N/A</t>
  </si>
  <si>
    <t xml:space="preserve">               -</t>
  </si>
  <si>
    <t>WSH R2</t>
  </si>
  <si>
    <t>WSH-R2</t>
  </si>
  <si>
    <t>WSH-WWN DWMP</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</si>
</sst>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_(* #,##0.00_);_(* \(#,##0.00\);_(* &quot;-&quot;??_);_(@_)"/>
    <numFmt numFmtId="165" formatCode="#,##0.0;[Red]\-#,##0.0;\-"/>
    <numFmt numFmtId="166" formatCode="#,##0_);\(#,##0\);&quot;-  &quot;;&quot; &quot;@&quot; &quot;"/>
    <numFmt numFmtId="167" formatCode="#,##0.000"/>
    <numFmt numFmtId="168" formatCode="0.000"/>
    <numFmt numFmtId="169" formatCode="0.0%"/>
    <numFmt numFmtId="170" formatCode="_(* #,##0_);_(* \(#,##0\);_(* &quot;-&quot;??_);_(@_)"/>
    <numFmt numFmtId="171" formatCode="_(* #,##0.000_);_(* \(#,##0.000\);_(* &quot;-&quot;??_);_(@_)"/>
    <numFmt numFmtId="172" formatCode="_(* #,##0.0_);_(* \(#,##0.0\);_(* &quot;-&quot;??_);_(@_)"/>
    <numFmt numFmtId="173" formatCode="_-* #,##0.000_-;\-* #,##0.000_-;_-* &quot;-&quot;??_-;_-@_-"/>
  </numFmts>
  <fonts count="40"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0"/>
      <color theme="1"/>
      <name val="Gill Sans MT"/>
      <family val="2"/>
    </font>
    <font>
      <sz val="10"/>
      <color theme="1"/>
      <name val="Verdana"/>
      <family val="2"/>
    </font>
    <font>
      <b/>
      <sz val="10"/>
      <color theme="1"/>
      <name val="Gill Sans MT"/>
      <family val="2"/>
    </font>
    <font>
      <sz val="10"/>
      <name val="Arial"/>
      <family val="2"/>
    </font>
    <font>
      <b/>
      <sz val="10"/>
      <name val="Gill Sans MT"/>
      <family val="2"/>
    </font>
    <font>
      <sz val="10"/>
      <name val="Gill Sans MT"/>
      <family val="2"/>
    </font>
    <font>
      <sz val="9"/>
      <name val="Gill Sans MT"/>
      <family val="2"/>
    </font>
    <font>
      <b/>
      <sz val="14"/>
      <color theme="1"/>
      <name val="Gill Sans MT"/>
      <family val="2"/>
    </font>
    <font>
      <b/>
      <sz val="20"/>
      <color theme="3"/>
      <name val="Arial"/>
      <family val="2"/>
    </font>
    <font>
      <sz val="10"/>
      <color theme="5" tint="-0.24994659260841701"/>
      <name val="Arial"/>
      <family val="2"/>
    </font>
    <font>
      <b/>
      <sz val="10"/>
      <color theme="3"/>
      <name val="Arial"/>
      <family val="2"/>
    </font>
    <font>
      <sz val="9.5"/>
      <color theme="6" tint="-0.249977111117893"/>
      <name val="Arial"/>
      <family val="2"/>
    </font>
    <font>
      <sz val="10"/>
      <color theme="6" tint="-0.249977111117893"/>
      <name val="Gill Sans MT"/>
      <family val="2"/>
    </font>
    <font>
      <sz val="10"/>
      <color theme="1"/>
      <name val="Calibri"/>
      <family val="2"/>
      <scheme val="minor"/>
    </font>
    <font>
      <b/>
      <sz val="10"/>
      <color theme="1"/>
      <name val="Calibri"/>
      <family val="2"/>
      <scheme val="minor"/>
    </font>
    <font>
      <sz val="10"/>
      <color rgb="FFFF0000"/>
      <name val="Calibri"/>
      <family val="2"/>
      <scheme val="minor"/>
    </font>
    <font>
      <b/>
      <sz val="14"/>
      <color theme="3"/>
      <name val="Calibri"/>
      <family val="2"/>
      <scheme val="minor"/>
    </font>
    <font>
      <b/>
      <sz val="10"/>
      <name val="Calibri"/>
      <family val="2"/>
      <scheme val="minor"/>
    </font>
    <font>
      <sz val="10"/>
      <name val="Calibri"/>
      <family val="2"/>
      <scheme val="minor"/>
    </font>
    <font>
      <sz val="12"/>
      <color theme="3"/>
      <name val="Calibri"/>
      <family val="2"/>
      <scheme val="minor"/>
    </font>
    <font>
      <sz val="10"/>
      <color rgb="FFFF0000"/>
      <name val="Gill Sans MT"/>
      <family val="2"/>
    </font>
    <font>
      <b/>
      <u/>
      <sz val="10"/>
      <color theme="1"/>
      <name val="Gill Sans MT"/>
      <family val="2"/>
    </font>
    <font>
      <i/>
      <sz val="10"/>
      <name val="Gill Sans MT"/>
      <family val="2"/>
    </font>
    <font>
      <sz val="11"/>
      <color rgb="FFFF0000"/>
      <name val="Calibri"/>
      <family val="2"/>
      <scheme val="minor"/>
    </font>
    <font>
      <sz val="14"/>
      <color theme="1"/>
      <name val="Gill Sans MT"/>
      <family val="2"/>
    </font>
    <font>
      <b/>
      <u/>
      <sz val="10"/>
      <name val="Gill Sans MT"/>
      <family val="2"/>
    </font>
    <font>
      <b/>
      <u/>
      <sz val="10"/>
      <color theme="0" tint="-0.34998626667073579"/>
      <name val="Gill Sans MT"/>
      <family val="2"/>
    </font>
    <font>
      <sz val="11"/>
      <color theme="0" tint="-0.34998626667073579"/>
      <name val="Calibri"/>
      <family val="2"/>
      <scheme val="minor"/>
    </font>
    <font>
      <sz val="10"/>
      <color theme="0" tint="-0.34998626667073579"/>
      <name val="Gill Sans MT"/>
      <family val="2"/>
    </font>
    <font>
      <b/>
      <sz val="10"/>
      <color theme="0" tint="-0.34998626667073579"/>
      <name val="Gill Sans MT"/>
      <family val="2"/>
    </font>
    <font>
      <b/>
      <sz val="11"/>
      <color theme="0" tint="-0.34998626667073579"/>
      <name val="Calibri"/>
      <family val="2"/>
      <scheme val="minor"/>
    </font>
  </fonts>
  <fills count="7">
    <fill>
      <patternFill patternType="none"/>
    </fill>
    <fill>
      <patternFill patternType="gray125"/>
    </fill>
    <fill>
      <patternFill patternType="solid">
        <fgColor theme="9"/>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theme="9"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3"/>
      </bottom>
      <diagonal/>
    </border>
    <border>
      <left style="hair">
        <color indexed="57"/>
      </left>
      <right style="hair">
        <color indexed="57"/>
      </right>
      <top style="hair">
        <color indexed="57"/>
      </top>
      <bottom style="hair">
        <color indexed="57"/>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s>
  <cellStyleXfs count="42">
    <xf numFmtId="0" fontId="0" fillId="0" borderId="0"/>
    <xf numFmtId="164" fontId="8" fillId="0" borderId="0" applyFont="0" applyFill="0" applyBorder="0" applyAlignment="0" applyProtection="0"/>
    <xf numFmtId="0" fontId="10" fillId="0" borderId="0"/>
    <xf numFmtId="0" fontId="12" fillId="0" borderId="0"/>
    <xf numFmtId="0" fontId="8" fillId="0" borderId="0"/>
    <xf numFmtId="0" fontId="12" fillId="0" borderId="0"/>
    <xf numFmtId="0" fontId="12" fillId="0" borderId="0"/>
    <xf numFmtId="0" fontId="10" fillId="0" borderId="0"/>
    <xf numFmtId="164" fontId="12" fillId="0" borderId="0" applyFont="0" applyFill="0" applyBorder="0" applyAlignment="0" applyProtection="0"/>
    <xf numFmtId="0" fontId="12" fillId="0" borderId="0">
      <alignment vertical="center"/>
    </xf>
    <xf numFmtId="0" fontId="17" fillId="0" borderId="5" applyNumberFormat="0" applyFill="0" applyAlignment="0" applyProtection="0"/>
    <xf numFmtId="0" fontId="18" fillId="0" borderId="0" applyNumberFormat="0" applyFill="0" applyBorder="0" applyProtection="0">
      <alignment vertical="top"/>
    </xf>
    <xf numFmtId="165" fontId="12" fillId="0" borderId="6" applyAlignment="0">
      <alignment vertical="center"/>
    </xf>
    <xf numFmtId="0" fontId="19" fillId="0" borderId="0" applyNumberForma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9" fontId="8" fillId="0" borderId="0" applyFont="0" applyFill="0" applyBorder="0" applyAlignment="0" applyProtection="0"/>
    <xf numFmtId="0" fontId="7" fillId="0" borderId="0"/>
    <xf numFmtId="166" fontId="6" fillId="0" borderId="0" applyFont="0" applyFill="0" applyBorder="0" applyProtection="0">
      <alignment vertical="top"/>
    </xf>
    <xf numFmtId="0" fontId="5" fillId="0" borderId="0"/>
    <xf numFmtId="0" fontId="4" fillId="0" borderId="0"/>
    <xf numFmtId="0" fontId="3" fillId="0" borderId="0"/>
    <xf numFmtId="9" fontId="3" fillId="0" borderId="0" applyFont="0" applyFill="0" applyBorder="0" applyAlignment="0" applyProtection="0"/>
    <xf numFmtId="0" fontId="3" fillId="0" borderId="0"/>
    <xf numFmtId="0" fontId="12" fillId="0" borderId="0"/>
    <xf numFmtId="43" fontId="8" fillId="0" borderId="0" applyFont="0" applyFill="0" applyBorder="0" applyAlignment="0" applyProtection="0"/>
    <xf numFmtId="43" fontId="12" fillId="0" borderId="0" applyFont="0" applyFill="0" applyBorder="0" applyAlignment="0" applyProtection="0"/>
    <xf numFmtId="43" fontId="8" fillId="0" borderId="0" applyFont="0" applyFill="0" applyBorder="0" applyAlignment="0" applyProtection="0"/>
    <xf numFmtId="0" fontId="2" fillId="0" borderId="0"/>
    <xf numFmtId="166" fontId="2" fillId="0" borderId="0" applyFont="0" applyFill="0" applyBorder="0" applyProtection="0">
      <alignment vertical="top"/>
    </xf>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1" fillId="0" borderId="0"/>
    <xf numFmtId="166" fontId="1" fillId="0" borderId="0" applyFont="0" applyFill="0" applyBorder="0" applyProtection="0">
      <alignment vertical="top"/>
    </xf>
    <xf numFmtId="0" fontId="1" fillId="0" borderId="0"/>
    <xf numFmtId="0" fontId="1" fillId="0" borderId="0"/>
    <xf numFmtId="0" fontId="1" fillId="0" borderId="0"/>
    <xf numFmtId="9" fontId="1" fillId="0" borderId="0" applyFont="0" applyFill="0" applyBorder="0" applyAlignment="0" applyProtection="0"/>
    <xf numFmtId="0" fontId="1" fillId="0" borderId="0"/>
  </cellStyleXfs>
  <cellXfs count="306">
    <xf numFmtId="0" fontId="0" fillId="0" borderId="0" xfId="0"/>
    <xf numFmtId="0" fontId="9" fillId="0" borderId="0" xfId="0" applyFont="1"/>
    <xf numFmtId="0" fontId="14" fillId="0" borderId="0" xfId="5" applyFont="1"/>
    <xf numFmtId="0" fontId="14" fillId="0" borderId="0" xfId="0" applyFont="1"/>
    <xf numFmtId="0" fontId="13" fillId="0" borderId="0" xfId="0" applyFont="1"/>
    <xf numFmtId="164" fontId="9" fillId="0" borderId="1" xfId="1" applyFont="1" applyBorder="1"/>
    <xf numFmtId="0" fontId="9" fillId="0" borderId="1" xfId="0" applyFont="1" applyBorder="1"/>
    <xf numFmtId="0" fontId="14" fillId="0" borderId="0" xfId="6" applyFont="1"/>
    <xf numFmtId="0" fontId="11" fillId="0" borderId="0" xfId="7" applyFont="1"/>
    <xf numFmtId="0" fontId="11" fillId="0" borderId="0" xfId="0" applyFont="1" applyAlignment="1">
      <alignment wrapText="1"/>
    </xf>
    <xf numFmtId="0" fontId="9" fillId="0" borderId="0" xfId="4" applyFont="1"/>
    <xf numFmtId="0" fontId="16" fillId="2" borderId="2" xfId="4" applyFont="1" applyFill="1" applyBorder="1"/>
    <xf numFmtId="0" fontId="15" fillId="2" borderId="3" xfId="5" applyFont="1" applyFill="1" applyBorder="1"/>
    <xf numFmtId="0" fontId="14" fillId="2" borderId="4" xfId="5" applyFont="1" applyFill="1" applyBorder="1"/>
    <xf numFmtId="0" fontId="16" fillId="2" borderId="0" xfId="4" applyFont="1" applyFill="1" applyAlignment="1">
      <alignment vertical="center"/>
    </xf>
    <xf numFmtId="0" fontId="11" fillId="0" borderId="0" xfId="0" applyFont="1"/>
    <xf numFmtId="0" fontId="9" fillId="0" borderId="1" xfId="0" applyFont="1" applyBorder="1" applyAlignment="1">
      <alignment vertical="top"/>
    </xf>
    <xf numFmtId="0" fontId="9" fillId="0" borderId="1" xfId="0" applyFont="1" applyBorder="1" applyAlignment="1">
      <alignment vertical="top" wrapText="1"/>
    </xf>
    <xf numFmtId="0" fontId="9" fillId="0" borderId="0" xfId="0" applyFont="1" applyAlignment="1">
      <alignment horizontal="left" wrapText="1"/>
    </xf>
    <xf numFmtId="0" fontId="0" fillId="3" borderId="0" xfId="0" applyFill="1" applyAlignment="1">
      <alignment horizontal="right"/>
    </xf>
    <xf numFmtId="14" fontId="20" fillId="0" borderId="0" xfId="0" applyNumberFormat="1" applyFont="1" applyAlignment="1" applyProtection="1">
      <alignment horizontal="left"/>
      <protection locked="0"/>
    </xf>
    <xf numFmtId="0" fontId="9" fillId="3" borderId="1" xfId="0" applyFont="1" applyFill="1" applyBorder="1" applyAlignment="1">
      <alignment horizontal="left"/>
    </xf>
    <xf numFmtId="0" fontId="16" fillId="0" borderId="0" xfId="4" applyFont="1" applyAlignment="1">
      <alignment vertical="center"/>
    </xf>
    <xf numFmtId="0" fontId="21" fillId="0" borderId="1" xfId="0" applyFont="1" applyBorder="1" applyAlignment="1" applyProtection="1">
      <alignment horizontal="left"/>
      <protection locked="0"/>
    </xf>
    <xf numFmtId="14" fontId="21" fillId="0" borderId="1" xfId="0" applyNumberFormat="1" applyFont="1" applyBorder="1" applyAlignment="1" applyProtection="1">
      <alignment horizontal="left"/>
      <protection locked="0"/>
    </xf>
    <xf numFmtId="0" fontId="9" fillId="0" borderId="1" xfId="0" applyFont="1" applyBorder="1" applyAlignment="1">
      <alignment wrapText="1"/>
    </xf>
    <xf numFmtId="0" fontId="9" fillId="0" borderId="0" xfId="0" applyFont="1" applyBorder="1" applyAlignment="1">
      <alignment vertical="top"/>
    </xf>
    <xf numFmtId="0" fontId="9" fillId="0" borderId="8" xfId="0" applyFont="1" applyBorder="1" applyAlignment="1">
      <alignment vertical="top"/>
    </xf>
    <xf numFmtId="0" fontId="14" fillId="0" borderId="1" xfId="0" applyFont="1" applyBorder="1" applyAlignment="1">
      <alignment vertical="top" wrapText="1"/>
    </xf>
    <xf numFmtId="169" fontId="9" fillId="0" borderId="1" xfId="16" applyNumberFormat="1" applyFont="1" applyBorder="1"/>
    <xf numFmtId="0" fontId="16" fillId="2" borderId="0" xfId="4" applyFont="1" applyFill="1" applyAlignment="1">
      <alignment vertical="center" wrapText="1"/>
    </xf>
    <xf numFmtId="0" fontId="9" fillId="0" borderId="0" xfId="0" applyFont="1" applyAlignment="1">
      <alignment wrapText="1"/>
    </xf>
    <xf numFmtId="0" fontId="9" fillId="0" borderId="0" xfId="0" applyFont="1" applyBorder="1" applyAlignment="1">
      <alignment vertical="top" wrapText="1"/>
    </xf>
    <xf numFmtId="0" fontId="16" fillId="0" borderId="0" xfId="4" applyFont="1" applyAlignment="1">
      <alignment vertical="center" wrapText="1"/>
    </xf>
    <xf numFmtId="14" fontId="20" fillId="0" borderId="0" xfId="0" applyNumberFormat="1" applyFont="1" applyAlignment="1" applyProtection="1">
      <alignment horizontal="left" wrapText="1"/>
      <protection locked="0"/>
    </xf>
    <xf numFmtId="0" fontId="9" fillId="0" borderId="8" xfId="0" applyFont="1" applyBorder="1" applyAlignment="1">
      <alignment vertical="top" wrapText="1"/>
    </xf>
    <xf numFmtId="0" fontId="9" fillId="0" borderId="1" xfId="4" applyFont="1" applyBorder="1" applyAlignment="1">
      <alignment vertical="top" wrapText="1"/>
    </xf>
    <xf numFmtId="0" fontId="9" fillId="0" borderId="1" xfId="4" applyFont="1" applyBorder="1" applyAlignment="1">
      <alignment vertical="top"/>
    </xf>
    <xf numFmtId="0" fontId="14" fillId="0" borderId="1" xfId="4" applyFont="1" applyBorder="1" applyAlignment="1">
      <alignment vertical="top" wrapText="1"/>
    </xf>
    <xf numFmtId="168" fontId="14" fillId="0" borderId="1" xfId="0" applyNumberFormat="1" applyFont="1" applyBorder="1"/>
    <xf numFmtId="168" fontId="9" fillId="0" borderId="0" xfId="0" applyNumberFormat="1" applyFont="1"/>
    <xf numFmtId="0" fontId="9" fillId="0" borderId="1" xfId="0" applyFont="1" applyFill="1" applyBorder="1"/>
    <xf numFmtId="0" fontId="9" fillId="0" borderId="7" xfId="0" applyFont="1" applyFill="1" applyBorder="1"/>
    <xf numFmtId="170" fontId="14" fillId="0" borderId="1" xfId="1" applyNumberFormat="1" applyFont="1" applyBorder="1"/>
    <xf numFmtId="170" fontId="9" fillId="0" borderId="1" xfId="1" applyNumberFormat="1" applyFont="1" applyBorder="1"/>
    <xf numFmtId="0" fontId="22" fillId="0" borderId="0" xfId="0" applyFont="1" applyFill="1"/>
    <xf numFmtId="0" fontId="25" fillId="4" borderId="0" xfId="4" applyFont="1" applyFill="1" applyAlignment="1">
      <alignment vertical="center"/>
    </xf>
    <xf numFmtId="0" fontId="22" fillId="0" borderId="0" xfId="0" applyFont="1"/>
    <xf numFmtId="0" fontId="22" fillId="4" borderId="0" xfId="0" applyFont="1" applyFill="1"/>
    <xf numFmtId="0" fontId="27" fillId="0" borderId="0" xfId="0" applyFont="1"/>
    <xf numFmtId="0" fontId="23" fillId="0" borderId="0" xfId="0" applyFont="1"/>
    <xf numFmtId="0" fontId="24" fillId="0" borderId="0" xfId="0" applyFont="1"/>
    <xf numFmtId="0" fontId="22" fillId="0" borderId="1" xfId="0" applyFont="1" applyBorder="1"/>
    <xf numFmtId="0" fontId="26" fillId="0" borderId="2" xfId="0" applyFont="1" applyBorder="1" applyAlignment="1">
      <alignment horizontal="centerContinuous"/>
    </xf>
    <xf numFmtId="0" fontId="23" fillId="0" borderId="4" xfId="0" applyFont="1" applyBorder="1" applyAlignment="1">
      <alignment horizontal="centerContinuous"/>
    </xf>
    <xf numFmtId="0" fontId="23" fillId="4" borderId="0" xfId="4" applyFont="1" applyFill="1"/>
    <xf numFmtId="0" fontId="23" fillId="0" borderId="0" xfId="4" applyFont="1" applyFill="1"/>
    <xf numFmtId="0" fontId="28" fillId="4" borderId="0" xfId="0" applyFont="1" applyFill="1"/>
    <xf numFmtId="0" fontId="27" fillId="0" borderId="1" xfId="0" applyFont="1" applyBorder="1" applyAlignment="1">
      <alignment wrapText="1"/>
    </xf>
    <xf numFmtId="164" fontId="22" fillId="0" borderId="1" xfId="1" applyFont="1" applyBorder="1" applyAlignment="1">
      <alignment wrapText="1"/>
    </xf>
    <xf numFmtId="164" fontId="22" fillId="0" borderId="1" xfId="1" applyFont="1" applyFill="1" applyBorder="1" applyAlignment="1">
      <alignment wrapText="1"/>
    </xf>
    <xf numFmtId="0" fontId="26" fillId="0" borderId="1" xfId="0" applyFont="1" applyBorder="1" applyAlignment="1">
      <alignment horizontal="left" wrapText="1"/>
    </xf>
    <xf numFmtId="0" fontId="23" fillId="0" borderId="1" xfId="0" applyFont="1" applyBorder="1" applyAlignment="1">
      <alignment horizontal="left" wrapText="1"/>
    </xf>
    <xf numFmtId="0" fontId="23" fillId="0" borderId="1" xfId="0" applyFont="1" applyFill="1" applyBorder="1" applyAlignment="1">
      <alignment horizontal="left" wrapText="1"/>
    </xf>
    <xf numFmtId="0" fontId="14" fillId="0" borderId="1" xfId="0" applyFont="1" applyBorder="1" applyAlignment="1" applyProtection="1">
      <alignment horizontal="left"/>
      <protection locked="0"/>
    </xf>
    <xf numFmtId="14" fontId="14" fillId="0" borderId="1" xfId="0" applyNumberFormat="1" applyFont="1" applyBorder="1" applyAlignment="1" applyProtection="1">
      <alignment horizontal="left"/>
      <protection locked="0"/>
    </xf>
    <xf numFmtId="0" fontId="27" fillId="3" borderId="0" xfId="0" applyFont="1" applyFill="1" applyBorder="1"/>
    <xf numFmtId="168" fontId="22" fillId="3" borderId="0" xfId="1" applyNumberFormat="1" applyFont="1" applyFill="1" applyBorder="1"/>
    <xf numFmtId="0" fontId="22" fillId="3" borderId="0" xfId="0" applyFont="1" applyFill="1" applyBorder="1" applyAlignment="1">
      <alignment horizontal="left" vertical="top"/>
    </xf>
    <xf numFmtId="0" fontId="22" fillId="3" borderId="0" xfId="0" applyFont="1" applyFill="1" applyBorder="1"/>
    <xf numFmtId="164" fontId="22" fillId="3" borderId="0" xfId="1" applyFont="1" applyFill="1" applyBorder="1"/>
    <xf numFmtId="0" fontId="22" fillId="3" borderId="0" xfId="0" applyFont="1" applyFill="1" applyBorder="1" applyAlignment="1">
      <alignment horizontal="center" vertical="center" wrapText="1"/>
    </xf>
    <xf numFmtId="0" fontId="23" fillId="3" borderId="0" xfId="0" applyFont="1" applyFill="1" applyBorder="1" applyAlignment="1">
      <alignment wrapText="1"/>
    </xf>
    <xf numFmtId="0" fontId="14" fillId="0" borderId="0" xfId="0" applyFont="1" applyAlignment="1">
      <alignment horizontal="right"/>
    </xf>
    <xf numFmtId="0" fontId="23" fillId="3" borderId="0" xfId="0" applyFont="1" applyFill="1" applyBorder="1"/>
    <xf numFmtId="168" fontId="22" fillId="3" borderId="0" xfId="0" applyNumberFormat="1" applyFont="1" applyFill="1" applyBorder="1"/>
    <xf numFmtId="168" fontId="24" fillId="3" borderId="0" xfId="0" applyNumberFormat="1" applyFont="1" applyFill="1" applyBorder="1"/>
    <xf numFmtId="172" fontId="27" fillId="0" borderId="1" xfId="1" applyNumberFormat="1" applyFont="1" applyBorder="1" applyAlignment="1">
      <alignment wrapText="1"/>
    </xf>
    <xf numFmtId="0" fontId="26" fillId="0" borderId="0" xfId="0" applyFont="1"/>
    <xf numFmtId="0" fontId="27" fillId="0" borderId="1" xfId="0" applyFont="1" applyBorder="1"/>
    <xf numFmtId="164" fontId="9" fillId="0" borderId="7" xfId="0" applyNumberFormat="1" applyFont="1" applyFill="1" applyBorder="1"/>
    <xf numFmtId="167" fontId="0" fillId="0" borderId="0" xfId="0" applyNumberFormat="1"/>
    <xf numFmtId="0" fontId="16" fillId="5" borderId="0" xfId="0" applyFont="1" applyFill="1"/>
    <xf numFmtId="0" fontId="9" fillId="5" borderId="0" xfId="0" applyFont="1" applyFill="1"/>
    <xf numFmtId="0" fontId="29" fillId="5" borderId="1" xfId="0" applyFont="1" applyFill="1" applyBorder="1" applyAlignment="1">
      <alignment vertical="top"/>
    </xf>
    <xf numFmtId="0" fontId="29" fillId="5" borderId="1" xfId="0" applyFont="1" applyFill="1" applyBorder="1"/>
    <xf numFmtId="0" fontId="29" fillId="5" borderId="0" xfId="0" applyFont="1" applyFill="1"/>
    <xf numFmtId="0" fontId="13" fillId="5" borderId="0" xfId="0" applyFont="1" applyFill="1"/>
    <xf numFmtId="0" fontId="29" fillId="5" borderId="1" xfId="0" applyFont="1" applyFill="1" applyBorder="1" applyAlignment="1">
      <alignment vertical="top" wrapText="1"/>
    </xf>
    <xf numFmtId="164" fontId="29" fillId="5" borderId="1" xfId="1" applyFont="1" applyFill="1" applyBorder="1"/>
    <xf numFmtId="0" fontId="29" fillId="5" borderId="7" xfId="0" applyFont="1" applyFill="1" applyBorder="1"/>
    <xf numFmtId="0" fontId="29" fillId="5" borderId="0" xfId="0" applyFont="1" applyFill="1" applyBorder="1" applyAlignment="1">
      <alignment horizontal="right"/>
    </xf>
    <xf numFmtId="0" fontId="29" fillId="5" borderId="0" xfId="0" applyFont="1" applyFill="1" applyBorder="1"/>
    <xf numFmtId="2" fontId="29" fillId="5" borderId="1" xfId="0" applyNumberFormat="1" applyFont="1" applyFill="1" applyBorder="1"/>
    <xf numFmtId="0" fontId="29" fillId="5" borderId="1" xfId="0" applyFont="1" applyFill="1" applyBorder="1" applyAlignment="1">
      <alignment wrapText="1"/>
    </xf>
    <xf numFmtId="9" fontId="29" fillId="5" borderId="1" xfId="16" applyFont="1" applyFill="1" applyBorder="1"/>
    <xf numFmtId="0" fontId="13" fillId="5" borderId="0" xfId="0" applyFont="1" applyFill="1" applyAlignment="1">
      <alignment wrapText="1"/>
    </xf>
    <xf numFmtId="0" fontId="29" fillId="5" borderId="0" xfId="0" applyFont="1" applyFill="1" applyAlignment="1">
      <alignment wrapText="1"/>
    </xf>
    <xf numFmtId="164" fontId="9" fillId="0" borderId="7" xfId="1" applyFont="1" applyFill="1" applyBorder="1"/>
    <xf numFmtId="0" fontId="22" fillId="0" borderId="1" xfId="0" applyFont="1" applyBorder="1" applyAlignment="1">
      <alignment vertical="top" wrapText="1"/>
    </xf>
    <xf numFmtId="0" fontId="11" fillId="0" borderId="0" xfId="0" applyFont="1" applyAlignment="1">
      <alignment horizontal="center"/>
    </xf>
    <xf numFmtId="2" fontId="9" fillId="0" borderId="0" xfId="0" applyNumberFormat="1" applyFont="1" applyAlignment="1">
      <alignment horizontal="center"/>
    </xf>
    <xf numFmtId="0" fontId="9" fillId="0" borderId="0" xfId="0" applyFont="1" applyAlignment="1">
      <alignment horizontal="center"/>
    </xf>
    <xf numFmtId="0" fontId="0" fillId="0" borderId="0" xfId="0" applyAlignment="1">
      <alignment horizontal="center"/>
    </xf>
    <xf numFmtId="164" fontId="9" fillId="0" borderId="0" xfId="0" applyNumberFormat="1" applyFont="1"/>
    <xf numFmtId="0" fontId="9" fillId="0" borderId="1" xfId="0" applyFont="1" applyBorder="1" applyAlignment="1">
      <alignment vertical="center" wrapText="1"/>
    </xf>
    <xf numFmtId="9" fontId="9" fillId="0" borderId="1" xfId="16" applyFont="1" applyBorder="1" applyAlignment="1">
      <alignment horizontal="center" vertical="center"/>
    </xf>
    <xf numFmtId="0" fontId="13" fillId="0" borderId="0" xfId="0" applyFont="1" applyFill="1" applyBorder="1"/>
    <xf numFmtId="0" fontId="29" fillId="0" borderId="0" xfId="0" applyFont="1" applyFill="1" applyBorder="1"/>
    <xf numFmtId="0" fontId="9" fillId="0" borderId="0" xfId="0" applyFont="1" applyFill="1" applyBorder="1"/>
    <xf numFmtId="0" fontId="29" fillId="0" borderId="0" xfId="0" applyFont="1" applyFill="1" applyBorder="1" applyAlignment="1">
      <alignment vertical="top"/>
    </xf>
    <xf numFmtId="0" fontId="29" fillId="0" borderId="0" xfId="0" applyFont="1" applyFill="1" applyBorder="1" applyAlignment="1">
      <alignment vertical="top" wrapText="1"/>
    </xf>
    <xf numFmtId="164" fontId="29" fillId="0" borderId="0" xfId="1" applyFont="1" applyFill="1" applyBorder="1"/>
    <xf numFmtId="0" fontId="29" fillId="0" borderId="0" xfId="0" applyFont="1" applyFill="1" applyBorder="1" applyAlignment="1">
      <alignment horizontal="right"/>
    </xf>
    <xf numFmtId="2" fontId="29" fillId="0" borderId="0" xfId="0" applyNumberFormat="1" applyFont="1" applyFill="1" applyBorder="1"/>
    <xf numFmtId="0" fontId="29" fillId="0" borderId="0" xfId="0" applyFont="1" applyFill="1" applyBorder="1" applyAlignment="1">
      <alignment wrapText="1"/>
    </xf>
    <xf numFmtId="9" fontId="29" fillId="0" borderId="0" xfId="16" applyFont="1" applyFill="1" applyBorder="1"/>
    <xf numFmtId="0" fontId="13" fillId="0" borderId="0" xfId="0" applyFont="1" applyFill="1" applyBorder="1" applyAlignment="1">
      <alignment wrapText="1"/>
    </xf>
    <xf numFmtId="171" fontId="9" fillId="0" borderId="1" xfId="1" applyNumberFormat="1" applyFont="1" applyBorder="1" applyAlignment="1">
      <alignment horizontal="center" vertical="center"/>
    </xf>
    <xf numFmtId="169" fontId="9" fillId="0" borderId="1" xfId="16" applyNumberFormat="1" applyFont="1" applyBorder="1" applyAlignment="1">
      <alignment horizontal="center"/>
    </xf>
    <xf numFmtId="0" fontId="9" fillId="0" borderId="1" xfId="0" applyFont="1" applyBorder="1" applyAlignment="1">
      <alignment horizontal="center"/>
    </xf>
    <xf numFmtId="164" fontId="14" fillId="0" borderId="1" xfId="1" applyFont="1" applyBorder="1"/>
    <xf numFmtId="0" fontId="11" fillId="0" borderId="0" xfId="4" applyFont="1"/>
    <xf numFmtId="0" fontId="9" fillId="0" borderId="1" xfId="4" applyFont="1" applyBorder="1" applyAlignment="1">
      <alignment horizontal="left" wrapText="1"/>
    </xf>
    <xf numFmtId="0" fontId="9" fillId="0" borderId="0" xfId="4" applyFont="1" applyAlignment="1">
      <alignment horizontal="left" wrapText="1"/>
    </xf>
    <xf numFmtId="0" fontId="9" fillId="0" borderId="1" xfId="4" applyFont="1" applyBorder="1"/>
    <xf numFmtId="171" fontId="9" fillId="0" borderId="1" xfId="15" applyNumberFormat="1" applyFont="1" applyBorder="1"/>
    <xf numFmtId="0" fontId="9" fillId="0" borderId="1" xfId="4" applyFont="1" applyFill="1" applyBorder="1"/>
    <xf numFmtId="168" fontId="9" fillId="0" borderId="7" xfId="4" applyNumberFormat="1" applyFont="1" applyFill="1" applyBorder="1"/>
    <xf numFmtId="171" fontId="9" fillId="0" borderId="7" xfId="15" applyNumberFormat="1" applyFont="1" applyFill="1" applyBorder="1"/>
    <xf numFmtId="0" fontId="9" fillId="0" borderId="7" xfId="4" applyFont="1" applyFill="1" applyBorder="1"/>
    <xf numFmtId="0" fontId="14" fillId="0" borderId="0" xfId="4" applyFont="1" applyAlignment="1">
      <alignment horizontal="right"/>
    </xf>
    <xf numFmtId="0" fontId="14" fillId="0" borderId="0" xfId="4" applyFont="1"/>
    <xf numFmtId="0" fontId="30" fillId="0" borderId="9" xfId="4" applyFont="1" applyBorder="1"/>
    <xf numFmtId="0" fontId="9" fillId="0" borderId="10" xfId="4" applyFont="1" applyBorder="1"/>
    <xf numFmtId="0" fontId="9" fillId="0" borderId="11" xfId="4" applyFont="1" applyBorder="1"/>
    <xf numFmtId="173" fontId="9" fillId="0" borderId="12" xfId="4" applyNumberFormat="1" applyFont="1" applyBorder="1" applyAlignment="1">
      <alignment horizontal="center"/>
    </xf>
    <xf numFmtId="0" fontId="9" fillId="0" borderId="13" xfId="4" applyFont="1" applyBorder="1"/>
    <xf numFmtId="173" fontId="9" fillId="0" borderId="14" xfId="4" applyNumberFormat="1" applyFont="1" applyBorder="1" applyAlignment="1">
      <alignment horizontal="center"/>
    </xf>
    <xf numFmtId="14" fontId="21" fillId="0" borderId="1" xfId="0" applyNumberFormat="1" applyFont="1" applyBorder="1" applyAlignment="1" applyProtection="1">
      <alignment horizontal="left" wrapText="1"/>
      <protection locked="0"/>
    </xf>
    <xf numFmtId="164" fontId="9" fillId="0" borderId="0" xfId="0" applyNumberFormat="1" applyFont="1"/>
    <xf numFmtId="0" fontId="30" fillId="0" borderId="0" xfId="4" applyFont="1"/>
    <xf numFmtId="0" fontId="0" fillId="0" borderId="15" xfId="0" applyBorder="1"/>
    <xf numFmtId="0" fontId="9" fillId="0" borderId="10" xfId="0" applyFont="1" applyBorder="1"/>
    <xf numFmtId="0" fontId="9" fillId="0" borderId="11" xfId="0" applyFont="1" applyBorder="1"/>
    <xf numFmtId="0" fontId="9" fillId="0" borderId="0" xfId="0" applyFont="1" applyBorder="1" applyAlignment="1">
      <alignment horizontal="center"/>
    </xf>
    <xf numFmtId="0" fontId="9" fillId="0" borderId="16" xfId="0" applyFont="1" applyBorder="1" applyAlignment="1">
      <alignment horizontal="center"/>
    </xf>
    <xf numFmtId="0" fontId="9" fillId="0" borderId="13" xfId="0" applyFont="1" applyBorder="1"/>
    <xf numFmtId="0" fontId="14" fillId="0" borderId="12" xfId="0" applyFont="1" applyBorder="1"/>
    <xf numFmtId="0" fontId="14" fillId="0" borderId="14" xfId="0" applyFont="1" applyBorder="1"/>
    <xf numFmtId="0" fontId="9" fillId="0" borderId="17" xfId="0" applyFont="1" applyBorder="1"/>
    <xf numFmtId="171" fontId="11" fillId="0" borderId="18" xfId="0" applyNumberFormat="1" applyFont="1" applyFill="1" applyBorder="1" applyAlignment="1">
      <alignment vertical="center"/>
    </xf>
    <xf numFmtId="0" fontId="9" fillId="0" borderId="19" xfId="0" applyFont="1" applyBorder="1" applyAlignment="1">
      <alignment horizontal="left" wrapText="1"/>
    </xf>
    <xf numFmtId="0" fontId="9" fillId="0" borderId="1" xfId="0" applyFont="1" applyBorder="1" applyAlignment="1">
      <alignment horizontal="left" wrapText="1"/>
    </xf>
    <xf numFmtId="0" fontId="9" fillId="0" borderId="2" xfId="4" applyFont="1" applyBorder="1" applyAlignment="1">
      <alignment vertical="top" wrapText="1"/>
    </xf>
    <xf numFmtId="0" fontId="9" fillId="0" borderId="4" xfId="4" applyFont="1" applyBorder="1" applyAlignment="1">
      <alignment vertical="top" wrapText="1"/>
    </xf>
    <xf numFmtId="0" fontId="16" fillId="6" borderId="0" xfId="4" applyFont="1" applyFill="1" applyAlignment="1">
      <alignment vertical="center"/>
    </xf>
    <xf numFmtId="0" fontId="11" fillId="6" borderId="0" xfId="4" applyFont="1" applyFill="1"/>
    <xf numFmtId="0" fontId="9" fillId="6" borderId="0" xfId="0" applyFont="1" applyFill="1"/>
    <xf numFmtId="0" fontId="9" fillId="6" borderId="1" xfId="0" applyFont="1" applyFill="1" applyBorder="1" applyAlignment="1">
      <alignment horizontal="left"/>
    </xf>
    <xf numFmtId="0" fontId="21" fillId="6" borderId="1" xfId="0" applyFont="1" applyFill="1" applyBorder="1" applyAlignment="1" applyProtection="1">
      <alignment horizontal="left"/>
      <protection locked="0"/>
    </xf>
    <xf numFmtId="14" fontId="21" fillId="6" borderId="1" xfId="0" applyNumberFormat="1" applyFont="1" applyFill="1" applyBorder="1" applyAlignment="1" applyProtection="1">
      <alignment horizontal="left"/>
      <protection locked="0"/>
    </xf>
    <xf numFmtId="0" fontId="0" fillId="6" borderId="0" xfId="0" applyFill="1" applyAlignment="1">
      <alignment horizontal="right"/>
    </xf>
    <xf numFmtId="14" fontId="20" fillId="6" borderId="0" xfId="0" applyNumberFormat="1" applyFont="1" applyFill="1" applyAlignment="1" applyProtection="1">
      <alignment horizontal="left"/>
      <protection locked="0"/>
    </xf>
    <xf numFmtId="0" fontId="11" fillId="6" borderId="0" xfId="0" applyFont="1" applyFill="1"/>
    <xf numFmtId="0" fontId="9" fillId="6" borderId="1" xfId="4" applyFont="1" applyFill="1" applyBorder="1" applyAlignment="1">
      <alignment vertical="top"/>
    </xf>
    <xf numFmtId="0" fontId="9" fillId="6" borderId="1" xfId="4" applyFont="1" applyFill="1" applyBorder="1" applyAlignment="1">
      <alignment horizontal="left" wrapText="1"/>
    </xf>
    <xf numFmtId="0" fontId="9" fillId="6" borderId="0" xfId="4" applyFont="1" applyFill="1" applyAlignment="1">
      <alignment horizontal="left" wrapText="1"/>
    </xf>
    <xf numFmtId="0" fontId="9" fillId="6" borderId="1" xfId="4" applyFont="1" applyFill="1" applyBorder="1"/>
    <xf numFmtId="0" fontId="9" fillId="6" borderId="0" xfId="4" applyFont="1" applyFill="1"/>
    <xf numFmtId="171" fontId="9" fillId="6" borderId="1" xfId="15" applyNumberFormat="1" applyFont="1" applyFill="1" applyBorder="1"/>
    <xf numFmtId="168" fontId="9" fillId="6" borderId="7" xfId="4" applyNumberFormat="1" applyFont="1" applyFill="1" applyBorder="1"/>
    <xf numFmtId="171" fontId="9" fillId="6" borderId="7" xfId="15" applyNumberFormat="1" applyFont="1" applyFill="1" applyBorder="1"/>
    <xf numFmtId="0" fontId="9" fillId="6" borderId="7" xfId="4" applyFont="1" applyFill="1" applyBorder="1"/>
    <xf numFmtId="0" fontId="14" fillId="6" borderId="0" xfId="4" applyFont="1" applyFill="1" applyAlignment="1">
      <alignment horizontal="right"/>
    </xf>
    <xf numFmtId="0" fontId="14" fillId="6" borderId="0" xfId="4" applyFont="1" applyFill="1"/>
    <xf numFmtId="0" fontId="9" fillId="6" borderId="1" xfId="0" applyFont="1" applyFill="1" applyBorder="1"/>
    <xf numFmtId="170" fontId="9" fillId="6" borderId="1" xfId="1" applyNumberFormat="1" applyFont="1" applyFill="1" applyBorder="1" applyAlignment="1">
      <alignment horizontal="center"/>
    </xf>
    <xf numFmtId="0" fontId="9" fillId="6" borderId="1" xfId="0" applyFont="1" applyFill="1" applyBorder="1" applyAlignment="1">
      <alignment wrapText="1"/>
    </xf>
    <xf numFmtId="169" fontId="9" fillId="6" borderId="1" xfId="16" applyNumberFormat="1" applyFont="1" applyFill="1" applyBorder="1" applyAlignment="1">
      <alignment horizontal="center"/>
    </xf>
    <xf numFmtId="0" fontId="9" fillId="6" borderId="1" xfId="0" applyFont="1" applyFill="1" applyBorder="1" applyAlignment="1">
      <alignment horizontal="center"/>
    </xf>
    <xf numFmtId="0" fontId="14" fillId="6" borderId="1" xfId="4" applyFont="1" applyFill="1" applyBorder="1" applyAlignment="1">
      <alignment vertical="top" wrapText="1"/>
    </xf>
    <xf numFmtId="0" fontId="9" fillId="6" borderId="1" xfId="4" applyFont="1" applyFill="1" applyBorder="1" applyAlignment="1">
      <alignment vertical="top" wrapText="1"/>
    </xf>
    <xf numFmtId="171" fontId="9" fillId="0" borderId="0" xfId="1" applyNumberFormat="1" applyFont="1" applyBorder="1" applyAlignment="1">
      <alignment horizontal="center" vertical="center"/>
    </xf>
    <xf numFmtId="0" fontId="16" fillId="6" borderId="0" xfId="4" applyFont="1" applyFill="1" applyAlignment="1">
      <alignment vertical="center" wrapText="1"/>
    </xf>
    <xf numFmtId="0" fontId="9" fillId="6" borderId="0" xfId="0" applyFont="1" applyFill="1" applyAlignment="1">
      <alignment wrapText="1"/>
    </xf>
    <xf numFmtId="14" fontId="21" fillId="6" borderId="1" xfId="0" applyNumberFormat="1" applyFont="1" applyFill="1" applyBorder="1" applyAlignment="1" applyProtection="1">
      <alignment horizontal="left" wrapText="1"/>
      <protection locked="0"/>
    </xf>
    <xf numFmtId="14" fontId="20" fillId="6" borderId="0" xfId="0" applyNumberFormat="1" applyFont="1" applyFill="1" applyAlignment="1" applyProtection="1">
      <alignment horizontal="left" wrapText="1"/>
      <protection locked="0"/>
    </xf>
    <xf numFmtId="0" fontId="9" fillId="6" borderId="1" xfId="0" applyFont="1" applyFill="1" applyBorder="1" applyAlignment="1">
      <alignment vertical="top"/>
    </xf>
    <xf numFmtId="0" fontId="9" fillId="6" borderId="1" xfId="0" applyFont="1" applyFill="1" applyBorder="1" applyAlignment="1">
      <alignment vertical="top" wrapText="1"/>
    </xf>
    <xf numFmtId="0" fontId="9" fillId="6" borderId="1" xfId="0" applyFont="1" applyFill="1" applyBorder="1" applyAlignment="1">
      <alignment horizontal="left" wrapText="1"/>
    </xf>
    <xf numFmtId="0" fontId="9" fillId="6" borderId="0" xfId="0" applyFont="1" applyFill="1" applyAlignment="1">
      <alignment horizontal="left" wrapText="1"/>
    </xf>
    <xf numFmtId="164" fontId="9" fillId="6" borderId="1" xfId="1" applyFont="1" applyFill="1" applyBorder="1"/>
    <xf numFmtId="0" fontId="9" fillId="6" borderId="7" xfId="0" applyFont="1" applyFill="1" applyBorder="1"/>
    <xf numFmtId="0" fontId="14" fillId="6" borderId="0" xfId="0" applyFont="1" applyFill="1" applyAlignment="1">
      <alignment horizontal="right"/>
    </xf>
    <xf numFmtId="0" fontId="14" fillId="6" borderId="0" xfId="0" applyFont="1" applyFill="1"/>
    <xf numFmtId="170" fontId="9" fillId="6" borderId="1" xfId="1" applyNumberFormat="1" applyFont="1" applyFill="1" applyBorder="1"/>
    <xf numFmtId="169" fontId="9" fillId="6" borderId="1" xfId="16" applyNumberFormat="1" applyFont="1" applyFill="1" applyBorder="1"/>
    <xf numFmtId="0" fontId="11" fillId="6" borderId="0" xfId="0" applyFont="1" applyFill="1" applyAlignment="1">
      <alignment wrapText="1"/>
    </xf>
    <xf numFmtId="0" fontId="22" fillId="6" borderId="1" xfId="0" applyFont="1" applyFill="1" applyBorder="1" applyAlignment="1">
      <alignment vertical="top" wrapText="1"/>
    </xf>
    <xf numFmtId="0" fontId="9" fillId="0" borderId="1" xfId="0" applyFont="1" applyFill="1" applyBorder="1" applyAlignment="1">
      <alignment vertical="top" wrapText="1"/>
    </xf>
    <xf numFmtId="0" fontId="22" fillId="0" borderId="1" xfId="0" applyFont="1" applyFill="1" applyBorder="1" applyAlignment="1">
      <alignment vertical="top" wrapText="1"/>
    </xf>
    <xf numFmtId="0" fontId="27" fillId="0" borderId="1" xfId="0" applyFont="1" applyBorder="1" applyAlignment="1">
      <alignment vertical="top" wrapText="1"/>
    </xf>
    <xf numFmtId="171" fontId="9" fillId="0" borderId="1" xfId="1" applyNumberFormat="1" applyFont="1" applyFill="1" applyBorder="1"/>
    <xf numFmtId="170" fontId="9" fillId="0" borderId="1" xfId="1" applyNumberFormat="1" applyFont="1" applyFill="1" applyBorder="1"/>
    <xf numFmtId="171" fontId="9" fillId="0" borderId="1" xfId="1" applyNumberFormat="1" applyFont="1" applyBorder="1"/>
    <xf numFmtId="171" fontId="9" fillId="0" borderId="7" xfId="0" applyNumberFormat="1" applyFont="1" applyFill="1" applyBorder="1"/>
    <xf numFmtId="169" fontId="9" fillId="0" borderId="1" xfId="16" applyNumberFormat="1" applyFont="1" applyFill="1" applyBorder="1"/>
    <xf numFmtId="171" fontId="9" fillId="0" borderId="7" xfId="1" applyNumberFormat="1" applyFont="1" applyFill="1" applyBorder="1"/>
    <xf numFmtId="9" fontId="9" fillId="0" borderId="1" xfId="16" applyFont="1" applyFill="1" applyBorder="1"/>
    <xf numFmtId="171" fontId="27" fillId="0" borderId="1" xfId="1" applyNumberFormat="1" applyFont="1" applyBorder="1" applyAlignment="1">
      <alignment wrapText="1"/>
    </xf>
    <xf numFmtId="171" fontId="22" fillId="0" borderId="1" xfId="1" applyNumberFormat="1" applyFont="1" applyBorder="1" applyAlignment="1">
      <alignment wrapText="1"/>
    </xf>
    <xf numFmtId="171" fontId="22" fillId="0" borderId="1" xfId="0" applyNumberFormat="1" applyFont="1" applyBorder="1"/>
    <xf numFmtId="171" fontId="22" fillId="0" borderId="1" xfId="1" applyNumberFormat="1" applyFont="1" applyFill="1" applyBorder="1" applyAlignment="1">
      <alignment wrapText="1"/>
    </xf>
    <xf numFmtId="0" fontId="14" fillId="0" borderId="1" xfId="0" applyFont="1" applyFill="1" applyBorder="1" applyAlignment="1">
      <alignment vertical="top" wrapText="1"/>
    </xf>
    <xf numFmtId="0" fontId="9" fillId="0" borderId="2" xfId="4" applyFont="1" applyBorder="1" applyAlignment="1">
      <alignment vertical="top" wrapText="1"/>
    </xf>
    <xf numFmtId="170" fontId="9" fillId="0" borderId="1" xfId="15" applyNumberFormat="1" applyFont="1" applyBorder="1" applyAlignment="1">
      <alignment horizontal="center"/>
    </xf>
    <xf numFmtId="0" fontId="29" fillId="0" borderId="0" xfId="0" applyFont="1"/>
    <xf numFmtId="0" fontId="32" fillId="0" borderId="0" xfId="0" applyFont="1"/>
    <xf numFmtId="173" fontId="11" fillId="0" borderId="12" xfId="4" applyNumberFormat="1" applyFont="1" applyBorder="1" applyAlignment="1">
      <alignment horizontal="center"/>
    </xf>
    <xf numFmtId="9" fontId="9" fillId="6" borderId="1" xfId="16" applyFont="1" applyFill="1" applyBorder="1" applyAlignment="1">
      <alignment horizontal="center" vertical="center"/>
    </xf>
    <xf numFmtId="167" fontId="9" fillId="6" borderId="1" xfId="1" applyNumberFormat="1" applyFont="1" applyFill="1" applyBorder="1"/>
    <xf numFmtId="0" fontId="14" fillId="6" borderId="1" xfId="0" applyFont="1" applyFill="1" applyBorder="1" applyAlignment="1">
      <alignment vertical="top" wrapText="1"/>
    </xf>
    <xf numFmtId="0" fontId="14" fillId="6" borderId="0" xfId="0" applyFont="1" applyFill="1" applyAlignment="1">
      <alignment wrapText="1"/>
    </xf>
    <xf numFmtId="168" fontId="9" fillId="6" borderId="7" xfId="0" applyNumberFormat="1" applyFont="1" applyFill="1" applyBorder="1"/>
    <xf numFmtId="171" fontId="9" fillId="6" borderId="1" xfId="1" applyNumberFormat="1" applyFont="1" applyFill="1" applyBorder="1" applyAlignment="1">
      <alignment horizontal="center" vertical="center"/>
    </xf>
    <xf numFmtId="0" fontId="33" fillId="6" borderId="0" xfId="4" applyFont="1" applyFill="1" applyAlignment="1">
      <alignment vertical="center"/>
    </xf>
    <xf numFmtId="0" fontId="9" fillId="0" borderId="8" xfId="0" applyFont="1" applyBorder="1" applyAlignment="1">
      <alignment vertical="top"/>
    </xf>
    <xf numFmtId="0" fontId="9" fillId="0" borderId="8" xfId="0" applyFont="1" applyBorder="1" applyAlignment="1">
      <alignment vertical="top" wrapText="1"/>
    </xf>
    <xf numFmtId="0" fontId="34" fillId="0" borderId="9" xfId="4" applyFont="1" applyBorder="1"/>
    <xf numFmtId="0" fontId="14" fillId="0" borderId="11" xfId="0" applyFont="1" applyBorder="1"/>
    <xf numFmtId="0" fontId="14" fillId="0" borderId="0" xfId="0" applyFont="1" applyBorder="1" applyAlignment="1">
      <alignment horizontal="center"/>
    </xf>
    <xf numFmtId="0" fontId="14" fillId="0" borderId="13" xfId="0" applyFont="1" applyBorder="1"/>
    <xf numFmtId="168" fontId="14" fillId="0" borderId="0" xfId="0" applyNumberFormat="1" applyFont="1" applyBorder="1" applyAlignment="1">
      <alignment horizontal="center"/>
    </xf>
    <xf numFmtId="0" fontId="14" fillId="0" borderId="10" xfId="0" applyFont="1" applyBorder="1"/>
    <xf numFmtId="168" fontId="13" fillId="0" borderId="16" xfId="0" applyNumberFormat="1" applyFont="1" applyBorder="1" applyAlignment="1">
      <alignment horizontal="center"/>
    </xf>
    <xf numFmtId="9" fontId="13" fillId="0" borderId="15" xfId="16" applyFont="1" applyBorder="1" applyAlignment="1">
      <alignment horizontal="center"/>
    </xf>
    <xf numFmtId="1" fontId="14" fillId="0" borderId="0" xfId="0" applyNumberFormat="1" applyFont="1" applyBorder="1" applyAlignment="1">
      <alignment horizontal="center"/>
    </xf>
    <xf numFmtId="9" fontId="13" fillId="0" borderId="0" xfId="16" applyFont="1" applyBorder="1" applyAlignment="1">
      <alignment horizontal="center"/>
    </xf>
    <xf numFmtId="0" fontId="35" fillId="0" borderId="9" xfId="0" applyFont="1" applyBorder="1"/>
    <xf numFmtId="0" fontId="36" fillId="0" borderId="15" xfId="0" applyFont="1" applyBorder="1"/>
    <xf numFmtId="0" fontId="36" fillId="0" borderId="10" xfId="0" applyFont="1" applyBorder="1"/>
    <xf numFmtId="0" fontId="36" fillId="0" borderId="0" xfId="0" applyFont="1"/>
    <xf numFmtId="0" fontId="37" fillId="0" borderId="11" xfId="4" applyFont="1" applyBorder="1"/>
    <xf numFmtId="0" fontId="37" fillId="0" borderId="0" xfId="0" applyFont="1" applyBorder="1" applyAlignment="1">
      <alignment horizontal="center"/>
    </xf>
    <xf numFmtId="0" fontId="37" fillId="0" borderId="12" xfId="0" applyFont="1" applyBorder="1"/>
    <xf numFmtId="0" fontId="37" fillId="0" borderId="0" xfId="0" applyFont="1"/>
    <xf numFmtId="0" fontId="37" fillId="0" borderId="12" xfId="0" applyFont="1" applyBorder="1" applyAlignment="1">
      <alignment horizontal="center"/>
    </xf>
    <xf numFmtId="0" fontId="37" fillId="0" borderId="0" xfId="0" applyFont="1" applyBorder="1" applyAlignment="1">
      <alignment vertical="top"/>
    </xf>
    <xf numFmtId="168" fontId="37" fillId="0" borderId="12" xfId="0" applyNumberFormat="1" applyFont="1" applyBorder="1" applyAlignment="1">
      <alignment horizontal="center"/>
    </xf>
    <xf numFmtId="168" fontId="37" fillId="0" borderId="0" xfId="0" applyNumberFormat="1" applyFont="1"/>
    <xf numFmtId="168" fontId="37" fillId="0" borderId="0" xfId="0" applyNumberFormat="1" applyFont="1" applyBorder="1" applyAlignment="1">
      <alignment horizontal="center"/>
    </xf>
    <xf numFmtId="168" fontId="38" fillId="0" borderId="0" xfId="0" applyNumberFormat="1" applyFont="1" applyBorder="1" applyAlignment="1">
      <alignment horizontal="center"/>
    </xf>
    <xf numFmtId="168" fontId="38" fillId="0" borderId="12" xfId="0" applyNumberFormat="1" applyFont="1" applyBorder="1" applyAlignment="1">
      <alignment horizontal="center"/>
    </xf>
    <xf numFmtId="0" fontId="37" fillId="0" borderId="13" xfId="4" applyFont="1" applyBorder="1"/>
    <xf numFmtId="2" fontId="38" fillId="0" borderId="16" xfId="0" applyNumberFormat="1" applyFont="1" applyBorder="1"/>
    <xf numFmtId="2" fontId="38" fillId="0" borderId="16" xfId="0" applyNumberFormat="1" applyFont="1" applyBorder="1" applyAlignment="1">
      <alignment horizontal="center"/>
    </xf>
    <xf numFmtId="168" fontId="38" fillId="0" borderId="14" xfId="0" applyNumberFormat="1" applyFont="1" applyBorder="1" applyAlignment="1">
      <alignment horizontal="center"/>
    </xf>
    <xf numFmtId="0" fontId="37" fillId="0" borderId="0" xfId="4" applyFont="1"/>
    <xf numFmtId="2" fontId="38" fillId="0" borderId="0" xfId="0" applyNumberFormat="1" applyFont="1"/>
    <xf numFmtId="168" fontId="38" fillId="0" borderId="0" xfId="0" applyNumberFormat="1" applyFont="1"/>
    <xf numFmtId="0" fontId="37" fillId="0" borderId="15" xfId="0" applyFont="1" applyBorder="1"/>
    <xf numFmtId="0" fontId="37" fillId="0" borderId="10" xfId="0" applyFont="1" applyBorder="1"/>
    <xf numFmtId="2" fontId="38" fillId="0" borderId="11" xfId="0" applyNumberFormat="1" applyFont="1" applyBorder="1"/>
    <xf numFmtId="2" fontId="38" fillId="0" borderId="0" xfId="0" applyNumberFormat="1" applyFont="1" applyBorder="1" applyAlignment="1">
      <alignment horizontal="center"/>
    </xf>
    <xf numFmtId="0" fontId="38" fillId="0" borderId="0" xfId="0" applyFont="1" applyBorder="1" applyAlignment="1">
      <alignment horizontal="center"/>
    </xf>
    <xf numFmtId="0" fontId="36" fillId="0" borderId="12" xfId="0" applyFont="1" applyBorder="1"/>
    <xf numFmtId="0" fontId="37" fillId="0" borderId="11" xfId="0" applyFont="1" applyBorder="1" applyAlignment="1">
      <alignment horizontal="right"/>
    </xf>
    <xf numFmtId="168" fontId="36" fillId="0" borderId="0" xfId="0" applyNumberFormat="1" applyFont="1" applyBorder="1" applyAlignment="1">
      <alignment horizontal="center"/>
    </xf>
    <xf numFmtId="0" fontId="37" fillId="0" borderId="13" xfId="0" applyFont="1" applyBorder="1" applyAlignment="1">
      <alignment horizontal="right"/>
    </xf>
    <xf numFmtId="168" fontId="38" fillId="0" borderId="16" xfId="0" applyNumberFormat="1" applyFont="1" applyBorder="1" applyAlignment="1">
      <alignment horizontal="center"/>
    </xf>
    <xf numFmtId="0" fontId="37" fillId="0" borderId="16" xfId="0" applyFont="1" applyBorder="1" applyAlignment="1">
      <alignment horizontal="center"/>
    </xf>
    <xf numFmtId="0" fontId="36" fillId="0" borderId="16" xfId="0" applyFont="1" applyBorder="1" applyAlignment="1">
      <alignment horizontal="center"/>
    </xf>
    <xf numFmtId="0" fontId="36" fillId="0" borderId="14" xfId="0" applyFont="1" applyBorder="1"/>
    <xf numFmtId="0" fontId="35" fillId="0" borderId="9" xfId="4" applyFont="1" applyBorder="1"/>
    <xf numFmtId="0" fontId="37" fillId="0" borderId="10" xfId="0" applyFont="1" applyBorder="1" applyAlignment="1">
      <alignment horizontal="right"/>
    </xf>
    <xf numFmtId="0" fontId="37" fillId="0" borderId="11" xfId="0" applyFont="1" applyBorder="1"/>
    <xf numFmtId="0" fontId="37" fillId="0" borderId="13" xfId="0" applyFont="1" applyBorder="1"/>
    <xf numFmtId="9" fontId="38" fillId="0" borderId="16" xfId="16" applyFont="1" applyBorder="1" applyAlignment="1">
      <alignment horizontal="center"/>
    </xf>
    <xf numFmtId="0" fontId="37" fillId="0" borderId="14" xfId="0" applyFont="1" applyBorder="1" applyAlignment="1">
      <alignment wrapText="1"/>
    </xf>
    <xf numFmtId="0" fontId="39" fillId="0" borderId="12" xfId="0" applyFont="1" applyBorder="1" applyAlignment="1">
      <alignment horizontal="center"/>
    </xf>
    <xf numFmtId="0" fontId="38" fillId="0" borderId="14" xfId="0" applyFont="1" applyBorder="1" applyAlignment="1">
      <alignment horizontal="center"/>
    </xf>
    <xf numFmtId="0" fontId="37" fillId="0" borderId="11" xfId="0" applyFont="1" applyBorder="1" applyAlignment="1">
      <alignment horizontal="center"/>
    </xf>
    <xf numFmtId="0" fontId="37" fillId="0" borderId="13" xfId="0" applyFont="1" applyBorder="1" applyAlignment="1">
      <alignment horizontal="center"/>
    </xf>
    <xf numFmtId="0" fontId="9" fillId="0" borderId="2" xfId="0" applyFont="1" applyBorder="1" applyAlignment="1">
      <alignment horizontal="left" vertical="top" wrapText="1"/>
    </xf>
    <xf numFmtId="0" fontId="9" fillId="0" borderId="4" xfId="0" applyFont="1" applyBorder="1" applyAlignment="1">
      <alignment horizontal="left" vertical="top" wrapText="1"/>
    </xf>
    <xf numFmtId="0" fontId="9" fillId="6" borderId="1" xfId="0" applyFont="1" applyFill="1" applyBorder="1" applyAlignment="1">
      <alignment horizontal="left" vertical="top" wrapText="1"/>
    </xf>
    <xf numFmtId="0" fontId="9" fillId="0" borderId="2" xfId="0" applyFont="1" applyBorder="1" applyAlignment="1">
      <alignment horizontal="left" wrapText="1"/>
    </xf>
    <xf numFmtId="0" fontId="9" fillId="0" borderId="4" xfId="0" applyFont="1" applyBorder="1" applyAlignment="1">
      <alignment horizontal="left" wrapText="1"/>
    </xf>
    <xf numFmtId="0" fontId="9" fillId="6" borderId="1" xfId="0" applyFont="1" applyFill="1" applyBorder="1" applyAlignment="1">
      <alignment horizontal="left" wrapText="1"/>
    </xf>
    <xf numFmtId="0" fontId="9" fillId="0" borderId="2" xfId="4" applyFont="1" applyBorder="1" applyAlignment="1">
      <alignment horizontal="left" vertical="top" wrapText="1"/>
    </xf>
    <xf numFmtId="0" fontId="9" fillId="0" borderId="4" xfId="4" applyFont="1" applyBorder="1" applyAlignment="1">
      <alignment horizontal="left" vertical="top" wrapText="1"/>
    </xf>
    <xf numFmtId="0" fontId="9" fillId="6" borderId="2" xfId="4" applyFont="1" applyFill="1" applyBorder="1" applyAlignment="1">
      <alignment horizontal="left" vertical="top" wrapText="1"/>
    </xf>
    <xf numFmtId="0" fontId="9" fillId="6" borderId="4" xfId="4" applyFont="1" applyFill="1" applyBorder="1" applyAlignment="1">
      <alignment horizontal="left" vertical="top" wrapText="1"/>
    </xf>
    <xf numFmtId="0" fontId="9" fillId="0" borderId="2" xfId="0" applyFont="1" applyBorder="1" applyAlignment="1">
      <alignment vertical="center" wrapText="1"/>
    </xf>
    <xf numFmtId="0" fontId="0" fillId="0" borderId="4" xfId="0" applyBorder="1" applyAlignment="1">
      <alignment vertical="center" wrapText="1"/>
    </xf>
    <xf numFmtId="0" fontId="9" fillId="6" borderId="1" xfId="0" applyFont="1" applyFill="1" applyBorder="1" applyAlignment="1">
      <alignment horizontal="left" vertical="center" wrapText="1"/>
    </xf>
    <xf numFmtId="0" fontId="9" fillId="0" borderId="2" xfId="0" applyFont="1" applyBorder="1" applyAlignment="1">
      <alignment horizontal="left" vertical="center" wrapText="1"/>
    </xf>
    <xf numFmtId="0" fontId="0" fillId="0" borderId="3" xfId="0" applyBorder="1" applyAlignment="1">
      <alignment vertical="center" wrapText="1"/>
    </xf>
    <xf numFmtId="0" fontId="9" fillId="0" borderId="2" xfId="4" applyFont="1" applyBorder="1" applyAlignment="1">
      <alignment vertical="top" wrapText="1"/>
    </xf>
    <xf numFmtId="0" fontId="0" fillId="0" borderId="3" xfId="0" applyBorder="1" applyAlignment="1">
      <alignment vertical="top" wrapText="1"/>
    </xf>
    <xf numFmtId="0" fontId="0" fillId="0" borderId="4" xfId="0" applyBorder="1" applyAlignment="1">
      <alignment vertical="top" wrapText="1"/>
    </xf>
    <xf numFmtId="171" fontId="22" fillId="0" borderId="1" xfId="0" quotePrefix="1" applyNumberFormat="1" applyFont="1" applyBorder="1"/>
    <xf numFmtId="0" fontId="14" fillId="0" borderId="1" xfId="0" applyFont="1" applyBorder="1" applyAlignment="1">
      <alignment wrapText="1"/>
    </xf>
    <xf numFmtId="171" fontId="22" fillId="0" borderId="1" xfId="1" applyNumberFormat="1" applyFont="1" applyBorder="1"/>
    <xf numFmtId="171" fontId="22" fillId="3" borderId="0" xfId="1" applyNumberFormat="1" applyFont="1" applyFill="1" applyBorder="1"/>
  </cellXfs>
  <cellStyles count="42">
    <cellStyle name="Calculation 2" xfId="12"/>
    <cellStyle name="Comma" xfId="1" builtinId="3"/>
    <cellStyle name="Comma 2" xfId="8"/>
    <cellStyle name="Comma 2 2" xfId="15"/>
    <cellStyle name="Comma 2 2 2" xfId="27"/>
    <cellStyle name="Comma 2 3" xfId="26"/>
    <cellStyle name="Comma 3" xfId="25"/>
    <cellStyle name="Heading 1 2" xfId="10"/>
    <cellStyle name="Heading 4 2" xfId="13"/>
    <cellStyle name="Normal" xfId="0" builtinId="0"/>
    <cellStyle name="Normal 10" xfId="21"/>
    <cellStyle name="Normal 10 2" xfId="32"/>
    <cellStyle name="Normal 10 3" xfId="39"/>
    <cellStyle name="Normal 2" xfId="5"/>
    <cellStyle name="Normal 2 2" xfId="24"/>
    <cellStyle name="Normal 2 2 2" xfId="4"/>
    <cellStyle name="Normal 20" xfId="18"/>
    <cellStyle name="Normal 20 2" xfId="29"/>
    <cellStyle name="Normal 20 3" xfId="36"/>
    <cellStyle name="Normal 3" xfId="7"/>
    <cellStyle name="Normal 3 2" xfId="3"/>
    <cellStyle name="Normal 3 2 2" xfId="23"/>
    <cellStyle name="Normal 3 2 2 2" xfId="34"/>
    <cellStyle name="Normal 3 2 2 3" xfId="41"/>
    <cellStyle name="Normal 4" xfId="6"/>
    <cellStyle name="Normal 5" xfId="2"/>
    <cellStyle name="Normal 6" xfId="9"/>
    <cellStyle name="Normal 7" xfId="17"/>
    <cellStyle name="Normal 7 2" xfId="28"/>
    <cellStyle name="Normal 7 3" xfId="35"/>
    <cellStyle name="Normal 8" xfId="19"/>
    <cellStyle name="Normal 8 2" xfId="30"/>
    <cellStyle name="Normal 8 3" xfId="37"/>
    <cellStyle name="Normal 9" xfId="20"/>
    <cellStyle name="Normal 9 2" xfId="31"/>
    <cellStyle name="Normal 9 3" xfId="38"/>
    <cellStyle name="Note 2" xfId="11"/>
    <cellStyle name="Percent" xfId="16" builtinId="5"/>
    <cellStyle name="Percent 2" xfId="14"/>
    <cellStyle name="Percent 3" xfId="22"/>
    <cellStyle name="Percent 3 2" xfId="33"/>
    <cellStyle name="Percent 3 3" xfId="40"/>
  </cellStyles>
  <dxfs count="40">
    <dxf>
      <font>
        <color rgb="FF9C0006"/>
      </font>
      <fill>
        <patternFill>
          <bgColor rgb="FFFFC7CE"/>
        </patternFill>
      </fill>
    </dxf>
    <dxf>
      <font>
        <color rgb="FF006100"/>
      </font>
      <fill>
        <patternFill>
          <bgColor rgb="FFC6EFCE"/>
        </patternFill>
      </fill>
    </dxf>
    <dxf>
      <fill>
        <patternFill>
          <bgColor theme="4"/>
        </patternFill>
      </fill>
    </dxf>
    <dxf>
      <fill>
        <patternFill>
          <bgColor theme="7"/>
        </patternFill>
      </fill>
    </dxf>
    <dxf>
      <fill>
        <patternFill>
          <bgColor theme="6"/>
        </patternFill>
      </fill>
    </dxf>
    <dxf>
      <fill>
        <patternFill>
          <bgColor theme="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theme="6"/>
      </font>
    </dxf>
    <dxf>
      <font>
        <color theme="5"/>
      </font>
    </dxf>
    <dxf>
      <font>
        <color theme="6"/>
      </font>
    </dxf>
    <dxf>
      <font>
        <color theme="5"/>
      </font>
    </dxf>
  </dxfs>
  <tableStyles count="0" defaultTableStyle="TableStyleMedium2" defaultPivotStyle="PivotStyleMedium9"/>
  <colors>
    <mruColors>
      <color rgb="FFD1FF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15</xdr:col>
      <xdr:colOff>82738</xdr:colOff>
      <xdr:row>27</xdr:row>
      <xdr:rowOff>44450</xdr:rowOff>
    </xdr:to>
    <xdr:sp macro="" textlink="">
      <xdr:nvSpPr>
        <xdr:cNvPr id="3" name="TextBox 2">
          <a:extLst>
            <a:ext uri="{FF2B5EF4-FFF2-40B4-BE49-F238E27FC236}">
              <a16:creationId xmlns="" xmlns:a16="http://schemas.microsoft.com/office/drawing/2014/main" id="{00000000-0008-0000-0000-000002000000}"/>
            </a:ext>
          </a:extLst>
        </xdr:cNvPr>
        <xdr:cNvSpPr txBox="1"/>
      </xdr:nvSpPr>
      <xdr:spPr>
        <a:xfrm>
          <a:off x="107950" y="381000"/>
          <a:ext cx="9131488" cy="5124450"/>
        </a:xfrm>
        <a:prstGeom prst="rect">
          <a:avLst/>
        </a:prstGeom>
        <a:solidFill>
          <a:schemeClr val="bg1">
            <a:lumMod val="85000"/>
          </a:schemeClr>
        </a:solidFill>
        <a:ln w="12700" cmpd="sng">
          <a:solidFill>
            <a:schemeClr val="tx1"/>
          </a:solidFill>
        </a:ln>
        <a:scene3d>
          <a:camera prst="orthographicFront"/>
          <a:lightRig rig="threePt" dir="t"/>
        </a:scene3d>
        <a:sp3d prstMaterial="matte"/>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i="0" u="sng">
              <a:solidFill>
                <a:sysClr val="windowText" lastClr="000000"/>
              </a:solidFill>
              <a:effectLst/>
              <a:latin typeface="+mn-lt"/>
              <a:ea typeface="+mn-ea"/>
              <a:cs typeface="+mn-cs"/>
            </a:rPr>
            <a:t>Cost adjustment claims feeder model</a:t>
          </a:r>
          <a:endParaRPr lang="en-GB" sz="1100" b="1" i="0" u="sng" baseline="0">
            <a:solidFill>
              <a:sysClr val="windowText" lastClr="000000"/>
            </a:solidFill>
            <a:effectLst/>
            <a:latin typeface="+mn-lt"/>
            <a:ea typeface="+mn-ea"/>
            <a:cs typeface="+mn-cs"/>
          </a:endParaRPr>
        </a:p>
        <a:p>
          <a:endParaRPr lang="en-GB" sz="1000">
            <a:solidFill>
              <a:sysClr val="windowText" lastClr="000000"/>
            </a:solidFill>
            <a:effectLst/>
          </a:endParaRPr>
        </a:p>
        <a:p>
          <a:r>
            <a:rPr lang="en-GB" sz="1100" b="1" baseline="0">
              <a:solidFill>
                <a:sysClr val="windowText" lastClr="000000"/>
              </a:solidFill>
              <a:effectLst/>
              <a:latin typeface="+mn-lt"/>
              <a:ea typeface="+mn-ea"/>
              <a:cs typeface="+mn-cs"/>
            </a:rPr>
            <a:t>Objective</a:t>
          </a:r>
          <a:endParaRPr lang="en-GB" sz="1000">
            <a:solidFill>
              <a:sysClr val="windowText" lastClr="000000"/>
            </a:solidFill>
            <a:effectLst/>
          </a:endParaRPr>
        </a:p>
        <a:p>
          <a:endParaRPr lang="en-GB"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mn-lt"/>
              <a:ea typeface="+mn-ea"/>
              <a:cs typeface="+mn-cs"/>
            </a:rPr>
            <a:t>This workbook contains all the company's cost adjustment claims, our assessment of the claims and our adjustment decisions. An overview of the approach is included in the document '</a:t>
          </a:r>
          <a:r>
            <a:rPr lang="en-GB" sz="1100" b="0" i="0">
              <a:solidFill>
                <a:sysClr val="windowText" lastClr="000000"/>
              </a:solidFill>
              <a:effectLst/>
              <a:latin typeface="+mn-lt"/>
              <a:ea typeface="+mn-ea"/>
              <a:cs typeface="+mn-cs"/>
            </a:rPr>
            <a:t>Securing cost efficiency technical appendix</a:t>
          </a:r>
          <a:r>
            <a:rPr lang="en-GB" sz="1100">
              <a:solidFill>
                <a:sysClr val="windowText" lastClr="000000"/>
              </a:solidFill>
              <a:effectLst/>
              <a:latin typeface="+mn-lt"/>
              <a:ea typeface="+mn-ea"/>
              <a:cs typeface="+mn-cs"/>
            </a:rPr>
            <a:t>'.</a:t>
          </a:r>
        </a:p>
        <a:p>
          <a:pPr marL="0" marR="0" lvl="0" indent="0" defTabSz="914400" rtl="0" eaLnBrk="1" fontAlgn="auto" latinLnBrk="0" hangingPunct="1">
            <a:lnSpc>
              <a:spcPct val="100000"/>
            </a:lnSpc>
            <a:spcBef>
              <a:spcPts val="0"/>
            </a:spcBef>
            <a:spcAft>
              <a:spcPts val="0"/>
            </a:spcAft>
            <a:buClrTx/>
            <a:buSzTx/>
            <a:buFontTx/>
            <a:buNone/>
            <a:tabLst/>
            <a:defRPr/>
          </a:pPr>
          <a:endParaRPr lang="en-GB" sz="1100">
            <a:solidFill>
              <a:sysClr val="windowText" lastClr="000000"/>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workbook also includes</a:t>
          </a:r>
          <a:r>
            <a:rPr lang="en-GB" sz="1100" baseline="0">
              <a:solidFill>
                <a:schemeClr val="dk1"/>
              </a:solidFill>
              <a:effectLst/>
              <a:latin typeface="+mn-lt"/>
              <a:ea typeface="+mn-ea"/>
              <a:cs typeface="+mn-cs"/>
            </a:rPr>
            <a:t> our deep dive assessment of the company's proposed expenditure for drainage and wastewater management plans and the assessment of an adjustment for deprivation to our residential retail econometric models.</a:t>
          </a:r>
          <a:endParaRPr lang="en-GB" sz="1100">
            <a:solidFill>
              <a:sysClr val="windowText" lastClr="000000"/>
            </a:solidFill>
            <a:effectLst/>
            <a:latin typeface="+mn-lt"/>
            <a:ea typeface="+mn-ea"/>
            <a:cs typeface="+mn-cs"/>
          </a:endParaRPr>
        </a:p>
        <a:p>
          <a:endParaRPr lang="en-GB" sz="1100" baseline="0">
            <a:solidFill>
              <a:sysClr val="windowText" lastClr="000000"/>
            </a:solidFill>
            <a:effectLst/>
            <a:latin typeface="+mn-lt"/>
            <a:ea typeface="+mn-ea"/>
            <a:cs typeface="+mn-cs"/>
          </a:endParaRPr>
        </a:p>
        <a:p>
          <a:r>
            <a:rPr lang="en-GB" sz="1100" b="1" baseline="0">
              <a:solidFill>
                <a:sysClr val="windowText" lastClr="000000"/>
              </a:solidFill>
              <a:effectLst/>
              <a:latin typeface="+mn-lt"/>
              <a:ea typeface="+mn-ea"/>
              <a:cs typeface="+mn-cs"/>
            </a:rPr>
            <a:t>Guide to the model</a:t>
          </a:r>
        </a:p>
        <a:p>
          <a:endParaRPr lang="en-GB" sz="1100" baseline="0">
            <a:solidFill>
              <a:sysClr val="windowText" lastClr="000000"/>
            </a:solidFill>
            <a:effectLst/>
            <a:latin typeface="+mn-lt"/>
            <a:ea typeface="+mn-ea"/>
            <a:cs typeface="+mn-cs"/>
          </a:endParaRPr>
        </a:p>
        <a:p>
          <a:r>
            <a:rPr lang="en-GB" sz="1100" u="sng" baseline="0">
              <a:solidFill>
                <a:sysClr val="windowText" lastClr="000000"/>
              </a:solidFill>
              <a:effectLst/>
              <a:latin typeface="+mn-lt"/>
              <a:ea typeface="+mn-ea"/>
              <a:cs typeface="+mn-cs"/>
            </a:rPr>
            <a:t>F_inputs tab</a:t>
          </a: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ysClr val="windowText" lastClr="000000"/>
              </a:solidFill>
              <a:effectLst/>
              <a:latin typeface="+mn-lt"/>
              <a:ea typeface="+mn-ea"/>
              <a:cs typeface="+mn-cs"/>
            </a:rPr>
            <a:t>Contains the relevant cost data for assessing the cost adjustment claims from the company's business plan tables. This data is reported from Fountain, our data storage and reporting system.</a:t>
          </a:r>
        </a:p>
        <a:p>
          <a:endParaRPr lang="en-GB" sz="1100" baseline="0">
            <a:solidFill>
              <a:sysClr val="windowText" lastClr="000000"/>
            </a:solidFill>
            <a:effectLst/>
            <a:latin typeface="+mn-lt"/>
            <a:ea typeface="+mn-ea"/>
            <a:cs typeface="+mn-cs"/>
          </a:endParaRPr>
        </a:p>
        <a:p>
          <a:r>
            <a:rPr lang="en-GB" sz="1100" u="sng">
              <a:solidFill>
                <a:sysClr val="windowText" lastClr="000000"/>
              </a:solidFill>
              <a:effectLst/>
              <a:latin typeface="+mn-lt"/>
              <a:ea typeface="+mn-ea"/>
              <a:cs typeface="+mn-cs"/>
            </a:rPr>
            <a:t>XX-yyy</a:t>
          </a:r>
          <a:r>
            <a:rPr lang="en-GB" sz="1100" u="sng" baseline="0">
              <a:solidFill>
                <a:sysClr val="windowText" lastClr="000000"/>
              </a:solidFill>
              <a:effectLst/>
              <a:latin typeface="+mn-lt"/>
              <a:ea typeface="+mn-ea"/>
              <a:cs typeface="+mn-cs"/>
            </a:rPr>
            <a:t> (individual claim)</a:t>
          </a:r>
          <a:r>
            <a:rPr lang="en-GB" sz="1100" u="sng">
              <a:solidFill>
                <a:sysClr val="windowText" lastClr="000000"/>
              </a:solidFill>
              <a:effectLst/>
              <a:latin typeface="+mn-lt"/>
              <a:ea typeface="+mn-ea"/>
              <a:cs typeface="+mn-cs"/>
            </a:rPr>
            <a:t> tabs</a:t>
          </a:r>
          <a:endParaRPr lang="en-GB" sz="1100">
            <a:solidFill>
              <a:sysClr val="windowText" lastClr="000000"/>
            </a:solidFill>
            <a:effectLst/>
            <a:latin typeface="+mn-lt"/>
            <a:ea typeface="+mn-ea"/>
            <a:cs typeface="+mn-cs"/>
          </a:endParaRPr>
        </a:p>
        <a:p>
          <a:r>
            <a:rPr lang="en-GB" sz="1100">
              <a:solidFill>
                <a:sysClr val="windowText" lastClr="000000"/>
              </a:solidFill>
              <a:effectLst/>
              <a:latin typeface="+mn-lt"/>
              <a:ea typeface="+mn-ea"/>
              <a:cs typeface="+mn-cs"/>
            </a:rPr>
            <a:t>Each tab named XX_yyy</a:t>
          </a:r>
          <a:r>
            <a:rPr lang="en-GB" sz="1100" baseline="0">
              <a:solidFill>
                <a:sysClr val="windowText" lastClr="000000"/>
              </a:solidFill>
              <a:effectLst/>
              <a:latin typeface="+mn-lt"/>
              <a:ea typeface="+mn-ea"/>
              <a:cs typeface="+mn-cs"/>
            </a:rPr>
            <a:t> is the assessment of one claim where XX denotes the price control the claim relates to and yyy is a short description of the claim</a:t>
          </a:r>
          <a:r>
            <a:rPr lang="en-GB" sz="1100">
              <a:solidFill>
                <a:sysClr val="windowText" lastClr="000000"/>
              </a:solidFill>
              <a:effectLst/>
              <a:latin typeface="+mn-lt"/>
              <a:ea typeface="+mn-ea"/>
              <a:cs typeface="+mn-cs"/>
            </a:rPr>
            <a:t>, includes a brief summary of the claim, our assessment of the claim,</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our adjustment allowance for the claim and identifies</a:t>
          </a:r>
          <a:r>
            <a:rPr lang="en-GB" sz="1100" baseline="0">
              <a:solidFill>
                <a:sysClr val="windowText" lastClr="000000"/>
              </a:solidFill>
              <a:effectLst/>
              <a:latin typeface="+mn-lt"/>
              <a:ea typeface="+mn-ea"/>
              <a:cs typeface="+mn-cs"/>
            </a:rPr>
            <a:t> where the adjustment allowance is incorporated into base and enhancement cost modelling</a:t>
          </a:r>
          <a:r>
            <a:rPr lang="en-GB" sz="1100">
              <a:solidFill>
                <a:sysClr val="windowText" lastClr="000000"/>
              </a:solidFill>
              <a:effectLst/>
              <a:latin typeface="+mn-lt"/>
              <a:ea typeface="+mn-ea"/>
              <a:cs typeface="+mn-cs"/>
            </a:rPr>
            <a:t>. </a:t>
          </a:r>
        </a:p>
        <a:p>
          <a:endParaRPr lang="en-GB" sz="1100" u="sng" baseline="0">
            <a:solidFill>
              <a:sysClr val="windowText" lastClr="000000"/>
            </a:solidFill>
            <a:effectLst/>
            <a:latin typeface="+mn-lt"/>
            <a:ea typeface="+mn-ea"/>
            <a:cs typeface="+mn-cs"/>
          </a:endParaRPr>
        </a:p>
        <a:p>
          <a:r>
            <a:rPr lang="en-GB" sz="1100" u="sng" baseline="0">
              <a:solidFill>
                <a:sysClr val="windowText" lastClr="000000"/>
              </a:solidFill>
              <a:effectLst/>
              <a:latin typeface="+mn-lt"/>
              <a:ea typeface="+mn-ea"/>
              <a:cs typeface="+mn-cs"/>
            </a:rPr>
            <a:t>Summary tab</a:t>
          </a:r>
        </a:p>
        <a:p>
          <a:r>
            <a:rPr lang="en-GB" sz="1100" u="none" baseline="0">
              <a:solidFill>
                <a:sysClr val="windowText" lastClr="000000"/>
              </a:solidFill>
              <a:effectLst/>
              <a:latin typeface="+mn-lt"/>
              <a:ea typeface="+mn-ea"/>
              <a:cs typeface="+mn-cs"/>
            </a:rPr>
            <a:t>It includes a summary of all our adjustments, including the overall assessment result, our adjustment allowance and where the adjustment allowance is incorporated into base and enhancement costs. Adjustments to base allowances feed in to the final allowance sheet of models FM_WW4, FM_WWW4 and FM_RR4 as appropriate.  Adjustments related to enhancement costs feed in to the appropriate enhancement feeder models and are included in within the appropriate company's deep dive assessment sheet. The overall enhancement allowance then feeds through to FM_WW4 and FM_WWW4 through the enhancement aggregator.</a:t>
          </a:r>
          <a:endParaRPr lang="en-GB" sz="1100" baseline="0">
            <a:solidFill>
              <a:sysClr val="windowText" lastClr="000000"/>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3</xdr:col>
      <xdr:colOff>158750</xdr:colOff>
      <xdr:row>23</xdr:row>
      <xdr:rowOff>25354</xdr:rowOff>
    </xdr:from>
    <xdr:ext cx="6773333" cy="609013"/>
    <xdr:sp macro="" textlink="">
      <xdr:nvSpPr>
        <xdr:cNvPr id="2" name="TextBox 1">
          <a:extLst>
            <a:ext uri="{FF2B5EF4-FFF2-40B4-BE49-F238E27FC236}">
              <a16:creationId xmlns="" xmlns:a16="http://schemas.microsoft.com/office/drawing/2014/main" id="{00000000-0008-0000-0400-000002000000}"/>
            </a:ext>
          </a:extLst>
        </xdr:cNvPr>
        <xdr:cNvSpPr txBox="1"/>
      </xdr:nvSpPr>
      <xdr:spPr>
        <a:xfrm>
          <a:off x="3899959" y="5798563"/>
          <a:ext cx="6773333" cy="609013"/>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a:t>Implicit allowance:</a:t>
          </a:r>
        </a:p>
        <a:p>
          <a:endParaRPr lang="en-GB" sz="1100" b="1"/>
        </a:p>
        <a:p>
          <a:endParaRPr lang="en-GB" sz="1100" b="0"/>
        </a:p>
      </xdr:txBody>
    </xdr:sp>
    <xdr:clientData/>
  </xdr:oneCellAnchor>
  <xdr:twoCellAnchor editAs="oneCell">
    <xdr:from>
      <xdr:col>33</xdr:col>
      <xdr:colOff>383731</xdr:colOff>
      <xdr:row>51</xdr:row>
      <xdr:rowOff>122991</xdr:rowOff>
    </xdr:from>
    <xdr:to>
      <xdr:col>39</xdr:col>
      <xdr:colOff>261834</xdr:colOff>
      <xdr:row>74</xdr:row>
      <xdr:rowOff>95485</xdr:rowOff>
    </xdr:to>
    <xdr:pic>
      <xdr:nvPicPr>
        <xdr:cNvPr id="8" name="Picture 7"/>
        <xdr:cNvPicPr>
          <a:picLocks noChangeAspect="1"/>
        </xdr:cNvPicPr>
      </xdr:nvPicPr>
      <xdr:blipFill>
        <a:blip xmlns:r="http://schemas.openxmlformats.org/officeDocument/2006/relationships" r:embed="rId1"/>
        <a:stretch>
          <a:fillRect/>
        </a:stretch>
      </xdr:blipFill>
      <xdr:spPr>
        <a:xfrm>
          <a:off x="36049564" y="25575910"/>
          <a:ext cx="3688105" cy="4435130"/>
        </a:xfrm>
        <a:prstGeom prst="rect">
          <a:avLst/>
        </a:prstGeom>
      </xdr:spPr>
    </xdr:pic>
    <xdr:clientData/>
  </xdr:twoCellAnchor>
  <xdr:oneCellAnchor>
    <xdr:from>
      <xdr:col>6</xdr:col>
      <xdr:colOff>864810</xdr:colOff>
      <xdr:row>34</xdr:row>
      <xdr:rowOff>66523</xdr:rowOff>
    </xdr:from>
    <xdr:ext cx="3658810" cy="2146905"/>
    <xdr:sp macro="" textlink="">
      <xdr:nvSpPr>
        <xdr:cNvPr id="6" name="TextBox 5"/>
        <xdr:cNvSpPr txBox="1"/>
      </xdr:nvSpPr>
      <xdr:spPr>
        <a:xfrm>
          <a:off x="15155333" y="11266713"/>
          <a:ext cx="3658810" cy="21469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16</xdr:col>
      <xdr:colOff>42332</xdr:colOff>
      <xdr:row>20</xdr:row>
      <xdr:rowOff>30646</xdr:rowOff>
    </xdr:from>
    <xdr:ext cx="6185959" cy="436786"/>
    <xdr:sp macro="" textlink="">
      <xdr:nvSpPr>
        <xdr:cNvPr id="12" name="TextBox 11">
          <a:extLst>
            <a:ext uri="{FF2B5EF4-FFF2-40B4-BE49-F238E27FC236}">
              <a16:creationId xmlns="" xmlns:a16="http://schemas.microsoft.com/office/drawing/2014/main" id="{00000000-0008-0000-0400-000002000000}"/>
            </a:ext>
          </a:extLst>
        </xdr:cNvPr>
        <xdr:cNvSpPr txBox="1"/>
      </xdr:nvSpPr>
      <xdr:spPr>
        <a:xfrm>
          <a:off x="17471214" y="5357175"/>
          <a:ext cx="6185959" cy="436786"/>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a:t>Implicit allowance. </a:t>
          </a:r>
          <a:r>
            <a:rPr lang="en-GB" sz="1100" b="0"/>
            <a:t>We have not calculated an implicit allowance, but our view is that the scope of the claim being acceptability</a:t>
          </a:r>
          <a:r>
            <a:rPr lang="en-GB" sz="1100" b="0" baseline="0"/>
            <a:t> of water is business as usual and is all covered in the base cost allowance.</a:t>
          </a:r>
          <a:endParaRPr lang="en-GB" sz="1100" b="0"/>
        </a:p>
      </xdr:txBody>
    </xdr:sp>
    <xdr:clientData/>
  </xdr:oneCellAnchor>
  <xdr:oneCellAnchor>
    <xdr:from>
      <xdr:col>10</xdr:col>
      <xdr:colOff>0</xdr:colOff>
      <xdr:row>23</xdr:row>
      <xdr:rowOff>1</xdr:rowOff>
    </xdr:from>
    <xdr:ext cx="6773333" cy="370416"/>
    <xdr:sp macro="" textlink="">
      <xdr:nvSpPr>
        <xdr:cNvPr id="13" name="TextBox 12">
          <a:extLst>
            <a:ext uri="{FF2B5EF4-FFF2-40B4-BE49-F238E27FC236}">
              <a16:creationId xmlns="" xmlns:a16="http://schemas.microsoft.com/office/drawing/2014/main" id="{00000000-0008-0000-0400-000002000000}"/>
            </a:ext>
          </a:extLst>
        </xdr:cNvPr>
        <xdr:cNvSpPr txBox="1"/>
      </xdr:nvSpPr>
      <xdr:spPr>
        <a:xfrm>
          <a:off x="17748250" y="5958418"/>
          <a:ext cx="6773333" cy="370416"/>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GB" sz="1100" b="1"/>
            <a:t>Implicit allowance:</a:t>
          </a:r>
        </a:p>
        <a:p>
          <a:endParaRPr lang="en-GB" sz="1100" b="1"/>
        </a:p>
        <a:p>
          <a:endParaRPr lang="en-GB" sz="1100" b="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xdr:col>
      <xdr:colOff>398858</xdr:colOff>
      <xdr:row>23</xdr:row>
      <xdr:rowOff>25796</xdr:rowOff>
    </xdr:from>
    <xdr:ext cx="2750344" cy="953466"/>
    <xdr:sp macro="" textlink="">
      <xdr:nvSpPr>
        <xdr:cNvPr id="2" name="TextBox 1">
          <a:extLst>
            <a:ext uri="{FF2B5EF4-FFF2-40B4-BE49-F238E27FC236}">
              <a16:creationId xmlns="" xmlns:a16="http://schemas.microsoft.com/office/drawing/2014/main" id="{00000000-0008-0000-0400-000002000000}"/>
            </a:ext>
          </a:extLst>
        </xdr:cNvPr>
        <xdr:cNvSpPr txBox="1"/>
      </xdr:nvSpPr>
      <xdr:spPr>
        <a:xfrm>
          <a:off x="4460591" y="6938225"/>
          <a:ext cx="2750344" cy="953466"/>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a:t>Implicit allowance</a:t>
          </a: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The company estimates  base maintenance on reservoir safety by the company at</a:t>
          </a:r>
          <a:r>
            <a:rPr lang="en-GB" sz="1100" b="0" baseline="0">
              <a:solidFill>
                <a:schemeClr val="dk1"/>
              </a:solidFill>
              <a:effectLst/>
              <a:latin typeface="+mn-lt"/>
              <a:ea typeface="+mn-ea"/>
              <a:cs typeface="+mn-cs"/>
            </a:rPr>
            <a:t> </a:t>
          </a:r>
          <a:r>
            <a:rPr lang="en-GB" sz="1100" b="0">
              <a:solidFill>
                <a:schemeClr val="dk1"/>
              </a:solidFill>
              <a:effectLst/>
              <a:latin typeface="+mn-lt"/>
              <a:ea typeface="+mn-ea"/>
              <a:cs typeface="+mn-cs"/>
            </a:rPr>
            <a:t>£30.4m for the 2020-25 period and is excluded from this claim. </a:t>
          </a:r>
          <a:endParaRPr lang="en-GB" sz="1100"/>
        </a:p>
      </xdr:txBody>
    </xdr:sp>
    <xdr:clientData/>
  </xdr:oneCellAnchor>
  <xdr:oneCellAnchor>
    <xdr:from>
      <xdr:col>1</xdr:col>
      <xdr:colOff>1768078</xdr:colOff>
      <xdr:row>40</xdr:row>
      <xdr:rowOff>184545</xdr:rowOff>
    </xdr:from>
    <xdr:ext cx="2976563" cy="482203"/>
    <xdr:sp macro="" textlink="">
      <xdr:nvSpPr>
        <xdr:cNvPr id="3" name="TextBox 2">
          <a:extLst>
            <a:ext uri="{FF2B5EF4-FFF2-40B4-BE49-F238E27FC236}">
              <a16:creationId xmlns="" xmlns:a16="http://schemas.microsoft.com/office/drawing/2014/main" id="{00000000-0008-0000-0400-000003000000}"/>
            </a:ext>
          </a:extLst>
        </xdr:cNvPr>
        <xdr:cNvSpPr txBox="1"/>
      </xdr:nvSpPr>
      <xdr:spPr>
        <a:xfrm>
          <a:off x="1910953" y="10147695"/>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17</xdr:col>
      <xdr:colOff>952499</xdr:colOff>
      <xdr:row>18</xdr:row>
      <xdr:rowOff>91280</xdr:rowOff>
    </xdr:from>
    <xdr:ext cx="2750344" cy="609013"/>
    <xdr:sp macro="" textlink="">
      <xdr:nvSpPr>
        <xdr:cNvPr id="4" name="TextBox 3">
          <a:extLst>
            <a:ext uri="{FF2B5EF4-FFF2-40B4-BE49-F238E27FC236}">
              <a16:creationId xmlns="" xmlns:a16="http://schemas.microsoft.com/office/drawing/2014/main" id="{00000000-0008-0000-0400-000002000000}"/>
            </a:ext>
          </a:extLst>
        </xdr:cNvPr>
        <xdr:cNvSpPr txBox="1"/>
      </xdr:nvSpPr>
      <xdr:spPr>
        <a:xfrm>
          <a:off x="17192624" y="6383734"/>
          <a:ext cx="2750344" cy="609013"/>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a:t>Implicit allowance</a:t>
          </a:r>
        </a:p>
        <a:p>
          <a:endParaRPr lang="en-GB" sz="1100"/>
        </a:p>
        <a:p>
          <a:r>
            <a:rPr lang="en-GB" sz="1100"/>
            <a:t>Implicit allowance not calculated</a:t>
          </a:r>
        </a:p>
      </xdr:txBody>
    </xdr:sp>
    <xdr:clientData/>
  </xdr:oneCellAnchor>
  <xdr:oneCellAnchor>
    <xdr:from>
      <xdr:col>10</xdr:col>
      <xdr:colOff>328084</xdr:colOff>
      <xdr:row>23</xdr:row>
      <xdr:rowOff>10583</xdr:rowOff>
    </xdr:from>
    <xdr:ext cx="2750344" cy="953466"/>
    <xdr:sp macro="" textlink="">
      <xdr:nvSpPr>
        <xdr:cNvPr id="6" name="TextBox 5">
          <a:extLst>
            <a:ext uri="{FF2B5EF4-FFF2-40B4-BE49-F238E27FC236}">
              <a16:creationId xmlns:a16="http://schemas.microsoft.com/office/drawing/2014/main" xmlns="" id="{00000000-0008-0000-0400-000002000000}"/>
            </a:ext>
          </a:extLst>
        </xdr:cNvPr>
        <xdr:cNvSpPr txBox="1"/>
      </xdr:nvSpPr>
      <xdr:spPr>
        <a:xfrm>
          <a:off x="17039167" y="8053916"/>
          <a:ext cx="2750344" cy="953466"/>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a:t>Implicit allowance</a:t>
          </a: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The company estimates  base maintenance on reservoir safety by the company at</a:t>
          </a:r>
          <a:r>
            <a:rPr lang="en-GB" sz="1100" b="0" baseline="0">
              <a:solidFill>
                <a:schemeClr val="dk1"/>
              </a:solidFill>
              <a:effectLst/>
              <a:latin typeface="+mn-lt"/>
              <a:ea typeface="+mn-ea"/>
              <a:cs typeface="+mn-cs"/>
            </a:rPr>
            <a:t> </a:t>
          </a:r>
          <a:r>
            <a:rPr lang="en-GB" sz="1100" b="0">
              <a:solidFill>
                <a:schemeClr val="dk1"/>
              </a:solidFill>
              <a:effectLst/>
              <a:latin typeface="+mn-lt"/>
              <a:ea typeface="+mn-ea"/>
              <a:cs typeface="+mn-cs"/>
            </a:rPr>
            <a:t>£30.4m for the 2020-25 period and is excluded from this claim. </a:t>
          </a:r>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172639</xdr:colOff>
      <xdr:row>23</xdr:row>
      <xdr:rowOff>0</xdr:rowOff>
    </xdr:from>
    <xdr:ext cx="7339541" cy="436786"/>
    <xdr:sp macro="" textlink="">
      <xdr:nvSpPr>
        <xdr:cNvPr id="3" name="TextBox 2">
          <a:extLst>
            <a:ext uri="{FF2B5EF4-FFF2-40B4-BE49-F238E27FC236}">
              <a16:creationId xmlns="" xmlns:a16="http://schemas.microsoft.com/office/drawing/2014/main" id="{00000000-0008-0000-0400-000002000000}"/>
            </a:ext>
          </a:extLst>
        </xdr:cNvPr>
        <xdr:cNvSpPr txBox="1"/>
      </xdr:nvSpPr>
      <xdr:spPr>
        <a:xfrm>
          <a:off x="4244577" y="9227344"/>
          <a:ext cx="7339541" cy="436786"/>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a:t>Implicit allowance</a:t>
          </a:r>
        </a:p>
        <a:p>
          <a:r>
            <a:rPr lang="en-GB" sz="1100"/>
            <a:t>£17 million base maintenance</a:t>
          </a:r>
          <a:r>
            <a:rPr lang="en-GB" sz="1100" baseline="0"/>
            <a:t> saving and negative base adjustment removed for final determination</a:t>
          </a:r>
        </a:p>
      </xdr:txBody>
    </xdr:sp>
    <xdr:clientData/>
  </xdr:oneCellAnchor>
  <xdr:oneCellAnchor>
    <xdr:from>
      <xdr:col>11</xdr:col>
      <xdr:colOff>1768078</xdr:colOff>
      <xdr:row>55</xdr:row>
      <xdr:rowOff>184545</xdr:rowOff>
    </xdr:from>
    <xdr:ext cx="2976563" cy="482203"/>
    <xdr:sp macro="" textlink="">
      <xdr:nvSpPr>
        <xdr:cNvPr id="6" name="TextBox 5">
          <a:extLst>
            <a:ext uri="{FF2B5EF4-FFF2-40B4-BE49-F238E27FC236}">
              <a16:creationId xmlns="" xmlns:a16="http://schemas.microsoft.com/office/drawing/2014/main" id="{00000000-0008-0000-0400-000003000000}"/>
            </a:ext>
          </a:extLst>
        </xdr:cNvPr>
        <xdr:cNvSpPr txBox="1"/>
      </xdr:nvSpPr>
      <xdr:spPr>
        <a:xfrm>
          <a:off x="11331178" y="257782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12</xdr:col>
      <xdr:colOff>1768078</xdr:colOff>
      <xdr:row>55</xdr:row>
      <xdr:rowOff>184545</xdr:rowOff>
    </xdr:from>
    <xdr:ext cx="2976563" cy="482203"/>
    <xdr:sp macro="" textlink="">
      <xdr:nvSpPr>
        <xdr:cNvPr id="7" name="TextBox 6">
          <a:extLst>
            <a:ext uri="{FF2B5EF4-FFF2-40B4-BE49-F238E27FC236}">
              <a16:creationId xmlns="" xmlns:a16="http://schemas.microsoft.com/office/drawing/2014/main" id="{00000000-0008-0000-0400-000003000000}"/>
            </a:ext>
          </a:extLst>
        </xdr:cNvPr>
        <xdr:cNvSpPr txBox="1"/>
      </xdr:nvSpPr>
      <xdr:spPr>
        <a:xfrm>
          <a:off x="13102828" y="257782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13</xdr:col>
      <xdr:colOff>1768078</xdr:colOff>
      <xdr:row>55</xdr:row>
      <xdr:rowOff>184545</xdr:rowOff>
    </xdr:from>
    <xdr:ext cx="2976563" cy="482203"/>
    <xdr:sp macro="" textlink="">
      <xdr:nvSpPr>
        <xdr:cNvPr id="8" name="TextBox 7">
          <a:extLst>
            <a:ext uri="{FF2B5EF4-FFF2-40B4-BE49-F238E27FC236}">
              <a16:creationId xmlns="" xmlns:a16="http://schemas.microsoft.com/office/drawing/2014/main" id="{00000000-0008-0000-0400-000003000000}"/>
            </a:ext>
          </a:extLst>
        </xdr:cNvPr>
        <xdr:cNvSpPr txBox="1"/>
      </xdr:nvSpPr>
      <xdr:spPr>
        <a:xfrm>
          <a:off x="13674328" y="257782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14</xdr:col>
      <xdr:colOff>1768078</xdr:colOff>
      <xdr:row>55</xdr:row>
      <xdr:rowOff>184545</xdr:rowOff>
    </xdr:from>
    <xdr:ext cx="2976563" cy="482203"/>
    <xdr:sp macro="" textlink="">
      <xdr:nvSpPr>
        <xdr:cNvPr id="9" name="TextBox 8">
          <a:extLst>
            <a:ext uri="{FF2B5EF4-FFF2-40B4-BE49-F238E27FC236}">
              <a16:creationId xmlns="" xmlns:a16="http://schemas.microsoft.com/office/drawing/2014/main" id="{00000000-0008-0000-0400-000003000000}"/>
            </a:ext>
          </a:extLst>
        </xdr:cNvPr>
        <xdr:cNvSpPr txBox="1"/>
      </xdr:nvSpPr>
      <xdr:spPr>
        <a:xfrm>
          <a:off x="14245828" y="257782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15</xdr:col>
      <xdr:colOff>1768078</xdr:colOff>
      <xdr:row>55</xdr:row>
      <xdr:rowOff>184545</xdr:rowOff>
    </xdr:from>
    <xdr:ext cx="2976563" cy="482203"/>
    <xdr:sp macro="" textlink="">
      <xdr:nvSpPr>
        <xdr:cNvPr id="10" name="TextBox 9">
          <a:extLst>
            <a:ext uri="{FF2B5EF4-FFF2-40B4-BE49-F238E27FC236}">
              <a16:creationId xmlns="" xmlns:a16="http://schemas.microsoft.com/office/drawing/2014/main" id="{00000000-0008-0000-0400-000003000000}"/>
            </a:ext>
          </a:extLst>
        </xdr:cNvPr>
        <xdr:cNvSpPr txBox="1"/>
      </xdr:nvSpPr>
      <xdr:spPr>
        <a:xfrm>
          <a:off x="14817328" y="257782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16</xdr:col>
      <xdr:colOff>1768078</xdr:colOff>
      <xdr:row>55</xdr:row>
      <xdr:rowOff>184545</xdr:rowOff>
    </xdr:from>
    <xdr:ext cx="2976563" cy="482203"/>
    <xdr:sp macro="" textlink="">
      <xdr:nvSpPr>
        <xdr:cNvPr id="11" name="TextBox 10">
          <a:extLst>
            <a:ext uri="{FF2B5EF4-FFF2-40B4-BE49-F238E27FC236}">
              <a16:creationId xmlns="" xmlns:a16="http://schemas.microsoft.com/office/drawing/2014/main" id="{00000000-0008-0000-0400-000003000000}"/>
            </a:ext>
          </a:extLst>
        </xdr:cNvPr>
        <xdr:cNvSpPr txBox="1"/>
      </xdr:nvSpPr>
      <xdr:spPr>
        <a:xfrm>
          <a:off x="15388828" y="257782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17</xdr:col>
      <xdr:colOff>1768078</xdr:colOff>
      <xdr:row>55</xdr:row>
      <xdr:rowOff>184545</xdr:rowOff>
    </xdr:from>
    <xdr:ext cx="2976563" cy="482203"/>
    <xdr:sp macro="" textlink="">
      <xdr:nvSpPr>
        <xdr:cNvPr id="12" name="TextBox 11">
          <a:extLst>
            <a:ext uri="{FF2B5EF4-FFF2-40B4-BE49-F238E27FC236}">
              <a16:creationId xmlns="" xmlns:a16="http://schemas.microsoft.com/office/drawing/2014/main" id="{00000000-0008-0000-0400-000003000000}"/>
            </a:ext>
          </a:extLst>
        </xdr:cNvPr>
        <xdr:cNvSpPr txBox="1"/>
      </xdr:nvSpPr>
      <xdr:spPr>
        <a:xfrm>
          <a:off x="15960328" y="257782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18</xdr:col>
      <xdr:colOff>1768078</xdr:colOff>
      <xdr:row>55</xdr:row>
      <xdr:rowOff>184545</xdr:rowOff>
    </xdr:from>
    <xdr:ext cx="2976563" cy="482203"/>
    <xdr:sp macro="" textlink="">
      <xdr:nvSpPr>
        <xdr:cNvPr id="13" name="TextBox 12">
          <a:extLst>
            <a:ext uri="{FF2B5EF4-FFF2-40B4-BE49-F238E27FC236}">
              <a16:creationId xmlns="" xmlns:a16="http://schemas.microsoft.com/office/drawing/2014/main" id="{00000000-0008-0000-0400-000003000000}"/>
            </a:ext>
          </a:extLst>
        </xdr:cNvPr>
        <xdr:cNvSpPr txBox="1"/>
      </xdr:nvSpPr>
      <xdr:spPr>
        <a:xfrm>
          <a:off x="16531828" y="257782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19</xdr:col>
      <xdr:colOff>1768078</xdr:colOff>
      <xdr:row>55</xdr:row>
      <xdr:rowOff>184545</xdr:rowOff>
    </xdr:from>
    <xdr:ext cx="2976563" cy="482203"/>
    <xdr:sp macro="" textlink="">
      <xdr:nvSpPr>
        <xdr:cNvPr id="14" name="TextBox 13">
          <a:extLst>
            <a:ext uri="{FF2B5EF4-FFF2-40B4-BE49-F238E27FC236}">
              <a16:creationId xmlns="" xmlns:a16="http://schemas.microsoft.com/office/drawing/2014/main" id="{00000000-0008-0000-0400-000003000000}"/>
            </a:ext>
          </a:extLst>
        </xdr:cNvPr>
        <xdr:cNvSpPr txBox="1"/>
      </xdr:nvSpPr>
      <xdr:spPr>
        <a:xfrm>
          <a:off x="17103328" y="257782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20</xdr:col>
      <xdr:colOff>1768078</xdr:colOff>
      <xdr:row>55</xdr:row>
      <xdr:rowOff>184545</xdr:rowOff>
    </xdr:from>
    <xdr:ext cx="2976563" cy="482203"/>
    <xdr:sp macro="" textlink="">
      <xdr:nvSpPr>
        <xdr:cNvPr id="15" name="TextBox 14">
          <a:extLst>
            <a:ext uri="{FF2B5EF4-FFF2-40B4-BE49-F238E27FC236}">
              <a16:creationId xmlns="" xmlns:a16="http://schemas.microsoft.com/office/drawing/2014/main" id="{00000000-0008-0000-0400-000003000000}"/>
            </a:ext>
          </a:extLst>
        </xdr:cNvPr>
        <xdr:cNvSpPr txBox="1"/>
      </xdr:nvSpPr>
      <xdr:spPr>
        <a:xfrm>
          <a:off x="17674828" y="257782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21</xdr:col>
      <xdr:colOff>1768078</xdr:colOff>
      <xdr:row>55</xdr:row>
      <xdr:rowOff>184545</xdr:rowOff>
    </xdr:from>
    <xdr:ext cx="2976563" cy="482203"/>
    <xdr:sp macro="" textlink="">
      <xdr:nvSpPr>
        <xdr:cNvPr id="16" name="TextBox 15">
          <a:extLst>
            <a:ext uri="{FF2B5EF4-FFF2-40B4-BE49-F238E27FC236}">
              <a16:creationId xmlns="" xmlns:a16="http://schemas.microsoft.com/office/drawing/2014/main" id="{00000000-0008-0000-0400-000003000000}"/>
            </a:ext>
          </a:extLst>
        </xdr:cNvPr>
        <xdr:cNvSpPr txBox="1"/>
      </xdr:nvSpPr>
      <xdr:spPr>
        <a:xfrm>
          <a:off x="18265378" y="257782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21</xdr:col>
      <xdr:colOff>1768078</xdr:colOff>
      <xdr:row>55</xdr:row>
      <xdr:rowOff>184545</xdr:rowOff>
    </xdr:from>
    <xdr:ext cx="2976563" cy="482203"/>
    <xdr:sp macro="" textlink="">
      <xdr:nvSpPr>
        <xdr:cNvPr id="17" name="TextBox 16">
          <a:extLst>
            <a:ext uri="{FF2B5EF4-FFF2-40B4-BE49-F238E27FC236}">
              <a16:creationId xmlns="" xmlns:a16="http://schemas.microsoft.com/office/drawing/2014/main" id="{00000000-0008-0000-0400-000003000000}"/>
            </a:ext>
          </a:extLst>
        </xdr:cNvPr>
        <xdr:cNvSpPr txBox="1"/>
      </xdr:nvSpPr>
      <xdr:spPr>
        <a:xfrm>
          <a:off x="18855928" y="257782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22</xdr:col>
      <xdr:colOff>1768078</xdr:colOff>
      <xdr:row>55</xdr:row>
      <xdr:rowOff>184545</xdr:rowOff>
    </xdr:from>
    <xdr:ext cx="2976563" cy="482203"/>
    <xdr:sp macro="" textlink="">
      <xdr:nvSpPr>
        <xdr:cNvPr id="18" name="TextBox 17">
          <a:extLst>
            <a:ext uri="{FF2B5EF4-FFF2-40B4-BE49-F238E27FC236}">
              <a16:creationId xmlns="" xmlns:a16="http://schemas.microsoft.com/office/drawing/2014/main" id="{00000000-0008-0000-0400-000003000000}"/>
            </a:ext>
          </a:extLst>
        </xdr:cNvPr>
        <xdr:cNvSpPr txBox="1"/>
      </xdr:nvSpPr>
      <xdr:spPr>
        <a:xfrm>
          <a:off x="19446478" y="257782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23</xdr:col>
      <xdr:colOff>1768078</xdr:colOff>
      <xdr:row>55</xdr:row>
      <xdr:rowOff>184545</xdr:rowOff>
    </xdr:from>
    <xdr:ext cx="2976563" cy="482203"/>
    <xdr:sp macro="" textlink="">
      <xdr:nvSpPr>
        <xdr:cNvPr id="19" name="TextBox 18">
          <a:extLst>
            <a:ext uri="{FF2B5EF4-FFF2-40B4-BE49-F238E27FC236}">
              <a16:creationId xmlns="" xmlns:a16="http://schemas.microsoft.com/office/drawing/2014/main" id="{00000000-0008-0000-0400-000003000000}"/>
            </a:ext>
          </a:extLst>
        </xdr:cNvPr>
        <xdr:cNvSpPr txBox="1"/>
      </xdr:nvSpPr>
      <xdr:spPr>
        <a:xfrm>
          <a:off x="20037028" y="257782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24</xdr:col>
      <xdr:colOff>1768078</xdr:colOff>
      <xdr:row>55</xdr:row>
      <xdr:rowOff>184545</xdr:rowOff>
    </xdr:from>
    <xdr:ext cx="2976563" cy="482203"/>
    <xdr:sp macro="" textlink="">
      <xdr:nvSpPr>
        <xdr:cNvPr id="20" name="TextBox 19">
          <a:extLst>
            <a:ext uri="{FF2B5EF4-FFF2-40B4-BE49-F238E27FC236}">
              <a16:creationId xmlns="" xmlns:a16="http://schemas.microsoft.com/office/drawing/2014/main" id="{00000000-0008-0000-0400-000003000000}"/>
            </a:ext>
          </a:extLst>
        </xdr:cNvPr>
        <xdr:cNvSpPr txBox="1"/>
      </xdr:nvSpPr>
      <xdr:spPr>
        <a:xfrm>
          <a:off x="20627578" y="257782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18</xdr:col>
      <xdr:colOff>203447</xdr:colOff>
      <xdr:row>19</xdr:row>
      <xdr:rowOff>249685</xdr:rowOff>
    </xdr:from>
    <xdr:ext cx="3920989" cy="1827880"/>
    <xdr:sp macro="" textlink="">
      <xdr:nvSpPr>
        <xdr:cNvPr id="21" name="TextBox 20">
          <a:extLst>
            <a:ext uri="{FF2B5EF4-FFF2-40B4-BE49-F238E27FC236}">
              <a16:creationId xmlns="" xmlns:a16="http://schemas.microsoft.com/office/drawing/2014/main" id="{00000000-0008-0000-0400-000002000000}"/>
            </a:ext>
          </a:extLst>
        </xdr:cNvPr>
        <xdr:cNvSpPr txBox="1"/>
      </xdr:nvSpPr>
      <xdr:spPr>
        <a:xfrm>
          <a:off x="18559879" y="7129879"/>
          <a:ext cx="3920989" cy="182788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GB" sz="1100" b="1"/>
            <a:t>Implicit allowance</a:t>
          </a:r>
        </a:p>
        <a:p>
          <a:endParaRPr lang="en-GB" sz="1100"/>
        </a:p>
        <a:p>
          <a:r>
            <a:rPr lang="en-GB" sz="1100" b="0" i="0" u="none" strike="noStrike">
              <a:solidFill>
                <a:schemeClr val="dk1"/>
              </a:solidFill>
              <a:effectLst/>
              <a:latin typeface="+mn-lt"/>
              <a:ea typeface="+mn-ea"/>
              <a:cs typeface="+mn-cs"/>
            </a:rPr>
            <a:t>None</a:t>
          </a:r>
          <a:r>
            <a:rPr lang="en-GB" sz="1100" b="0" i="0" u="none" strike="noStrike" baseline="0">
              <a:solidFill>
                <a:schemeClr val="dk1"/>
              </a:solidFill>
              <a:effectLst/>
              <a:latin typeface="+mn-lt"/>
              <a:ea typeface="+mn-ea"/>
              <a:cs typeface="+mn-cs"/>
            </a:rPr>
            <a:t> calculated by models although maintenance savings have been considered (see overall assessment result above)</a:t>
          </a:r>
          <a:endParaRPr lang="en-GB">
            <a:effectLst/>
          </a:endParaRPr>
        </a:p>
      </xdr:txBody>
    </xdr:sp>
    <xdr:clientData/>
  </xdr:oneCellAnchor>
  <xdr:oneCellAnchor>
    <xdr:from>
      <xdr:col>13</xdr:col>
      <xdr:colOff>1768078</xdr:colOff>
      <xdr:row>58</xdr:row>
      <xdr:rowOff>184545</xdr:rowOff>
    </xdr:from>
    <xdr:ext cx="2976563" cy="482203"/>
    <xdr:sp macro="" textlink="">
      <xdr:nvSpPr>
        <xdr:cNvPr id="27" name="TextBox 26">
          <a:extLst>
            <a:ext uri="{FF2B5EF4-FFF2-40B4-BE49-F238E27FC236}">
              <a16:creationId xmlns:a16="http://schemas.microsoft.com/office/drawing/2014/main" xmlns="" id="{00000000-0008-0000-0400-000003000000}"/>
            </a:ext>
          </a:extLst>
        </xdr:cNvPr>
        <xdr:cNvSpPr txBox="1"/>
      </xdr:nvSpPr>
      <xdr:spPr>
        <a:xfrm>
          <a:off x="6030515" y="23086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14</xdr:col>
      <xdr:colOff>1768078</xdr:colOff>
      <xdr:row>58</xdr:row>
      <xdr:rowOff>184545</xdr:rowOff>
    </xdr:from>
    <xdr:ext cx="2976563" cy="482203"/>
    <xdr:sp macro="" textlink="">
      <xdr:nvSpPr>
        <xdr:cNvPr id="28" name="TextBox 27">
          <a:extLst>
            <a:ext uri="{FF2B5EF4-FFF2-40B4-BE49-F238E27FC236}">
              <a16:creationId xmlns:a16="http://schemas.microsoft.com/office/drawing/2014/main" xmlns="" id="{00000000-0008-0000-0400-000003000000}"/>
            </a:ext>
          </a:extLst>
        </xdr:cNvPr>
        <xdr:cNvSpPr txBox="1"/>
      </xdr:nvSpPr>
      <xdr:spPr>
        <a:xfrm>
          <a:off x="6716315" y="23086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15</xdr:col>
      <xdr:colOff>1768078</xdr:colOff>
      <xdr:row>58</xdr:row>
      <xdr:rowOff>184545</xdr:rowOff>
    </xdr:from>
    <xdr:ext cx="2976563" cy="482203"/>
    <xdr:sp macro="" textlink="">
      <xdr:nvSpPr>
        <xdr:cNvPr id="29" name="TextBox 28">
          <a:extLst>
            <a:ext uri="{FF2B5EF4-FFF2-40B4-BE49-F238E27FC236}">
              <a16:creationId xmlns:a16="http://schemas.microsoft.com/office/drawing/2014/main" xmlns="" id="{00000000-0008-0000-0400-000003000000}"/>
            </a:ext>
          </a:extLst>
        </xdr:cNvPr>
        <xdr:cNvSpPr txBox="1"/>
      </xdr:nvSpPr>
      <xdr:spPr>
        <a:xfrm>
          <a:off x="7402115" y="23086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16</xdr:col>
      <xdr:colOff>1768078</xdr:colOff>
      <xdr:row>58</xdr:row>
      <xdr:rowOff>184545</xdr:rowOff>
    </xdr:from>
    <xdr:ext cx="2976563" cy="482203"/>
    <xdr:sp macro="" textlink="">
      <xdr:nvSpPr>
        <xdr:cNvPr id="30" name="TextBox 29">
          <a:extLst>
            <a:ext uri="{FF2B5EF4-FFF2-40B4-BE49-F238E27FC236}">
              <a16:creationId xmlns:a16="http://schemas.microsoft.com/office/drawing/2014/main" xmlns="" id="{00000000-0008-0000-0400-000003000000}"/>
            </a:ext>
          </a:extLst>
        </xdr:cNvPr>
        <xdr:cNvSpPr txBox="1"/>
      </xdr:nvSpPr>
      <xdr:spPr>
        <a:xfrm>
          <a:off x="8087915" y="23086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17</xdr:col>
      <xdr:colOff>1768078</xdr:colOff>
      <xdr:row>58</xdr:row>
      <xdr:rowOff>184545</xdr:rowOff>
    </xdr:from>
    <xdr:ext cx="2976563" cy="482203"/>
    <xdr:sp macro="" textlink="">
      <xdr:nvSpPr>
        <xdr:cNvPr id="31" name="TextBox 30">
          <a:extLst>
            <a:ext uri="{FF2B5EF4-FFF2-40B4-BE49-F238E27FC236}">
              <a16:creationId xmlns:a16="http://schemas.microsoft.com/office/drawing/2014/main" xmlns="" id="{00000000-0008-0000-0400-000003000000}"/>
            </a:ext>
          </a:extLst>
        </xdr:cNvPr>
        <xdr:cNvSpPr txBox="1"/>
      </xdr:nvSpPr>
      <xdr:spPr>
        <a:xfrm>
          <a:off x="8773715" y="230862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11</xdr:col>
      <xdr:colOff>1768078</xdr:colOff>
      <xdr:row>62</xdr:row>
      <xdr:rowOff>184545</xdr:rowOff>
    </xdr:from>
    <xdr:ext cx="2976563" cy="482203"/>
    <xdr:sp macro="" textlink="">
      <xdr:nvSpPr>
        <xdr:cNvPr id="24" name="TextBox 23">
          <a:extLst>
            <a:ext uri="{FF2B5EF4-FFF2-40B4-BE49-F238E27FC236}">
              <a16:creationId xmlns="" xmlns:a16="http://schemas.microsoft.com/office/drawing/2014/main" id="{00000000-0008-0000-0400-000003000000}"/>
            </a:ext>
          </a:extLst>
        </xdr:cNvPr>
        <xdr:cNvSpPr txBox="1"/>
      </xdr:nvSpPr>
      <xdr:spPr>
        <a:xfrm>
          <a:off x="11507391" y="40032383"/>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12</xdr:col>
      <xdr:colOff>1768078</xdr:colOff>
      <xdr:row>62</xdr:row>
      <xdr:rowOff>184545</xdr:rowOff>
    </xdr:from>
    <xdr:ext cx="2976563" cy="482203"/>
    <xdr:sp macro="" textlink="">
      <xdr:nvSpPr>
        <xdr:cNvPr id="25" name="TextBox 24">
          <a:extLst>
            <a:ext uri="{FF2B5EF4-FFF2-40B4-BE49-F238E27FC236}">
              <a16:creationId xmlns="" xmlns:a16="http://schemas.microsoft.com/office/drawing/2014/main" id="{00000000-0008-0000-0400-000003000000}"/>
            </a:ext>
          </a:extLst>
        </xdr:cNvPr>
        <xdr:cNvSpPr txBox="1"/>
      </xdr:nvSpPr>
      <xdr:spPr>
        <a:xfrm>
          <a:off x="13274278" y="40032383"/>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13</xdr:col>
      <xdr:colOff>1768078</xdr:colOff>
      <xdr:row>62</xdr:row>
      <xdr:rowOff>184545</xdr:rowOff>
    </xdr:from>
    <xdr:ext cx="2976563" cy="482203"/>
    <xdr:sp macro="" textlink="">
      <xdr:nvSpPr>
        <xdr:cNvPr id="26" name="TextBox 25">
          <a:extLst>
            <a:ext uri="{FF2B5EF4-FFF2-40B4-BE49-F238E27FC236}">
              <a16:creationId xmlns="" xmlns:a16="http://schemas.microsoft.com/office/drawing/2014/main" id="{00000000-0008-0000-0400-000003000000}"/>
            </a:ext>
          </a:extLst>
        </xdr:cNvPr>
        <xdr:cNvSpPr txBox="1"/>
      </xdr:nvSpPr>
      <xdr:spPr>
        <a:xfrm>
          <a:off x="13988653" y="40032383"/>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14</xdr:col>
      <xdr:colOff>1768078</xdr:colOff>
      <xdr:row>62</xdr:row>
      <xdr:rowOff>184545</xdr:rowOff>
    </xdr:from>
    <xdr:ext cx="2976563" cy="482203"/>
    <xdr:sp macro="" textlink="">
      <xdr:nvSpPr>
        <xdr:cNvPr id="32" name="TextBox 31">
          <a:extLst>
            <a:ext uri="{FF2B5EF4-FFF2-40B4-BE49-F238E27FC236}">
              <a16:creationId xmlns="" xmlns:a16="http://schemas.microsoft.com/office/drawing/2014/main" id="{00000000-0008-0000-0400-000003000000}"/>
            </a:ext>
          </a:extLst>
        </xdr:cNvPr>
        <xdr:cNvSpPr txBox="1"/>
      </xdr:nvSpPr>
      <xdr:spPr>
        <a:xfrm>
          <a:off x="14603016" y="40032383"/>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15</xdr:col>
      <xdr:colOff>1768078</xdr:colOff>
      <xdr:row>62</xdr:row>
      <xdr:rowOff>184545</xdr:rowOff>
    </xdr:from>
    <xdr:ext cx="2976563" cy="482203"/>
    <xdr:sp macro="" textlink="">
      <xdr:nvSpPr>
        <xdr:cNvPr id="33" name="TextBox 32">
          <a:extLst>
            <a:ext uri="{FF2B5EF4-FFF2-40B4-BE49-F238E27FC236}">
              <a16:creationId xmlns="" xmlns:a16="http://schemas.microsoft.com/office/drawing/2014/main" id="{00000000-0008-0000-0400-000003000000}"/>
            </a:ext>
          </a:extLst>
        </xdr:cNvPr>
        <xdr:cNvSpPr txBox="1"/>
      </xdr:nvSpPr>
      <xdr:spPr>
        <a:xfrm>
          <a:off x="16369903" y="40032383"/>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16</xdr:col>
      <xdr:colOff>1768078</xdr:colOff>
      <xdr:row>62</xdr:row>
      <xdr:rowOff>184545</xdr:rowOff>
    </xdr:from>
    <xdr:ext cx="2976563" cy="482203"/>
    <xdr:sp macro="" textlink="">
      <xdr:nvSpPr>
        <xdr:cNvPr id="34" name="TextBox 33">
          <a:extLst>
            <a:ext uri="{FF2B5EF4-FFF2-40B4-BE49-F238E27FC236}">
              <a16:creationId xmlns="" xmlns:a16="http://schemas.microsoft.com/office/drawing/2014/main" id="{00000000-0008-0000-0400-000003000000}"/>
            </a:ext>
          </a:extLst>
        </xdr:cNvPr>
        <xdr:cNvSpPr txBox="1"/>
      </xdr:nvSpPr>
      <xdr:spPr>
        <a:xfrm>
          <a:off x="17646253" y="40032383"/>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17</xdr:col>
      <xdr:colOff>1768078</xdr:colOff>
      <xdr:row>62</xdr:row>
      <xdr:rowOff>184545</xdr:rowOff>
    </xdr:from>
    <xdr:ext cx="2976563" cy="482203"/>
    <xdr:sp macro="" textlink="">
      <xdr:nvSpPr>
        <xdr:cNvPr id="35" name="TextBox 34">
          <a:extLst>
            <a:ext uri="{FF2B5EF4-FFF2-40B4-BE49-F238E27FC236}">
              <a16:creationId xmlns="" xmlns:a16="http://schemas.microsoft.com/office/drawing/2014/main" id="{00000000-0008-0000-0400-000003000000}"/>
            </a:ext>
          </a:extLst>
        </xdr:cNvPr>
        <xdr:cNvSpPr txBox="1"/>
      </xdr:nvSpPr>
      <xdr:spPr>
        <a:xfrm>
          <a:off x="19413141" y="40032383"/>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13</xdr:col>
      <xdr:colOff>1768078</xdr:colOff>
      <xdr:row>65</xdr:row>
      <xdr:rowOff>184545</xdr:rowOff>
    </xdr:from>
    <xdr:ext cx="2976563" cy="482203"/>
    <xdr:sp macro="" textlink="">
      <xdr:nvSpPr>
        <xdr:cNvPr id="36" name="TextBox 35">
          <a:extLst>
            <a:ext uri="{FF2B5EF4-FFF2-40B4-BE49-F238E27FC236}">
              <a16:creationId xmlns:a16="http://schemas.microsoft.com/office/drawing/2014/main" xmlns="" id="{00000000-0008-0000-0400-000003000000}"/>
            </a:ext>
          </a:extLst>
        </xdr:cNvPr>
        <xdr:cNvSpPr txBox="1"/>
      </xdr:nvSpPr>
      <xdr:spPr>
        <a:xfrm>
          <a:off x="13988653" y="4061817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14</xdr:col>
      <xdr:colOff>1768078</xdr:colOff>
      <xdr:row>65</xdr:row>
      <xdr:rowOff>184545</xdr:rowOff>
    </xdr:from>
    <xdr:ext cx="2976563" cy="482203"/>
    <xdr:sp macro="" textlink="">
      <xdr:nvSpPr>
        <xdr:cNvPr id="37" name="TextBox 36">
          <a:extLst>
            <a:ext uri="{FF2B5EF4-FFF2-40B4-BE49-F238E27FC236}">
              <a16:creationId xmlns:a16="http://schemas.microsoft.com/office/drawing/2014/main" xmlns="" id="{00000000-0008-0000-0400-000003000000}"/>
            </a:ext>
          </a:extLst>
        </xdr:cNvPr>
        <xdr:cNvSpPr txBox="1"/>
      </xdr:nvSpPr>
      <xdr:spPr>
        <a:xfrm>
          <a:off x="14603016" y="4061817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15</xdr:col>
      <xdr:colOff>1768078</xdr:colOff>
      <xdr:row>65</xdr:row>
      <xdr:rowOff>184545</xdr:rowOff>
    </xdr:from>
    <xdr:ext cx="2976563" cy="482203"/>
    <xdr:sp macro="" textlink="">
      <xdr:nvSpPr>
        <xdr:cNvPr id="38" name="TextBox 37">
          <a:extLst>
            <a:ext uri="{FF2B5EF4-FFF2-40B4-BE49-F238E27FC236}">
              <a16:creationId xmlns:a16="http://schemas.microsoft.com/office/drawing/2014/main" xmlns="" id="{00000000-0008-0000-0400-000003000000}"/>
            </a:ext>
          </a:extLst>
        </xdr:cNvPr>
        <xdr:cNvSpPr txBox="1"/>
      </xdr:nvSpPr>
      <xdr:spPr>
        <a:xfrm>
          <a:off x="16369903" y="4061817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16</xdr:col>
      <xdr:colOff>1768078</xdr:colOff>
      <xdr:row>65</xdr:row>
      <xdr:rowOff>184545</xdr:rowOff>
    </xdr:from>
    <xdr:ext cx="2976563" cy="482203"/>
    <xdr:sp macro="" textlink="">
      <xdr:nvSpPr>
        <xdr:cNvPr id="39" name="TextBox 38">
          <a:extLst>
            <a:ext uri="{FF2B5EF4-FFF2-40B4-BE49-F238E27FC236}">
              <a16:creationId xmlns:a16="http://schemas.microsoft.com/office/drawing/2014/main" xmlns="" id="{00000000-0008-0000-0400-000003000000}"/>
            </a:ext>
          </a:extLst>
        </xdr:cNvPr>
        <xdr:cNvSpPr txBox="1"/>
      </xdr:nvSpPr>
      <xdr:spPr>
        <a:xfrm>
          <a:off x="17646253" y="4061817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17</xdr:col>
      <xdr:colOff>1768078</xdr:colOff>
      <xdr:row>65</xdr:row>
      <xdr:rowOff>184545</xdr:rowOff>
    </xdr:from>
    <xdr:ext cx="2976563" cy="482203"/>
    <xdr:sp macro="" textlink="">
      <xdr:nvSpPr>
        <xdr:cNvPr id="40" name="TextBox 39">
          <a:extLst>
            <a:ext uri="{FF2B5EF4-FFF2-40B4-BE49-F238E27FC236}">
              <a16:creationId xmlns:a16="http://schemas.microsoft.com/office/drawing/2014/main" xmlns="" id="{00000000-0008-0000-0400-000003000000}"/>
            </a:ext>
          </a:extLst>
        </xdr:cNvPr>
        <xdr:cNvSpPr txBox="1"/>
      </xdr:nvSpPr>
      <xdr:spPr>
        <a:xfrm>
          <a:off x="19413141" y="40618170"/>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10</xdr:col>
      <xdr:colOff>208359</xdr:colOff>
      <xdr:row>23</xdr:row>
      <xdr:rowOff>11906</xdr:rowOff>
    </xdr:from>
    <xdr:ext cx="7339541" cy="436786"/>
    <xdr:sp macro="" textlink="">
      <xdr:nvSpPr>
        <xdr:cNvPr id="104" name="TextBox 103">
          <a:extLst>
            <a:ext uri="{FF2B5EF4-FFF2-40B4-BE49-F238E27FC236}">
              <a16:creationId xmlns="" xmlns:a16="http://schemas.microsoft.com/office/drawing/2014/main" id="{00000000-0008-0000-0400-000002000000}"/>
            </a:ext>
          </a:extLst>
        </xdr:cNvPr>
        <xdr:cNvSpPr txBox="1"/>
      </xdr:nvSpPr>
      <xdr:spPr>
        <a:xfrm>
          <a:off x="17686734" y="7250906"/>
          <a:ext cx="7339541" cy="436786"/>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a:t>Implicit allowance</a:t>
          </a:r>
        </a:p>
        <a:p>
          <a:r>
            <a:rPr lang="en-GB" sz="1100">
              <a:solidFill>
                <a:schemeClr val="dk1"/>
              </a:solidFill>
              <a:effectLst/>
              <a:latin typeface="+mn-lt"/>
              <a:ea typeface="+mn-ea"/>
              <a:cs typeface="+mn-cs"/>
            </a:rPr>
            <a:t>Assumed £17 million base maintenance</a:t>
          </a:r>
          <a:r>
            <a:rPr lang="en-GB" sz="1100" baseline="0">
              <a:solidFill>
                <a:schemeClr val="dk1"/>
              </a:solidFill>
              <a:effectLst/>
              <a:latin typeface="+mn-lt"/>
              <a:ea typeface="+mn-ea"/>
              <a:cs typeface="+mn-cs"/>
            </a:rPr>
            <a:t> saving, note this is a negative base adjustment</a:t>
          </a:r>
          <a:endParaRPr lang="en-GB">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1768078</xdr:colOff>
      <xdr:row>47</xdr:row>
      <xdr:rowOff>184545</xdr:rowOff>
    </xdr:from>
    <xdr:ext cx="2976563" cy="482203"/>
    <xdr:sp macro="" textlink="">
      <xdr:nvSpPr>
        <xdr:cNvPr id="2" name="TextBox 1">
          <a:extLst>
            <a:ext uri="{FF2B5EF4-FFF2-40B4-BE49-F238E27FC236}">
              <a16:creationId xmlns="" xmlns:a16="http://schemas.microsoft.com/office/drawing/2014/main" id="{00000000-0008-0000-0400-000003000000}"/>
            </a:ext>
          </a:extLst>
        </xdr:cNvPr>
        <xdr:cNvSpPr txBox="1"/>
      </xdr:nvSpPr>
      <xdr:spPr>
        <a:xfrm>
          <a:off x="1910953" y="1948695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3</xdr:col>
      <xdr:colOff>196452</xdr:colOff>
      <xdr:row>23</xdr:row>
      <xdr:rowOff>13890</xdr:rowOff>
    </xdr:from>
    <xdr:ext cx="7339541" cy="436786"/>
    <xdr:sp macro="" textlink="">
      <xdr:nvSpPr>
        <xdr:cNvPr id="3" name="TextBox 2">
          <a:extLst>
            <a:ext uri="{FF2B5EF4-FFF2-40B4-BE49-F238E27FC236}">
              <a16:creationId xmlns="" xmlns:a16="http://schemas.microsoft.com/office/drawing/2014/main" id="{00000000-0008-0000-0400-000002000000}"/>
            </a:ext>
          </a:extLst>
        </xdr:cNvPr>
        <xdr:cNvSpPr txBox="1"/>
      </xdr:nvSpPr>
      <xdr:spPr>
        <a:xfrm>
          <a:off x="4175785" y="9274307"/>
          <a:ext cx="7339541" cy="436786"/>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a:t>Implicit allowance</a:t>
          </a:r>
        </a:p>
        <a:p>
          <a:endParaRPr lang="en-GB" sz="1100"/>
        </a:p>
      </xdr:txBody>
    </xdr:sp>
    <xdr:clientData/>
  </xdr:oneCellAnchor>
  <xdr:oneCellAnchor>
    <xdr:from>
      <xdr:col>2</xdr:col>
      <xdr:colOff>1768078</xdr:colOff>
      <xdr:row>47</xdr:row>
      <xdr:rowOff>184545</xdr:rowOff>
    </xdr:from>
    <xdr:ext cx="2976563" cy="482203"/>
    <xdr:sp macro="" textlink="">
      <xdr:nvSpPr>
        <xdr:cNvPr id="4" name="TextBox 3">
          <a:extLst>
            <a:ext uri="{FF2B5EF4-FFF2-40B4-BE49-F238E27FC236}">
              <a16:creationId xmlns="" xmlns:a16="http://schemas.microsoft.com/office/drawing/2014/main" id="{00000000-0008-0000-0400-000003000000}"/>
            </a:ext>
          </a:extLst>
        </xdr:cNvPr>
        <xdr:cNvSpPr txBox="1"/>
      </xdr:nvSpPr>
      <xdr:spPr>
        <a:xfrm>
          <a:off x="4077890" y="1948695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3</xdr:col>
      <xdr:colOff>1768078</xdr:colOff>
      <xdr:row>47</xdr:row>
      <xdr:rowOff>184545</xdr:rowOff>
    </xdr:from>
    <xdr:ext cx="2976563" cy="482203"/>
    <xdr:sp macro="" textlink="">
      <xdr:nvSpPr>
        <xdr:cNvPr id="5" name="TextBox 4">
          <a:extLst>
            <a:ext uri="{FF2B5EF4-FFF2-40B4-BE49-F238E27FC236}">
              <a16:creationId xmlns="" xmlns:a16="http://schemas.microsoft.com/office/drawing/2014/main" id="{00000000-0008-0000-0400-000003000000}"/>
            </a:ext>
          </a:extLst>
        </xdr:cNvPr>
        <xdr:cNvSpPr txBox="1"/>
      </xdr:nvSpPr>
      <xdr:spPr>
        <a:xfrm>
          <a:off x="5844778" y="1948695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4</xdr:col>
      <xdr:colOff>1768078</xdr:colOff>
      <xdr:row>47</xdr:row>
      <xdr:rowOff>184545</xdr:rowOff>
    </xdr:from>
    <xdr:ext cx="2976563" cy="482203"/>
    <xdr:sp macro="" textlink="">
      <xdr:nvSpPr>
        <xdr:cNvPr id="6" name="TextBox 5">
          <a:extLst>
            <a:ext uri="{FF2B5EF4-FFF2-40B4-BE49-F238E27FC236}">
              <a16:creationId xmlns="" xmlns:a16="http://schemas.microsoft.com/office/drawing/2014/main" id="{00000000-0008-0000-0400-000003000000}"/>
            </a:ext>
          </a:extLst>
        </xdr:cNvPr>
        <xdr:cNvSpPr txBox="1"/>
      </xdr:nvSpPr>
      <xdr:spPr>
        <a:xfrm>
          <a:off x="12116990" y="1948695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5</xdr:col>
      <xdr:colOff>1768078</xdr:colOff>
      <xdr:row>47</xdr:row>
      <xdr:rowOff>184545</xdr:rowOff>
    </xdr:from>
    <xdr:ext cx="2976563" cy="482203"/>
    <xdr:sp macro="" textlink="">
      <xdr:nvSpPr>
        <xdr:cNvPr id="7" name="TextBox 6">
          <a:extLst>
            <a:ext uri="{FF2B5EF4-FFF2-40B4-BE49-F238E27FC236}">
              <a16:creationId xmlns="" xmlns:a16="http://schemas.microsoft.com/office/drawing/2014/main" id="{00000000-0008-0000-0400-000003000000}"/>
            </a:ext>
          </a:extLst>
        </xdr:cNvPr>
        <xdr:cNvSpPr txBox="1"/>
      </xdr:nvSpPr>
      <xdr:spPr>
        <a:xfrm>
          <a:off x="13883878" y="1948695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6</xdr:col>
      <xdr:colOff>1768078</xdr:colOff>
      <xdr:row>47</xdr:row>
      <xdr:rowOff>184545</xdr:rowOff>
    </xdr:from>
    <xdr:ext cx="2976563" cy="482203"/>
    <xdr:sp macro="" textlink="">
      <xdr:nvSpPr>
        <xdr:cNvPr id="8" name="TextBox 7">
          <a:extLst>
            <a:ext uri="{FF2B5EF4-FFF2-40B4-BE49-F238E27FC236}">
              <a16:creationId xmlns="" xmlns:a16="http://schemas.microsoft.com/office/drawing/2014/main" id="{00000000-0008-0000-0400-000003000000}"/>
            </a:ext>
          </a:extLst>
        </xdr:cNvPr>
        <xdr:cNvSpPr txBox="1"/>
      </xdr:nvSpPr>
      <xdr:spPr>
        <a:xfrm>
          <a:off x="14622065" y="1948695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7</xdr:col>
      <xdr:colOff>0</xdr:colOff>
      <xdr:row>47</xdr:row>
      <xdr:rowOff>184545</xdr:rowOff>
    </xdr:from>
    <xdr:ext cx="2976563" cy="482203"/>
    <xdr:sp macro="" textlink="">
      <xdr:nvSpPr>
        <xdr:cNvPr id="9" name="TextBox 8">
          <a:extLst>
            <a:ext uri="{FF2B5EF4-FFF2-40B4-BE49-F238E27FC236}">
              <a16:creationId xmlns="" xmlns:a16="http://schemas.microsoft.com/office/drawing/2014/main" id="{00000000-0008-0000-0400-000003000000}"/>
            </a:ext>
          </a:extLst>
        </xdr:cNvPr>
        <xdr:cNvSpPr txBox="1"/>
      </xdr:nvSpPr>
      <xdr:spPr>
        <a:xfrm>
          <a:off x="15231665" y="1948695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7</xdr:col>
      <xdr:colOff>0</xdr:colOff>
      <xdr:row>47</xdr:row>
      <xdr:rowOff>184545</xdr:rowOff>
    </xdr:from>
    <xdr:ext cx="2976563" cy="482203"/>
    <xdr:sp macro="" textlink="">
      <xdr:nvSpPr>
        <xdr:cNvPr id="10" name="TextBox 9">
          <a:extLst>
            <a:ext uri="{FF2B5EF4-FFF2-40B4-BE49-F238E27FC236}">
              <a16:creationId xmlns="" xmlns:a16="http://schemas.microsoft.com/office/drawing/2014/main" id="{00000000-0008-0000-0400-000003000000}"/>
            </a:ext>
          </a:extLst>
        </xdr:cNvPr>
        <xdr:cNvSpPr txBox="1"/>
      </xdr:nvSpPr>
      <xdr:spPr>
        <a:xfrm>
          <a:off x="31862316" y="1948695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7</xdr:col>
      <xdr:colOff>0</xdr:colOff>
      <xdr:row>47</xdr:row>
      <xdr:rowOff>184545</xdr:rowOff>
    </xdr:from>
    <xdr:ext cx="2976563" cy="482203"/>
    <xdr:sp macro="" textlink="">
      <xdr:nvSpPr>
        <xdr:cNvPr id="11" name="TextBox 10">
          <a:extLst>
            <a:ext uri="{FF2B5EF4-FFF2-40B4-BE49-F238E27FC236}">
              <a16:creationId xmlns="" xmlns:a16="http://schemas.microsoft.com/office/drawing/2014/main" id="{00000000-0008-0000-0400-000003000000}"/>
            </a:ext>
          </a:extLst>
        </xdr:cNvPr>
        <xdr:cNvSpPr txBox="1"/>
      </xdr:nvSpPr>
      <xdr:spPr>
        <a:xfrm>
          <a:off x="33133903" y="1948695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7</xdr:col>
      <xdr:colOff>0</xdr:colOff>
      <xdr:row>47</xdr:row>
      <xdr:rowOff>184545</xdr:rowOff>
    </xdr:from>
    <xdr:ext cx="2976563" cy="482203"/>
    <xdr:sp macro="" textlink="">
      <xdr:nvSpPr>
        <xdr:cNvPr id="12" name="TextBox 11">
          <a:extLst>
            <a:ext uri="{FF2B5EF4-FFF2-40B4-BE49-F238E27FC236}">
              <a16:creationId xmlns="" xmlns:a16="http://schemas.microsoft.com/office/drawing/2014/main" id="{00000000-0008-0000-0400-000003000000}"/>
            </a:ext>
          </a:extLst>
        </xdr:cNvPr>
        <xdr:cNvSpPr txBox="1"/>
      </xdr:nvSpPr>
      <xdr:spPr>
        <a:xfrm>
          <a:off x="34238803" y="1948695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7</xdr:col>
      <xdr:colOff>0</xdr:colOff>
      <xdr:row>47</xdr:row>
      <xdr:rowOff>184545</xdr:rowOff>
    </xdr:from>
    <xdr:ext cx="2976563" cy="482203"/>
    <xdr:sp macro="" textlink="">
      <xdr:nvSpPr>
        <xdr:cNvPr id="13" name="TextBox 12">
          <a:extLst>
            <a:ext uri="{FF2B5EF4-FFF2-40B4-BE49-F238E27FC236}">
              <a16:creationId xmlns="" xmlns:a16="http://schemas.microsoft.com/office/drawing/2014/main" id="{00000000-0008-0000-0400-000003000000}"/>
            </a:ext>
          </a:extLst>
        </xdr:cNvPr>
        <xdr:cNvSpPr txBox="1"/>
      </xdr:nvSpPr>
      <xdr:spPr>
        <a:xfrm>
          <a:off x="34848403" y="1948695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7</xdr:col>
      <xdr:colOff>0</xdr:colOff>
      <xdr:row>47</xdr:row>
      <xdr:rowOff>184545</xdr:rowOff>
    </xdr:from>
    <xdr:ext cx="2976563" cy="482203"/>
    <xdr:sp macro="" textlink="">
      <xdr:nvSpPr>
        <xdr:cNvPr id="14" name="TextBox 13">
          <a:extLst>
            <a:ext uri="{FF2B5EF4-FFF2-40B4-BE49-F238E27FC236}">
              <a16:creationId xmlns="" xmlns:a16="http://schemas.microsoft.com/office/drawing/2014/main" id="{00000000-0008-0000-0400-000003000000}"/>
            </a:ext>
          </a:extLst>
        </xdr:cNvPr>
        <xdr:cNvSpPr txBox="1"/>
      </xdr:nvSpPr>
      <xdr:spPr>
        <a:xfrm>
          <a:off x="36529566" y="1948695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7</xdr:col>
      <xdr:colOff>0</xdr:colOff>
      <xdr:row>47</xdr:row>
      <xdr:rowOff>184545</xdr:rowOff>
    </xdr:from>
    <xdr:ext cx="2976563" cy="482203"/>
    <xdr:sp macro="" textlink="">
      <xdr:nvSpPr>
        <xdr:cNvPr id="15" name="TextBox 14">
          <a:extLst>
            <a:ext uri="{FF2B5EF4-FFF2-40B4-BE49-F238E27FC236}">
              <a16:creationId xmlns="" xmlns:a16="http://schemas.microsoft.com/office/drawing/2014/main" id="{00000000-0008-0000-0400-000003000000}"/>
            </a:ext>
          </a:extLst>
        </xdr:cNvPr>
        <xdr:cNvSpPr txBox="1"/>
      </xdr:nvSpPr>
      <xdr:spPr>
        <a:xfrm>
          <a:off x="37139165" y="1948695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7</xdr:col>
      <xdr:colOff>0</xdr:colOff>
      <xdr:row>47</xdr:row>
      <xdr:rowOff>184545</xdr:rowOff>
    </xdr:from>
    <xdr:ext cx="2976563" cy="482203"/>
    <xdr:sp macro="" textlink="">
      <xdr:nvSpPr>
        <xdr:cNvPr id="16" name="TextBox 15">
          <a:extLst>
            <a:ext uri="{FF2B5EF4-FFF2-40B4-BE49-F238E27FC236}">
              <a16:creationId xmlns="" xmlns:a16="http://schemas.microsoft.com/office/drawing/2014/main" id="{00000000-0008-0000-0400-000003000000}"/>
            </a:ext>
          </a:extLst>
        </xdr:cNvPr>
        <xdr:cNvSpPr txBox="1"/>
      </xdr:nvSpPr>
      <xdr:spPr>
        <a:xfrm>
          <a:off x="37748765" y="1948695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7</xdr:col>
      <xdr:colOff>0</xdr:colOff>
      <xdr:row>47</xdr:row>
      <xdr:rowOff>184545</xdr:rowOff>
    </xdr:from>
    <xdr:ext cx="2976563" cy="482203"/>
    <xdr:sp macro="" textlink="">
      <xdr:nvSpPr>
        <xdr:cNvPr id="17" name="TextBox 16">
          <a:extLst>
            <a:ext uri="{FF2B5EF4-FFF2-40B4-BE49-F238E27FC236}">
              <a16:creationId xmlns="" xmlns:a16="http://schemas.microsoft.com/office/drawing/2014/main" id="{00000000-0008-0000-0400-000003000000}"/>
            </a:ext>
          </a:extLst>
        </xdr:cNvPr>
        <xdr:cNvSpPr txBox="1"/>
      </xdr:nvSpPr>
      <xdr:spPr>
        <a:xfrm>
          <a:off x="38358365" y="1948695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7</xdr:col>
      <xdr:colOff>0</xdr:colOff>
      <xdr:row>47</xdr:row>
      <xdr:rowOff>184545</xdr:rowOff>
    </xdr:from>
    <xdr:ext cx="2976563" cy="482203"/>
    <xdr:sp macro="" textlink="">
      <xdr:nvSpPr>
        <xdr:cNvPr id="18" name="TextBox 17">
          <a:extLst>
            <a:ext uri="{FF2B5EF4-FFF2-40B4-BE49-F238E27FC236}">
              <a16:creationId xmlns="" xmlns:a16="http://schemas.microsoft.com/office/drawing/2014/main" id="{00000000-0008-0000-0400-000003000000}"/>
            </a:ext>
          </a:extLst>
        </xdr:cNvPr>
        <xdr:cNvSpPr txBox="1"/>
      </xdr:nvSpPr>
      <xdr:spPr>
        <a:xfrm>
          <a:off x="38967965" y="1948695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7</xdr:col>
      <xdr:colOff>0</xdr:colOff>
      <xdr:row>47</xdr:row>
      <xdr:rowOff>184545</xdr:rowOff>
    </xdr:from>
    <xdr:ext cx="2976563" cy="482203"/>
    <xdr:sp macro="" textlink="">
      <xdr:nvSpPr>
        <xdr:cNvPr id="19" name="TextBox 18">
          <a:extLst>
            <a:ext uri="{FF2B5EF4-FFF2-40B4-BE49-F238E27FC236}">
              <a16:creationId xmlns="" xmlns:a16="http://schemas.microsoft.com/office/drawing/2014/main" id="{00000000-0008-0000-0400-000003000000}"/>
            </a:ext>
          </a:extLst>
        </xdr:cNvPr>
        <xdr:cNvSpPr txBox="1"/>
      </xdr:nvSpPr>
      <xdr:spPr>
        <a:xfrm>
          <a:off x="39577565" y="1948695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7</xdr:col>
      <xdr:colOff>0</xdr:colOff>
      <xdr:row>47</xdr:row>
      <xdr:rowOff>184545</xdr:rowOff>
    </xdr:from>
    <xdr:ext cx="2976563" cy="482203"/>
    <xdr:sp macro="" textlink="">
      <xdr:nvSpPr>
        <xdr:cNvPr id="20" name="TextBox 19">
          <a:extLst>
            <a:ext uri="{FF2B5EF4-FFF2-40B4-BE49-F238E27FC236}">
              <a16:creationId xmlns="" xmlns:a16="http://schemas.microsoft.com/office/drawing/2014/main" id="{00000000-0008-0000-0400-000003000000}"/>
            </a:ext>
          </a:extLst>
        </xdr:cNvPr>
        <xdr:cNvSpPr txBox="1"/>
      </xdr:nvSpPr>
      <xdr:spPr>
        <a:xfrm>
          <a:off x="40187165" y="1948695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1</xdr:col>
      <xdr:colOff>1768078</xdr:colOff>
      <xdr:row>47</xdr:row>
      <xdr:rowOff>184545</xdr:rowOff>
    </xdr:from>
    <xdr:ext cx="2976563" cy="482203"/>
    <xdr:sp macro="" textlink="">
      <xdr:nvSpPr>
        <xdr:cNvPr id="2" name="TextBox 1">
          <a:extLst>
            <a:ext uri="{FF2B5EF4-FFF2-40B4-BE49-F238E27FC236}">
              <a16:creationId xmlns="" xmlns:a16="http://schemas.microsoft.com/office/drawing/2014/main" id="{00000000-0008-0000-0400-000003000000}"/>
            </a:ext>
          </a:extLst>
        </xdr:cNvPr>
        <xdr:cNvSpPr txBox="1"/>
      </xdr:nvSpPr>
      <xdr:spPr>
        <a:xfrm>
          <a:off x="1925241" y="3009780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3</xdr:col>
      <xdr:colOff>216042</xdr:colOff>
      <xdr:row>23</xdr:row>
      <xdr:rowOff>7810</xdr:rowOff>
    </xdr:from>
    <xdr:ext cx="7339541" cy="264560"/>
    <xdr:sp macro="" textlink="">
      <xdr:nvSpPr>
        <xdr:cNvPr id="3" name="TextBox 2">
          <a:extLst>
            <a:ext uri="{FF2B5EF4-FFF2-40B4-BE49-F238E27FC236}">
              <a16:creationId xmlns="" xmlns:a16="http://schemas.microsoft.com/office/drawing/2014/main" id="{00000000-0008-0000-0400-000002000000}"/>
            </a:ext>
          </a:extLst>
        </xdr:cNvPr>
        <xdr:cNvSpPr txBox="1"/>
      </xdr:nvSpPr>
      <xdr:spPr>
        <a:xfrm>
          <a:off x="4195375" y="7278560"/>
          <a:ext cx="7339541" cy="26456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a:t>Implicit allowance</a:t>
          </a:r>
        </a:p>
      </xdr:txBody>
    </xdr:sp>
    <xdr:clientData/>
  </xdr:oneCellAnchor>
  <xdr:oneCellAnchor>
    <xdr:from>
      <xdr:col>2</xdr:col>
      <xdr:colOff>1768078</xdr:colOff>
      <xdr:row>47</xdr:row>
      <xdr:rowOff>184545</xdr:rowOff>
    </xdr:from>
    <xdr:ext cx="2976563" cy="482203"/>
    <xdr:sp macro="" textlink="">
      <xdr:nvSpPr>
        <xdr:cNvPr id="4" name="TextBox 3">
          <a:extLst>
            <a:ext uri="{FF2B5EF4-FFF2-40B4-BE49-F238E27FC236}">
              <a16:creationId xmlns="" xmlns:a16="http://schemas.microsoft.com/office/drawing/2014/main" id="{00000000-0008-0000-0400-000003000000}"/>
            </a:ext>
          </a:extLst>
        </xdr:cNvPr>
        <xdr:cNvSpPr txBox="1"/>
      </xdr:nvSpPr>
      <xdr:spPr>
        <a:xfrm>
          <a:off x="4092178" y="3009780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3</xdr:col>
      <xdr:colOff>1768078</xdr:colOff>
      <xdr:row>47</xdr:row>
      <xdr:rowOff>184545</xdr:rowOff>
    </xdr:from>
    <xdr:ext cx="2976563" cy="482203"/>
    <xdr:sp macro="" textlink="">
      <xdr:nvSpPr>
        <xdr:cNvPr id="5" name="TextBox 4">
          <a:extLst>
            <a:ext uri="{FF2B5EF4-FFF2-40B4-BE49-F238E27FC236}">
              <a16:creationId xmlns="" xmlns:a16="http://schemas.microsoft.com/office/drawing/2014/main" id="{00000000-0008-0000-0400-000003000000}"/>
            </a:ext>
          </a:extLst>
        </xdr:cNvPr>
        <xdr:cNvSpPr txBox="1"/>
      </xdr:nvSpPr>
      <xdr:spPr>
        <a:xfrm>
          <a:off x="5859066" y="3009780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4</xdr:col>
      <xdr:colOff>1768078</xdr:colOff>
      <xdr:row>47</xdr:row>
      <xdr:rowOff>184545</xdr:rowOff>
    </xdr:from>
    <xdr:ext cx="2976563" cy="482203"/>
    <xdr:sp macro="" textlink="">
      <xdr:nvSpPr>
        <xdr:cNvPr id="6" name="TextBox 5">
          <a:extLst>
            <a:ext uri="{FF2B5EF4-FFF2-40B4-BE49-F238E27FC236}">
              <a16:creationId xmlns="" xmlns:a16="http://schemas.microsoft.com/office/drawing/2014/main" id="{00000000-0008-0000-0400-000003000000}"/>
            </a:ext>
          </a:extLst>
        </xdr:cNvPr>
        <xdr:cNvSpPr txBox="1"/>
      </xdr:nvSpPr>
      <xdr:spPr>
        <a:xfrm>
          <a:off x="12145565" y="3009780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5</xdr:col>
      <xdr:colOff>1768078</xdr:colOff>
      <xdr:row>47</xdr:row>
      <xdr:rowOff>184545</xdr:rowOff>
    </xdr:from>
    <xdr:ext cx="2976563" cy="482203"/>
    <xdr:sp macro="" textlink="">
      <xdr:nvSpPr>
        <xdr:cNvPr id="7" name="TextBox 6">
          <a:extLst>
            <a:ext uri="{FF2B5EF4-FFF2-40B4-BE49-F238E27FC236}">
              <a16:creationId xmlns="" xmlns:a16="http://schemas.microsoft.com/office/drawing/2014/main" id="{00000000-0008-0000-0400-000003000000}"/>
            </a:ext>
          </a:extLst>
        </xdr:cNvPr>
        <xdr:cNvSpPr txBox="1"/>
      </xdr:nvSpPr>
      <xdr:spPr>
        <a:xfrm>
          <a:off x="13912453" y="3009780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6</xdr:col>
      <xdr:colOff>1768078</xdr:colOff>
      <xdr:row>47</xdr:row>
      <xdr:rowOff>184545</xdr:rowOff>
    </xdr:from>
    <xdr:ext cx="2976563" cy="482203"/>
    <xdr:sp macro="" textlink="">
      <xdr:nvSpPr>
        <xdr:cNvPr id="8" name="TextBox 7">
          <a:extLst>
            <a:ext uri="{FF2B5EF4-FFF2-40B4-BE49-F238E27FC236}">
              <a16:creationId xmlns="" xmlns:a16="http://schemas.microsoft.com/office/drawing/2014/main" id="{00000000-0008-0000-0400-000003000000}"/>
            </a:ext>
          </a:extLst>
        </xdr:cNvPr>
        <xdr:cNvSpPr txBox="1"/>
      </xdr:nvSpPr>
      <xdr:spPr>
        <a:xfrm>
          <a:off x="14650640" y="3009780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7</xdr:col>
      <xdr:colOff>1768078</xdr:colOff>
      <xdr:row>47</xdr:row>
      <xdr:rowOff>184545</xdr:rowOff>
    </xdr:from>
    <xdr:ext cx="2976563" cy="482203"/>
    <xdr:sp macro="" textlink="">
      <xdr:nvSpPr>
        <xdr:cNvPr id="9" name="TextBox 8">
          <a:extLst>
            <a:ext uri="{FF2B5EF4-FFF2-40B4-BE49-F238E27FC236}">
              <a16:creationId xmlns="" xmlns:a16="http://schemas.microsoft.com/office/drawing/2014/main" id="{00000000-0008-0000-0400-000003000000}"/>
            </a:ext>
          </a:extLst>
        </xdr:cNvPr>
        <xdr:cNvSpPr txBox="1"/>
      </xdr:nvSpPr>
      <xdr:spPr>
        <a:xfrm>
          <a:off x="15260240" y="3009780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14</xdr:col>
      <xdr:colOff>1768078</xdr:colOff>
      <xdr:row>47</xdr:row>
      <xdr:rowOff>184545</xdr:rowOff>
    </xdr:from>
    <xdr:ext cx="2976563" cy="482203"/>
    <xdr:sp macro="" textlink="">
      <xdr:nvSpPr>
        <xdr:cNvPr id="10" name="TextBox 9">
          <a:extLst>
            <a:ext uri="{FF2B5EF4-FFF2-40B4-BE49-F238E27FC236}">
              <a16:creationId xmlns="" xmlns:a16="http://schemas.microsoft.com/office/drawing/2014/main" id="{00000000-0008-0000-0400-000003000000}"/>
            </a:ext>
          </a:extLst>
        </xdr:cNvPr>
        <xdr:cNvSpPr txBox="1"/>
      </xdr:nvSpPr>
      <xdr:spPr>
        <a:xfrm>
          <a:off x="17027128" y="3009780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15</xdr:col>
      <xdr:colOff>1768078</xdr:colOff>
      <xdr:row>47</xdr:row>
      <xdr:rowOff>184545</xdr:rowOff>
    </xdr:from>
    <xdr:ext cx="2976563" cy="482203"/>
    <xdr:sp macro="" textlink="">
      <xdr:nvSpPr>
        <xdr:cNvPr id="11" name="TextBox 10">
          <a:extLst>
            <a:ext uri="{FF2B5EF4-FFF2-40B4-BE49-F238E27FC236}">
              <a16:creationId xmlns="" xmlns:a16="http://schemas.microsoft.com/office/drawing/2014/main" id="{00000000-0008-0000-0400-000003000000}"/>
            </a:ext>
          </a:extLst>
        </xdr:cNvPr>
        <xdr:cNvSpPr txBox="1"/>
      </xdr:nvSpPr>
      <xdr:spPr>
        <a:xfrm>
          <a:off x="18332053" y="3009780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16</xdr:col>
      <xdr:colOff>1768078</xdr:colOff>
      <xdr:row>47</xdr:row>
      <xdr:rowOff>184545</xdr:rowOff>
    </xdr:from>
    <xdr:ext cx="2976563" cy="482203"/>
    <xdr:sp macro="" textlink="">
      <xdr:nvSpPr>
        <xdr:cNvPr id="12" name="TextBox 11">
          <a:extLst>
            <a:ext uri="{FF2B5EF4-FFF2-40B4-BE49-F238E27FC236}">
              <a16:creationId xmlns="" xmlns:a16="http://schemas.microsoft.com/office/drawing/2014/main" id="{00000000-0008-0000-0400-000003000000}"/>
            </a:ext>
          </a:extLst>
        </xdr:cNvPr>
        <xdr:cNvSpPr txBox="1"/>
      </xdr:nvSpPr>
      <xdr:spPr>
        <a:xfrm>
          <a:off x="20098941" y="3009780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17</xdr:col>
      <xdr:colOff>1768078</xdr:colOff>
      <xdr:row>47</xdr:row>
      <xdr:rowOff>184545</xdr:rowOff>
    </xdr:from>
    <xdr:ext cx="2976563" cy="482203"/>
    <xdr:sp macro="" textlink="">
      <xdr:nvSpPr>
        <xdr:cNvPr id="13" name="TextBox 12">
          <a:extLst>
            <a:ext uri="{FF2B5EF4-FFF2-40B4-BE49-F238E27FC236}">
              <a16:creationId xmlns="" xmlns:a16="http://schemas.microsoft.com/office/drawing/2014/main" id="{00000000-0008-0000-0400-000003000000}"/>
            </a:ext>
          </a:extLst>
        </xdr:cNvPr>
        <xdr:cNvSpPr txBox="1"/>
      </xdr:nvSpPr>
      <xdr:spPr>
        <a:xfrm>
          <a:off x="24066103" y="3009780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18</xdr:col>
      <xdr:colOff>1768078</xdr:colOff>
      <xdr:row>47</xdr:row>
      <xdr:rowOff>184545</xdr:rowOff>
    </xdr:from>
    <xdr:ext cx="2976563" cy="482203"/>
    <xdr:sp macro="" textlink="">
      <xdr:nvSpPr>
        <xdr:cNvPr id="14" name="TextBox 13">
          <a:extLst>
            <a:ext uri="{FF2B5EF4-FFF2-40B4-BE49-F238E27FC236}">
              <a16:creationId xmlns="" xmlns:a16="http://schemas.microsoft.com/office/drawing/2014/main" id="{00000000-0008-0000-0400-000003000000}"/>
            </a:ext>
          </a:extLst>
        </xdr:cNvPr>
        <xdr:cNvSpPr txBox="1"/>
      </xdr:nvSpPr>
      <xdr:spPr>
        <a:xfrm>
          <a:off x="25747266" y="3009780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19</xdr:col>
      <xdr:colOff>1768078</xdr:colOff>
      <xdr:row>47</xdr:row>
      <xdr:rowOff>184545</xdr:rowOff>
    </xdr:from>
    <xdr:ext cx="2976563" cy="482203"/>
    <xdr:sp macro="" textlink="">
      <xdr:nvSpPr>
        <xdr:cNvPr id="15" name="TextBox 14">
          <a:extLst>
            <a:ext uri="{FF2B5EF4-FFF2-40B4-BE49-F238E27FC236}">
              <a16:creationId xmlns="" xmlns:a16="http://schemas.microsoft.com/office/drawing/2014/main" id="{00000000-0008-0000-0400-000003000000}"/>
            </a:ext>
          </a:extLst>
        </xdr:cNvPr>
        <xdr:cNvSpPr txBox="1"/>
      </xdr:nvSpPr>
      <xdr:spPr>
        <a:xfrm>
          <a:off x="26356865" y="3009780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20</xdr:col>
      <xdr:colOff>1768078</xdr:colOff>
      <xdr:row>47</xdr:row>
      <xdr:rowOff>184545</xdr:rowOff>
    </xdr:from>
    <xdr:ext cx="2976563" cy="482203"/>
    <xdr:sp macro="" textlink="">
      <xdr:nvSpPr>
        <xdr:cNvPr id="16" name="TextBox 15">
          <a:extLst>
            <a:ext uri="{FF2B5EF4-FFF2-40B4-BE49-F238E27FC236}">
              <a16:creationId xmlns="" xmlns:a16="http://schemas.microsoft.com/office/drawing/2014/main" id="{00000000-0008-0000-0400-000003000000}"/>
            </a:ext>
          </a:extLst>
        </xdr:cNvPr>
        <xdr:cNvSpPr txBox="1"/>
      </xdr:nvSpPr>
      <xdr:spPr>
        <a:xfrm>
          <a:off x="26985515" y="3009780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21</xdr:col>
      <xdr:colOff>1768078</xdr:colOff>
      <xdr:row>47</xdr:row>
      <xdr:rowOff>184545</xdr:rowOff>
    </xdr:from>
    <xdr:ext cx="2976563" cy="482203"/>
    <xdr:sp macro="" textlink="">
      <xdr:nvSpPr>
        <xdr:cNvPr id="17" name="TextBox 16">
          <a:extLst>
            <a:ext uri="{FF2B5EF4-FFF2-40B4-BE49-F238E27FC236}">
              <a16:creationId xmlns="" xmlns:a16="http://schemas.microsoft.com/office/drawing/2014/main" id="{00000000-0008-0000-0400-000003000000}"/>
            </a:ext>
          </a:extLst>
        </xdr:cNvPr>
        <xdr:cNvSpPr txBox="1"/>
      </xdr:nvSpPr>
      <xdr:spPr>
        <a:xfrm>
          <a:off x="27614165" y="3009780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22</xdr:col>
      <xdr:colOff>1768078</xdr:colOff>
      <xdr:row>47</xdr:row>
      <xdr:rowOff>184545</xdr:rowOff>
    </xdr:from>
    <xdr:ext cx="2976563" cy="482203"/>
    <xdr:sp macro="" textlink="">
      <xdr:nvSpPr>
        <xdr:cNvPr id="18" name="TextBox 17">
          <a:extLst>
            <a:ext uri="{FF2B5EF4-FFF2-40B4-BE49-F238E27FC236}">
              <a16:creationId xmlns="" xmlns:a16="http://schemas.microsoft.com/office/drawing/2014/main" id="{00000000-0008-0000-0400-000003000000}"/>
            </a:ext>
          </a:extLst>
        </xdr:cNvPr>
        <xdr:cNvSpPr txBox="1"/>
      </xdr:nvSpPr>
      <xdr:spPr>
        <a:xfrm>
          <a:off x="28242815" y="3009780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23</xdr:col>
      <xdr:colOff>1768078</xdr:colOff>
      <xdr:row>47</xdr:row>
      <xdr:rowOff>184545</xdr:rowOff>
    </xdr:from>
    <xdr:ext cx="2976563" cy="482203"/>
    <xdr:sp macro="" textlink="">
      <xdr:nvSpPr>
        <xdr:cNvPr id="19" name="TextBox 18">
          <a:extLst>
            <a:ext uri="{FF2B5EF4-FFF2-40B4-BE49-F238E27FC236}">
              <a16:creationId xmlns="" xmlns:a16="http://schemas.microsoft.com/office/drawing/2014/main" id="{00000000-0008-0000-0400-000003000000}"/>
            </a:ext>
          </a:extLst>
        </xdr:cNvPr>
        <xdr:cNvSpPr txBox="1"/>
      </xdr:nvSpPr>
      <xdr:spPr>
        <a:xfrm>
          <a:off x="28871465" y="3009780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24</xdr:col>
      <xdr:colOff>1768078</xdr:colOff>
      <xdr:row>47</xdr:row>
      <xdr:rowOff>184545</xdr:rowOff>
    </xdr:from>
    <xdr:ext cx="2976563" cy="482203"/>
    <xdr:sp macro="" textlink="">
      <xdr:nvSpPr>
        <xdr:cNvPr id="20" name="TextBox 19">
          <a:extLst>
            <a:ext uri="{FF2B5EF4-FFF2-40B4-BE49-F238E27FC236}">
              <a16:creationId xmlns="" xmlns:a16="http://schemas.microsoft.com/office/drawing/2014/main" id="{00000000-0008-0000-0400-000003000000}"/>
            </a:ext>
          </a:extLst>
        </xdr:cNvPr>
        <xdr:cNvSpPr txBox="1"/>
      </xdr:nvSpPr>
      <xdr:spPr>
        <a:xfrm>
          <a:off x="29500115" y="30097808"/>
          <a:ext cx="2976563" cy="482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10</xdr:col>
      <xdr:colOff>95250</xdr:colOff>
      <xdr:row>19</xdr:row>
      <xdr:rowOff>821532</xdr:rowOff>
    </xdr:from>
    <xdr:ext cx="7339541" cy="436786"/>
    <xdr:sp macro="" textlink="">
      <xdr:nvSpPr>
        <xdr:cNvPr id="21" name="TextBox 20">
          <a:extLst>
            <a:ext uri="{FF2B5EF4-FFF2-40B4-BE49-F238E27FC236}">
              <a16:creationId xmlns="" xmlns:a16="http://schemas.microsoft.com/office/drawing/2014/main" id="{00000000-0008-0000-0400-000002000000}"/>
            </a:ext>
          </a:extLst>
        </xdr:cNvPr>
        <xdr:cNvSpPr txBox="1"/>
      </xdr:nvSpPr>
      <xdr:spPr>
        <a:xfrm>
          <a:off x="18561845" y="6143627"/>
          <a:ext cx="7339541" cy="436786"/>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lang="en-GB" sz="1100" b="1"/>
            <a:t>Implicit allowance</a:t>
          </a:r>
        </a:p>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FWSHARE/PR14/Cost%20assessment/Menus/Analysis/Menu%20assessment/PR14%20menu%20assessmen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2"/>
  <sheetViews>
    <sheetView showGridLines="0" tabSelected="1" zoomScaleNormal="100" workbookViewId="0"/>
  </sheetViews>
  <sheetFormatPr defaultColWidth="9" defaultRowHeight="16" x14ac:dyDescent="0.5"/>
  <cols>
    <col min="1" max="1" width="1.54296875" style="2" customWidth="1"/>
    <col min="2" max="2" width="9" style="2" customWidth="1"/>
    <col min="3" max="3" width="9" style="2"/>
    <col min="4" max="5" width="9" style="2" customWidth="1"/>
    <col min="6" max="8" width="9" style="2"/>
    <col min="9" max="9" width="3" style="2" customWidth="1"/>
    <col min="10" max="10" width="9" style="2"/>
    <col min="11" max="11" width="16" style="2" bestFit="1" customWidth="1"/>
    <col min="12" max="12" width="9" style="2" customWidth="1"/>
    <col min="13" max="13" width="11.54296875" style="2" bestFit="1" customWidth="1"/>
    <col min="14" max="16384" width="9" style="2"/>
  </cols>
  <sheetData>
    <row r="1" spans="1:11" ht="21" x14ac:dyDescent="0.6">
      <c r="A1" s="7"/>
      <c r="B1" s="11" t="s">
        <v>0</v>
      </c>
      <c r="C1" s="12"/>
      <c r="D1" s="13"/>
      <c r="K1" s="8"/>
    </row>
    <row r="2" spans="1:11" ht="9" customHeight="1" x14ac:dyDescent="0.5"/>
  </sheetData>
  <conditionalFormatting sqref="L11:L15">
    <cfRule type="expression" dxfId="39" priority="3">
      <formula>L11="Error"</formula>
    </cfRule>
    <cfRule type="expression" dxfId="38" priority="4">
      <formula>L11="Ok"</formula>
    </cfRule>
  </conditionalFormatting>
  <conditionalFormatting sqref="L11:L15">
    <cfRule type="expression" dxfId="37" priority="1">
      <formula>$CO$6="Error"</formula>
    </cfRule>
    <cfRule type="expression" dxfId="36" priority="2">
      <formula>$CO$6="Ok"</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U211"/>
  <sheetViews>
    <sheetView showGridLines="0" topLeftCell="A19" zoomScaleNormal="100" workbookViewId="0">
      <selection activeCell="U45" sqref="Q45:U45"/>
    </sheetView>
  </sheetViews>
  <sheetFormatPr defaultColWidth="8.54296875" defaultRowHeight="14.5" x14ac:dyDescent="0.35"/>
  <cols>
    <col min="1" max="1" width="4.54296875" customWidth="1"/>
    <col min="2" max="2" width="9.54296875" customWidth="1"/>
    <col min="3" max="3" width="44.54296875" customWidth="1"/>
    <col min="4" max="4" width="4" customWidth="1"/>
    <col min="5" max="5" width="15.54296875" customWidth="1"/>
    <col min="6" max="14" width="5.54296875" customWidth="1"/>
    <col min="15" max="15" width="12" customWidth="1"/>
    <col min="16" max="16" width="7" customWidth="1"/>
    <col min="17" max="17" width="6.26953125" customWidth="1"/>
    <col min="18" max="19" width="7.7265625" customWidth="1"/>
    <col min="20" max="20" width="6.26953125" customWidth="1"/>
    <col min="21" max="21" width="5.54296875" customWidth="1"/>
  </cols>
  <sheetData>
    <row r="1" spans="1:21" x14ac:dyDescent="0.35">
      <c r="C1" t="s">
        <v>397</v>
      </c>
    </row>
    <row r="2" spans="1:21" x14ac:dyDescent="0.35">
      <c r="A2" t="s">
        <v>310</v>
      </c>
      <c r="B2" t="s">
        <v>309</v>
      </c>
      <c r="C2" t="s">
        <v>308</v>
      </c>
      <c r="D2" t="s">
        <v>307</v>
      </c>
      <c r="E2" t="s">
        <v>306</v>
      </c>
      <c r="F2" t="s">
        <v>305</v>
      </c>
      <c r="G2" t="s">
        <v>304</v>
      </c>
      <c r="H2" t="s">
        <v>303</v>
      </c>
      <c r="I2" t="s">
        <v>302</v>
      </c>
      <c r="J2" t="s">
        <v>301</v>
      </c>
      <c r="K2" t="s">
        <v>300</v>
      </c>
      <c r="L2" t="s">
        <v>299</v>
      </c>
      <c r="M2" t="s">
        <v>298</v>
      </c>
      <c r="N2" t="s">
        <v>297</v>
      </c>
      <c r="O2" t="s">
        <v>296</v>
      </c>
      <c r="P2" t="s">
        <v>295</v>
      </c>
      <c r="Q2" t="s">
        <v>2</v>
      </c>
      <c r="R2" t="s">
        <v>3</v>
      </c>
      <c r="S2" t="s">
        <v>4</v>
      </c>
      <c r="T2" t="s">
        <v>5</v>
      </c>
      <c r="U2" t="s">
        <v>6</v>
      </c>
    </row>
    <row r="4" spans="1:21" x14ac:dyDescent="0.35">
      <c r="F4" t="s">
        <v>37</v>
      </c>
      <c r="G4" t="s">
        <v>37</v>
      </c>
      <c r="H4" t="s">
        <v>37</v>
      </c>
      <c r="I4" t="s">
        <v>37</v>
      </c>
      <c r="J4" t="s">
        <v>37</v>
      </c>
      <c r="K4" t="s">
        <v>37</v>
      </c>
      <c r="L4" t="s">
        <v>37</v>
      </c>
      <c r="M4" t="s">
        <v>37</v>
      </c>
      <c r="N4" t="s">
        <v>37</v>
      </c>
      <c r="O4" t="s">
        <v>37</v>
      </c>
      <c r="P4" t="s">
        <v>37</v>
      </c>
      <c r="Q4" t="s">
        <v>37</v>
      </c>
      <c r="R4" t="s">
        <v>37</v>
      </c>
      <c r="S4" t="s">
        <v>37</v>
      </c>
      <c r="T4" t="s">
        <v>37</v>
      </c>
      <c r="U4" t="s">
        <v>37</v>
      </c>
    </row>
    <row r="5" spans="1:21" x14ac:dyDescent="0.35">
      <c r="F5" t="s">
        <v>411</v>
      </c>
      <c r="G5" t="s">
        <v>411</v>
      </c>
      <c r="H5" t="s">
        <v>411</v>
      </c>
      <c r="I5" t="s">
        <v>411</v>
      </c>
      <c r="J5" t="s">
        <v>411</v>
      </c>
      <c r="K5" t="s">
        <v>411</v>
      </c>
      <c r="L5" t="s">
        <v>411</v>
      </c>
      <c r="M5" t="s">
        <v>411</v>
      </c>
      <c r="N5" t="s">
        <v>411</v>
      </c>
      <c r="O5" t="s">
        <v>411</v>
      </c>
      <c r="P5" t="s">
        <v>411</v>
      </c>
      <c r="Q5" t="s">
        <v>411</v>
      </c>
      <c r="R5" t="s">
        <v>411</v>
      </c>
      <c r="S5" t="s">
        <v>411</v>
      </c>
      <c r="T5" t="s">
        <v>411</v>
      </c>
      <c r="U5" t="s">
        <v>411</v>
      </c>
    </row>
    <row r="6" spans="1:21" x14ac:dyDescent="0.35">
      <c r="F6" t="s">
        <v>294</v>
      </c>
      <c r="G6" t="s">
        <v>294</v>
      </c>
      <c r="H6" t="s">
        <v>294</v>
      </c>
      <c r="I6" t="s">
        <v>294</v>
      </c>
      <c r="J6" t="s">
        <v>294</v>
      </c>
      <c r="K6" t="s">
        <v>294</v>
      </c>
      <c r="L6" t="s">
        <v>294</v>
      </c>
      <c r="M6" t="s">
        <v>294</v>
      </c>
      <c r="N6" t="s">
        <v>294</v>
      </c>
      <c r="O6" t="s">
        <v>294</v>
      </c>
      <c r="P6" t="s">
        <v>294</v>
      </c>
      <c r="Q6" t="s">
        <v>294</v>
      </c>
      <c r="R6" t="s">
        <v>294</v>
      </c>
      <c r="S6" t="s">
        <v>294</v>
      </c>
      <c r="T6" t="s">
        <v>294</v>
      </c>
      <c r="U6" t="s">
        <v>294</v>
      </c>
    </row>
    <row r="7" spans="1:21" x14ac:dyDescent="0.35">
      <c r="A7" t="s">
        <v>41</v>
      </c>
      <c r="B7" t="s">
        <v>293</v>
      </c>
      <c r="C7" t="s">
        <v>129</v>
      </c>
      <c r="D7" t="s">
        <v>70</v>
      </c>
      <c r="E7" t="s">
        <v>37</v>
      </c>
      <c r="F7" t="s">
        <v>35</v>
      </c>
    </row>
    <row r="8" spans="1:21" x14ac:dyDescent="0.35">
      <c r="A8" t="s">
        <v>41</v>
      </c>
      <c r="B8" t="s">
        <v>292</v>
      </c>
      <c r="C8" t="s">
        <v>127</v>
      </c>
      <c r="D8" t="s">
        <v>70</v>
      </c>
      <c r="E8" t="s">
        <v>37</v>
      </c>
      <c r="F8" t="s">
        <v>258</v>
      </c>
    </row>
    <row r="9" spans="1:21" x14ac:dyDescent="0.35">
      <c r="A9" t="s">
        <v>41</v>
      </c>
      <c r="B9" t="s">
        <v>291</v>
      </c>
      <c r="C9" t="s">
        <v>125</v>
      </c>
      <c r="D9" t="s">
        <v>38</v>
      </c>
      <c r="E9" t="s">
        <v>37</v>
      </c>
      <c r="F9" s="81"/>
      <c r="G9" s="81"/>
      <c r="H9" s="81"/>
      <c r="I9" s="81"/>
      <c r="J9" s="81"/>
      <c r="K9" s="81"/>
      <c r="L9" s="81"/>
      <c r="M9" s="81"/>
      <c r="N9" s="81"/>
      <c r="O9" s="81">
        <v>11.14</v>
      </c>
      <c r="P9" s="81">
        <v>13.53</v>
      </c>
      <c r="Q9" s="81">
        <v>8.3680000000000003</v>
      </c>
      <c r="R9" s="81">
        <v>19.010999999999999</v>
      </c>
      <c r="S9" s="81">
        <v>17.46</v>
      </c>
      <c r="T9" s="81">
        <v>15.875</v>
      </c>
      <c r="U9" s="81">
        <v>8.7829999999999995</v>
      </c>
    </row>
    <row r="10" spans="1:21" x14ac:dyDescent="0.35">
      <c r="A10" t="s">
        <v>41</v>
      </c>
      <c r="B10" t="s">
        <v>290</v>
      </c>
      <c r="C10" t="s">
        <v>123</v>
      </c>
      <c r="D10" t="s">
        <v>38</v>
      </c>
      <c r="E10" t="s">
        <v>37</v>
      </c>
      <c r="F10" s="81"/>
      <c r="G10" s="81"/>
      <c r="H10" s="81"/>
      <c r="I10" s="81"/>
      <c r="J10" s="81"/>
      <c r="K10" s="81"/>
      <c r="L10" s="81"/>
      <c r="M10" s="81"/>
      <c r="N10" s="81"/>
      <c r="O10" s="81"/>
      <c r="P10" s="81"/>
      <c r="Q10" s="81"/>
      <c r="R10" s="81"/>
      <c r="S10" s="81"/>
      <c r="T10" s="81"/>
      <c r="U10" s="81"/>
    </row>
    <row r="11" spans="1:21" x14ac:dyDescent="0.35">
      <c r="A11" t="s">
        <v>41</v>
      </c>
      <c r="B11" t="s">
        <v>289</v>
      </c>
      <c r="C11" t="s">
        <v>121</v>
      </c>
      <c r="D11" t="s">
        <v>70</v>
      </c>
      <c r="E11" t="s">
        <v>37</v>
      </c>
    </row>
    <row r="12" spans="1:21" x14ac:dyDescent="0.35">
      <c r="A12" t="s">
        <v>41</v>
      </c>
      <c r="B12" t="s">
        <v>288</v>
      </c>
      <c r="C12" t="s">
        <v>119</v>
      </c>
      <c r="D12" t="s">
        <v>70</v>
      </c>
      <c r="E12" t="s">
        <v>37</v>
      </c>
    </row>
    <row r="13" spans="1:21" x14ac:dyDescent="0.35">
      <c r="A13" t="s">
        <v>41</v>
      </c>
      <c r="B13" t="s">
        <v>287</v>
      </c>
      <c r="C13" t="s">
        <v>117</v>
      </c>
      <c r="D13" t="s">
        <v>38</v>
      </c>
      <c r="E13" t="s">
        <v>37</v>
      </c>
      <c r="F13" s="81"/>
      <c r="G13" s="81"/>
      <c r="H13" s="81"/>
      <c r="I13" s="81"/>
      <c r="J13" s="81"/>
      <c r="K13" s="81"/>
      <c r="L13" s="81"/>
      <c r="M13" s="81"/>
      <c r="N13" s="81"/>
      <c r="O13" s="81"/>
      <c r="P13" s="81"/>
      <c r="Q13" s="81"/>
      <c r="R13" s="81"/>
      <c r="S13" s="81"/>
      <c r="T13" s="81"/>
      <c r="U13" s="81"/>
    </row>
    <row r="14" spans="1:21" x14ac:dyDescent="0.35">
      <c r="A14" t="s">
        <v>41</v>
      </c>
      <c r="B14" t="s">
        <v>286</v>
      </c>
      <c r="C14" t="s">
        <v>115</v>
      </c>
      <c r="D14" t="s">
        <v>38</v>
      </c>
      <c r="E14" t="s">
        <v>37</v>
      </c>
      <c r="F14" s="81"/>
      <c r="G14" s="81"/>
      <c r="H14" s="81"/>
      <c r="I14" s="81"/>
      <c r="J14" s="81"/>
      <c r="K14" s="81"/>
      <c r="L14" s="81"/>
      <c r="M14" s="81"/>
      <c r="N14" s="81"/>
      <c r="O14" s="81"/>
      <c r="P14" s="81"/>
      <c r="Q14" s="81"/>
      <c r="R14" s="81"/>
      <c r="S14" s="81"/>
      <c r="T14" s="81"/>
      <c r="U14" s="81"/>
    </row>
    <row r="15" spans="1:21" x14ac:dyDescent="0.35">
      <c r="A15" t="s">
        <v>41</v>
      </c>
      <c r="B15" t="s">
        <v>285</v>
      </c>
      <c r="C15" t="s">
        <v>113</v>
      </c>
      <c r="D15" t="s">
        <v>70</v>
      </c>
      <c r="E15" t="s">
        <v>37</v>
      </c>
    </row>
    <row r="16" spans="1:21" x14ac:dyDescent="0.35">
      <c r="A16" t="s">
        <v>41</v>
      </c>
      <c r="B16" t="s">
        <v>284</v>
      </c>
      <c r="C16" t="s">
        <v>111</v>
      </c>
      <c r="D16" t="s">
        <v>70</v>
      </c>
      <c r="E16" t="s">
        <v>37</v>
      </c>
    </row>
    <row r="17" spans="1:21" x14ac:dyDescent="0.35">
      <c r="A17" t="s">
        <v>41</v>
      </c>
      <c r="B17" t="s">
        <v>283</v>
      </c>
      <c r="C17" t="s">
        <v>109</v>
      </c>
      <c r="D17" t="s">
        <v>38</v>
      </c>
      <c r="E17" t="s">
        <v>37</v>
      </c>
      <c r="F17" s="81"/>
      <c r="G17" s="81"/>
      <c r="H17" s="81"/>
      <c r="I17" s="81"/>
      <c r="J17" s="81"/>
      <c r="K17" s="81"/>
      <c r="L17" s="81"/>
      <c r="M17" s="81"/>
      <c r="N17" s="81"/>
      <c r="O17" s="81"/>
      <c r="P17" s="81"/>
      <c r="Q17" s="81"/>
      <c r="R17" s="81"/>
      <c r="S17" s="81"/>
      <c r="T17" s="81"/>
      <c r="U17" s="81"/>
    </row>
    <row r="18" spans="1:21" x14ac:dyDescent="0.35">
      <c r="A18" t="s">
        <v>41</v>
      </c>
      <c r="B18" t="s">
        <v>282</v>
      </c>
      <c r="C18" t="s">
        <v>107</v>
      </c>
      <c r="D18" t="s">
        <v>38</v>
      </c>
      <c r="E18" t="s">
        <v>37</v>
      </c>
      <c r="F18" s="81"/>
      <c r="G18" s="81"/>
      <c r="H18" s="81"/>
      <c r="I18" s="81"/>
      <c r="J18" s="81"/>
      <c r="K18" s="81"/>
      <c r="L18" s="81"/>
      <c r="M18" s="81"/>
      <c r="N18" s="81"/>
      <c r="O18" s="81"/>
      <c r="P18" s="81"/>
      <c r="Q18" s="81"/>
      <c r="R18" s="81"/>
      <c r="S18" s="81"/>
      <c r="T18" s="81"/>
      <c r="U18" s="81"/>
    </row>
    <row r="19" spans="1:21" x14ac:dyDescent="0.35">
      <c r="A19" t="s">
        <v>41</v>
      </c>
      <c r="B19" t="s">
        <v>281</v>
      </c>
      <c r="C19" t="s">
        <v>105</v>
      </c>
      <c r="D19" t="s">
        <v>70</v>
      </c>
      <c r="E19" t="s">
        <v>37</v>
      </c>
    </row>
    <row r="20" spans="1:21" x14ac:dyDescent="0.35">
      <c r="A20" t="s">
        <v>41</v>
      </c>
      <c r="B20" t="s">
        <v>280</v>
      </c>
      <c r="C20" t="s">
        <v>103</v>
      </c>
      <c r="D20" t="s">
        <v>70</v>
      </c>
      <c r="E20" t="s">
        <v>37</v>
      </c>
    </row>
    <row r="21" spans="1:21" x14ac:dyDescent="0.35">
      <c r="A21" t="s">
        <v>41</v>
      </c>
      <c r="B21" t="s">
        <v>279</v>
      </c>
      <c r="C21" t="s">
        <v>101</v>
      </c>
      <c r="D21" t="s">
        <v>38</v>
      </c>
      <c r="E21" t="s">
        <v>37</v>
      </c>
      <c r="F21" s="81"/>
      <c r="G21" s="81"/>
      <c r="H21" s="81"/>
      <c r="I21" s="81"/>
      <c r="J21" s="81"/>
      <c r="K21" s="81"/>
      <c r="L21" s="81"/>
      <c r="M21" s="81"/>
      <c r="N21" s="81"/>
      <c r="O21" s="81"/>
      <c r="P21" s="81"/>
      <c r="Q21" s="81"/>
      <c r="R21" s="81"/>
      <c r="S21" s="81"/>
      <c r="T21" s="81"/>
      <c r="U21" s="81"/>
    </row>
    <row r="22" spans="1:21" x14ac:dyDescent="0.35">
      <c r="A22" t="s">
        <v>41</v>
      </c>
      <c r="B22" t="s">
        <v>278</v>
      </c>
      <c r="C22" t="s">
        <v>99</v>
      </c>
      <c r="D22" t="s">
        <v>38</v>
      </c>
      <c r="E22" t="s">
        <v>37</v>
      </c>
      <c r="F22" s="81"/>
      <c r="G22" s="81"/>
      <c r="H22" s="81"/>
      <c r="I22" s="81"/>
      <c r="J22" s="81"/>
      <c r="K22" s="81"/>
      <c r="L22" s="81"/>
      <c r="M22" s="81"/>
      <c r="N22" s="81"/>
      <c r="O22" s="81"/>
      <c r="P22" s="81"/>
      <c r="Q22" s="81"/>
      <c r="R22" s="81"/>
      <c r="S22" s="81"/>
      <c r="T22" s="81"/>
      <c r="U22" s="81"/>
    </row>
    <row r="23" spans="1:21" x14ac:dyDescent="0.35">
      <c r="A23" t="s">
        <v>41</v>
      </c>
      <c r="B23" t="s">
        <v>277</v>
      </c>
      <c r="C23" t="s">
        <v>97</v>
      </c>
      <c r="D23" t="s">
        <v>70</v>
      </c>
      <c r="E23" t="s">
        <v>37</v>
      </c>
    </row>
    <row r="24" spans="1:21" x14ac:dyDescent="0.35">
      <c r="A24" t="s">
        <v>41</v>
      </c>
      <c r="B24" t="s">
        <v>276</v>
      </c>
      <c r="C24" t="s">
        <v>95</v>
      </c>
      <c r="D24" t="s">
        <v>70</v>
      </c>
      <c r="E24" t="s">
        <v>37</v>
      </c>
    </row>
    <row r="25" spans="1:21" x14ac:dyDescent="0.35">
      <c r="A25" t="s">
        <v>41</v>
      </c>
      <c r="B25" t="s">
        <v>275</v>
      </c>
      <c r="C25" t="s">
        <v>93</v>
      </c>
      <c r="D25" t="s">
        <v>38</v>
      </c>
      <c r="E25" t="s">
        <v>37</v>
      </c>
      <c r="F25" s="81"/>
      <c r="G25" s="81"/>
      <c r="H25" s="81"/>
      <c r="I25" s="81"/>
      <c r="J25" s="81"/>
      <c r="K25" s="81"/>
      <c r="L25" s="81"/>
      <c r="M25" s="81"/>
      <c r="N25" s="81"/>
      <c r="O25" s="81"/>
      <c r="P25" s="81"/>
      <c r="Q25" s="81"/>
      <c r="R25" s="81"/>
      <c r="S25" s="81"/>
      <c r="T25" s="81"/>
      <c r="U25" s="81"/>
    </row>
    <row r="26" spans="1:21" x14ac:dyDescent="0.35">
      <c r="A26" t="s">
        <v>41</v>
      </c>
      <c r="B26" t="s">
        <v>274</v>
      </c>
      <c r="C26" t="s">
        <v>91</v>
      </c>
      <c r="D26" t="s">
        <v>38</v>
      </c>
      <c r="E26" t="s">
        <v>37</v>
      </c>
      <c r="F26" s="81"/>
      <c r="G26" s="81"/>
      <c r="H26" s="81"/>
      <c r="I26" s="81"/>
      <c r="J26" s="81"/>
      <c r="K26" s="81"/>
      <c r="L26" s="81"/>
      <c r="M26" s="81"/>
      <c r="N26" s="81"/>
      <c r="O26" s="81"/>
      <c r="P26" s="81"/>
      <c r="Q26" s="81"/>
      <c r="R26" s="81"/>
      <c r="S26" s="81"/>
      <c r="T26" s="81"/>
      <c r="U26" s="81"/>
    </row>
    <row r="27" spans="1:21" x14ac:dyDescent="0.35">
      <c r="A27" t="s">
        <v>41</v>
      </c>
      <c r="B27" t="s">
        <v>273</v>
      </c>
      <c r="C27" t="s">
        <v>89</v>
      </c>
      <c r="D27" t="s">
        <v>70</v>
      </c>
      <c r="E27" t="s">
        <v>37</v>
      </c>
    </row>
    <row r="28" spans="1:21" x14ac:dyDescent="0.35">
      <c r="A28" t="s">
        <v>41</v>
      </c>
      <c r="B28" t="s">
        <v>272</v>
      </c>
      <c r="C28" t="s">
        <v>87</v>
      </c>
      <c r="D28" t="s">
        <v>70</v>
      </c>
      <c r="E28" t="s">
        <v>37</v>
      </c>
    </row>
    <row r="29" spans="1:21" x14ac:dyDescent="0.35">
      <c r="A29" t="s">
        <v>41</v>
      </c>
      <c r="B29" t="s">
        <v>271</v>
      </c>
      <c r="C29" t="s">
        <v>85</v>
      </c>
      <c r="D29" t="s">
        <v>38</v>
      </c>
      <c r="E29" t="s">
        <v>37</v>
      </c>
      <c r="F29" s="81"/>
      <c r="G29" s="81"/>
      <c r="H29" s="81"/>
      <c r="I29" s="81"/>
      <c r="J29" s="81"/>
      <c r="K29" s="81"/>
      <c r="L29" s="81"/>
      <c r="M29" s="81"/>
      <c r="N29" s="81"/>
      <c r="O29" s="81"/>
      <c r="P29" s="81"/>
      <c r="Q29" s="81"/>
      <c r="R29" s="81"/>
      <c r="S29" s="81"/>
      <c r="T29" s="81"/>
      <c r="U29" s="81"/>
    </row>
    <row r="30" spans="1:21" x14ac:dyDescent="0.35">
      <c r="A30" t="s">
        <v>41</v>
      </c>
      <c r="B30" t="s">
        <v>270</v>
      </c>
      <c r="C30" t="s">
        <v>83</v>
      </c>
      <c r="D30" t="s">
        <v>38</v>
      </c>
      <c r="E30" t="s">
        <v>37</v>
      </c>
      <c r="F30" s="81"/>
      <c r="G30" s="81"/>
      <c r="H30" s="81"/>
      <c r="I30" s="81"/>
      <c r="J30" s="81"/>
      <c r="K30" s="81"/>
      <c r="L30" s="81"/>
      <c r="M30" s="81"/>
      <c r="N30" s="81"/>
      <c r="O30" s="81"/>
      <c r="P30" s="81"/>
      <c r="Q30" s="81"/>
      <c r="R30" s="81"/>
      <c r="S30" s="81"/>
      <c r="T30" s="81"/>
      <c r="U30" s="81"/>
    </row>
    <row r="31" spans="1:21" x14ac:dyDescent="0.35">
      <c r="A31" t="s">
        <v>41</v>
      </c>
      <c r="B31" t="s">
        <v>269</v>
      </c>
      <c r="C31" t="s">
        <v>81</v>
      </c>
      <c r="D31" t="s">
        <v>70</v>
      </c>
      <c r="E31" t="s">
        <v>37</v>
      </c>
    </row>
    <row r="32" spans="1:21" x14ac:dyDescent="0.35">
      <c r="A32" t="s">
        <v>41</v>
      </c>
      <c r="B32" t="s">
        <v>268</v>
      </c>
      <c r="C32" t="s">
        <v>79</v>
      </c>
      <c r="D32" t="s">
        <v>70</v>
      </c>
      <c r="E32" t="s">
        <v>37</v>
      </c>
    </row>
    <row r="33" spans="1:21" x14ac:dyDescent="0.35">
      <c r="A33" t="s">
        <v>41</v>
      </c>
      <c r="B33" t="s">
        <v>267</v>
      </c>
      <c r="C33" t="s">
        <v>77</v>
      </c>
      <c r="D33" t="s">
        <v>38</v>
      </c>
      <c r="E33" t="s">
        <v>37</v>
      </c>
      <c r="F33" s="81"/>
      <c r="G33" s="81"/>
      <c r="H33" s="81"/>
      <c r="I33" s="81"/>
      <c r="J33" s="81"/>
      <c r="K33" s="81"/>
      <c r="L33" s="81"/>
      <c r="M33" s="81"/>
      <c r="N33" s="81"/>
      <c r="O33" s="81"/>
      <c r="P33" s="81"/>
      <c r="Q33" s="81"/>
      <c r="R33" s="81"/>
      <c r="S33" s="81"/>
      <c r="T33" s="81"/>
      <c r="U33" s="81"/>
    </row>
    <row r="34" spans="1:21" x14ac:dyDescent="0.35">
      <c r="A34" t="s">
        <v>41</v>
      </c>
      <c r="B34" t="s">
        <v>266</v>
      </c>
      <c r="C34" t="s">
        <v>75</v>
      </c>
      <c r="D34" t="s">
        <v>38</v>
      </c>
      <c r="E34" t="s">
        <v>37</v>
      </c>
      <c r="F34" s="81"/>
      <c r="G34" s="81"/>
      <c r="H34" s="81"/>
      <c r="I34" s="81"/>
      <c r="J34" s="81"/>
      <c r="K34" s="81"/>
      <c r="L34" s="81"/>
      <c r="M34" s="81"/>
      <c r="N34" s="81"/>
      <c r="O34" s="81"/>
      <c r="P34" s="81"/>
      <c r="Q34" s="81"/>
      <c r="R34" s="81"/>
      <c r="S34" s="81"/>
      <c r="T34" s="81"/>
      <c r="U34" s="81"/>
    </row>
    <row r="35" spans="1:21" x14ac:dyDescent="0.35">
      <c r="A35" t="s">
        <v>41</v>
      </c>
      <c r="B35" t="s">
        <v>265</v>
      </c>
      <c r="C35" t="s">
        <v>73</v>
      </c>
      <c r="D35" t="s">
        <v>70</v>
      </c>
      <c r="E35" t="s">
        <v>37</v>
      </c>
    </row>
    <row r="36" spans="1:21" x14ac:dyDescent="0.35">
      <c r="A36" t="s">
        <v>41</v>
      </c>
      <c r="B36" t="s">
        <v>264</v>
      </c>
      <c r="C36" t="s">
        <v>71</v>
      </c>
      <c r="D36" t="s">
        <v>70</v>
      </c>
      <c r="E36" t="s">
        <v>37</v>
      </c>
    </row>
    <row r="37" spans="1:21" x14ac:dyDescent="0.35">
      <c r="A37" t="s">
        <v>41</v>
      </c>
      <c r="B37" t="s">
        <v>263</v>
      </c>
      <c r="C37" t="s">
        <v>68</v>
      </c>
      <c r="D37" t="s">
        <v>38</v>
      </c>
      <c r="E37" t="s">
        <v>37</v>
      </c>
      <c r="F37" s="81"/>
      <c r="G37" s="81"/>
      <c r="H37" s="81"/>
      <c r="I37" s="81"/>
      <c r="J37" s="81"/>
      <c r="K37" s="81"/>
      <c r="L37" s="81"/>
      <c r="M37" s="81"/>
      <c r="N37" s="81"/>
      <c r="O37" s="81"/>
      <c r="P37" s="81"/>
      <c r="Q37" s="81"/>
      <c r="R37" s="81"/>
      <c r="S37" s="81"/>
      <c r="T37" s="81"/>
      <c r="U37" s="81"/>
    </row>
    <row r="38" spans="1:21" x14ac:dyDescent="0.35">
      <c r="A38" t="s">
        <v>41</v>
      </c>
      <c r="B38" t="s">
        <v>262</v>
      </c>
      <c r="C38" t="s">
        <v>66</v>
      </c>
      <c r="D38" t="s">
        <v>38</v>
      </c>
      <c r="E38" t="s">
        <v>37</v>
      </c>
      <c r="F38" s="81"/>
      <c r="G38" s="81"/>
      <c r="H38" s="81"/>
      <c r="I38" s="81"/>
      <c r="J38" s="81"/>
      <c r="K38" s="81"/>
      <c r="L38" s="81"/>
      <c r="M38" s="81"/>
      <c r="N38" s="81"/>
      <c r="O38" s="81"/>
      <c r="P38" s="81"/>
      <c r="Q38" s="81"/>
      <c r="R38" s="81"/>
      <c r="S38" s="81"/>
      <c r="T38" s="81"/>
      <c r="U38" s="81"/>
    </row>
    <row r="39" spans="1:21" x14ac:dyDescent="0.35">
      <c r="A39" t="s">
        <v>41</v>
      </c>
      <c r="B39" t="s">
        <v>261</v>
      </c>
      <c r="C39" t="s">
        <v>129</v>
      </c>
      <c r="D39" t="s">
        <v>70</v>
      </c>
      <c r="E39" t="s">
        <v>37</v>
      </c>
      <c r="F39" t="s">
        <v>260</v>
      </c>
    </row>
    <row r="40" spans="1:21" x14ac:dyDescent="0.35">
      <c r="A40" t="s">
        <v>41</v>
      </c>
      <c r="B40" t="s">
        <v>259</v>
      </c>
      <c r="C40" t="s">
        <v>127</v>
      </c>
      <c r="D40" t="s">
        <v>70</v>
      </c>
      <c r="E40" t="s">
        <v>37</v>
      </c>
      <c r="F40" t="s">
        <v>258</v>
      </c>
    </row>
    <row r="41" spans="1:21" x14ac:dyDescent="0.35">
      <c r="A41" t="s">
        <v>41</v>
      </c>
      <c r="B41" t="s">
        <v>257</v>
      </c>
      <c r="C41" t="s">
        <v>125</v>
      </c>
      <c r="D41" t="s">
        <v>38</v>
      </c>
      <c r="E41" t="s">
        <v>37</v>
      </c>
      <c r="F41" s="81"/>
      <c r="G41" s="81"/>
      <c r="H41" s="81"/>
      <c r="I41" s="81"/>
      <c r="J41" s="81"/>
      <c r="K41" s="81"/>
      <c r="L41" s="81"/>
      <c r="M41" s="81"/>
      <c r="N41" s="81"/>
      <c r="O41" s="81">
        <v>0</v>
      </c>
      <c r="P41" s="81">
        <v>0</v>
      </c>
      <c r="Q41" s="81">
        <v>7.3570000000000002</v>
      </c>
      <c r="R41" s="81">
        <v>7.0259999999999998</v>
      </c>
      <c r="S41" s="81">
        <v>16.260999999999999</v>
      </c>
      <c r="T41" s="81">
        <v>16.888999999999999</v>
      </c>
      <c r="U41" s="81">
        <v>25.43</v>
      </c>
    </row>
    <row r="42" spans="1:21" x14ac:dyDescent="0.35">
      <c r="A42" t="s">
        <v>41</v>
      </c>
      <c r="B42" t="s">
        <v>256</v>
      </c>
      <c r="C42" t="s">
        <v>123</v>
      </c>
      <c r="D42" t="s">
        <v>38</v>
      </c>
      <c r="E42" t="s">
        <v>37</v>
      </c>
      <c r="F42" s="81"/>
      <c r="G42" s="81"/>
      <c r="H42" s="81"/>
      <c r="I42" s="81"/>
      <c r="J42" s="81"/>
      <c r="K42" s="81"/>
      <c r="L42" s="81"/>
      <c r="M42" s="81"/>
      <c r="N42" s="81"/>
      <c r="O42" s="81"/>
      <c r="P42" s="81"/>
      <c r="Q42" s="81"/>
      <c r="R42" s="81"/>
      <c r="S42" s="81"/>
      <c r="T42" s="81"/>
      <c r="U42" s="81"/>
    </row>
    <row r="43" spans="1:21" x14ac:dyDescent="0.35">
      <c r="A43" t="s">
        <v>41</v>
      </c>
      <c r="B43" t="s">
        <v>255</v>
      </c>
      <c r="C43" t="s">
        <v>121</v>
      </c>
      <c r="D43" t="s">
        <v>70</v>
      </c>
      <c r="E43" t="s">
        <v>37</v>
      </c>
      <c r="F43" t="s">
        <v>34</v>
      </c>
    </row>
    <row r="44" spans="1:21" x14ac:dyDescent="0.35">
      <c r="A44" t="s">
        <v>41</v>
      </c>
      <c r="B44" t="s">
        <v>254</v>
      </c>
      <c r="C44" t="s">
        <v>119</v>
      </c>
      <c r="D44" t="s">
        <v>70</v>
      </c>
      <c r="E44" t="s">
        <v>37</v>
      </c>
      <c r="F44" t="s">
        <v>253</v>
      </c>
    </row>
    <row r="45" spans="1:21" x14ac:dyDescent="0.35">
      <c r="A45" t="s">
        <v>41</v>
      </c>
      <c r="B45" t="s">
        <v>252</v>
      </c>
      <c r="C45" t="s">
        <v>117</v>
      </c>
      <c r="D45" t="s">
        <v>38</v>
      </c>
      <c r="E45" t="s">
        <v>37</v>
      </c>
      <c r="F45" s="81"/>
      <c r="G45" s="81"/>
      <c r="H45" s="81"/>
      <c r="I45" s="81"/>
      <c r="J45" s="81"/>
      <c r="K45" s="81"/>
      <c r="L45" s="81"/>
      <c r="M45" s="81"/>
      <c r="N45" s="81"/>
      <c r="O45" s="81">
        <v>0</v>
      </c>
      <c r="P45" s="81">
        <v>0</v>
      </c>
      <c r="Q45" s="81">
        <v>8.0660000000000007</v>
      </c>
      <c r="R45" s="81">
        <v>7.6559999999999997</v>
      </c>
      <c r="S45" s="81">
        <v>6.1710000000000003</v>
      </c>
      <c r="T45" s="81">
        <v>2.653</v>
      </c>
      <c r="U45" s="81">
        <v>2.633</v>
      </c>
    </row>
    <row r="46" spans="1:21" x14ac:dyDescent="0.35">
      <c r="A46" t="s">
        <v>41</v>
      </c>
      <c r="B46" t="s">
        <v>251</v>
      </c>
      <c r="C46" t="s">
        <v>115</v>
      </c>
      <c r="D46" t="s">
        <v>38</v>
      </c>
      <c r="E46" t="s">
        <v>37</v>
      </c>
      <c r="F46" s="81"/>
      <c r="G46" s="81"/>
      <c r="H46" s="81"/>
      <c r="I46" s="81"/>
      <c r="J46" s="81"/>
      <c r="K46" s="81"/>
      <c r="L46" s="81">
        <v>0</v>
      </c>
      <c r="M46" s="81">
        <v>0</v>
      </c>
      <c r="N46" s="81">
        <v>0</v>
      </c>
      <c r="O46" s="81"/>
      <c r="P46" s="81"/>
      <c r="Q46" s="81"/>
      <c r="R46" s="81"/>
      <c r="S46" s="81"/>
      <c r="T46" s="81"/>
      <c r="U46" s="81"/>
    </row>
    <row r="47" spans="1:21" x14ac:dyDescent="0.35">
      <c r="A47" t="s">
        <v>41</v>
      </c>
      <c r="B47" t="s">
        <v>250</v>
      </c>
      <c r="C47" t="s">
        <v>113</v>
      </c>
      <c r="D47" t="s">
        <v>70</v>
      </c>
      <c r="E47" t="s">
        <v>37</v>
      </c>
    </row>
    <row r="48" spans="1:21" x14ac:dyDescent="0.35">
      <c r="A48" t="s">
        <v>41</v>
      </c>
      <c r="B48" t="s">
        <v>249</v>
      </c>
      <c r="C48" t="s">
        <v>111</v>
      </c>
      <c r="D48" t="s">
        <v>70</v>
      </c>
      <c r="E48" t="s">
        <v>37</v>
      </c>
    </row>
    <row r="49" spans="1:21" x14ac:dyDescent="0.35">
      <c r="A49" t="s">
        <v>41</v>
      </c>
      <c r="B49" t="s">
        <v>248</v>
      </c>
      <c r="C49" t="s">
        <v>109</v>
      </c>
      <c r="D49" t="s">
        <v>38</v>
      </c>
      <c r="E49" t="s">
        <v>37</v>
      </c>
      <c r="F49" s="81"/>
      <c r="G49" s="81"/>
      <c r="H49" s="81"/>
      <c r="I49" s="81"/>
      <c r="J49" s="81"/>
      <c r="K49" s="81"/>
      <c r="L49" s="81"/>
      <c r="M49" s="81"/>
      <c r="N49" s="81"/>
      <c r="O49" s="81"/>
      <c r="P49" s="81"/>
      <c r="Q49" s="81"/>
      <c r="R49" s="81"/>
      <c r="S49" s="81"/>
      <c r="T49" s="81"/>
      <c r="U49" s="81"/>
    </row>
    <row r="50" spans="1:21" x14ac:dyDescent="0.35">
      <c r="A50" t="s">
        <v>41</v>
      </c>
      <c r="B50" t="s">
        <v>247</v>
      </c>
      <c r="C50" t="s">
        <v>107</v>
      </c>
      <c r="D50" t="s">
        <v>38</v>
      </c>
      <c r="E50" t="s">
        <v>37</v>
      </c>
      <c r="F50" s="81"/>
      <c r="G50" s="81"/>
      <c r="H50" s="81"/>
      <c r="I50" s="81"/>
      <c r="J50" s="81"/>
      <c r="K50" s="81"/>
      <c r="L50" s="81"/>
      <c r="M50" s="81"/>
      <c r="N50" s="81"/>
      <c r="O50" s="81"/>
      <c r="P50" s="81"/>
      <c r="Q50" s="81"/>
      <c r="R50" s="81"/>
      <c r="S50" s="81"/>
      <c r="T50" s="81"/>
      <c r="U50" s="81"/>
    </row>
    <row r="51" spans="1:21" x14ac:dyDescent="0.35">
      <c r="A51" t="s">
        <v>41</v>
      </c>
      <c r="B51" t="s">
        <v>246</v>
      </c>
      <c r="C51" t="s">
        <v>105</v>
      </c>
      <c r="D51" t="s">
        <v>70</v>
      </c>
      <c r="E51" t="s">
        <v>37</v>
      </c>
    </row>
    <row r="52" spans="1:21" x14ac:dyDescent="0.35">
      <c r="A52" t="s">
        <v>41</v>
      </c>
      <c r="B52" t="s">
        <v>245</v>
      </c>
      <c r="C52" t="s">
        <v>103</v>
      </c>
      <c r="D52" t="s">
        <v>70</v>
      </c>
      <c r="E52" t="s">
        <v>37</v>
      </c>
    </row>
    <row r="53" spans="1:21" x14ac:dyDescent="0.35">
      <c r="A53" t="s">
        <v>41</v>
      </c>
      <c r="B53" t="s">
        <v>244</v>
      </c>
      <c r="C53" t="s">
        <v>101</v>
      </c>
      <c r="D53" t="s">
        <v>38</v>
      </c>
      <c r="E53" t="s">
        <v>37</v>
      </c>
      <c r="F53" s="81"/>
      <c r="G53" s="81"/>
      <c r="H53" s="81"/>
      <c r="I53" s="81"/>
      <c r="J53" s="81"/>
      <c r="K53" s="81"/>
      <c r="L53" s="81"/>
      <c r="M53" s="81"/>
      <c r="N53" s="81"/>
      <c r="O53" s="81"/>
      <c r="P53" s="81"/>
      <c r="Q53" s="81"/>
      <c r="R53" s="81"/>
      <c r="S53" s="81"/>
      <c r="T53" s="81"/>
      <c r="U53" s="81"/>
    </row>
    <row r="54" spans="1:21" x14ac:dyDescent="0.35">
      <c r="A54" t="s">
        <v>41</v>
      </c>
      <c r="B54" t="s">
        <v>243</v>
      </c>
      <c r="C54" t="s">
        <v>99</v>
      </c>
      <c r="D54" t="s">
        <v>38</v>
      </c>
      <c r="E54" t="s">
        <v>37</v>
      </c>
      <c r="F54" s="81"/>
      <c r="G54" s="81"/>
      <c r="H54" s="81"/>
      <c r="I54" s="81"/>
      <c r="J54" s="81"/>
      <c r="K54" s="81"/>
      <c r="L54" s="81"/>
      <c r="M54" s="81"/>
      <c r="N54" s="81"/>
      <c r="O54" s="81"/>
      <c r="P54" s="81"/>
      <c r="Q54" s="81"/>
      <c r="R54" s="81"/>
      <c r="S54" s="81"/>
      <c r="T54" s="81"/>
      <c r="U54" s="81"/>
    </row>
    <row r="55" spans="1:21" x14ac:dyDescent="0.35">
      <c r="A55" t="s">
        <v>41</v>
      </c>
      <c r="B55" t="s">
        <v>242</v>
      </c>
      <c r="C55" t="s">
        <v>97</v>
      </c>
      <c r="D55" t="s">
        <v>70</v>
      </c>
      <c r="E55" t="s">
        <v>37</v>
      </c>
    </row>
    <row r="56" spans="1:21" x14ac:dyDescent="0.35">
      <c r="A56" t="s">
        <v>41</v>
      </c>
      <c r="B56" t="s">
        <v>241</v>
      </c>
      <c r="C56" t="s">
        <v>95</v>
      </c>
      <c r="D56" t="s">
        <v>70</v>
      </c>
      <c r="E56" t="s">
        <v>37</v>
      </c>
    </row>
    <row r="57" spans="1:21" x14ac:dyDescent="0.35">
      <c r="A57" t="s">
        <v>41</v>
      </c>
      <c r="B57" t="s">
        <v>240</v>
      </c>
      <c r="C57" t="s">
        <v>93</v>
      </c>
      <c r="D57" t="s">
        <v>38</v>
      </c>
      <c r="E57" t="s">
        <v>37</v>
      </c>
      <c r="F57" s="81"/>
      <c r="G57" s="81"/>
      <c r="H57" s="81"/>
      <c r="I57" s="81"/>
      <c r="J57" s="81"/>
      <c r="K57" s="81"/>
      <c r="L57" s="81"/>
      <c r="M57" s="81"/>
      <c r="N57" s="81"/>
      <c r="O57" s="81"/>
      <c r="P57" s="81"/>
      <c r="Q57" s="81"/>
      <c r="R57" s="81"/>
      <c r="S57" s="81"/>
      <c r="T57" s="81"/>
      <c r="U57" s="81"/>
    </row>
    <row r="58" spans="1:21" x14ac:dyDescent="0.35">
      <c r="A58" t="s">
        <v>41</v>
      </c>
      <c r="B58" t="s">
        <v>239</v>
      </c>
      <c r="C58" t="s">
        <v>91</v>
      </c>
      <c r="D58" t="s">
        <v>38</v>
      </c>
      <c r="E58" t="s">
        <v>37</v>
      </c>
      <c r="F58" s="81"/>
      <c r="G58" s="81"/>
      <c r="H58" s="81"/>
      <c r="I58" s="81"/>
      <c r="J58" s="81"/>
      <c r="K58" s="81"/>
      <c r="L58" s="81"/>
      <c r="M58" s="81"/>
      <c r="N58" s="81"/>
      <c r="O58" s="81"/>
      <c r="P58" s="81"/>
      <c r="Q58" s="81"/>
      <c r="R58" s="81"/>
      <c r="S58" s="81"/>
      <c r="T58" s="81"/>
      <c r="U58" s="81"/>
    </row>
    <row r="59" spans="1:21" x14ac:dyDescent="0.35">
      <c r="A59" t="s">
        <v>41</v>
      </c>
      <c r="B59" t="s">
        <v>238</v>
      </c>
      <c r="C59" t="s">
        <v>89</v>
      </c>
      <c r="D59" t="s">
        <v>70</v>
      </c>
      <c r="E59" t="s">
        <v>37</v>
      </c>
    </row>
    <row r="60" spans="1:21" x14ac:dyDescent="0.35">
      <c r="A60" t="s">
        <v>41</v>
      </c>
      <c r="B60" t="s">
        <v>237</v>
      </c>
      <c r="C60" t="s">
        <v>87</v>
      </c>
      <c r="D60" t="s">
        <v>70</v>
      </c>
      <c r="E60" t="s">
        <v>37</v>
      </c>
    </row>
    <row r="61" spans="1:21" x14ac:dyDescent="0.35">
      <c r="A61" t="s">
        <v>41</v>
      </c>
      <c r="B61" t="s">
        <v>236</v>
      </c>
      <c r="C61" t="s">
        <v>85</v>
      </c>
      <c r="D61" t="s">
        <v>38</v>
      </c>
      <c r="E61" t="s">
        <v>37</v>
      </c>
      <c r="F61" s="81"/>
      <c r="G61" s="81"/>
      <c r="H61" s="81"/>
      <c r="I61" s="81"/>
      <c r="J61" s="81"/>
      <c r="K61" s="81"/>
      <c r="L61" s="81"/>
      <c r="M61" s="81"/>
      <c r="N61" s="81"/>
      <c r="O61" s="81"/>
      <c r="P61" s="81"/>
      <c r="Q61" s="81"/>
      <c r="R61" s="81"/>
      <c r="S61" s="81"/>
      <c r="T61" s="81"/>
      <c r="U61" s="81"/>
    </row>
    <row r="62" spans="1:21" x14ac:dyDescent="0.35">
      <c r="A62" t="s">
        <v>41</v>
      </c>
      <c r="B62" t="s">
        <v>235</v>
      </c>
      <c r="C62" t="s">
        <v>83</v>
      </c>
      <c r="D62" t="s">
        <v>38</v>
      </c>
      <c r="E62" t="s">
        <v>37</v>
      </c>
      <c r="F62" s="81"/>
      <c r="G62" s="81"/>
      <c r="H62" s="81"/>
      <c r="I62" s="81"/>
      <c r="J62" s="81"/>
      <c r="K62" s="81"/>
      <c r="L62" s="81"/>
      <c r="M62" s="81"/>
      <c r="N62" s="81"/>
      <c r="O62" s="81"/>
      <c r="P62" s="81"/>
      <c r="Q62" s="81"/>
      <c r="R62" s="81"/>
      <c r="S62" s="81"/>
      <c r="T62" s="81"/>
      <c r="U62" s="81"/>
    </row>
    <row r="63" spans="1:21" x14ac:dyDescent="0.35">
      <c r="A63" t="s">
        <v>41</v>
      </c>
      <c r="B63" t="s">
        <v>234</v>
      </c>
      <c r="C63" t="s">
        <v>81</v>
      </c>
      <c r="D63" t="s">
        <v>70</v>
      </c>
      <c r="E63" t="s">
        <v>37</v>
      </c>
    </row>
    <row r="64" spans="1:21" x14ac:dyDescent="0.35">
      <c r="A64" t="s">
        <v>41</v>
      </c>
      <c r="B64" t="s">
        <v>233</v>
      </c>
      <c r="C64" t="s">
        <v>79</v>
      </c>
      <c r="D64" t="s">
        <v>70</v>
      </c>
      <c r="E64" t="s">
        <v>37</v>
      </c>
    </row>
    <row r="65" spans="1:21" x14ac:dyDescent="0.35">
      <c r="A65" t="s">
        <v>41</v>
      </c>
      <c r="B65" t="s">
        <v>232</v>
      </c>
      <c r="C65" t="s">
        <v>77</v>
      </c>
      <c r="D65" t="s">
        <v>38</v>
      </c>
      <c r="E65" t="s">
        <v>37</v>
      </c>
      <c r="F65" s="81"/>
      <c r="G65" s="81"/>
      <c r="H65" s="81"/>
      <c r="I65" s="81"/>
      <c r="J65" s="81"/>
      <c r="K65" s="81"/>
      <c r="L65" s="81"/>
      <c r="M65" s="81"/>
      <c r="N65" s="81"/>
      <c r="O65" s="81"/>
      <c r="P65" s="81"/>
      <c r="Q65" s="81"/>
      <c r="R65" s="81"/>
      <c r="S65" s="81"/>
      <c r="T65" s="81"/>
      <c r="U65" s="81"/>
    </row>
    <row r="66" spans="1:21" x14ac:dyDescent="0.35">
      <c r="A66" t="s">
        <v>41</v>
      </c>
      <c r="B66" t="s">
        <v>231</v>
      </c>
      <c r="C66" t="s">
        <v>75</v>
      </c>
      <c r="D66" t="s">
        <v>38</v>
      </c>
      <c r="E66" t="s">
        <v>37</v>
      </c>
      <c r="F66" s="81"/>
      <c r="G66" s="81"/>
      <c r="H66" s="81"/>
      <c r="I66" s="81"/>
      <c r="J66" s="81"/>
      <c r="K66" s="81"/>
      <c r="L66" s="81"/>
      <c r="M66" s="81"/>
      <c r="N66" s="81"/>
      <c r="O66" s="81"/>
      <c r="P66" s="81"/>
      <c r="Q66" s="81"/>
      <c r="R66" s="81"/>
      <c r="S66" s="81"/>
      <c r="T66" s="81"/>
      <c r="U66" s="81"/>
    </row>
    <row r="67" spans="1:21" x14ac:dyDescent="0.35">
      <c r="A67" t="s">
        <v>41</v>
      </c>
      <c r="B67" t="s">
        <v>230</v>
      </c>
      <c r="C67" t="s">
        <v>73</v>
      </c>
      <c r="D67" t="s">
        <v>70</v>
      </c>
      <c r="E67" t="s">
        <v>37</v>
      </c>
    </row>
    <row r="68" spans="1:21" x14ac:dyDescent="0.35">
      <c r="A68" t="s">
        <v>41</v>
      </c>
      <c r="B68" t="s">
        <v>229</v>
      </c>
      <c r="C68" t="s">
        <v>71</v>
      </c>
      <c r="D68" t="s">
        <v>70</v>
      </c>
      <c r="E68" t="s">
        <v>37</v>
      </c>
    </row>
    <row r="69" spans="1:21" x14ac:dyDescent="0.35">
      <c r="A69" t="s">
        <v>41</v>
      </c>
      <c r="B69" t="s">
        <v>228</v>
      </c>
      <c r="C69" t="s">
        <v>68</v>
      </c>
      <c r="D69" t="s">
        <v>38</v>
      </c>
      <c r="E69" t="s">
        <v>37</v>
      </c>
      <c r="F69" s="81"/>
      <c r="G69" s="81"/>
      <c r="H69" s="81"/>
      <c r="I69" s="81"/>
      <c r="J69" s="81"/>
      <c r="K69" s="81"/>
      <c r="L69" s="81"/>
      <c r="M69" s="81"/>
      <c r="N69" s="81"/>
      <c r="O69" s="81"/>
      <c r="P69" s="81"/>
      <c r="Q69" s="81"/>
      <c r="R69" s="81"/>
      <c r="S69" s="81"/>
      <c r="T69" s="81"/>
      <c r="U69" s="81"/>
    </row>
    <row r="70" spans="1:21" x14ac:dyDescent="0.35">
      <c r="A70" t="s">
        <v>41</v>
      </c>
      <c r="B70" t="s">
        <v>227</v>
      </c>
      <c r="C70" t="s">
        <v>66</v>
      </c>
      <c r="D70" t="s">
        <v>38</v>
      </c>
      <c r="E70" t="s">
        <v>37</v>
      </c>
      <c r="F70" s="81"/>
      <c r="G70" s="81"/>
      <c r="H70" s="81"/>
      <c r="I70" s="81"/>
      <c r="J70" s="81"/>
      <c r="K70" s="81"/>
      <c r="L70" s="81"/>
      <c r="M70" s="81"/>
      <c r="N70" s="81"/>
      <c r="O70" s="81"/>
      <c r="P70" s="81"/>
      <c r="Q70" s="81"/>
      <c r="R70" s="81"/>
      <c r="S70" s="81"/>
      <c r="T70" s="81"/>
      <c r="U70" s="81"/>
    </row>
    <row r="71" spans="1:21" x14ac:dyDescent="0.35">
      <c r="A71" t="s">
        <v>41</v>
      </c>
      <c r="B71" t="s">
        <v>226</v>
      </c>
      <c r="C71" t="s">
        <v>129</v>
      </c>
      <c r="D71" t="s">
        <v>70</v>
      </c>
      <c r="E71" t="s">
        <v>37</v>
      </c>
    </row>
    <row r="72" spans="1:21" x14ac:dyDescent="0.35">
      <c r="A72" t="s">
        <v>41</v>
      </c>
      <c r="B72" t="s">
        <v>225</v>
      </c>
      <c r="C72" t="s">
        <v>127</v>
      </c>
      <c r="D72" t="s">
        <v>70</v>
      </c>
      <c r="E72" t="s">
        <v>37</v>
      </c>
    </row>
    <row r="73" spans="1:21" x14ac:dyDescent="0.35">
      <c r="A73" t="s">
        <v>41</v>
      </c>
      <c r="B73" t="s">
        <v>224</v>
      </c>
      <c r="C73" t="s">
        <v>125</v>
      </c>
      <c r="D73" t="s">
        <v>38</v>
      </c>
      <c r="E73" t="s">
        <v>37</v>
      </c>
      <c r="F73" s="81"/>
      <c r="G73" s="81"/>
      <c r="H73" s="81"/>
      <c r="I73" s="81"/>
      <c r="J73" s="81"/>
      <c r="K73" s="81"/>
      <c r="L73" s="81"/>
      <c r="M73" s="81"/>
      <c r="N73" s="81"/>
      <c r="O73" s="81"/>
      <c r="P73" s="81"/>
      <c r="Q73" s="81"/>
      <c r="R73" s="81"/>
      <c r="S73" s="81"/>
      <c r="T73" s="81"/>
      <c r="U73" s="81"/>
    </row>
    <row r="74" spans="1:21" x14ac:dyDescent="0.35">
      <c r="A74" t="s">
        <v>41</v>
      </c>
      <c r="B74" t="s">
        <v>223</v>
      </c>
      <c r="C74" t="s">
        <v>123</v>
      </c>
      <c r="D74" t="s">
        <v>38</v>
      </c>
      <c r="E74" t="s">
        <v>37</v>
      </c>
      <c r="F74" s="81"/>
      <c r="G74" s="81"/>
      <c r="H74" s="81"/>
      <c r="I74" s="81"/>
      <c r="J74" s="81"/>
      <c r="K74" s="81"/>
      <c r="L74" s="81"/>
      <c r="M74" s="81"/>
      <c r="N74" s="81"/>
      <c r="O74" s="81"/>
      <c r="P74" s="81"/>
      <c r="Q74" s="81"/>
      <c r="R74" s="81"/>
      <c r="S74" s="81"/>
      <c r="T74" s="81"/>
      <c r="U74" s="81"/>
    </row>
    <row r="75" spans="1:21" x14ac:dyDescent="0.35">
      <c r="A75" t="s">
        <v>41</v>
      </c>
      <c r="B75" t="s">
        <v>222</v>
      </c>
      <c r="C75" t="s">
        <v>121</v>
      </c>
      <c r="D75" t="s">
        <v>70</v>
      </c>
      <c r="E75" t="s">
        <v>37</v>
      </c>
    </row>
    <row r="76" spans="1:21" x14ac:dyDescent="0.35">
      <c r="A76" t="s">
        <v>41</v>
      </c>
      <c r="B76" t="s">
        <v>221</v>
      </c>
      <c r="C76" t="s">
        <v>119</v>
      </c>
      <c r="D76" t="s">
        <v>70</v>
      </c>
      <c r="E76" t="s">
        <v>37</v>
      </c>
    </row>
    <row r="77" spans="1:21" x14ac:dyDescent="0.35">
      <c r="A77" t="s">
        <v>41</v>
      </c>
      <c r="B77" t="s">
        <v>220</v>
      </c>
      <c r="C77" t="s">
        <v>117</v>
      </c>
      <c r="D77" t="s">
        <v>38</v>
      </c>
      <c r="E77" t="s">
        <v>37</v>
      </c>
      <c r="F77" s="81"/>
      <c r="G77" s="81"/>
      <c r="H77" s="81"/>
      <c r="I77" s="81"/>
      <c r="J77" s="81"/>
      <c r="K77" s="81"/>
      <c r="L77" s="81"/>
      <c r="M77" s="81"/>
      <c r="N77" s="81"/>
      <c r="O77" s="81"/>
      <c r="P77" s="81"/>
      <c r="Q77" s="81"/>
      <c r="R77" s="81"/>
      <c r="S77" s="81"/>
      <c r="T77" s="81"/>
      <c r="U77" s="81"/>
    </row>
    <row r="78" spans="1:21" x14ac:dyDescent="0.35">
      <c r="A78" t="s">
        <v>41</v>
      </c>
      <c r="B78" t="s">
        <v>219</v>
      </c>
      <c r="C78" t="s">
        <v>115</v>
      </c>
      <c r="D78" t="s">
        <v>38</v>
      </c>
      <c r="E78" t="s">
        <v>37</v>
      </c>
      <c r="F78" s="81"/>
      <c r="G78" s="81"/>
      <c r="H78" s="81"/>
      <c r="I78" s="81"/>
      <c r="J78" s="81"/>
      <c r="K78" s="81"/>
      <c r="L78" s="81"/>
      <c r="M78" s="81"/>
      <c r="N78" s="81"/>
      <c r="O78" s="81"/>
      <c r="P78" s="81"/>
      <c r="Q78" s="81"/>
      <c r="R78" s="81"/>
      <c r="S78" s="81"/>
      <c r="T78" s="81"/>
      <c r="U78" s="81"/>
    </row>
    <row r="79" spans="1:21" x14ac:dyDescent="0.35">
      <c r="A79" t="s">
        <v>41</v>
      </c>
      <c r="B79" t="s">
        <v>218</v>
      </c>
      <c r="C79" t="s">
        <v>113</v>
      </c>
      <c r="D79" t="s">
        <v>70</v>
      </c>
      <c r="E79" t="s">
        <v>37</v>
      </c>
    </row>
    <row r="80" spans="1:21" x14ac:dyDescent="0.35">
      <c r="A80" t="s">
        <v>41</v>
      </c>
      <c r="B80" t="s">
        <v>217</v>
      </c>
      <c r="C80" t="s">
        <v>111</v>
      </c>
      <c r="D80" t="s">
        <v>70</v>
      </c>
      <c r="E80" t="s">
        <v>37</v>
      </c>
    </row>
    <row r="81" spans="1:21" x14ac:dyDescent="0.35">
      <c r="A81" t="s">
        <v>41</v>
      </c>
      <c r="B81" t="s">
        <v>216</v>
      </c>
      <c r="C81" t="s">
        <v>109</v>
      </c>
      <c r="D81" t="s">
        <v>38</v>
      </c>
      <c r="E81" t="s">
        <v>37</v>
      </c>
      <c r="F81" s="81"/>
      <c r="G81" s="81"/>
      <c r="H81" s="81"/>
      <c r="I81" s="81"/>
      <c r="J81" s="81"/>
      <c r="K81" s="81"/>
      <c r="L81" s="81"/>
      <c r="M81" s="81"/>
      <c r="N81" s="81"/>
      <c r="O81" s="81"/>
      <c r="P81" s="81"/>
      <c r="Q81" s="81"/>
      <c r="R81" s="81"/>
      <c r="S81" s="81"/>
      <c r="T81" s="81"/>
      <c r="U81" s="81"/>
    </row>
    <row r="82" spans="1:21" x14ac:dyDescent="0.35">
      <c r="A82" t="s">
        <v>41</v>
      </c>
      <c r="B82" t="s">
        <v>215</v>
      </c>
      <c r="C82" t="s">
        <v>107</v>
      </c>
      <c r="D82" t="s">
        <v>38</v>
      </c>
      <c r="E82" t="s">
        <v>37</v>
      </c>
      <c r="F82" s="81"/>
      <c r="G82" s="81"/>
      <c r="H82" s="81"/>
      <c r="I82" s="81"/>
      <c r="J82" s="81"/>
      <c r="K82" s="81"/>
      <c r="L82" s="81"/>
      <c r="M82" s="81"/>
      <c r="N82" s="81"/>
      <c r="O82" s="81"/>
      <c r="P82" s="81"/>
      <c r="Q82" s="81"/>
      <c r="R82" s="81"/>
      <c r="S82" s="81"/>
      <c r="T82" s="81"/>
      <c r="U82" s="81"/>
    </row>
    <row r="83" spans="1:21" x14ac:dyDescent="0.35">
      <c r="A83" t="s">
        <v>41</v>
      </c>
      <c r="B83" t="s">
        <v>214</v>
      </c>
      <c r="C83" t="s">
        <v>105</v>
      </c>
      <c r="D83" t="s">
        <v>70</v>
      </c>
      <c r="E83" t="s">
        <v>37</v>
      </c>
    </row>
    <row r="84" spans="1:21" x14ac:dyDescent="0.35">
      <c r="A84" t="s">
        <v>41</v>
      </c>
      <c r="B84" t="s">
        <v>213</v>
      </c>
      <c r="C84" t="s">
        <v>103</v>
      </c>
      <c r="D84" t="s">
        <v>70</v>
      </c>
      <c r="E84" t="s">
        <v>37</v>
      </c>
    </row>
    <row r="85" spans="1:21" x14ac:dyDescent="0.35">
      <c r="A85" t="s">
        <v>41</v>
      </c>
      <c r="B85" t="s">
        <v>212</v>
      </c>
      <c r="C85" t="s">
        <v>101</v>
      </c>
      <c r="D85" t="s">
        <v>38</v>
      </c>
      <c r="E85" t="s">
        <v>37</v>
      </c>
      <c r="F85" s="81"/>
      <c r="G85" s="81"/>
      <c r="H85" s="81"/>
      <c r="I85" s="81"/>
      <c r="J85" s="81"/>
      <c r="K85" s="81"/>
      <c r="L85" s="81"/>
      <c r="M85" s="81"/>
      <c r="N85" s="81"/>
      <c r="O85" s="81"/>
      <c r="P85" s="81"/>
      <c r="Q85" s="81"/>
      <c r="R85" s="81"/>
      <c r="S85" s="81"/>
      <c r="T85" s="81"/>
      <c r="U85" s="81"/>
    </row>
    <row r="86" spans="1:21" x14ac:dyDescent="0.35">
      <c r="A86" t="s">
        <v>41</v>
      </c>
      <c r="B86" t="s">
        <v>211</v>
      </c>
      <c r="C86" t="s">
        <v>99</v>
      </c>
      <c r="D86" t="s">
        <v>38</v>
      </c>
      <c r="E86" t="s">
        <v>37</v>
      </c>
      <c r="F86" s="81"/>
      <c r="G86" s="81"/>
      <c r="H86" s="81"/>
      <c r="I86" s="81"/>
      <c r="J86" s="81"/>
      <c r="K86" s="81"/>
      <c r="L86" s="81"/>
      <c r="M86" s="81"/>
      <c r="N86" s="81"/>
      <c r="O86" s="81"/>
      <c r="P86" s="81"/>
      <c r="Q86" s="81"/>
      <c r="R86" s="81"/>
      <c r="S86" s="81"/>
      <c r="T86" s="81"/>
      <c r="U86" s="81"/>
    </row>
    <row r="87" spans="1:21" x14ac:dyDescent="0.35">
      <c r="A87" t="s">
        <v>41</v>
      </c>
      <c r="B87" t="s">
        <v>210</v>
      </c>
      <c r="C87" t="s">
        <v>97</v>
      </c>
      <c r="D87" t="s">
        <v>70</v>
      </c>
      <c r="E87" t="s">
        <v>37</v>
      </c>
    </row>
    <row r="88" spans="1:21" x14ac:dyDescent="0.35">
      <c r="A88" t="s">
        <v>41</v>
      </c>
      <c r="B88" t="s">
        <v>209</v>
      </c>
      <c r="C88" t="s">
        <v>95</v>
      </c>
      <c r="D88" t="s">
        <v>70</v>
      </c>
      <c r="E88" t="s">
        <v>37</v>
      </c>
    </row>
    <row r="89" spans="1:21" x14ac:dyDescent="0.35">
      <c r="A89" t="s">
        <v>41</v>
      </c>
      <c r="B89" t="s">
        <v>208</v>
      </c>
      <c r="C89" t="s">
        <v>93</v>
      </c>
      <c r="D89" t="s">
        <v>38</v>
      </c>
      <c r="E89" t="s">
        <v>37</v>
      </c>
      <c r="F89" s="81"/>
      <c r="G89" s="81"/>
      <c r="H89" s="81"/>
      <c r="I89" s="81"/>
      <c r="J89" s="81"/>
      <c r="K89" s="81"/>
      <c r="L89" s="81"/>
      <c r="M89" s="81"/>
      <c r="N89" s="81"/>
      <c r="O89" s="81"/>
      <c r="P89" s="81"/>
      <c r="Q89" s="81"/>
      <c r="R89" s="81"/>
      <c r="S89" s="81"/>
      <c r="T89" s="81"/>
      <c r="U89" s="81"/>
    </row>
    <row r="90" spans="1:21" x14ac:dyDescent="0.35">
      <c r="A90" t="s">
        <v>41</v>
      </c>
      <c r="B90" t="s">
        <v>207</v>
      </c>
      <c r="C90" t="s">
        <v>91</v>
      </c>
      <c r="D90" t="s">
        <v>38</v>
      </c>
      <c r="E90" t="s">
        <v>37</v>
      </c>
      <c r="F90" s="81"/>
      <c r="G90" s="81"/>
      <c r="H90" s="81"/>
      <c r="I90" s="81"/>
      <c r="J90" s="81"/>
      <c r="K90" s="81"/>
      <c r="L90" s="81"/>
      <c r="M90" s="81"/>
      <c r="N90" s="81"/>
      <c r="O90" s="81"/>
      <c r="P90" s="81"/>
      <c r="Q90" s="81"/>
      <c r="R90" s="81"/>
      <c r="S90" s="81"/>
      <c r="T90" s="81"/>
      <c r="U90" s="81"/>
    </row>
    <row r="91" spans="1:21" x14ac:dyDescent="0.35">
      <c r="A91" t="s">
        <v>41</v>
      </c>
      <c r="B91" t="s">
        <v>206</v>
      </c>
      <c r="C91" t="s">
        <v>89</v>
      </c>
      <c r="D91" t="s">
        <v>70</v>
      </c>
      <c r="E91" t="s">
        <v>37</v>
      </c>
    </row>
    <row r="92" spans="1:21" x14ac:dyDescent="0.35">
      <c r="A92" t="s">
        <v>41</v>
      </c>
      <c r="B92" t="s">
        <v>205</v>
      </c>
      <c r="C92" t="s">
        <v>87</v>
      </c>
      <c r="D92" t="s">
        <v>70</v>
      </c>
      <c r="E92" t="s">
        <v>37</v>
      </c>
    </row>
    <row r="93" spans="1:21" x14ac:dyDescent="0.35">
      <c r="A93" t="s">
        <v>41</v>
      </c>
      <c r="B93" t="s">
        <v>204</v>
      </c>
      <c r="C93" t="s">
        <v>85</v>
      </c>
      <c r="D93" t="s">
        <v>38</v>
      </c>
      <c r="E93" t="s">
        <v>37</v>
      </c>
      <c r="F93" s="81"/>
      <c r="G93" s="81"/>
      <c r="H93" s="81"/>
      <c r="I93" s="81"/>
      <c r="J93" s="81"/>
      <c r="K93" s="81"/>
      <c r="L93" s="81"/>
      <c r="M93" s="81"/>
      <c r="N93" s="81"/>
      <c r="O93" s="81"/>
      <c r="P93" s="81"/>
      <c r="Q93" s="81"/>
      <c r="R93" s="81"/>
      <c r="S93" s="81"/>
      <c r="T93" s="81"/>
      <c r="U93" s="81"/>
    </row>
    <row r="94" spans="1:21" x14ac:dyDescent="0.35">
      <c r="A94" t="s">
        <v>41</v>
      </c>
      <c r="B94" t="s">
        <v>203</v>
      </c>
      <c r="C94" t="s">
        <v>83</v>
      </c>
      <c r="D94" t="s">
        <v>38</v>
      </c>
      <c r="E94" t="s">
        <v>37</v>
      </c>
      <c r="F94" s="81"/>
      <c r="G94" s="81"/>
      <c r="H94" s="81"/>
      <c r="I94" s="81"/>
      <c r="J94" s="81"/>
      <c r="K94" s="81"/>
      <c r="L94" s="81"/>
      <c r="M94" s="81"/>
      <c r="N94" s="81"/>
      <c r="O94" s="81"/>
      <c r="P94" s="81"/>
      <c r="Q94" s="81"/>
      <c r="R94" s="81"/>
      <c r="S94" s="81"/>
      <c r="T94" s="81"/>
      <c r="U94" s="81"/>
    </row>
    <row r="95" spans="1:21" x14ac:dyDescent="0.35">
      <c r="A95" t="s">
        <v>41</v>
      </c>
      <c r="B95" t="s">
        <v>202</v>
      </c>
      <c r="C95" t="s">
        <v>81</v>
      </c>
      <c r="D95" t="s">
        <v>70</v>
      </c>
      <c r="E95" t="s">
        <v>37</v>
      </c>
    </row>
    <row r="96" spans="1:21" x14ac:dyDescent="0.35">
      <c r="A96" t="s">
        <v>41</v>
      </c>
      <c r="B96" t="s">
        <v>201</v>
      </c>
      <c r="C96" t="s">
        <v>79</v>
      </c>
      <c r="D96" t="s">
        <v>70</v>
      </c>
      <c r="E96" t="s">
        <v>37</v>
      </c>
    </row>
    <row r="97" spans="1:21" x14ac:dyDescent="0.35">
      <c r="A97" t="s">
        <v>41</v>
      </c>
      <c r="B97" t="s">
        <v>200</v>
      </c>
      <c r="C97" t="s">
        <v>77</v>
      </c>
      <c r="D97" t="s">
        <v>38</v>
      </c>
      <c r="E97" t="s">
        <v>37</v>
      </c>
      <c r="F97" s="81"/>
      <c r="G97" s="81"/>
      <c r="H97" s="81"/>
      <c r="I97" s="81"/>
      <c r="J97" s="81"/>
      <c r="K97" s="81"/>
      <c r="L97" s="81"/>
      <c r="M97" s="81"/>
      <c r="N97" s="81"/>
      <c r="O97" s="81"/>
      <c r="P97" s="81"/>
      <c r="Q97" s="81"/>
      <c r="R97" s="81"/>
      <c r="S97" s="81"/>
      <c r="T97" s="81"/>
      <c r="U97" s="81"/>
    </row>
    <row r="98" spans="1:21" x14ac:dyDescent="0.35">
      <c r="A98" t="s">
        <v>41</v>
      </c>
      <c r="B98" t="s">
        <v>199</v>
      </c>
      <c r="C98" t="s">
        <v>75</v>
      </c>
      <c r="D98" t="s">
        <v>38</v>
      </c>
      <c r="E98" t="s">
        <v>37</v>
      </c>
      <c r="F98" s="81"/>
      <c r="G98" s="81"/>
      <c r="H98" s="81"/>
      <c r="I98" s="81"/>
      <c r="J98" s="81"/>
      <c r="K98" s="81"/>
      <c r="L98" s="81"/>
      <c r="M98" s="81"/>
      <c r="N98" s="81"/>
      <c r="O98" s="81"/>
      <c r="P98" s="81"/>
      <c r="Q98" s="81"/>
      <c r="R98" s="81"/>
      <c r="S98" s="81"/>
      <c r="T98" s="81"/>
      <c r="U98" s="81"/>
    </row>
    <row r="99" spans="1:21" x14ac:dyDescent="0.35">
      <c r="A99" t="s">
        <v>41</v>
      </c>
      <c r="B99" t="s">
        <v>198</v>
      </c>
      <c r="C99" t="s">
        <v>73</v>
      </c>
      <c r="D99" t="s">
        <v>70</v>
      </c>
      <c r="E99" t="s">
        <v>37</v>
      </c>
    </row>
    <row r="100" spans="1:21" x14ac:dyDescent="0.35">
      <c r="A100" t="s">
        <v>41</v>
      </c>
      <c r="B100" t="s">
        <v>197</v>
      </c>
      <c r="C100" t="s">
        <v>71</v>
      </c>
      <c r="D100" t="s">
        <v>70</v>
      </c>
      <c r="E100" t="s">
        <v>37</v>
      </c>
    </row>
    <row r="101" spans="1:21" x14ac:dyDescent="0.35">
      <c r="A101" t="s">
        <v>41</v>
      </c>
      <c r="B101" t="s">
        <v>196</v>
      </c>
      <c r="C101" t="s">
        <v>68</v>
      </c>
      <c r="D101" t="s">
        <v>38</v>
      </c>
      <c r="E101" t="s">
        <v>37</v>
      </c>
      <c r="F101" s="81"/>
      <c r="G101" s="81"/>
      <c r="H101" s="81"/>
      <c r="I101" s="81"/>
      <c r="J101" s="81"/>
      <c r="K101" s="81"/>
      <c r="L101" s="81"/>
      <c r="M101" s="81"/>
      <c r="N101" s="81"/>
      <c r="O101" s="81"/>
      <c r="P101" s="81"/>
      <c r="Q101" s="81"/>
      <c r="R101" s="81"/>
      <c r="S101" s="81"/>
      <c r="T101" s="81"/>
      <c r="U101" s="81"/>
    </row>
    <row r="102" spans="1:21" x14ac:dyDescent="0.35">
      <c r="A102" t="s">
        <v>41</v>
      </c>
      <c r="B102" t="s">
        <v>195</v>
      </c>
      <c r="C102" t="s">
        <v>66</v>
      </c>
      <c r="D102" t="s">
        <v>38</v>
      </c>
      <c r="E102" t="s">
        <v>37</v>
      </c>
      <c r="F102" s="81"/>
      <c r="G102" s="81"/>
      <c r="H102" s="81"/>
      <c r="I102" s="81"/>
      <c r="J102" s="81"/>
      <c r="K102" s="81"/>
      <c r="L102" s="81"/>
      <c r="M102" s="81"/>
      <c r="N102" s="81"/>
      <c r="O102" s="81"/>
      <c r="P102" s="81"/>
      <c r="Q102" s="81"/>
      <c r="R102" s="81"/>
      <c r="S102" s="81"/>
      <c r="T102" s="81"/>
      <c r="U102" s="81"/>
    </row>
    <row r="103" spans="1:21" x14ac:dyDescent="0.35">
      <c r="A103" t="s">
        <v>41</v>
      </c>
      <c r="B103" t="s">
        <v>194</v>
      </c>
      <c r="C103" t="s">
        <v>129</v>
      </c>
      <c r="D103" t="s">
        <v>70</v>
      </c>
      <c r="E103" t="s">
        <v>37</v>
      </c>
    </row>
    <row r="104" spans="1:21" x14ac:dyDescent="0.35">
      <c r="A104" t="s">
        <v>41</v>
      </c>
      <c r="B104" t="s">
        <v>193</v>
      </c>
      <c r="C104" t="s">
        <v>127</v>
      </c>
      <c r="D104" t="s">
        <v>70</v>
      </c>
      <c r="E104" t="s">
        <v>37</v>
      </c>
    </row>
    <row r="105" spans="1:21" x14ac:dyDescent="0.35">
      <c r="A105" t="s">
        <v>41</v>
      </c>
      <c r="B105" t="s">
        <v>192</v>
      </c>
      <c r="C105" t="s">
        <v>125</v>
      </c>
      <c r="D105" t="s">
        <v>38</v>
      </c>
      <c r="E105" t="s">
        <v>37</v>
      </c>
      <c r="F105" s="81"/>
      <c r="G105" s="81"/>
      <c r="H105" s="81"/>
      <c r="I105" s="81"/>
      <c r="J105" s="81"/>
      <c r="K105" s="81"/>
      <c r="L105" s="81"/>
      <c r="M105" s="81"/>
      <c r="N105" s="81"/>
      <c r="O105" s="81"/>
      <c r="P105" s="81"/>
      <c r="Q105" s="81"/>
      <c r="R105" s="81"/>
      <c r="S105" s="81"/>
      <c r="T105" s="81"/>
      <c r="U105" s="81"/>
    </row>
    <row r="106" spans="1:21" x14ac:dyDescent="0.35">
      <c r="A106" t="s">
        <v>41</v>
      </c>
      <c r="B106" t="s">
        <v>191</v>
      </c>
      <c r="C106" t="s">
        <v>123</v>
      </c>
      <c r="D106" t="s">
        <v>38</v>
      </c>
      <c r="E106" t="s">
        <v>37</v>
      </c>
      <c r="F106" s="81"/>
      <c r="G106" s="81"/>
      <c r="H106" s="81"/>
      <c r="I106" s="81"/>
      <c r="J106" s="81"/>
      <c r="K106" s="81"/>
      <c r="L106" s="81"/>
      <c r="M106" s="81"/>
      <c r="N106" s="81"/>
      <c r="O106" s="81"/>
      <c r="P106" s="81"/>
      <c r="Q106" s="81"/>
      <c r="R106" s="81"/>
      <c r="S106" s="81"/>
      <c r="T106" s="81"/>
      <c r="U106" s="81"/>
    </row>
    <row r="107" spans="1:21" x14ac:dyDescent="0.35">
      <c r="A107" t="s">
        <v>41</v>
      </c>
      <c r="B107" t="s">
        <v>190</v>
      </c>
      <c r="C107" t="s">
        <v>121</v>
      </c>
      <c r="D107" t="s">
        <v>70</v>
      </c>
      <c r="E107" t="s">
        <v>37</v>
      </c>
    </row>
    <row r="108" spans="1:21" x14ac:dyDescent="0.35">
      <c r="A108" t="s">
        <v>41</v>
      </c>
      <c r="B108" t="s">
        <v>189</v>
      </c>
      <c r="C108" t="s">
        <v>119</v>
      </c>
      <c r="D108" t="s">
        <v>70</v>
      </c>
      <c r="E108" t="s">
        <v>37</v>
      </c>
    </row>
    <row r="109" spans="1:21" x14ac:dyDescent="0.35">
      <c r="A109" t="s">
        <v>41</v>
      </c>
      <c r="B109" t="s">
        <v>188</v>
      </c>
      <c r="C109" t="s">
        <v>117</v>
      </c>
      <c r="D109" t="s">
        <v>38</v>
      </c>
      <c r="E109" t="s">
        <v>37</v>
      </c>
      <c r="F109" s="81"/>
      <c r="G109" s="81"/>
      <c r="H109" s="81"/>
      <c r="I109" s="81"/>
      <c r="J109" s="81"/>
      <c r="K109" s="81"/>
      <c r="L109" s="81"/>
      <c r="M109" s="81"/>
      <c r="N109" s="81"/>
      <c r="O109" s="81"/>
      <c r="P109" s="81"/>
      <c r="Q109" s="81"/>
      <c r="R109" s="81"/>
      <c r="S109" s="81"/>
      <c r="T109" s="81"/>
      <c r="U109" s="81"/>
    </row>
    <row r="110" spans="1:21" x14ac:dyDescent="0.35">
      <c r="A110" t="s">
        <v>41</v>
      </c>
      <c r="B110" t="s">
        <v>187</v>
      </c>
      <c r="C110" t="s">
        <v>115</v>
      </c>
      <c r="D110" t="s">
        <v>38</v>
      </c>
      <c r="E110" t="s">
        <v>37</v>
      </c>
      <c r="F110" s="81"/>
      <c r="G110" s="81"/>
      <c r="H110" s="81"/>
      <c r="I110" s="81"/>
      <c r="J110" s="81"/>
      <c r="K110" s="81"/>
      <c r="L110" s="81"/>
      <c r="M110" s="81"/>
      <c r="N110" s="81"/>
      <c r="O110" s="81"/>
      <c r="P110" s="81"/>
      <c r="Q110" s="81"/>
      <c r="R110" s="81"/>
      <c r="S110" s="81"/>
      <c r="T110" s="81"/>
      <c r="U110" s="81"/>
    </row>
    <row r="111" spans="1:21" x14ac:dyDescent="0.35">
      <c r="A111" t="s">
        <v>41</v>
      </c>
      <c r="B111" t="s">
        <v>186</v>
      </c>
      <c r="C111" t="s">
        <v>113</v>
      </c>
      <c r="D111" t="s">
        <v>70</v>
      </c>
      <c r="E111" t="s">
        <v>37</v>
      </c>
    </row>
    <row r="112" spans="1:21" x14ac:dyDescent="0.35">
      <c r="A112" t="s">
        <v>41</v>
      </c>
      <c r="B112" t="s">
        <v>185</v>
      </c>
      <c r="C112" t="s">
        <v>111</v>
      </c>
      <c r="D112" t="s">
        <v>70</v>
      </c>
      <c r="E112" t="s">
        <v>37</v>
      </c>
    </row>
    <row r="113" spans="1:21" x14ac:dyDescent="0.35">
      <c r="A113" t="s">
        <v>41</v>
      </c>
      <c r="B113" t="s">
        <v>184</v>
      </c>
      <c r="C113" t="s">
        <v>109</v>
      </c>
      <c r="D113" t="s">
        <v>38</v>
      </c>
      <c r="E113" t="s">
        <v>37</v>
      </c>
      <c r="F113" s="81"/>
      <c r="G113" s="81"/>
      <c r="H113" s="81"/>
      <c r="I113" s="81"/>
      <c r="J113" s="81"/>
      <c r="K113" s="81"/>
      <c r="L113" s="81"/>
      <c r="M113" s="81"/>
      <c r="N113" s="81"/>
      <c r="O113" s="81"/>
      <c r="P113" s="81"/>
      <c r="Q113" s="81"/>
      <c r="R113" s="81"/>
      <c r="S113" s="81"/>
      <c r="T113" s="81"/>
      <c r="U113" s="81"/>
    </row>
    <row r="114" spans="1:21" x14ac:dyDescent="0.35">
      <c r="A114" t="s">
        <v>41</v>
      </c>
      <c r="B114" t="s">
        <v>183</v>
      </c>
      <c r="C114" t="s">
        <v>107</v>
      </c>
      <c r="D114" t="s">
        <v>38</v>
      </c>
      <c r="E114" t="s">
        <v>37</v>
      </c>
      <c r="F114" s="81"/>
      <c r="G114" s="81"/>
      <c r="H114" s="81"/>
      <c r="I114" s="81"/>
      <c r="J114" s="81"/>
      <c r="K114" s="81"/>
      <c r="L114" s="81"/>
      <c r="M114" s="81"/>
      <c r="N114" s="81"/>
      <c r="O114" s="81"/>
      <c r="P114" s="81"/>
      <c r="Q114" s="81"/>
      <c r="R114" s="81"/>
      <c r="S114" s="81"/>
      <c r="T114" s="81"/>
      <c r="U114" s="81"/>
    </row>
    <row r="115" spans="1:21" x14ac:dyDescent="0.35">
      <c r="A115" t="s">
        <v>41</v>
      </c>
      <c r="B115" t="s">
        <v>182</v>
      </c>
      <c r="C115" t="s">
        <v>105</v>
      </c>
      <c r="D115" t="s">
        <v>70</v>
      </c>
      <c r="E115" t="s">
        <v>37</v>
      </c>
    </row>
    <row r="116" spans="1:21" x14ac:dyDescent="0.35">
      <c r="A116" t="s">
        <v>41</v>
      </c>
      <c r="B116" t="s">
        <v>181</v>
      </c>
      <c r="C116" t="s">
        <v>103</v>
      </c>
      <c r="D116" t="s">
        <v>70</v>
      </c>
      <c r="E116" t="s">
        <v>37</v>
      </c>
    </row>
    <row r="117" spans="1:21" x14ac:dyDescent="0.35">
      <c r="A117" t="s">
        <v>41</v>
      </c>
      <c r="B117" t="s">
        <v>180</v>
      </c>
      <c r="C117" t="s">
        <v>101</v>
      </c>
      <c r="D117" t="s">
        <v>38</v>
      </c>
      <c r="E117" t="s">
        <v>37</v>
      </c>
      <c r="F117" s="81"/>
      <c r="G117" s="81"/>
      <c r="H117" s="81"/>
      <c r="I117" s="81"/>
      <c r="J117" s="81"/>
      <c r="K117" s="81"/>
      <c r="L117" s="81"/>
      <c r="M117" s="81"/>
      <c r="N117" s="81"/>
      <c r="O117" s="81"/>
      <c r="P117" s="81"/>
      <c r="Q117" s="81"/>
      <c r="R117" s="81"/>
      <c r="S117" s="81"/>
      <c r="T117" s="81"/>
      <c r="U117" s="81"/>
    </row>
    <row r="118" spans="1:21" x14ac:dyDescent="0.35">
      <c r="A118" t="s">
        <v>41</v>
      </c>
      <c r="B118" t="s">
        <v>179</v>
      </c>
      <c r="C118" t="s">
        <v>99</v>
      </c>
      <c r="D118" t="s">
        <v>38</v>
      </c>
      <c r="E118" t="s">
        <v>37</v>
      </c>
      <c r="F118" s="81"/>
      <c r="G118" s="81"/>
      <c r="H118" s="81"/>
      <c r="I118" s="81"/>
      <c r="J118" s="81"/>
      <c r="K118" s="81"/>
      <c r="L118" s="81"/>
      <c r="M118" s="81"/>
      <c r="N118" s="81"/>
      <c r="O118" s="81"/>
      <c r="P118" s="81"/>
      <c r="Q118" s="81"/>
      <c r="R118" s="81"/>
      <c r="S118" s="81"/>
      <c r="T118" s="81"/>
      <c r="U118" s="81"/>
    </row>
    <row r="119" spans="1:21" x14ac:dyDescent="0.35">
      <c r="A119" t="s">
        <v>41</v>
      </c>
      <c r="B119" t="s">
        <v>178</v>
      </c>
      <c r="C119" t="s">
        <v>97</v>
      </c>
      <c r="D119" t="s">
        <v>70</v>
      </c>
      <c r="E119" t="s">
        <v>37</v>
      </c>
    </row>
    <row r="120" spans="1:21" x14ac:dyDescent="0.35">
      <c r="A120" t="s">
        <v>41</v>
      </c>
      <c r="B120" t="s">
        <v>177</v>
      </c>
      <c r="C120" t="s">
        <v>95</v>
      </c>
      <c r="D120" t="s">
        <v>70</v>
      </c>
      <c r="E120" t="s">
        <v>37</v>
      </c>
    </row>
    <row r="121" spans="1:21" x14ac:dyDescent="0.35">
      <c r="A121" t="s">
        <v>41</v>
      </c>
      <c r="B121" t="s">
        <v>176</v>
      </c>
      <c r="C121" t="s">
        <v>93</v>
      </c>
      <c r="D121" t="s">
        <v>38</v>
      </c>
      <c r="E121" t="s">
        <v>37</v>
      </c>
      <c r="F121" s="81"/>
      <c r="G121" s="81"/>
      <c r="H121" s="81"/>
      <c r="I121" s="81"/>
      <c r="J121" s="81"/>
      <c r="K121" s="81"/>
      <c r="L121" s="81"/>
      <c r="M121" s="81"/>
      <c r="N121" s="81"/>
      <c r="O121" s="81"/>
      <c r="P121" s="81"/>
      <c r="Q121" s="81"/>
      <c r="R121" s="81"/>
      <c r="S121" s="81"/>
      <c r="T121" s="81"/>
      <c r="U121" s="81"/>
    </row>
    <row r="122" spans="1:21" x14ac:dyDescent="0.35">
      <c r="A122" t="s">
        <v>41</v>
      </c>
      <c r="B122" t="s">
        <v>175</v>
      </c>
      <c r="C122" t="s">
        <v>91</v>
      </c>
      <c r="D122" t="s">
        <v>38</v>
      </c>
      <c r="E122" t="s">
        <v>37</v>
      </c>
      <c r="F122" s="81"/>
      <c r="G122" s="81"/>
      <c r="H122" s="81"/>
      <c r="I122" s="81"/>
      <c r="J122" s="81"/>
      <c r="K122" s="81"/>
      <c r="L122" s="81"/>
      <c r="M122" s="81"/>
      <c r="N122" s="81"/>
      <c r="O122" s="81"/>
      <c r="P122" s="81"/>
      <c r="Q122" s="81"/>
      <c r="R122" s="81"/>
      <c r="S122" s="81"/>
      <c r="T122" s="81"/>
      <c r="U122" s="81"/>
    </row>
    <row r="123" spans="1:21" x14ac:dyDescent="0.35">
      <c r="A123" t="s">
        <v>41</v>
      </c>
      <c r="B123" t="s">
        <v>174</v>
      </c>
      <c r="C123" t="s">
        <v>89</v>
      </c>
      <c r="D123" t="s">
        <v>70</v>
      </c>
      <c r="E123" t="s">
        <v>37</v>
      </c>
    </row>
    <row r="124" spans="1:21" x14ac:dyDescent="0.35">
      <c r="A124" t="s">
        <v>41</v>
      </c>
      <c r="B124" t="s">
        <v>173</v>
      </c>
      <c r="C124" t="s">
        <v>87</v>
      </c>
      <c r="D124" t="s">
        <v>70</v>
      </c>
      <c r="E124" t="s">
        <v>37</v>
      </c>
    </row>
    <row r="125" spans="1:21" x14ac:dyDescent="0.35">
      <c r="A125" t="s">
        <v>41</v>
      </c>
      <c r="B125" t="s">
        <v>172</v>
      </c>
      <c r="C125" t="s">
        <v>85</v>
      </c>
      <c r="D125" t="s">
        <v>38</v>
      </c>
      <c r="E125" t="s">
        <v>37</v>
      </c>
      <c r="F125" s="81"/>
      <c r="G125" s="81"/>
      <c r="H125" s="81"/>
      <c r="I125" s="81"/>
      <c r="J125" s="81"/>
      <c r="K125" s="81"/>
      <c r="L125" s="81"/>
      <c r="M125" s="81"/>
      <c r="N125" s="81"/>
      <c r="O125" s="81"/>
      <c r="P125" s="81"/>
      <c r="Q125" s="81"/>
      <c r="R125" s="81"/>
      <c r="S125" s="81"/>
      <c r="T125" s="81"/>
      <c r="U125" s="81"/>
    </row>
    <row r="126" spans="1:21" x14ac:dyDescent="0.35">
      <c r="A126" t="s">
        <v>41</v>
      </c>
      <c r="B126" t="s">
        <v>171</v>
      </c>
      <c r="C126" t="s">
        <v>83</v>
      </c>
      <c r="D126" t="s">
        <v>38</v>
      </c>
      <c r="E126" t="s">
        <v>37</v>
      </c>
      <c r="F126" s="81"/>
      <c r="G126" s="81"/>
      <c r="H126" s="81"/>
      <c r="I126" s="81"/>
      <c r="J126" s="81"/>
      <c r="K126" s="81"/>
      <c r="L126" s="81"/>
      <c r="M126" s="81"/>
      <c r="N126" s="81"/>
      <c r="O126" s="81"/>
      <c r="P126" s="81"/>
      <c r="Q126" s="81"/>
      <c r="R126" s="81"/>
      <c r="S126" s="81"/>
      <c r="T126" s="81"/>
      <c r="U126" s="81"/>
    </row>
    <row r="127" spans="1:21" x14ac:dyDescent="0.35">
      <c r="A127" t="s">
        <v>41</v>
      </c>
      <c r="B127" t="s">
        <v>170</v>
      </c>
      <c r="C127" t="s">
        <v>81</v>
      </c>
      <c r="D127" t="s">
        <v>70</v>
      </c>
      <c r="E127" t="s">
        <v>37</v>
      </c>
    </row>
    <row r="128" spans="1:21" x14ac:dyDescent="0.35">
      <c r="A128" t="s">
        <v>41</v>
      </c>
      <c r="B128" t="s">
        <v>169</v>
      </c>
      <c r="C128" t="s">
        <v>79</v>
      </c>
      <c r="D128" t="s">
        <v>70</v>
      </c>
      <c r="E128" t="s">
        <v>37</v>
      </c>
    </row>
    <row r="129" spans="1:21" x14ac:dyDescent="0.35">
      <c r="A129" t="s">
        <v>41</v>
      </c>
      <c r="B129" t="s">
        <v>168</v>
      </c>
      <c r="C129" t="s">
        <v>77</v>
      </c>
      <c r="D129" t="s">
        <v>38</v>
      </c>
      <c r="E129" t="s">
        <v>37</v>
      </c>
      <c r="F129" s="81"/>
      <c r="G129" s="81"/>
      <c r="H129" s="81"/>
      <c r="I129" s="81"/>
      <c r="J129" s="81"/>
      <c r="K129" s="81"/>
      <c r="L129" s="81"/>
      <c r="M129" s="81"/>
      <c r="N129" s="81"/>
      <c r="O129" s="81"/>
      <c r="P129" s="81"/>
      <c r="Q129" s="81"/>
      <c r="R129" s="81"/>
      <c r="S129" s="81"/>
      <c r="T129" s="81"/>
      <c r="U129" s="81"/>
    </row>
    <row r="130" spans="1:21" x14ac:dyDescent="0.35">
      <c r="A130" t="s">
        <v>41</v>
      </c>
      <c r="B130" t="s">
        <v>167</v>
      </c>
      <c r="C130" t="s">
        <v>75</v>
      </c>
      <c r="D130" t="s">
        <v>38</v>
      </c>
      <c r="E130" t="s">
        <v>37</v>
      </c>
      <c r="F130" s="81"/>
      <c r="G130" s="81"/>
      <c r="H130" s="81"/>
      <c r="I130" s="81"/>
      <c r="J130" s="81"/>
      <c r="K130" s="81"/>
      <c r="L130" s="81"/>
      <c r="M130" s="81"/>
      <c r="N130" s="81"/>
      <c r="O130" s="81"/>
      <c r="P130" s="81"/>
      <c r="Q130" s="81"/>
      <c r="R130" s="81"/>
      <c r="S130" s="81"/>
      <c r="T130" s="81"/>
      <c r="U130" s="81"/>
    </row>
    <row r="131" spans="1:21" x14ac:dyDescent="0.35">
      <c r="A131" t="s">
        <v>41</v>
      </c>
      <c r="B131" t="s">
        <v>166</v>
      </c>
      <c r="C131" t="s">
        <v>73</v>
      </c>
      <c r="D131" t="s">
        <v>70</v>
      </c>
      <c r="E131" t="s">
        <v>37</v>
      </c>
    </row>
    <row r="132" spans="1:21" x14ac:dyDescent="0.35">
      <c r="A132" t="s">
        <v>41</v>
      </c>
      <c r="B132" t="s">
        <v>165</v>
      </c>
      <c r="C132" t="s">
        <v>71</v>
      </c>
      <c r="D132" t="s">
        <v>70</v>
      </c>
      <c r="E132" t="s">
        <v>37</v>
      </c>
    </row>
    <row r="133" spans="1:21" x14ac:dyDescent="0.35">
      <c r="A133" t="s">
        <v>41</v>
      </c>
      <c r="B133" t="s">
        <v>164</v>
      </c>
      <c r="C133" t="s">
        <v>68</v>
      </c>
      <c r="D133" t="s">
        <v>38</v>
      </c>
      <c r="E133" t="s">
        <v>37</v>
      </c>
      <c r="F133" s="81"/>
      <c r="G133" s="81"/>
      <c r="H133" s="81"/>
      <c r="I133" s="81"/>
      <c r="J133" s="81"/>
      <c r="K133" s="81"/>
      <c r="L133" s="81"/>
      <c r="M133" s="81"/>
      <c r="N133" s="81"/>
      <c r="O133" s="81"/>
      <c r="P133" s="81"/>
      <c r="Q133" s="81"/>
      <c r="R133" s="81"/>
      <c r="S133" s="81"/>
      <c r="T133" s="81"/>
      <c r="U133" s="81"/>
    </row>
    <row r="134" spans="1:21" x14ac:dyDescent="0.35">
      <c r="A134" t="s">
        <v>41</v>
      </c>
      <c r="B134" t="s">
        <v>163</v>
      </c>
      <c r="C134" t="s">
        <v>66</v>
      </c>
      <c r="D134" t="s">
        <v>38</v>
      </c>
      <c r="E134" t="s">
        <v>37</v>
      </c>
      <c r="F134" s="81"/>
      <c r="G134" s="81"/>
      <c r="H134" s="81"/>
      <c r="I134" s="81"/>
      <c r="J134" s="81"/>
      <c r="K134" s="81"/>
      <c r="L134" s="81"/>
      <c r="M134" s="81"/>
      <c r="N134" s="81"/>
      <c r="O134" s="81"/>
      <c r="P134" s="81"/>
      <c r="Q134" s="81"/>
      <c r="R134" s="81"/>
      <c r="S134" s="81"/>
      <c r="T134" s="81"/>
      <c r="U134" s="81"/>
    </row>
    <row r="135" spans="1:21" x14ac:dyDescent="0.35">
      <c r="A135" t="s">
        <v>41</v>
      </c>
      <c r="B135" t="s">
        <v>162</v>
      </c>
      <c r="C135" t="s">
        <v>129</v>
      </c>
      <c r="D135" t="s">
        <v>70</v>
      </c>
      <c r="E135" t="s">
        <v>37</v>
      </c>
    </row>
    <row r="136" spans="1:21" x14ac:dyDescent="0.35">
      <c r="A136" t="s">
        <v>41</v>
      </c>
      <c r="B136" t="s">
        <v>161</v>
      </c>
      <c r="C136" t="s">
        <v>127</v>
      </c>
      <c r="D136" t="s">
        <v>70</v>
      </c>
      <c r="E136" t="s">
        <v>37</v>
      </c>
    </row>
    <row r="137" spans="1:21" x14ac:dyDescent="0.35">
      <c r="A137" t="s">
        <v>41</v>
      </c>
      <c r="B137" t="s">
        <v>160</v>
      </c>
      <c r="C137" t="s">
        <v>125</v>
      </c>
      <c r="D137" t="s">
        <v>38</v>
      </c>
      <c r="E137" t="s">
        <v>37</v>
      </c>
      <c r="F137" s="81"/>
      <c r="G137" s="81"/>
      <c r="H137" s="81"/>
      <c r="I137" s="81"/>
      <c r="J137" s="81"/>
      <c r="K137" s="81"/>
      <c r="L137" s="81"/>
      <c r="M137" s="81"/>
      <c r="N137" s="81"/>
      <c r="O137" s="81"/>
      <c r="P137" s="81"/>
      <c r="Q137" s="81"/>
      <c r="R137" s="81"/>
      <c r="S137" s="81"/>
      <c r="T137" s="81"/>
      <c r="U137" s="81"/>
    </row>
    <row r="138" spans="1:21" x14ac:dyDescent="0.35">
      <c r="A138" t="s">
        <v>41</v>
      </c>
      <c r="B138" t="s">
        <v>159</v>
      </c>
      <c r="C138" t="s">
        <v>123</v>
      </c>
      <c r="D138" t="s">
        <v>38</v>
      </c>
      <c r="E138" t="s">
        <v>37</v>
      </c>
      <c r="F138" s="81"/>
      <c r="G138" s="81"/>
      <c r="H138" s="81"/>
      <c r="I138" s="81"/>
      <c r="J138" s="81"/>
      <c r="K138" s="81"/>
      <c r="L138" s="81"/>
      <c r="M138" s="81"/>
      <c r="N138" s="81"/>
      <c r="O138" s="81"/>
      <c r="P138" s="81"/>
      <c r="Q138" s="81"/>
      <c r="R138" s="81"/>
      <c r="S138" s="81"/>
      <c r="T138" s="81"/>
      <c r="U138" s="81"/>
    </row>
    <row r="139" spans="1:21" x14ac:dyDescent="0.35">
      <c r="A139" t="s">
        <v>41</v>
      </c>
      <c r="B139" t="s">
        <v>158</v>
      </c>
      <c r="C139" t="s">
        <v>121</v>
      </c>
      <c r="D139" t="s">
        <v>70</v>
      </c>
      <c r="E139" t="s">
        <v>37</v>
      </c>
    </row>
    <row r="140" spans="1:21" x14ac:dyDescent="0.35">
      <c r="A140" t="s">
        <v>41</v>
      </c>
      <c r="B140" t="s">
        <v>157</v>
      </c>
      <c r="C140" t="s">
        <v>119</v>
      </c>
      <c r="D140" t="s">
        <v>70</v>
      </c>
      <c r="E140" t="s">
        <v>37</v>
      </c>
    </row>
    <row r="141" spans="1:21" x14ac:dyDescent="0.35">
      <c r="A141" t="s">
        <v>41</v>
      </c>
      <c r="B141" t="s">
        <v>156</v>
      </c>
      <c r="C141" t="s">
        <v>117</v>
      </c>
      <c r="D141" t="s">
        <v>38</v>
      </c>
      <c r="E141" t="s">
        <v>37</v>
      </c>
      <c r="F141" s="81"/>
      <c r="G141" s="81"/>
      <c r="H141" s="81"/>
      <c r="I141" s="81"/>
      <c r="J141" s="81"/>
      <c r="K141" s="81"/>
      <c r="L141" s="81"/>
      <c r="M141" s="81"/>
      <c r="N141" s="81"/>
      <c r="O141" s="81"/>
      <c r="P141" s="81"/>
      <c r="Q141" s="81"/>
      <c r="R141" s="81"/>
      <c r="S141" s="81"/>
      <c r="T141" s="81"/>
      <c r="U141" s="81"/>
    </row>
    <row r="142" spans="1:21" x14ac:dyDescent="0.35">
      <c r="A142" t="s">
        <v>41</v>
      </c>
      <c r="B142" t="s">
        <v>155</v>
      </c>
      <c r="C142" t="s">
        <v>115</v>
      </c>
      <c r="D142" t="s">
        <v>38</v>
      </c>
      <c r="E142" t="s">
        <v>37</v>
      </c>
      <c r="F142" s="81"/>
      <c r="G142" s="81"/>
      <c r="H142" s="81"/>
      <c r="I142" s="81"/>
      <c r="J142" s="81"/>
      <c r="K142" s="81"/>
      <c r="L142" s="81"/>
      <c r="M142" s="81"/>
      <c r="N142" s="81"/>
      <c r="O142" s="81"/>
      <c r="P142" s="81"/>
      <c r="Q142" s="81"/>
      <c r="R142" s="81"/>
      <c r="S142" s="81"/>
      <c r="T142" s="81"/>
      <c r="U142" s="81"/>
    </row>
    <row r="143" spans="1:21" x14ac:dyDescent="0.35">
      <c r="A143" t="s">
        <v>41</v>
      </c>
      <c r="B143" t="s">
        <v>154</v>
      </c>
      <c r="C143" t="s">
        <v>113</v>
      </c>
      <c r="D143" t="s">
        <v>70</v>
      </c>
      <c r="E143" t="s">
        <v>37</v>
      </c>
    </row>
    <row r="144" spans="1:21" x14ac:dyDescent="0.35">
      <c r="A144" t="s">
        <v>41</v>
      </c>
      <c r="B144" t="s">
        <v>153</v>
      </c>
      <c r="C144" t="s">
        <v>111</v>
      </c>
      <c r="D144" t="s">
        <v>70</v>
      </c>
      <c r="E144" t="s">
        <v>37</v>
      </c>
    </row>
    <row r="145" spans="1:21" x14ac:dyDescent="0.35">
      <c r="A145" t="s">
        <v>41</v>
      </c>
      <c r="B145" t="s">
        <v>152</v>
      </c>
      <c r="C145" t="s">
        <v>109</v>
      </c>
      <c r="D145" t="s">
        <v>38</v>
      </c>
      <c r="E145" t="s">
        <v>37</v>
      </c>
      <c r="F145" s="81"/>
      <c r="G145" s="81"/>
      <c r="H145" s="81"/>
      <c r="I145" s="81"/>
      <c r="J145" s="81"/>
      <c r="K145" s="81"/>
      <c r="L145" s="81"/>
      <c r="M145" s="81"/>
      <c r="N145" s="81"/>
      <c r="O145" s="81"/>
      <c r="P145" s="81"/>
      <c r="Q145" s="81"/>
      <c r="R145" s="81"/>
      <c r="S145" s="81"/>
      <c r="T145" s="81"/>
      <c r="U145" s="81"/>
    </row>
    <row r="146" spans="1:21" x14ac:dyDescent="0.35">
      <c r="A146" t="s">
        <v>41</v>
      </c>
      <c r="B146" t="s">
        <v>151</v>
      </c>
      <c r="C146" t="s">
        <v>107</v>
      </c>
      <c r="D146" t="s">
        <v>38</v>
      </c>
      <c r="E146" t="s">
        <v>37</v>
      </c>
      <c r="F146" s="81"/>
      <c r="G146" s="81"/>
      <c r="H146" s="81"/>
      <c r="I146" s="81"/>
      <c r="J146" s="81"/>
      <c r="K146" s="81"/>
      <c r="L146" s="81"/>
      <c r="M146" s="81"/>
      <c r="N146" s="81"/>
      <c r="O146" s="81"/>
      <c r="P146" s="81"/>
      <c r="Q146" s="81"/>
      <c r="R146" s="81"/>
      <c r="S146" s="81"/>
      <c r="T146" s="81"/>
      <c r="U146" s="81"/>
    </row>
    <row r="147" spans="1:21" x14ac:dyDescent="0.35">
      <c r="A147" t="s">
        <v>41</v>
      </c>
      <c r="B147" t="s">
        <v>150</v>
      </c>
      <c r="C147" t="s">
        <v>105</v>
      </c>
      <c r="D147" t="s">
        <v>70</v>
      </c>
      <c r="E147" t="s">
        <v>37</v>
      </c>
    </row>
    <row r="148" spans="1:21" x14ac:dyDescent="0.35">
      <c r="A148" t="s">
        <v>41</v>
      </c>
      <c r="B148" t="s">
        <v>149</v>
      </c>
      <c r="C148" t="s">
        <v>103</v>
      </c>
      <c r="D148" t="s">
        <v>70</v>
      </c>
      <c r="E148" t="s">
        <v>37</v>
      </c>
    </row>
    <row r="149" spans="1:21" x14ac:dyDescent="0.35">
      <c r="A149" t="s">
        <v>41</v>
      </c>
      <c r="B149" t="s">
        <v>148</v>
      </c>
      <c r="C149" t="s">
        <v>101</v>
      </c>
      <c r="D149" t="s">
        <v>38</v>
      </c>
      <c r="E149" t="s">
        <v>37</v>
      </c>
      <c r="F149" s="81"/>
      <c r="G149" s="81"/>
      <c r="H149" s="81"/>
      <c r="I149" s="81"/>
      <c r="J149" s="81"/>
      <c r="K149" s="81"/>
      <c r="L149" s="81"/>
      <c r="M149" s="81"/>
      <c r="N149" s="81"/>
      <c r="O149" s="81"/>
      <c r="P149" s="81"/>
      <c r="Q149" s="81"/>
      <c r="R149" s="81"/>
      <c r="S149" s="81"/>
      <c r="T149" s="81"/>
      <c r="U149" s="81"/>
    </row>
    <row r="150" spans="1:21" x14ac:dyDescent="0.35">
      <c r="A150" t="s">
        <v>41</v>
      </c>
      <c r="B150" t="s">
        <v>147</v>
      </c>
      <c r="C150" t="s">
        <v>99</v>
      </c>
      <c r="D150" t="s">
        <v>38</v>
      </c>
      <c r="E150" t="s">
        <v>37</v>
      </c>
      <c r="F150" s="81"/>
      <c r="G150" s="81"/>
      <c r="H150" s="81"/>
      <c r="I150" s="81"/>
      <c r="J150" s="81"/>
      <c r="K150" s="81"/>
      <c r="L150" s="81"/>
      <c r="M150" s="81"/>
      <c r="N150" s="81"/>
      <c r="O150" s="81"/>
      <c r="P150" s="81"/>
      <c r="Q150" s="81"/>
      <c r="R150" s="81"/>
      <c r="S150" s="81"/>
      <c r="T150" s="81"/>
      <c r="U150" s="81"/>
    </row>
    <row r="151" spans="1:21" x14ac:dyDescent="0.35">
      <c r="A151" t="s">
        <v>41</v>
      </c>
      <c r="B151" t="s">
        <v>146</v>
      </c>
      <c r="C151" t="s">
        <v>97</v>
      </c>
      <c r="D151" t="s">
        <v>70</v>
      </c>
      <c r="E151" t="s">
        <v>37</v>
      </c>
    </row>
    <row r="152" spans="1:21" x14ac:dyDescent="0.35">
      <c r="A152" t="s">
        <v>41</v>
      </c>
      <c r="B152" t="s">
        <v>145</v>
      </c>
      <c r="C152" t="s">
        <v>95</v>
      </c>
      <c r="D152" t="s">
        <v>70</v>
      </c>
      <c r="E152" t="s">
        <v>37</v>
      </c>
    </row>
    <row r="153" spans="1:21" x14ac:dyDescent="0.35">
      <c r="A153" t="s">
        <v>41</v>
      </c>
      <c r="B153" t="s">
        <v>144</v>
      </c>
      <c r="C153" t="s">
        <v>93</v>
      </c>
      <c r="D153" t="s">
        <v>38</v>
      </c>
      <c r="E153" t="s">
        <v>37</v>
      </c>
      <c r="F153" s="81"/>
      <c r="G153" s="81"/>
      <c r="H153" s="81"/>
      <c r="I153" s="81"/>
      <c r="J153" s="81"/>
      <c r="K153" s="81"/>
      <c r="L153" s="81"/>
      <c r="M153" s="81"/>
      <c r="N153" s="81"/>
      <c r="O153" s="81"/>
      <c r="P153" s="81"/>
      <c r="Q153" s="81"/>
      <c r="R153" s="81"/>
      <c r="S153" s="81"/>
      <c r="T153" s="81"/>
      <c r="U153" s="81"/>
    </row>
    <row r="154" spans="1:21" x14ac:dyDescent="0.35">
      <c r="A154" t="s">
        <v>41</v>
      </c>
      <c r="B154" t="s">
        <v>143</v>
      </c>
      <c r="C154" t="s">
        <v>91</v>
      </c>
      <c r="D154" t="s">
        <v>38</v>
      </c>
      <c r="E154" t="s">
        <v>37</v>
      </c>
      <c r="F154" s="81"/>
      <c r="G154" s="81"/>
      <c r="H154" s="81"/>
      <c r="I154" s="81"/>
      <c r="J154" s="81"/>
      <c r="K154" s="81"/>
      <c r="L154" s="81"/>
      <c r="M154" s="81"/>
      <c r="N154" s="81"/>
      <c r="O154" s="81"/>
      <c r="P154" s="81"/>
      <c r="Q154" s="81"/>
      <c r="R154" s="81"/>
      <c r="S154" s="81"/>
      <c r="T154" s="81"/>
      <c r="U154" s="81"/>
    </row>
    <row r="155" spans="1:21" x14ac:dyDescent="0.35">
      <c r="A155" t="s">
        <v>41</v>
      </c>
      <c r="B155" t="s">
        <v>142</v>
      </c>
      <c r="C155" t="s">
        <v>89</v>
      </c>
      <c r="D155" t="s">
        <v>70</v>
      </c>
      <c r="E155" t="s">
        <v>37</v>
      </c>
    </row>
    <row r="156" spans="1:21" x14ac:dyDescent="0.35">
      <c r="A156" t="s">
        <v>41</v>
      </c>
      <c r="B156" t="s">
        <v>141</v>
      </c>
      <c r="C156" t="s">
        <v>87</v>
      </c>
      <c r="D156" t="s">
        <v>70</v>
      </c>
      <c r="E156" t="s">
        <v>37</v>
      </c>
    </row>
    <row r="157" spans="1:21" x14ac:dyDescent="0.35">
      <c r="A157" t="s">
        <v>41</v>
      </c>
      <c r="B157" t="s">
        <v>140</v>
      </c>
      <c r="C157" t="s">
        <v>85</v>
      </c>
      <c r="D157" t="s">
        <v>38</v>
      </c>
      <c r="E157" t="s">
        <v>37</v>
      </c>
      <c r="F157" s="81"/>
      <c r="G157" s="81"/>
      <c r="H157" s="81"/>
      <c r="I157" s="81"/>
      <c r="J157" s="81"/>
      <c r="K157" s="81"/>
      <c r="L157" s="81"/>
      <c r="M157" s="81"/>
      <c r="N157" s="81"/>
      <c r="O157" s="81"/>
      <c r="P157" s="81"/>
      <c r="Q157" s="81"/>
      <c r="R157" s="81"/>
      <c r="S157" s="81"/>
      <c r="T157" s="81"/>
      <c r="U157" s="81"/>
    </row>
    <row r="158" spans="1:21" x14ac:dyDescent="0.35">
      <c r="A158" t="s">
        <v>41</v>
      </c>
      <c r="B158" t="s">
        <v>139</v>
      </c>
      <c r="C158" t="s">
        <v>83</v>
      </c>
      <c r="D158" t="s">
        <v>38</v>
      </c>
      <c r="E158" t="s">
        <v>37</v>
      </c>
      <c r="F158" s="81"/>
      <c r="G158" s="81"/>
      <c r="H158" s="81"/>
      <c r="I158" s="81"/>
      <c r="J158" s="81"/>
      <c r="K158" s="81"/>
      <c r="L158" s="81"/>
      <c r="M158" s="81"/>
      <c r="N158" s="81"/>
      <c r="O158" s="81"/>
      <c r="P158" s="81"/>
      <c r="Q158" s="81"/>
      <c r="R158" s="81"/>
      <c r="S158" s="81"/>
      <c r="T158" s="81"/>
      <c r="U158" s="81"/>
    </row>
    <row r="159" spans="1:21" x14ac:dyDescent="0.35">
      <c r="A159" t="s">
        <v>41</v>
      </c>
      <c r="B159" t="s">
        <v>138</v>
      </c>
      <c r="C159" t="s">
        <v>81</v>
      </c>
      <c r="D159" t="s">
        <v>70</v>
      </c>
      <c r="E159" t="s">
        <v>37</v>
      </c>
    </row>
    <row r="160" spans="1:21" x14ac:dyDescent="0.35">
      <c r="A160" t="s">
        <v>41</v>
      </c>
      <c r="B160" t="s">
        <v>137</v>
      </c>
      <c r="C160" t="s">
        <v>79</v>
      </c>
      <c r="D160" t="s">
        <v>70</v>
      </c>
      <c r="E160" t="s">
        <v>37</v>
      </c>
    </row>
    <row r="161" spans="1:21" x14ac:dyDescent="0.35">
      <c r="A161" t="s">
        <v>41</v>
      </c>
      <c r="B161" t="s">
        <v>136</v>
      </c>
      <c r="C161" t="s">
        <v>77</v>
      </c>
      <c r="D161" t="s">
        <v>38</v>
      </c>
      <c r="E161" t="s">
        <v>37</v>
      </c>
      <c r="F161" s="81"/>
      <c r="G161" s="81"/>
      <c r="H161" s="81"/>
      <c r="I161" s="81"/>
      <c r="J161" s="81"/>
      <c r="K161" s="81"/>
      <c r="L161" s="81"/>
      <c r="M161" s="81"/>
      <c r="N161" s="81"/>
      <c r="O161" s="81"/>
      <c r="P161" s="81"/>
      <c r="Q161" s="81"/>
      <c r="R161" s="81"/>
      <c r="S161" s="81"/>
      <c r="T161" s="81"/>
      <c r="U161" s="81"/>
    </row>
    <row r="162" spans="1:21" x14ac:dyDescent="0.35">
      <c r="A162" t="s">
        <v>41</v>
      </c>
      <c r="B162" t="s">
        <v>135</v>
      </c>
      <c r="C162" t="s">
        <v>75</v>
      </c>
      <c r="D162" t="s">
        <v>38</v>
      </c>
      <c r="E162" t="s">
        <v>37</v>
      </c>
      <c r="F162" s="81"/>
      <c r="G162" s="81"/>
      <c r="H162" s="81"/>
      <c r="I162" s="81"/>
      <c r="J162" s="81"/>
      <c r="K162" s="81"/>
      <c r="L162" s="81"/>
      <c r="M162" s="81"/>
      <c r="N162" s="81"/>
      <c r="O162" s="81"/>
      <c r="P162" s="81"/>
      <c r="Q162" s="81"/>
      <c r="R162" s="81"/>
      <c r="S162" s="81"/>
      <c r="T162" s="81"/>
      <c r="U162" s="81"/>
    </row>
    <row r="163" spans="1:21" x14ac:dyDescent="0.35">
      <c r="A163" t="s">
        <v>41</v>
      </c>
      <c r="B163" t="s">
        <v>134</v>
      </c>
      <c r="C163" t="s">
        <v>73</v>
      </c>
      <c r="D163" t="s">
        <v>70</v>
      </c>
      <c r="E163" t="s">
        <v>37</v>
      </c>
    </row>
    <row r="164" spans="1:21" x14ac:dyDescent="0.35">
      <c r="A164" t="s">
        <v>41</v>
      </c>
      <c r="B164" t="s">
        <v>133</v>
      </c>
      <c r="C164" t="s">
        <v>71</v>
      </c>
      <c r="D164" t="s">
        <v>70</v>
      </c>
      <c r="E164" t="s">
        <v>37</v>
      </c>
    </row>
    <row r="165" spans="1:21" x14ac:dyDescent="0.35">
      <c r="A165" t="s">
        <v>41</v>
      </c>
      <c r="B165" t="s">
        <v>132</v>
      </c>
      <c r="C165" t="s">
        <v>68</v>
      </c>
      <c r="D165" t="s">
        <v>38</v>
      </c>
      <c r="E165" t="s">
        <v>37</v>
      </c>
      <c r="F165" s="81"/>
      <c r="G165" s="81"/>
      <c r="H165" s="81"/>
      <c r="I165" s="81"/>
      <c r="J165" s="81"/>
      <c r="K165" s="81"/>
      <c r="L165" s="81"/>
      <c r="M165" s="81"/>
      <c r="N165" s="81"/>
      <c r="O165" s="81"/>
      <c r="P165" s="81"/>
      <c r="Q165" s="81"/>
      <c r="R165" s="81"/>
      <c r="S165" s="81"/>
      <c r="T165" s="81"/>
      <c r="U165" s="81"/>
    </row>
    <row r="166" spans="1:21" x14ac:dyDescent="0.35">
      <c r="A166" t="s">
        <v>41</v>
      </c>
      <c r="B166" t="s">
        <v>131</v>
      </c>
      <c r="C166" t="s">
        <v>66</v>
      </c>
      <c r="D166" t="s">
        <v>38</v>
      </c>
      <c r="E166" t="s">
        <v>37</v>
      </c>
      <c r="F166" s="81"/>
      <c r="G166" s="81"/>
      <c r="H166" s="81"/>
      <c r="I166" s="81"/>
      <c r="J166" s="81"/>
      <c r="K166" s="81"/>
      <c r="L166" s="81"/>
      <c r="M166" s="81"/>
      <c r="N166" s="81"/>
      <c r="O166" s="81"/>
      <c r="P166" s="81"/>
      <c r="Q166" s="81"/>
      <c r="R166" s="81"/>
      <c r="S166" s="81"/>
      <c r="T166" s="81"/>
      <c r="U166" s="81"/>
    </row>
    <row r="167" spans="1:21" x14ac:dyDescent="0.35">
      <c r="A167" t="s">
        <v>41</v>
      </c>
      <c r="B167" t="s">
        <v>130</v>
      </c>
      <c r="C167" t="s">
        <v>129</v>
      </c>
      <c r="D167" t="s">
        <v>70</v>
      </c>
      <c r="E167" t="s">
        <v>37</v>
      </c>
      <c r="F167" t="s">
        <v>412</v>
      </c>
    </row>
    <row r="168" spans="1:21" x14ac:dyDescent="0.35">
      <c r="A168" t="s">
        <v>41</v>
      </c>
      <c r="B168" t="s">
        <v>128</v>
      </c>
      <c r="C168" t="s">
        <v>127</v>
      </c>
      <c r="D168" t="s">
        <v>70</v>
      </c>
      <c r="E168" t="s">
        <v>37</v>
      </c>
      <c r="F168" t="s">
        <v>413</v>
      </c>
    </row>
    <row r="169" spans="1:21" x14ac:dyDescent="0.35">
      <c r="A169" t="s">
        <v>41</v>
      </c>
      <c r="B169" t="s">
        <v>126</v>
      </c>
      <c r="C169" t="s">
        <v>125</v>
      </c>
      <c r="D169" t="s">
        <v>38</v>
      </c>
      <c r="E169" t="s">
        <v>37</v>
      </c>
      <c r="F169" s="81"/>
      <c r="G169" s="81"/>
      <c r="H169" s="81"/>
      <c r="I169" s="81"/>
      <c r="J169" s="81"/>
      <c r="K169" s="81"/>
      <c r="L169" s="81"/>
      <c r="M169" s="81"/>
      <c r="N169" s="81"/>
      <c r="O169" s="81">
        <v>1.0374589999999999</v>
      </c>
      <c r="P169" s="81">
        <v>1.06241222366667</v>
      </c>
      <c r="Q169" s="81">
        <v>1.09761963480667</v>
      </c>
      <c r="R169" s="81">
        <v>1.1335311941694699</v>
      </c>
      <c r="S169" s="81">
        <v>1.1590742222195201</v>
      </c>
      <c r="T169" s="81">
        <v>1.18512811083058</v>
      </c>
      <c r="U169" s="81">
        <v>1.2075505968400599</v>
      </c>
    </row>
    <row r="170" spans="1:21" x14ac:dyDescent="0.35">
      <c r="A170" t="s">
        <v>41</v>
      </c>
      <c r="B170" t="s">
        <v>124</v>
      </c>
      <c r="C170" t="s">
        <v>123</v>
      </c>
      <c r="D170" t="s">
        <v>38</v>
      </c>
      <c r="E170" t="s">
        <v>37</v>
      </c>
      <c r="F170" s="81"/>
      <c r="G170" s="81"/>
      <c r="H170" s="81"/>
      <c r="I170" s="81">
        <v>0.91482809150194699</v>
      </c>
      <c r="J170" s="81">
        <v>0.93376863169867497</v>
      </c>
      <c r="K170" s="81">
        <v>0.94418592880687502</v>
      </c>
      <c r="L170" s="81">
        <v>0.94892106385605701</v>
      </c>
      <c r="M170" s="81">
        <v>0.96123241498392997</v>
      </c>
      <c r="N170" s="81">
        <v>0.98680214424951296</v>
      </c>
      <c r="O170" s="81"/>
      <c r="P170" s="81"/>
      <c r="Q170" s="81"/>
      <c r="R170" s="81"/>
      <c r="S170" s="81"/>
      <c r="T170" s="81"/>
      <c r="U170" s="81"/>
    </row>
    <row r="171" spans="1:21" x14ac:dyDescent="0.35">
      <c r="A171" t="s">
        <v>41</v>
      </c>
      <c r="B171" t="s">
        <v>122</v>
      </c>
      <c r="C171" t="s">
        <v>121</v>
      </c>
      <c r="D171" t="s">
        <v>70</v>
      </c>
      <c r="E171" t="s">
        <v>37</v>
      </c>
    </row>
    <row r="172" spans="1:21" x14ac:dyDescent="0.35">
      <c r="A172" t="s">
        <v>41</v>
      </c>
      <c r="B172" t="s">
        <v>120</v>
      </c>
      <c r="C172" t="s">
        <v>119</v>
      </c>
      <c r="D172" t="s">
        <v>70</v>
      </c>
      <c r="E172" t="s">
        <v>37</v>
      </c>
    </row>
    <row r="173" spans="1:21" x14ac:dyDescent="0.35">
      <c r="A173" t="s">
        <v>41</v>
      </c>
      <c r="B173" t="s">
        <v>118</v>
      </c>
      <c r="C173" t="s">
        <v>117</v>
      </c>
      <c r="D173" t="s">
        <v>38</v>
      </c>
      <c r="E173" t="s">
        <v>37</v>
      </c>
      <c r="F173" s="81"/>
      <c r="G173" s="81"/>
      <c r="H173" s="81"/>
      <c r="I173" s="81"/>
      <c r="J173" s="81"/>
      <c r="K173" s="81"/>
      <c r="L173" s="81"/>
      <c r="M173" s="81"/>
      <c r="N173" s="81"/>
      <c r="O173" s="81"/>
      <c r="P173" s="81"/>
      <c r="Q173" s="81"/>
      <c r="R173" s="81"/>
      <c r="S173" s="81"/>
      <c r="T173" s="81"/>
      <c r="U173" s="81"/>
    </row>
    <row r="174" spans="1:21" x14ac:dyDescent="0.35">
      <c r="A174" t="s">
        <v>41</v>
      </c>
      <c r="B174" t="s">
        <v>116</v>
      </c>
      <c r="C174" t="s">
        <v>115</v>
      </c>
      <c r="D174" t="s">
        <v>38</v>
      </c>
      <c r="E174" t="s">
        <v>37</v>
      </c>
      <c r="F174" s="81"/>
      <c r="G174" s="81"/>
      <c r="H174" s="81"/>
      <c r="I174" s="81"/>
      <c r="J174" s="81"/>
      <c r="K174" s="81"/>
      <c r="L174" s="81"/>
      <c r="M174" s="81"/>
      <c r="N174" s="81"/>
      <c r="O174" s="81"/>
      <c r="P174" s="81"/>
      <c r="Q174" s="81"/>
      <c r="R174" s="81"/>
      <c r="S174" s="81"/>
      <c r="T174" s="81"/>
      <c r="U174" s="81"/>
    </row>
    <row r="175" spans="1:21" x14ac:dyDescent="0.35">
      <c r="A175" t="s">
        <v>41</v>
      </c>
      <c r="B175" t="s">
        <v>114</v>
      </c>
      <c r="C175" t="s">
        <v>113</v>
      </c>
      <c r="D175" t="s">
        <v>70</v>
      </c>
      <c r="E175" t="s">
        <v>37</v>
      </c>
    </row>
    <row r="176" spans="1:21" x14ac:dyDescent="0.35">
      <c r="A176" t="s">
        <v>41</v>
      </c>
      <c r="B176" t="s">
        <v>112</v>
      </c>
      <c r="C176" t="s">
        <v>111</v>
      </c>
      <c r="D176" t="s">
        <v>70</v>
      </c>
      <c r="E176" t="s">
        <v>37</v>
      </c>
    </row>
    <row r="177" spans="1:21" x14ac:dyDescent="0.35">
      <c r="A177" t="s">
        <v>41</v>
      </c>
      <c r="B177" t="s">
        <v>110</v>
      </c>
      <c r="C177" t="s">
        <v>109</v>
      </c>
      <c r="D177" t="s">
        <v>38</v>
      </c>
      <c r="E177" t="s">
        <v>37</v>
      </c>
      <c r="F177" s="81"/>
      <c r="G177" s="81"/>
      <c r="H177" s="81"/>
      <c r="I177" s="81"/>
      <c r="J177" s="81"/>
      <c r="K177" s="81"/>
      <c r="L177" s="81"/>
      <c r="M177" s="81"/>
      <c r="N177" s="81"/>
      <c r="O177" s="81"/>
      <c r="P177" s="81"/>
      <c r="Q177" s="81"/>
      <c r="R177" s="81"/>
      <c r="S177" s="81"/>
      <c r="T177" s="81"/>
      <c r="U177" s="81"/>
    </row>
    <row r="178" spans="1:21" x14ac:dyDescent="0.35">
      <c r="A178" t="s">
        <v>41</v>
      </c>
      <c r="B178" t="s">
        <v>108</v>
      </c>
      <c r="C178" t="s">
        <v>107</v>
      </c>
      <c r="D178" t="s">
        <v>38</v>
      </c>
      <c r="E178" t="s">
        <v>37</v>
      </c>
      <c r="F178" s="81"/>
      <c r="G178" s="81"/>
      <c r="H178" s="81"/>
      <c r="I178" s="81"/>
      <c r="J178" s="81"/>
      <c r="K178" s="81"/>
      <c r="L178" s="81"/>
      <c r="M178" s="81"/>
      <c r="N178" s="81"/>
      <c r="O178" s="81"/>
      <c r="P178" s="81"/>
      <c r="Q178" s="81"/>
      <c r="R178" s="81"/>
      <c r="S178" s="81"/>
      <c r="T178" s="81"/>
      <c r="U178" s="81"/>
    </row>
    <row r="179" spans="1:21" x14ac:dyDescent="0.35">
      <c r="A179" t="s">
        <v>41</v>
      </c>
      <c r="B179" t="s">
        <v>106</v>
      </c>
      <c r="C179" t="s">
        <v>105</v>
      </c>
      <c r="D179" t="s">
        <v>70</v>
      </c>
      <c r="E179" t="s">
        <v>37</v>
      </c>
    </row>
    <row r="180" spans="1:21" x14ac:dyDescent="0.35">
      <c r="A180" t="s">
        <v>41</v>
      </c>
      <c r="B180" t="s">
        <v>104</v>
      </c>
      <c r="C180" t="s">
        <v>103</v>
      </c>
      <c r="D180" t="s">
        <v>70</v>
      </c>
      <c r="E180" t="s">
        <v>37</v>
      </c>
    </row>
    <row r="181" spans="1:21" x14ac:dyDescent="0.35">
      <c r="A181" t="s">
        <v>41</v>
      </c>
      <c r="B181" t="s">
        <v>102</v>
      </c>
      <c r="C181" t="s">
        <v>101</v>
      </c>
      <c r="D181" t="s">
        <v>38</v>
      </c>
      <c r="E181" t="s">
        <v>37</v>
      </c>
      <c r="F181" s="81"/>
      <c r="G181" s="81"/>
      <c r="H181" s="81"/>
      <c r="I181" s="81"/>
      <c r="J181" s="81"/>
      <c r="K181" s="81"/>
      <c r="L181" s="81"/>
      <c r="M181" s="81"/>
      <c r="N181" s="81"/>
      <c r="O181" s="81"/>
      <c r="P181" s="81"/>
      <c r="Q181" s="81"/>
      <c r="R181" s="81"/>
      <c r="S181" s="81"/>
      <c r="T181" s="81"/>
      <c r="U181" s="81"/>
    </row>
    <row r="182" spans="1:21" x14ac:dyDescent="0.35">
      <c r="A182" t="s">
        <v>41</v>
      </c>
      <c r="B182" t="s">
        <v>100</v>
      </c>
      <c r="C182" t="s">
        <v>99</v>
      </c>
      <c r="D182" t="s">
        <v>38</v>
      </c>
      <c r="E182" t="s">
        <v>37</v>
      </c>
      <c r="F182" s="81"/>
      <c r="G182" s="81"/>
      <c r="H182" s="81"/>
      <c r="I182" s="81"/>
      <c r="J182" s="81"/>
      <c r="K182" s="81"/>
      <c r="L182" s="81"/>
      <c r="M182" s="81"/>
      <c r="N182" s="81"/>
      <c r="O182" s="81"/>
      <c r="P182" s="81"/>
      <c r="Q182" s="81"/>
      <c r="R182" s="81"/>
      <c r="S182" s="81"/>
      <c r="T182" s="81"/>
      <c r="U182" s="81"/>
    </row>
    <row r="183" spans="1:21" x14ac:dyDescent="0.35">
      <c r="A183" t="s">
        <v>41</v>
      </c>
      <c r="B183" t="s">
        <v>98</v>
      </c>
      <c r="C183" t="s">
        <v>97</v>
      </c>
      <c r="D183" t="s">
        <v>70</v>
      </c>
      <c r="E183" t="s">
        <v>37</v>
      </c>
    </row>
    <row r="184" spans="1:21" x14ac:dyDescent="0.35">
      <c r="A184" t="s">
        <v>41</v>
      </c>
      <c r="B184" t="s">
        <v>96</v>
      </c>
      <c r="C184" t="s">
        <v>95</v>
      </c>
      <c r="D184" t="s">
        <v>70</v>
      </c>
      <c r="E184" t="s">
        <v>37</v>
      </c>
    </row>
    <row r="185" spans="1:21" x14ac:dyDescent="0.35">
      <c r="A185" t="s">
        <v>41</v>
      </c>
      <c r="B185" t="s">
        <v>94</v>
      </c>
      <c r="C185" t="s">
        <v>93</v>
      </c>
      <c r="D185" t="s">
        <v>38</v>
      </c>
      <c r="E185" t="s">
        <v>37</v>
      </c>
      <c r="F185" s="81"/>
      <c r="G185" s="81"/>
      <c r="H185" s="81"/>
      <c r="I185" s="81"/>
      <c r="J185" s="81"/>
      <c r="K185" s="81"/>
      <c r="L185" s="81"/>
      <c r="M185" s="81"/>
      <c r="N185" s="81"/>
      <c r="O185" s="81"/>
      <c r="P185" s="81"/>
      <c r="Q185" s="81"/>
      <c r="R185" s="81"/>
      <c r="S185" s="81"/>
      <c r="T185" s="81"/>
      <c r="U185" s="81"/>
    </row>
    <row r="186" spans="1:21" x14ac:dyDescent="0.35">
      <c r="A186" t="s">
        <v>41</v>
      </c>
      <c r="B186" t="s">
        <v>92</v>
      </c>
      <c r="C186" t="s">
        <v>91</v>
      </c>
      <c r="D186" t="s">
        <v>38</v>
      </c>
      <c r="E186" t="s">
        <v>37</v>
      </c>
      <c r="F186" s="81"/>
      <c r="G186" s="81"/>
      <c r="H186" s="81"/>
      <c r="I186" s="81"/>
      <c r="J186" s="81"/>
      <c r="K186" s="81"/>
      <c r="L186" s="81"/>
      <c r="M186" s="81"/>
      <c r="N186" s="81"/>
      <c r="O186" s="81"/>
      <c r="P186" s="81"/>
      <c r="Q186" s="81"/>
      <c r="R186" s="81"/>
      <c r="S186" s="81"/>
      <c r="T186" s="81"/>
      <c r="U186" s="81"/>
    </row>
    <row r="187" spans="1:21" x14ac:dyDescent="0.35">
      <c r="A187" t="s">
        <v>41</v>
      </c>
      <c r="B187" t="s">
        <v>90</v>
      </c>
      <c r="C187" t="s">
        <v>89</v>
      </c>
      <c r="D187" t="s">
        <v>70</v>
      </c>
      <c r="E187" t="s">
        <v>37</v>
      </c>
    </row>
    <row r="188" spans="1:21" x14ac:dyDescent="0.35">
      <c r="A188" t="s">
        <v>41</v>
      </c>
      <c r="B188" t="s">
        <v>88</v>
      </c>
      <c r="C188" t="s">
        <v>87</v>
      </c>
      <c r="D188" t="s">
        <v>70</v>
      </c>
      <c r="E188" t="s">
        <v>37</v>
      </c>
    </row>
    <row r="189" spans="1:21" x14ac:dyDescent="0.35">
      <c r="A189" t="s">
        <v>41</v>
      </c>
      <c r="B189" t="s">
        <v>86</v>
      </c>
      <c r="C189" t="s">
        <v>85</v>
      </c>
      <c r="D189" t="s">
        <v>38</v>
      </c>
      <c r="E189" t="s">
        <v>37</v>
      </c>
      <c r="F189" s="81"/>
      <c r="G189" s="81"/>
      <c r="H189" s="81"/>
      <c r="I189" s="81"/>
      <c r="J189" s="81"/>
      <c r="K189" s="81"/>
      <c r="L189" s="81"/>
      <c r="M189" s="81"/>
      <c r="N189" s="81"/>
      <c r="O189" s="81"/>
      <c r="P189" s="81"/>
      <c r="Q189" s="81"/>
      <c r="R189" s="81"/>
      <c r="S189" s="81"/>
      <c r="T189" s="81"/>
      <c r="U189" s="81"/>
    </row>
    <row r="190" spans="1:21" x14ac:dyDescent="0.35">
      <c r="A190" t="s">
        <v>41</v>
      </c>
      <c r="B190" t="s">
        <v>84</v>
      </c>
      <c r="C190" t="s">
        <v>83</v>
      </c>
      <c r="D190" t="s">
        <v>38</v>
      </c>
      <c r="E190" t="s">
        <v>37</v>
      </c>
      <c r="F190" s="81"/>
      <c r="G190" s="81"/>
      <c r="H190" s="81"/>
      <c r="I190" s="81"/>
      <c r="J190" s="81"/>
      <c r="K190" s="81"/>
      <c r="L190" s="81"/>
      <c r="M190" s="81"/>
      <c r="N190" s="81"/>
      <c r="O190" s="81"/>
      <c r="P190" s="81"/>
      <c r="Q190" s="81"/>
      <c r="R190" s="81"/>
      <c r="S190" s="81"/>
      <c r="T190" s="81"/>
      <c r="U190" s="81"/>
    </row>
    <row r="191" spans="1:21" x14ac:dyDescent="0.35">
      <c r="A191" t="s">
        <v>41</v>
      </c>
      <c r="B191" t="s">
        <v>82</v>
      </c>
      <c r="C191" t="s">
        <v>81</v>
      </c>
      <c r="D191" t="s">
        <v>70</v>
      </c>
      <c r="E191" t="s">
        <v>37</v>
      </c>
    </row>
    <row r="192" spans="1:21" x14ac:dyDescent="0.35">
      <c r="A192" t="s">
        <v>41</v>
      </c>
      <c r="B192" t="s">
        <v>80</v>
      </c>
      <c r="C192" t="s">
        <v>79</v>
      </c>
      <c r="D192" t="s">
        <v>70</v>
      </c>
      <c r="E192" t="s">
        <v>37</v>
      </c>
    </row>
    <row r="193" spans="1:21" x14ac:dyDescent="0.35">
      <c r="A193" t="s">
        <v>41</v>
      </c>
      <c r="B193" t="s">
        <v>78</v>
      </c>
      <c r="C193" t="s">
        <v>77</v>
      </c>
      <c r="D193" t="s">
        <v>38</v>
      </c>
      <c r="E193" t="s">
        <v>37</v>
      </c>
      <c r="F193" s="81"/>
      <c r="G193" s="81"/>
      <c r="H193" s="81"/>
      <c r="I193" s="81"/>
      <c r="J193" s="81"/>
      <c r="K193" s="81"/>
      <c r="L193" s="81"/>
      <c r="M193" s="81"/>
      <c r="N193" s="81"/>
      <c r="O193" s="81"/>
      <c r="P193" s="81"/>
      <c r="Q193" s="81"/>
      <c r="R193" s="81"/>
      <c r="S193" s="81"/>
      <c r="T193" s="81"/>
      <c r="U193" s="81"/>
    </row>
    <row r="194" spans="1:21" x14ac:dyDescent="0.35">
      <c r="A194" t="s">
        <v>41</v>
      </c>
      <c r="B194" t="s">
        <v>76</v>
      </c>
      <c r="C194" t="s">
        <v>75</v>
      </c>
      <c r="D194" t="s">
        <v>38</v>
      </c>
      <c r="E194" t="s">
        <v>37</v>
      </c>
      <c r="F194" s="81"/>
      <c r="G194" s="81"/>
      <c r="H194" s="81"/>
      <c r="I194" s="81"/>
      <c r="J194" s="81"/>
      <c r="K194" s="81"/>
      <c r="L194" s="81"/>
      <c r="M194" s="81"/>
      <c r="N194" s="81"/>
      <c r="O194" s="81"/>
      <c r="P194" s="81"/>
      <c r="Q194" s="81"/>
      <c r="R194" s="81"/>
      <c r="S194" s="81"/>
      <c r="T194" s="81"/>
      <c r="U194" s="81"/>
    </row>
    <row r="195" spans="1:21" x14ac:dyDescent="0.35">
      <c r="A195" t="s">
        <v>41</v>
      </c>
      <c r="B195" t="s">
        <v>74</v>
      </c>
      <c r="C195" t="s">
        <v>73</v>
      </c>
      <c r="D195" t="s">
        <v>70</v>
      </c>
      <c r="E195" t="s">
        <v>37</v>
      </c>
    </row>
    <row r="196" spans="1:21" x14ac:dyDescent="0.35">
      <c r="A196" t="s">
        <v>41</v>
      </c>
      <c r="B196" t="s">
        <v>72</v>
      </c>
      <c r="C196" t="s">
        <v>71</v>
      </c>
      <c r="D196" t="s">
        <v>70</v>
      </c>
      <c r="E196" t="s">
        <v>37</v>
      </c>
    </row>
    <row r="197" spans="1:21" x14ac:dyDescent="0.35">
      <c r="A197" t="s">
        <v>41</v>
      </c>
      <c r="B197" t="s">
        <v>69</v>
      </c>
      <c r="C197" t="s">
        <v>68</v>
      </c>
      <c r="D197" t="s">
        <v>38</v>
      </c>
      <c r="E197" t="s">
        <v>37</v>
      </c>
      <c r="F197" s="81"/>
      <c r="G197" s="81"/>
      <c r="H197" s="81"/>
      <c r="I197" s="81"/>
      <c r="J197" s="81"/>
      <c r="K197" s="81"/>
      <c r="L197" s="81"/>
      <c r="M197" s="81"/>
      <c r="N197" s="81"/>
      <c r="O197" s="81"/>
      <c r="P197" s="81"/>
      <c r="Q197" s="81"/>
      <c r="R197" s="81"/>
      <c r="S197" s="81"/>
      <c r="T197" s="81"/>
      <c r="U197" s="81"/>
    </row>
    <row r="198" spans="1:21" x14ac:dyDescent="0.35">
      <c r="A198" t="s">
        <v>41</v>
      </c>
      <c r="B198" t="s">
        <v>67</v>
      </c>
      <c r="C198" t="s">
        <v>66</v>
      </c>
      <c r="D198" t="s">
        <v>38</v>
      </c>
      <c r="E198" t="s">
        <v>37</v>
      </c>
      <c r="F198" s="81"/>
      <c r="G198" s="81"/>
      <c r="H198" s="81"/>
      <c r="I198" s="81"/>
      <c r="J198" s="81"/>
      <c r="K198" s="81"/>
      <c r="L198" s="81"/>
      <c r="M198" s="81"/>
      <c r="N198" s="81"/>
      <c r="O198" s="81"/>
      <c r="P198" s="81"/>
      <c r="Q198" s="81"/>
      <c r="R198" s="81"/>
      <c r="S198" s="81"/>
      <c r="T198" s="81"/>
      <c r="U198" s="81"/>
    </row>
    <row r="199" spans="1:21" x14ac:dyDescent="0.35">
      <c r="A199" t="s">
        <v>41</v>
      </c>
      <c r="B199" t="s">
        <v>65</v>
      </c>
      <c r="C199" t="s">
        <v>64</v>
      </c>
      <c r="D199" t="s">
        <v>38</v>
      </c>
      <c r="E199" t="s">
        <v>37</v>
      </c>
      <c r="F199" s="81"/>
      <c r="G199" s="81"/>
      <c r="H199" s="81"/>
      <c r="I199" s="81"/>
      <c r="J199" s="81"/>
      <c r="K199" s="81"/>
      <c r="L199" s="81"/>
      <c r="M199" s="81"/>
      <c r="N199" s="81">
        <v>58.384</v>
      </c>
      <c r="O199" s="81">
        <v>77.620999999999995</v>
      </c>
      <c r="P199" s="81">
        <v>74.561000000000007</v>
      </c>
      <c r="Q199" s="81">
        <v>55.262999999999998</v>
      </c>
      <c r="R199" s="81">
        <v>72.164000000000001</v>
      </c>
      <c r="S199" s="81">
        <v>71.543999999999997</v>
      </c>
      <c r="T199" s="81">
        <v>67.233000000000004</v>
      </c>
      <c r="U199" s="81">
        <v>54.225999999999999</v>
      </c>
    </row>
    <row r="200" spans="1:21" x14ac:dyDescent="0.35">
      <c r="A200" t="s">
        <v>41</v>
      </c>
      <c r="B200" t="s">
        <v>63</v>
      </c>
      <c r="C200" t="s">
        <v>62</v>
      </c>
      <c r="D200" t="s">
        <v>38</v>
      </c>
      <c r="E200" t="s">
        <v>37</v>
      </c>
      <c r="F200" s="81"/>
      <c r="G200" s="81"/>
      <c r="H200" s="81"/>
      <c r="I200" s="81"/>
      <c r="J200" s="81"/>
      <c r="K200" s="81"/>
      <c r="L200" s="81"/>
      <c r="M200" s="81"/>
      <c r="N200" s="81">
        <v>5.7080000000000002</v>
      </c>
      <c r="O200" s="81">
        <v>7.633</v>
      </c>
      <c r="P200" s="81">
        <v>7.5679999999999996</v>
      </c>
      <c r="Q200" s="81">
        <v>15.231999999999999</v>
      </c>
      <c r="R200" s="81">
        <v>17.951000000000001</v>
      </c>
      <c r="S200" s="81">
        <v>17.960999999999999</v>
      </c>
      <c r="T200" s="81">
        <v>16.068000000000001</v>
      </c>
      <c r="U200" s="81">
        <v>14.289</v>
      </c>
    </row>
    <row r="201" spans="1:21" x14ac:dyDescent="0.35">
      <c r="A201" t="s">
        <v>41</v>
      </c>
      <c r="B201" t="s">
        <v>61</v>
      </c>
      <c r="C201" t="s">
        <v>60</v>
      </c>
      <c r="D201" t="s">
        <v>38</v>
      </c>
      <c r="E201" t="s">
        <v>37</v>
      </c>
      <c r="F201" s="81"/>
      <c r="G201" s="81"/>
      <c r="H201" s="81"/>
      <c r="I201" s="81"/>
      <c r="J201" s="81"/>
      <c r="K201" s="81"/>
      <c r="L201" s="81"/>
      <c r="M201" s="81"/>
      <c r="N201" s="81">
        <v>98.611000000000004</v>
      </c>
      <c r="O201" s="81">
        <v>70.370999999999995</v>
      </c>
      <c r="P201" s="81">
        <v>69.680999999999997</v>
      </c>
      <c r="Q201" s="81">
        <v>82.709000000000003</v>
      </c>
      <c r="R201" s="81">
        <v>78.957999999999998</v>
      </c>
      <c r="S201" s="81">
        <v>73.516999999999996</v>
      </c>
      <c r="T201" s="81">
        <v>69.322000000000003</v>
      </c>
      <c r="U201" s="81">
        <v>73.286000000000001</v>
      </c>
    </row>
    <row r="202" spans="1:21" x14ac:dyDescent="0.35">
      <c r="A202" t="s">
        <v>41</v>
      </c>
      <c r="B202" t="s">
        <v>59</v>
      </c>
      <c r="C202" t="s">
        <v>58</v>
      </c>
      <c r="D202" t="s">
        <v>38</v>
      </c>
      <c r="E202" t="s">
        <v>37</v>
      </c>
      <c r="F202" s="81"/>
      <c r="G202" s="81"/>
      <c r="H202" s="81"/>
      <c r="I202" s="81"/>
      <c r="J202" s="81"/>
      <c r="K202" s="81"/>
      <c r="L202" s="81"/>
      <c r="M202" s="81"/>
      <c r="N202" s="81">
        <v>180.90270000000001</v>
      </c>
      <c r="O202" s="81">
        <v>191.834</v>
      </c>
      <c r="P202" s="81">
        <v>162.04900000000001</v>
      </c>
      <c r="Q202" s="81">
        <v>183.995</v>
      </c>
      <c r="R202" s="81">
        <v>176.45099999999999</v>
      </c>
      <c r="S202" s="81">
        <v>174.18799999999999</v>
      </c>
      <c r="T202" s="81">
        <v>170.53200000000001</v>
      </c>
      <c r="U202" s="81">
        <v>173.036</v>
      </c>
    </row>
    <row r="203" spans="1:21" x14ac:dyDescent="0.35">
      <c r="A203" t="s">
        <v>41</v>
      </c>
      <c r="B203" t="s">
        <v>57</v>
      </c>
      <c r="C203" t="s">
        <v>56</v>
      </c>
      <c r="D203" t="s">
        <v>38</v>
      </c>
      <c r="E203" t="s">
        <v>37</v>
      </c>
      <c r="F203" s="81"/>
      <c r="G203" s="81"/>
      <c r="H203" s="81"/>
      <c r="I203" s="81"/>
      <c r="J203" s="81"/>
      <c r="K203" s="81"/>
      <c r="L203" s="81"/>
      <c r="M203" s="81"/>
      <c r="N203" s="81">
        <v>92.174000000000007</v>
      </c>
      <c r="O203" s="81">
        <v>82.992000000000004</v>
      </c>
      <c r="P203" s="81">
        <v>102.68899999999999</v>
      </c>
      <c r="Q203" s="81">
        <v>190.501</v>
      </c>
      <c r="R203" s="81">
        <v>120.658</v>
      </c>
      <c r="S203" s="81">
        <v>119.824</v>
      </c>
      <c r="T203" s="81">
        <v>110.087</v>
      </c>
      <c r="U203" s="81">
        <v>108.667</v>
      </c>
    </row>
    <row r="204" spans="1:21" x14ac:dyDescent="0.35">
      <c r="A204" t="s">
        <v>41</v>
      </c>
      <c r="B204" t="s">
        <v>55</v>
      </c>
      <c r="C204" t="s">
        <v>54</v>
      </c>
      <c r="D204" t="s">
        <v>38</v>
      </c>
      <c r="E204" t="s">
        <v>37</v>
      </c>
      <c r="F204" s="81"/>
      <c r="G204" s="81"/>
      <c r="H204" s="81"/>
      <c r="I204" s="81"/>
      <c r="J204" s="81"/>
      <c r="K204" s="81"/>
      <c r="L204" s="81"/>
      <c r="M204" s="81"/>
      <c r="N204" s="81">
        <v>141.6</v>
      </c>
      <c r="O204" s="81">
        <v>157.292</v>
      </c>
      <c r="P204" s="81">
        <v>193.00399999999999</v>
      </c>
      <c r="Q204" s="81">
        <v>141.55500000000001</v>
      </c>
      <c r="R204" s="81">
        <v>145.57499999999999</v>
      </c>
      <c r="S204" s="81">
        <v>155.82599999999999</v>
      </c>
      <c r="T204" s="81">
        <v>155.21899999999999</v>
      </c>
      <c r="U204" s="81">
        <v>154.291</v>
      </c>
    </row>
    <row r="205" spans="1:21" x14ac:dyDescent="0.35">
      <c r="A205" t="s">
        <v>41</v>
      </c>
      <c r="B205" t="s">
        <v>53</v>
      </c>
      <c r="C205" t="s">
        <v>52</v>
      </c>
      <c r="D205" t="s">
        <v>38</v>
      </c>
      <c r="E205" t="s">
        <v>37</v>
      </c>
      <c r="F205" s="81"/>
      <c r="G205" s="81"/>
      <c r="H205" s="81"/>
      <c r="I205" s="81"/>
      <c r="J205" s="81"/>
      <c r="K205" s="81"/>
      <c r="L205" s="81"/>
      <c r="M205" s="81"/>
      <c r="N205" s="81">
        <v>143.56399999999999</v>
      </c>
      <c r="O205" s="81"/>
      <c r="P205" s="81"/>
      <c r="Q205" s="81"/>
      <c r="R205" s="81"/>
      <c r="S205" s="81"/>
      <c r="T205" s="81"/>
      <c r="U205" s="81"/>
    </row>
    <row r="206" spans="1:21" x14ac:dyDescent="0.35">
      <c r="A206" t="s">
        <v>41</v>
      </c>
      <c r="B206" t="s">
        <v>51</v>
      </c>
      <c r="C206" t="s">
        <v>50</v>
      </c>
      <c r="D206" t="s">
        <v>38</v>
      </c>
      <c r="E206" t="s">
        <v>37</v>
      </c>
      <c r="F206" s="81"/>
      <c r="G206" s="81"/>
      <c r="H206" s="81"/>
      <c r="I206" s="81"/>
      <c r="J206" s="81"/>
      <c r="K206" s="81"/>
      <c r="L206" s="81"/>
      <c r="M206" s="81"/>
      <c r="N206" s="81">
        <v>4.827</v>
      </c>
      <c r="O206" s="81">
        <v>4.1710000000000003</v>
      </c>
      <c r="P206" s="81">
        <v>3.9169999999999998</v>
      </c>
      <c r="Q206" s="81">
        <v>3.47</v>
      </c>
      <c r="R206" s="81">
        <v>3.48</v>
      </c>
      <c r="S206" s="81">
        <v>3.3519999999999999</v>
      </c>
      <c r="T206" s="81">
        <v>3.22</v>
      </c>
      <c r="U206" s="81">
        <v>2.9239999999999999</v>
      </c>
    </row>
    <row r="207" spans="1:21" x14ac:dyDescent="0.35">
      <c r="A207" t="s">
        <v>41</v>
      </c>
      <c r="B207" t="s">
        <v>49</v>
      </c>
      <c r="C207" t="s">
        <v>48</v>
      </c>
      <c r="D207" t="s">
        <v>38</v>
      </c>
      <c r="E207" t="s">
        <v>37</v>
      </c>
      <c r="F207" s="81"/>
      <c r="G207" s="81"/>
      <c r="H207" s="81"/>
      <c r="I207" s="81"/>
      <c r="J207" s="81"/>
      <c r="K207" s="81"/>
      <c r="L207" s="81"/>
      <c r="M207" s="81"/>
      <c r="N207" s="81">
        <v>5.1639999999999997</v>
      </c>
      <c r="O207" s="81">
        <v>8.0540000000000003</v>
      </c>
      <c r="P207" s="81">
        <v>7.7720000000000002</v>
      </c>
      <c r="Q207" s="81">
        <v>7.1120000000000001</v>
      </c>
      <c r="R207" s="81">
        <v>6.9560000000000004</v>
      </c>
      <c r="S207" s="81">
        <v>7.0090000000000003</v>
      </c>
      <c r="T207" s="81">
        <v>6.8920000000000003</v>
      </c>
      <c r="U207" s="81">
        <v>6.9749999999999996</v>
      </c>
    </row>
    <row r="208" spans="1:21" x14ac:dyDescent="0.35">
      <c r="A208" t="s">
        <v>41</v>
      </c>
      <c r="B208" t="s">
        <v>47</v>
      </c>
      <c r="C208" t="s">
        <v>46</v>
      </c>
      <c r="D208" t="s">
        <v>38</v>
      </c>
      <c r="E208" t="s">
        <v>37</v>
      </c>
      <c r="F208" s="81"/>
      <c r="G208" s="81"/>
      <c r="H208" s="81"/>
      <c r="I208" s="81">
        <v>51.526000000000003</v>
      </c>
      <c r="J208" s="81">
        <v>54.960999999999999</v>
      </c>
      <c r="K208" s="81">
        <v>61.655999999999999</v>
      </c>
      <c r="L208" s="81">
        <v>60.906999999999996</v>
      </c>
      <c r="M208" s="81">
        <v>57.555999999999997</v>
      </c>
      <c r="N208" s="81">
        <v>59.558</v>
      </c>
      <c r="O208" s="81">
        <v>61.33</v>
      </c>
      <c r="P208" s="81">
        <v>56.548999999999999</v>
      </c>
      <c r="Q208" s="81">
        <v>56.076000000000001</v>
      </c>
      <c r="R208" s="81">
        <v>55.88</v>
      </c>
      <c r="S208" s="81">
        <v>55.844000000000001</v>
      </c>
      <c r="T208" s="81">
        <v>54.673999999999999</v>
      </c>
      <c r="U208" s="81">
        <v>54.468000000000004</v>
      </c>
    </row>
    <row r="209" spans="1:21" x14ac:dyDescent="0.35">
      <c r="A209" t="s">
        <v>41</v>
      </c>
      <c r="B209" t="s">
        <v>45</v>
      </c>
      <c r="C209" t="s">
        <v>44</v>
      </c>
      <c r="D209" t="s">
        <v>38</v>
      </c>
      <c r="E209" t="s">
        <v>37</v>
      </c>
      <c r="F209" s="81"/>
      <c r="G209" s="81"/>
      <c r="H209" s="81"/>
      <c r="I209" s="81">
        <v>9.2999999999999999E-2</v>
      </c>
      <c r="J209" s="81">
        <v>14.239000000000001</v>
      </c>
      <c r="K209" s="81">
        <v>15.759</v>
      </c>
      <c r="L209" s="81">
        <v>8.5640000000000001</v>
      </c>
      <c r="M209" s="81">
        <v>3.8079999999999998</v>
      </c>
      <c r="N209" s="81">
        <v>8.0640000000000001</v>
      </c>
      <c r="O209" s="81">
        <v>8.3919999999999995</v>
      </c>
      <c r="P209" s="81">
        <v>9.5250000000000004</v>
      </c>
      <c r="Q209" s="81">
        <v>8.8070000000000004</v>
      </c>
      <c r="R209" s="81">
        <v>3.5649999999999999</v>
      </c>
      <c r="S209" s="81">
        <v>3.323</v>
      </c>
      <c r="T209" s="81">
        <v>3.1760000000000002</v>
      </c>
      <c r="U209" s="81">
        <v>2.4239999999999999</v>
      </c>
    </row>
    <row r="210" spans="1:21" x14ac:dyDescent="0.35">
      <c r="A210" t="s">
        <v>41</v>
      </c>
      <c r="B210" t="s">
        <v>43</v>
      </c>
      <c r="C210" t="s">
        <v>42</v>
      </c>
      <c r="D210" t="s">
        <v>38</v>
      </c>
      <c r="E210" t="s">
        <v>37</v>
      </c>
      <c r="F210" s="81"/>
      <c r="G210" s="81"/>
      <c r="H210" s="81"/>
      <c r="I210" s="81">
        <v>0</v>
      </c>
      <c r="J210" s="81">
        <v>0</v>
      </c>
      <c r="K210" s="81">
        <v>0</v>
      </c>
      <c r="L210" s="81">
        <v>0</v>
      </c>
      <c r="M210" s="81">
        <v>0</v>
      </c>
      <c r="N210" s="81">
        <v>0</v>
      </c>
      <c r="O210" s="81">
        <v>0</v>
      </c>
      <c r="P210" s="81">
        <v>0</v>
      </c>
      <c r="Q210" s="81">
        <v>0</v>
      </c>
      <c r="R210" s="81">
        <v>0</v>
      </c>
      <c r="S210" s="81">
        <v>0</v>
      </c>
      <c r="T210" s="81">
        <v>0</v>
      </c>
      <c r="U210" s="81">
        <v>0</v>
      </c>
    </row>
    <row r="211" spans="1:21" x14ac:dyDescent="0.35">
      <c r="A211" t="s">
        <v>41</v>
      </c>
      <c r="B211" t="s">
        <v>40</v>
      </c>
      <c r="C211" t="s">
        <v>39</v>
      </c>
      <c r="D211" t="s">
        <v>38</v>
      </c>
      <c r="E211" t="s">
        <v>37</v>
      </c>
      <c r="F211" s="81"/>
      <c r="G211" s="81"/>
      <c r="H211" s="81"/>
      <c r="I211" s="81"/>
      <c r="J211" s="81"/>
      <c r="K211" s="81"/>
      <c r="L211" s="81"/>
      <c r="M211" s="81"/>
      <c r="N211" s="81">
        <v>43.433999999999997</v>
      </c>
      <c r="O211" s="81">
        <v>79.320999999999998</v>
      </c>
      <c r="P211" s="81">
        <v>36.357999999999997</v>
      </c>
      <c r="Q211" s="81">
        <v>15.119</v>
      </c>
      <c r="R211" s="81">
        <v>14.87</v>
      </c>
      <c r="S211" s="81">
        <v>15.195</v>
      </c>
      <c r="T211" s="81">
        <v>14.672000000000001</v>
      </c>
      <c r="U211" s="81">
        <v>14.212999999999999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S121"/>
  <sheetViews>
    <sheetView showGridLines="0" zoomScaleNormal="100" workbookViewId="0">
      <pane ySplit="1" topLeftCell="A2" activePane="bottomLeft" state="frozen"/>
      <selection pane="bottomLeft"/>
    </sheetView>
  </sheetViews>
  <sheetFormatPr defaultColWidth="8.54296875" defaultRowHeight="16" x14ac:dyDescent="0.5"/>
  <cols>
    <col min="1" max="1" width="2" style="1" customWidth="1"/>
    <col min="2" max="2" width="29" style="1" customWidth="1"/>
    <col min="3" max="3" width="16.54296875" style="1" customWidth="1"/>
    <col min="4" max="4" width="101" style="31" customWidth="1"/>
    <col min="5" max="5" width="8.54296875" style="1" customWidth="1"/>
    <col min="6" max="6" width="44.26953125" style="31" customWidth="1"/>
    <col min="7" max="7" width="4" style="1" customWidth="1"/>
    <col min="8" max="8" width="3.54296875" style="1" customWidth="1"/>
    <col min="9" max="9" width="29" style="1" customWidth="1"/>
    <col min="10" max="10" width="16.54296875" style="1" customWidth="1"/>
    <col min="11" max="11" width="101" style="31" customWidth="1"/>
    <col min="12" max="12" width="8.54296875" style="1" customWidth="1"/>
    <col min="13" max="13" width="44.26953125" style="31" customWidth="1"/>
    <col min="14" max="14" width="3.54296875" style="1" customWidth="1"/>
    <col min="15" max="15" width="34" style="1" customWidth="1"/>
    <col min="16" max="16" width="9.54296875" style="1" customWidth="1"/>
    <col min="17" max="17" width="64" style="1" customWidth="1"/>
    <col min="18" max="18" width="10.26953125" style="1" customWidth="1"/>
    <col min="19" max="19" width="31.54296875" style="1" customWidth="1"/>
    <col min="20" max="20" width="8.54296875" style="1" customWidth="1"/>
    <col min="21" max="16384" width="8.54296875" style="1"/>
  </cols>
  <sheetData>
    <row r="1" spans="2:19" s="3" customFormat="1" ht="21" x14ac:dyDescent="0.5">
      <c r="B1" s="14" t="s">
        <v>339</v>
      </c>
      <c r="C1" s="14"/>
      <c r="D1" s="30"/>
      <c r="E1" s="14"/>
      <c r="F1" s="30"/>
      <c r="G1" s="1"/>
      <c r="H1" s="4"/>
      <c r="I1" s="156" t="s">
        <v>538</v>
      </c>
      <c r="J1" s="156"/>
      <c r="K1" s="184"/>
      <c r="L1" s="156"/>
      <c r="M1" s="184"/>
      <c r="N1" s="4"/>
      <c r="O1" s="2"/>
    </row>
    <row r="2" spans="2:19" s="3" customFormat="1" ht="21" x14ac:dyDescent="0.5">
      <c r="B2" s="15" t="s">
        <v>8</v>
      </c>
      <c r="C2" s="22"/>
      <c r="D2" s="33"/>
      <c r="E2" s="1"/>
      <c r="F2" s="31"/>
      <c r="G2" s="1"/>
      <c r="H2" s="4"/>
      <c r="I2" s="164" t="s">
        <v>8</v>
      </c>
      <c r="J2" s="156"/>
      <c r="K2" s="184"/>
      <c r="L2" s="158"/>
      <c r="M2" s="185"/>
      <c r="N2" s="4"/>
      <c r="O2" s="2"/>
    </row>
    <row r="3" spans="2:19" x14ac:dyDescent="0.5">
      <c r="B3" s="21" t="s">
        <v>9</v>
      </c>
      <c r="C3" s="23" t="s">
        <v>451</v>
      </c>
      <c r="I3" s="159" t="s">
        <v>9</v>
      </c>
      <c r="J3" s="160" t="s">
        <v>451</v>
      </c>
      <c r="K3" s="185"/>
      <c r="L3" s="158"/>
      <c r="M3" s="185"/>
    </row>
    <row r="4" spans="2:19" x14ac:dyDescent="0.5">
      <c r="B4" s="21" t="s">
        <v>10</v>
      </c>
      <c r="C4" s="24">
        <v>43727</v>
      </c>
      <c r="I4" s="159" t="s">
        <v>10</v>
      </c>
      <c r="J4" s="161">
        <v>43601</v>
      </c>
      <c r="K4" s="185"/>
      <c r="L4" s="158"/>
      <c r="M4" s="185"/>
    </row>
    <row r="5" spans="2:19" ht="32" x14ac:dyDescent="0.5">
      <c r="B5" s="21" t="s">
        <v>414</v>
      </c>
      <c r="C5" s="139" t="s">
        <v>565</v>
      </c>
      <c r="I5" s="159" t="s">
        <v>414</v>
      </c>
      <c r="J5" s="186" t="s">
        <v>487</v>
      </c>
      <c r="K5" s="185"/>
      <c r="L5" s="158"/>
      <c r="M5" s="185"/>
    </row>
    <row r="6" spans="2:19" x14ac:dyDescent="0.5">
      <c r="B6" s="19"/>
      <c r="C6" s="20"/>
      <c r="D6" s="34"/>
      <c r="I6" s="162"/>
      <c r="J6" s="163"/>
      <c r="K6" s="187"/>
      <c r="L6" s="158"/>
      <c r="M6" s="185"/>
    </row>
    <row r="7" spans="2:19" x14ac:dyDescent="0.5">
      <c r="B7" s="15" t="s">
        <v>11</v>
      </c>
      <c r="I7" s="164" t="s">
        <v>11</v>
      </c>
      <c r="J7" s="158"/>
      <c r="K7" s="185"/>
      <c r="L7" s="158"/>
      <c r="M7" s="185"/>
    </row>
    <row r="8" spans="2:19" ht="37.5" customHeight="1" x14ac:dyDescent="0.5">
      <c r="B8" s="16" t="s">
        <v>12</v>
      </c>
      <c r="C8" s="284" t="s">
        <v>344</v>
      </c>
      <c r="D8" s="285"/>
      <c r="I8" s="188" t="s">
        <v>12</v>
      </c>
      <c r="J8" s="286" t="s">
        <v>573</v>
      </c>
      <c r="K8" s="286"/>
      <c r="L8" s="158"/>
      <c r="M8" s="185"/>
    </row>
    <row r="9" spans="2:19" ht="21" x14ac:dyDescent="0.6">
      <c r="B9" s="16" t="s">
        <v>1</v>
      </c>
      <c r="C9" s="153" t="s">
        <v>41</v>
      </c>
      <c r="D9" s="18"/>
      <c r="I9" s="188" t="s">
        <v>1</v>
      </c>
      <c r="J9" s="190" t="s">
        <v>41</v>
      </c>
      <c r="K9" s="191"/>
      <c r="L9" s="158"/>
      <c r="M9" s="185"/>
      <c r="O9" s="82" t="s">
        <v>398</v>
      </c>
      <c r="P9" s="83"/>
      <c r="Q9" s="83"/>
      <c r="R9" s="83"/>
      <c r="S9" s="83"/>
    </row>
    <row r="10" spans="2:19" x14ac:dyDescent="0.5">
      <c r="B10" s="16" t="s">
        <v>13</v>
      </c>
      <c r="C10" s="6" t="s">
        <v>311</v>
      </c>
      <c r="I10" s="188" t="s">
        <v>13</v>
      </c>
      <c r="J10" s="176" t="s">
        <v>311</v>
      </c>
      <c r="K10" s="185"/>
      <c r="L10" s="158"/>
      <c r="M10" s="185"/>
      <c r="O10" s="83"/>
      <c r="P10" s="83"/>
      <c r="Q10" s="83"/>
      <c r="R10" s="83"/>
      <c r="S10" s="83"/>
    </row>
    <row r="11" spans="2:19" x14ac:dyDescent="0.5">
      <c r="B11" s="16" t="s">
        <v>14</v>
      </c>
      <c r="C11" s="6" t="s">
        <v>333</v>
      </c>
      <c r="D11" s="18"/>
      <c r="I11" s="188" t="s">
        <v>14</v>
      </c>
      <c r="J11" s="176" t="s">
        <v>333</v>
      </c>
      <c r="K11" s="191"/>
      <c r="L11" s="158"/>
      <c r="M11" s="185"/>
      <c r="O11" s="83"/>
      <c r="P11" s="83"/>
      <c r="Q11" s="83"/>
      <c r="R11" s="83"/>
      <c r="S11" s="83"/>
    </row>
    <row r="12" spans="2:19" x14ac:dyDescent="0.5">
      <c r="B12" s="16" t="s">
        <v>15</v>
      </c>
      <c r="C12" s="205">
        <f>SUM(F_Inputs!Q45:U45)</f>
        <v>27.178999999999998</v>
      </c>
      <c r="D12" s="18"/>
      <c r="I12" s="188" t="s">
        <v>15</v>
      </c>
      <c r="J12" s="221">
        <v>27.178999999999998</v>
      </c>
      <c r="K12" s="191"/>
      <c r="L12" s="158"/>
      <c r="M12" s="185"/>
      <c r="O12" s="84" t="s">
        <v>15</v>
      </c>
      <c r="P12" s="85">
        <v>118.065</v>
      </c>
      <c r="Q12" s="86"/>
      <c r="R12" s="86"/>
      <c r="S12" s="86"/>
    </row>
    <row r="13" spans="2:19" x14ac:dyDescent="0.5">
      <c r="I13" s="158"/>
      <c r="J13" s="158"/>
      <c r="K13" s="185"/>
      <c r="L13" s="158"/>
      <c r="M13" s="185"/>
      <c r="O13" s="86"/>
      <c r="P13" s="86"/>
      <c r="Q13" s="86"/>
      <c r="R13" s="86"/>
      <c r="S13" s="86"/>
    </row>
    <row r="14" spans="2:19" x14ac:dyDescent="0.5">
      <c r="B14" s="15" t="s">
        <v>337</v>
      </c>
      <c r="I14" s="164" t="s">
        <v>337</v>
      </c>
      <c r="J14" s="158"/>
      <c r="K14" s="185"/>
      <c r="L14" s="158"/>
      <c r="M14" s="185"/>
      <c r="O14" s="87" t="s">
        <v>337</v>
      </c>
      <c r="P14" s="86"/>
      <c r="Q14" s="86"/>
      <c r="R14" s="86"/>
      <c r="S14" s="86"/>
    </row>
    <row r="15" spans="2:19" ht="68.25" customHeight="1" x14ac:dyDescent="0.5">
      <c r="B15" s="6" t="s">
        <v>31</v>
      </c>
      <c r="C15" s="16" t="s">
        <v>335</v>
      </c>
      <c r="D15" s="17" t="s">
        <v>570</v>
      </c>
      <c r="I15" s="176" t="s">
        <v>31</v>
      </c>
      <c r="J15" s="188" t="s">
        <v>335</v>
      </c>
      <c r="K15" s="189" t="s">
        <v>579</v>
      </c>
      <c r="L15" s="158"/>
      <c r="M15" s="185"/>
      <c r="O15" s="85" t="s">
        <v>31</v>
      </c>
      <c r="P15" s="84" t="s">
        <v>335</v>
      </c>
      <c r="Q15" s="88" t="s">
        <v>347</v>
      </c>
      <c r="R15" s="86"/>
      <c r="S15" s="86"/>
    </row>
    <row r="16" spans="2:19" x14ac:dyDescent="0.5">
      <c r="B16" s="6" t="s">
        <v>338</v>
      </c>
      <c r="C16" s="5">
        <v>0</v>
      </c>
      <c r="I16" s="176" t="s">
        <v>338</v>
      </c>
      <c r="J16" s="192">
        <v>0</v>
      </c>
      <c r="K16" s="185"/>
      <c r="L16" s="158"/>
      <c r="M16" s="185"/>
      <c r="O16" s="85" t="s">
        <v>338</v>
      </c>
      <c r="P16" s="89">
        <v>0</v>
      </c>
      <c r="Q16" s="86"/>
      <c r="R16" s="86"/>
      <c r="S16" s="86"/>
    </row>
    <row r="17" spans="2:19" x14ac:dyDescent="0.5">
      <c r="B17" s="41" t="s">
        <v>367</v>
      </c>
      <c r="C17" s="42"/>
      <c r="I17" s="176" t="s">
        <v>367</v>
      </c>
      <c r="J17" s="193"/>
      <c r="K17" s="185"/>
      <c r="L17" s="158"/>
      <c r="M17" s="185"/>
      <c r="O17" s="85" t="s">
        <v>367</v>
      </c>
      <c r="P17" s="90"/>
      <c r="Q17" s="86"/>
      <c r="R17" s="86"/>
      <c r="S17" s="86"/>
    </row>
    <row r="18" spans="2:19" x14ac:dyDescent="0.5">
      <c r="B18" s="41" t="s">
        <v>329</v>
      </c>
      <c r="C18" s="42"/>
      <c r="I18" s="176" t="s">
        <v>366</v>
      </c>
      <c r="J18" s="193"/>
      <c r="K18" s="185"/>
      <c r="L18" s="158"/>
      <c r="M18" s="185"/>
      <c r="O18" s="85" t="s">
        <v>366</v>
      </c>
      <c r="P18" s="90"/>
      <c r="Q18" s="86"/>
      <c r="R18" s="86"/>
      <c r="S18" s="86"/>
    </row>
    <row r="19" spans="2:19" x14ac:dyDescent="0.5">
      <c r="B19" s="41" t="s">
        <v>329</v>
      </c>
      <c r="C19" s="42"/>
      <c r="I19" s="176" t="s">
        <v>368</v>
      </c>
      <c r="J19" s="193"/>
      <c r="K19" s="185"/>
      <c r="L19" s="158"/>
      <c r="M19" s="185"/>
      <c r="O19" s="85" t="s">
        <v>368</v>
      </c>
      <c r="P19" s="90"/>
      <c r="Q19" s="86"/>
      <c r="R19" s="86"/>
      <c r="S19" s="86"/>
    </row>
    <row r="20" spans="2:19" x14ac:dyDescent="0.5">
      <c r="B20" s="41" t="s">
        <v>329</v>
      </c>
      <c r="C20" s="41"/>
      <c r="I20" s="176" t="s">
        <v>369</v>
      </c>
      <c r="J20" s="176"/>
      <c r="K20" s="185"/>
      <c r="L20" s="158"/>
      <c r="M20" s="185"/>
      <c r="O20" s="85" t="s">
        <v>369</v>
      </c>
      <c r="P20" s="85"/>
      <c r="Q20" s="86"/>
      <c r="R20" s="86"/>
      <c r="S20" s="86"/>
    </row>
    <row r="21" spans="2:19" x14ac:dyDescent="0.5">
      <c r="B21" s="73" t="s">
        <v>370</v>
      </c>
      <c r="C21" s="3" t="b">
        <f>SUM(C17:C20)=C16</f>
        <v>1</v>
      </c>
      <c r="I21" s="194" t="s">
        <v>370</v>
      </c>
      <c r="J21" s="195" t="b">
        <v>1</v>
      </c>
      <c r="K21" s="185"/>
      <c r="L21" s="158"/>
      <c r="M21" s="185"/>
      <c r="O21" s="91" t="s">
        <v>370</v>
      </c>
      <c r="P21" s="92" t="b">
        <v>1</v>
      </c>
      <c r="Q21" s="86"/>
      <c r="R21" s="86"/>
      <c r="S21" s="86"/>
    </row>
    <row r="22" spans="2:19" x14ac:dyDescent="0.5">
      <c r="B22" s="73"/>
      <c r="C22" s="3"/>
      <c r="I22" s="194"/>
      <c r="J22" s="195"/>
      <c r="K22" s="185"/>
      <c r="L22" s="158"/>
      <c r="M22" s="185"/>
      <c r="O22" s="86"/>
      <c r="P22" s="86"/>
      <c r="Q22" s="86"/>
      <c r="R22" s="86"/>
      <c r="S22" s="86"/>
    </row>
    <row r="23" spans="2:19" x14ac:dyDescent="0.5">
      <c r="B23" s="15" t="s">
        <v>17</v>
      </c>
      <c r="I23" s="164" t="s">
        <v>17</v>
      </c>
      <c r="J23" s="158"/>
      <c r="K23" s="185"/>
      <c r="L23" s="158"/>
      <c r="M23" s="185"/>
      <c r="O23" s="87" t="s">
        <v>17</v>
      </c>
      <c r="P23" s="86"/>
      <c r="Q23" s="86"/>
      <c r="R23" s="86"/>
      <c r="S23" s="86"/>
    </row>
    <row r="24" spans="2:19" x14ac:dyDescent="0.5">
      <c r="B24" s="6" t="s">
        <v>18</v>
      </c>
      <c r="C24" s="6"/>
      <c r="I24" s="176" t="s">
        <v>18</v>
      </c>
      <c r="J24" s="176"/>
      <c r="K24" s="185"/>
      <c r="L24" s="158"/>
      <c r="M24" s="185"/>
      <c r="O24" s="85" t="s">
        <v>18</v>
      </c>
      <c r="P24" s="93"/>
      <c r="Q24" s="86"/>
      <c r="R24" s="86"/>
      <c r="S24" s="86"/>
    </row>
    <row r="25" spans="2:19" x14ac:dyDescent="0.5">
      <c r="B25" s="6" t="s">
        <v>16</v>
      </c>
      <c r="C25" s="44">
        <f>SUM(F_Inputs!Q200:U202)</f>
        <v>1337.4950000000001</v>
      </c>
      <c r="I25" s="176" t="s">
        <v>16</v>
      </c>
      <c r="J25" s="196">
        <v>1337.4950000000001</v>
      </c>
      <c r="K25" s="185"/>
      <c r="L25" s="158"/>
      <c r="M25" s="185"/>
      <c r="O25" s="85" t="s">
        <v>16</v>
      </c>
      <c r="P25" s="89">
        <v>1318.16</v>
      </c>
      <c r="Q25" s="86"/>
      <c r="R25" s="86"/>
      <c r="S25" s="86"/>
    </row>
    <row r="26" spans="2:19" ht="32" x14ac:dyDescent="0.5">
      <c r="B26" s="25" t="s">
        <v>19</v>
      </c>
      <c r="C26" s="29">
        <f>(C12-C24)/C25</f>
        <v>2.0320823629247208E-2</v>
      </c>
      <c r="I26" s="178" t="s">
        <v>19</v>
      </c>
      <c r="J26" s="197">
        <v>2.0320823629247208E-2</v>
      </c>
      <c r="K26" s="185"/>
      <c r="L26" s="158"/>
      <c r="M26" s="185"/>
      <c r="O26" s="94" t="s">
        <v>19</v>
      </c>
      <c r="P26" s="95">
        <v>8.9568034229532065E-2</v>
      </c>
      <c r="Q26" s="86"/>
      <c r="R26" s="86"/>
      <c r="S26" s="86"/>
    </row>
    <row r="27" spans="2:19" ht="32" x14ac:dyDescent="0.5">
      <c r="B27" s="25" t="s">
        <v>20</v>
      </c>
      <c r="C27" s="6"/>
      <c r="I27" s="178" t="s">
        <v>20</v>
      </c>
      <c r="J27" s="176"/>
      <c r="K27" s="185"/>
      <c r="L27" s="158"/>
      <c r="M27" s="185"/>
      <c r="O27" s="94" t="s">
        <v>20</v>
      </c>
      <c r="P27" s="85" t="s">
        <v>313</v>
      </c>
      <c r="Q27" s="86"/>
      <c r="R27" s="86"/>
      <c r="S27" s="86"/>
    </row>
    <row r="28" spans="2:19" x14ac:dyDescent="0.5">
      <c r="I28" s="158"/>
      <c r="J28" s="158"/>
      <c r="K28" s="185"/>
      <c r="L28" s="158"/>
      <c r="M28" s="185"/>
      <c r="O28" s="86"/>
      <c r="P28" s="86"/>
      <c r="Q28" s="86"/>
      <c r="R28" s="86"/>
      <c r="S28" s="86"/>
    </row>
    <row r="29" spans="2:19" x14ac:dyDescent="0.5">
      <c r="B29" s="15" t="s">
        <v>21</v>
      </c>
      <c r="F29" s="9" t="s">
        <v>22</v>
      </c>
      <c r="I29" s="164" t="s">
        <v>21</v>
      </c>
      <c r="J29" s="158"/>
      <c r="K29" s="185"/>
      <c r="L29" s="158"/>
      <c r="M29" s="198" t="s">
        <v>22</v>
      </c>
      <c r="O29" s="96" t="s">
        <v>21</v>
      </c>
      <c r="P29" s="97"/>
      <c r="Q29" s="97"/>
      <c r="R29" s="97"/>
      <c r="S29" s="96" t="s">
        <v>22</v>
      </c>
    </row>
    <row r="30" spans="2:19" ht="408.75" customHeight="1" x14ac:dyDescent="0.5">
      <c r="B30" s="16" t="s">
        <v>23</v>
      </c>
      <c r="C30" s="16" t="s">
        <v>316</v>
      </c>
      <c r="D30" s="202" t="s">
        <v>571</v>
      </c>
      <c r="F30" s="17" t="s">
        <v>543</v>
      </c>
      <c r="I30" s="188" t="s">
        <v>23</v>
      </c>
      <c r="J30" s="188" t="s">
        <v>316</v>
      </c>
      <c r="K30" s="189" t="s">
        <v>488</v>
      </c>
      <c r="L30" s="158"/>
      <c r="M30" s="189" t="s">
        <v>435</v>
      </c>
      <c r="O30" s="88" t="s">
        <v>23</v>
      </c>
      <c r="P30" s="88" t="s">
        <v>314</v>
      </c>
      <c r="Q30" s="88" t="s">
        <v>353</v>
      </c>
      <c r="R30" s="97"/>
      <c r="S30" s="88" t="s">
        <v>345</v>
      </c>
    </row>
    <row r="31" spans="2:19" ht="277" customHeight="1" x14ac:dyDescent="0.5">
      <c r="B31" s="16" t="s">
        <v>24</v>
      </c>
      <c r="C31" s="16" t="s">
        <v>317</v>
      </c>
      <c r="D31" s="202" t="s">
        <v>571</v>
      </c>
      <c r="F31" s="17"/>
      <c r="I31" s="188" t="s">
        <v>24</v>
      </c>
      <c r="J31" s="188" t="s">
        <v>317</v>
      </c>
      <c r="K31" s="189" t="s">
        <v>489</v>
      </c>
      <c r="L31" s="158"/>
      <c r="M31" s="189" t="s">
        <v>422</v>
      </c>
      <c r="O31" s="88" t="s">
        <v>24</v>
      </c>
      <c r="P31" s="88" t="s">
        <v>317</v>
      </c>
      <c r="Q31" s="88" t="s">
        <v>399</v>
      </c>
      <c r="R31" s="97"/>
      <c r="S31" s="88" t="s">
        <v>349</v>
      </c>
    </row>
    <row r="32" spans="2:19" ht="80" x14ac:dyDescent="0.5">
      <c r="B32" s="16" t="s">
        <v>25</v>
      </c>
      <c r="C32" s="16" t="s">
        <v>317</v>
      </c>
      <c r="D32" s="202" t="s">
        <v>548</v>
      </c>
      <c r="F32" s="17"/>
      <c r="I32" s="188" t="s">
        <v>25</v>
      </c>
      <c r="J32" s="188" t="s">
        <v>317</v>
      </c>
      <c r="K32" s="189" t="s">
        <v>490</v>
      </c>
      <c r="L32" s="158"/>
      <c r="M32" s="189"/>
      <c r="O32" s="88" t="s">
        <v>25</v>
      </c>
      <c r="P32" s="88" t="s">
        <v>317</v>
      </c>
      <c r="Q32" s="88" t="s">
        <v>363</v>
      </c>
      <c r="R32" s="97"/>
      <c r="S32" s="88" t="s">
        <v>348</v>
      </c>
    </row>
    <row r="33" spans="2:19" ht="249" customHeight="1" x14ac:dyDescent="0.5">
      <c r="B33" s="16" t="s">
        <v>26</v>
      </c>
      <c r="C33" s="16" t="s">
        <v>316</v>
      </c>
      <c r="D33" s="202" t="s">
        <v>571</v>
      </c>
      <c r="F33" s="99"/>
      <c r="I33" s="188" t="s">
        <v>26</v>
      </c>
      <c r="J33" s="188" t="s">
        <v>316</v>
      </c>
      <c r="K33" s="189" t="s">
        <v>491</v>
      </c>
      <c r="L33" s="158"/>
      <c r="M33" s="199" t="s">
        <v>423</v>
      </c>
      <c r="O33" s="88" t="s">
        <v>26</v>
      </c>
      <c r="P33" s="88" t="s">
        <v>316</v>
      </c>
      <c r="Q33" s="88" t="s">
        <v>354</v>
      </c>
      <c r="R33" s="97"/>
      <c r="S33" s="88" t="s">
        <v>350</v>
      </c>
    </row>
    <row r="34" spans="2:19" ht="128" x14ac:dyDescent="0.5">
      <c r="B34" s="16" t="s">
        <v>27</v>
      </c>
      <c r="C34" s="16" t="s">
        <v>316</v>
      </c>
      <c r="D34" s="202" t="s">
        <v>571</v>
      </c>
      <c r="F34" s="17"/>
      <c r="I34" s="188" t="s">
        <v>27</v>
      </c>
      <c r="J34" s="188" t="s">
        <v>316</v>
      </c>
      <c r="K34" s="189" t="s">
        <v>492</v>
      </c>
      <c r="L34" s="158"/>
      <c r="M34" s="189" t="s">
        <v>422</v>
      </c>
      <c r="O34" s="88" t="s">
        <v>27</v>
      </c>
      <c r="P34" s="88" t="s">
        <v>316</v>
      </c>
      <c r="Q34" s="88" t="s">
        <v>355</v>
      </c>
      <c r="R34" s="97"/>
      <c r="S34" s="88" t="s">
        <v>351</v>
      </c>
    </row>
    <row r="35" spans="2:19" ht="128" x14ac:dyDescent="0.5">
      <c r="B35" s="16" t="s">
        <v>28</v>
      </c>
      <c r="C35" s="16" t="s">
        <v>314</v>
      </c>
      <c r="D35" s="202" t="s">
        <v>571</v>
      </c>
      <c r="F35" s="17"/>
      <c r="I35" s="188" t="s">
        <v>28</v>
      </c>
      <c r="J35" s="188" t="s">
        <v>314</v>
      </c>
      <c r="K35" s="189" t="s">
        <v>493</v>
      </c>
      <c r="L35" s="158"/>
      <c r="M35" s="189"/>
      <c r="O35" s="88" t="s">
        <v>28</v>
      </c>
      <c r="P35" s="88" t="s">
        <v>314</v>
      </c>
      <c r="Q35" s="88" t="s">
        <v>356</v>
      </c>
      <c r="R35" s="97"/>
      <c r="S35" s="88" t="s">
        <v>352</v>
      </c>
    </row>
    <row r="36" spans="2:19" x14ac:dyDescent="0.5">
      <c r="B36" s="16" t="s">
        <v>29</v>
      </c>
      <c r="C36" s="16" t="s">
        <v>329</v>
      </c>
      <c r="D36" s="17"/>
      <c r="F36" s="17"/>
      <c r="I36" s="188" t="s">
        <v>29</v>
      </c>
      <c r="J36" s="188" t="s">
        <v>329</v>
      </c>
      <c r="K36" s="189"/>
      <c r="L36" s="158"/>
      <c r="M36" s="189"/>
      <c r="O36" s="88" t="s">
        <v>29</v>
      </c>
      <c r="P36" s="88" t="s">
        <v>329</v>
      </c>
      <c r="Q36" s="88"/>
      <c r="R36" s="97"/>
      <c r="S36" s="88"/>
    </row>
    <row r="37" spans="2:19" ht="144" customHeight="1" x14ac:dyDescent="0.5">
      <c r="B37" s="16" t="s">
        <v>30</v>
      </c>
      <c r="C37" s="16" t="s">
        <v>316</v>
      </c>
      <c r="D37" s="202" t="s">
        <v>571</v>
      </c>
      <c r="F37" s="17"/>
      <c r="I37" s="188" t="s">
        <v>30</v>
      </c>
      <c r="J37" s="188" t="s">
        <v>316</v>
      </c>
      <c r="K37" s="189" t="s">
        <v>494</v>
      </c>
      <c r="L37" s="158"/>
      <c r="M37" s="189" t="s">
        <v>424</v>
      </c>
      <c r="O37" s="88" t="s">
        <v>30</v>
      </c>
      <c r="P37" s="88" t="s">
        <v>316</v>
      </c>
      <c r="Q37" s="88" t="s">
        <v>400</v>
      </c>
      <c r="R37" s="97"/>
      <c r="S37" s="88" t="s">
        <v>346</v>
      </c>
    </row>
    <row r="38" spans="2:19" x14ac:dyDescent="0.5">
      <c r="B38" s="27"/>
      <c r="C38" s="27"/>
      <c r="D38" s="35"/>
      <c r="F38" s="32"/>
      <c r="I38" s="27"/>
      <c r="J38" s="227"/>
      <c r="K38" s="228"/>
      <c r="M38" s="32"/>
    </row>
    <row r="39" spans="2:19" x14ac:dyDescent="0.5">
      <c r="B39" s="15"/>
      <c r="C39" s="40"/>
      <c r="I39" s="15"/>
      <c r="J39" s="40"/>
    </row>
    <row r="40" spans="2:19" x14ac:dyDescent="0.5">
      <c r="B40" s="15"/>
      <c r="C40" s="40"/>
      <c r="I40" s="15"/>
      <c r="J40" s="40"/>
    </row>
    <row r="72" spans="17:19" x14ac:dyDescent="0.5">
      <c r="Q72" s="31"/>
      <c r="S72" s="31"/>
    </row>
    <row r="73" spans="17:19" x14ac:dyDescent="0.5">
      <c r="Q73" s="31"/>
      <c r="S73" s="31"/>
    </row>
    <row r="74" spans="17:19" x14ac:dyDescent="0.5">
      <c r="Q74" s="31"/>
      <c r="S74" s="31"/>
    </row>
    <row r="75" spans="17:19" x14ac:dyDescent="0.5">
      <c r="Q75" s="31"/>
      <c r="S75" s="31"/>
    </row>
    <row r="76" spans="17:19" x14ac:dyDescent="0.5">
      <c r="Q76" s="31"/>
      <c r="S76" s="31"/>
    </row>
    <row r="77" spans="17:19" x14ac:dyDescent="0.5">
      <c r="Q77" s="31"/>
      <c r="S77" s="31"/>
    </row>
    <row r="78" spans="17:19" x14ac:dyDescent="0.5">
      <c r="Q78" s="31"/>
      <c r="S78" s="31"/>
    </row>
    <row r="79" spans="17:19" x14ac:dyDescent="0.5">
      <c r="Q79" s="31"/>
      <c r="S79" s="31"/>
    </row>
    <row r="80" spans="17:19" x14ac:dyDescent="0.5">
      <c r="Q80" s="31"/>
      <c r="S80" s="31"/>
    </row>
    <row r="81" spans="13:19" x14ac:dyDescent="0.5">
      <c r="Q81" s="31"/>
      <c r="S81" s="31"/>
    </row>
    <row r="82" spans="13:19" x14ac:dyDescent="0.5">
      <c r="Q82" s="31"/>
      <c r="S82" s="31"/>
    </row>
    <row r="83" spans="13:19" x14ac:dyDescent="0.5">
      <c r="Q83" s="31"/>
      <c r="S83" s="31"/>
    </row>
    <row r="84" spans="13:19" x14ac:dyDescent="0.5">
      <c r="Q84" s="31"/>
      <c r="S84" s="31"/>
    </row>
    <row r="85" spans="13:19" x14ac:dyDescent="0.5">
      <c r="Q85" s="31"/>
      <c r="S85" s="31"/>
    </row>
    <row r="86" spans="13:19" x14ac:dyDescent="0.5">
      <c r="Q86" s="31"/>
      <c r="S86" s="31"/>
    </row>
    <row r="87" spans="13:19" x14ac:dyDescent="0.5">
      <c r="Q87" s="31"/>
      <c r="S87" s="31"/>
    </row>
    <row r="88" spans="13:19" x14ac:dyDescent="0.5">
      <c r="Q88" s="31"/>
      <c r="S88" s="31"/>
    </row>
    <row r="89" spans="13:19" x14ac:dyDescent="0.5">
      <c r="M89" s="1"/>
      <c r="Q89" s="31"/>
      <c r="S89" s="31"/>
    </row>
    <row r="90" spans="13:19" x14ac:dyDescent="0.5">
      <c r="M90" s="1"/>
      <c r="Q90" s="31"/>
      <c r="S90" s="31"/>
    </row>
    <row r="91" spans="13:19" x14ac:dyDescent="0.5">
      <c r="M91" s="1"/>
      <c r="Q91" s="31"/>
      <c r="S91" s="31"/>
    </row>
    <row r="92" spans="13:19" x14ac:dyDescent="0.5">
      <c r="M92" s="1"/>
      <c r="Q92" s="31"/>
      <c r="S92" s="31"/>
    </row>
    <row r="93" spans="13:19" x14ac:dyDescent="0.5">
      <c r="M93" s="1"/>
      <c r="Q93" s="31"/>
      <c r="S93" s="31"/>
    </row>
    <row r="94" spans="13:19" x14ac:dyDescent="0.5">
      <c r="M94" s="1"/>
      <c r="Q94" s="31"/>
      <c r="S94" s="31"/>
    </row>
    <row r="95" spans="13:19" x14ac:dyDescent="0.5">
      <c r="M95" s="1"/>
      <c r="Q95" s="31"/>
      <c r="S95" s="31"/>
    </row>
    <row r="96" spans="13:19" x14ac:dyDescent="0.5">
      <c r="M96" s="1"/>
      <c r="Q96" s="31"/>
      <c r="S96" s="31"/>
    </row>
    <row r="97" spans="13:19" x14ac:dyDescent="0.5">
      <c r="M97" s="1"/>
      <c r="Q97" s="31"/>
      <c r="S97" s="31"/>
    </row>
    <row r="98" spans="13:19" x14ac:dyDescent="0.5">
      <c r="M98" s="1"/>
      <c r="Q98" s="31"/>
      <c r="S98" s="31"/>
    </row>
    <row r="99" spans="13:19" x14ac:dyDescent="0.5">
      <c r="M99" s="1"/>
      <c r="Q99" s="31"/>
      <c r="S99" s="31"/>
    </row>
    <row r="100" spans="13:19" x14ac:dyDescent="0.5">
      <c r="M100" s="1"/>
      <c r="Q100" s="31"/>
      <c r="S100" s="31"/>
    </row>
    <row r="101" spans="13:19" x14ac:dyDescent="0.5">
      <c r="M101" s="1"/>
      <c r="Q101" s="31"/>
      <c r="S101" s="31"/>
    </row>
    <row r="102" spans="13:19" x14ac:dyDescent="0.5">
      <c r="M102" s="1"/>
      <c r="Q102" s="31"/>
      <c r="S102" s="31"/>
    </row>
    <row r="103" spans="13:19" x14ac:dyDescent="0.5">
      <c r="M103" s="1"/>
      <c r="Q103" s="31"/>
      <c r="S103" s="31"/>
    </row>
    <row r="104" spans="13:19" x14ac:dyDescent="0.5">
      <c r="M104" s="1"/>
      <c r="Q104" s="31"/>
      <c r="S104" s="31"/>
    </row>
    <row r="105" spans="13:19" x14ac:dyDescent="0.5">
      <c r="M105" s="1"/>
      <c r="Q105" s="31"/>
      <c r="S105" s="31"/>
    </row>
    <row r="106" spans="13:19" x14ac:dyDescent="0.5">
      <c r="M106" s="1"/>
      <c r="Q106" s="31"/>
      <c r="S106" s="31"/>
    </row>
    <row r="107" spans="13:19" x14ac:dyDescent="0.5">
      <c r="Q107" s="31"/>
      <c r="S107" s="31"/>
    </row>
    <row r="108" spans="13:19" x14ac:dyDescent="0.5">
      <c r="Q108" s="31"/>
      <c r="S108" s="31"/>
    </row>
    <row r="109" spans="13:19" x14ac:dyDescent="0.5">
      <c r="Q109" s="31"/>
      <c r="S109" s="31"/>
    </row>
    <row r="110" spans="13:19" x14ac:dyDescent="0.5">
      <c r="Q110" s="31"/>
      <c r="S110" s="31"/>
    </row>
    <row r="111" spans="13:19" x14ac:dyDescent="0.5">
      <c r="Q111" s="31"/>
      <c r="S111" s="31"/>
    </row>
    <row r="112" spans="13:19" x14ac:dyDescent="0.5">
      <c r="Q112" s="31"/>
      <c r="S112" s="31"/>
    </row>
    <row r="113" spans="17:19" x14ac:dyDescent="0.5">
      <c r="Q113" s="31"/>
      <c r="S113" s="31"/>
    </row>
    <row r="114" spans="17:19" x14ac:dyDescent="0.5">
      <c r="Q114" s="31"/>
      <c r="S114" s="31"/>
    </row>
    <row r="115" spans="17:19" x14ac:dyDescent="0.5">
      <c r="Q115" s="31"/>
      <c r="S115" s="31"/>
    </row>
    <row r="116" spans="17:19" x14ac:dyDescent="0.5">
      <c r="Q116" s="31"/>
      <c r="S116" s="31"/>
    </row>
    <row r="117" spans="17:19" x14ac:dyDescent="0.5">
      <c r="Q117" s="31"/>
      <c r="S117" s="31"/>
    </row>
    <row r="118" spans="17:19" x14ac:dyDescent="0.5">
      <c r="Q118" s="31"/>
      <c r="S118" s="31"/>
    </row>
    <row r="119" spans="17:19" x14ac:dyDescent="0.5">
      <c r="Q119" s="31"/>
      <c r="S119" s="31"/>
    </row>
    <row r="120" spans="17:19" x14ac:dyDescent="0.5">
      <c r="Q120" s="31"/>
      <c r="S120" s="31"/>
    </row>
    <row r="121" spans="17:19" x14ac:dyDescent="0.5">
      <c r="Q121" s="31"/>
      <c r="S121" s="31"/>
    </row>
  </sheetData>
  <mergeCells count="2">
    <mergeCell ref="C8:D8"/>
    <mergeCell ref="J8:K8"/>
  </mergeCells>
  <conditionalFormatting sqref="C21:C22">
    <cfRule type="containsText" dxfId="35" priority="5" operator="containsText" text="TRUE">
      <formula>NOT(ISERROR(SEARCH("TRUE",C21)))</formula>
    </cfRule>
    <cfRule type="containsText" dxfId="34" priority="6" operator="containsText" text="FALSE">
      <formula>NOT(ISERROR(SEARCH("FALSE",C21)))</formula>
    </cfRule>
  </conditionalFormatting>
  <conditionalFormatting sqref="P21">
    <cfRule type="containsText" dxfId="33" priority="3" operator="containsText" text="True">
      <formula>NOT(ISERROR(SEARCH("True",P21)))</formula>
    </cfRule>
    <cfRule type="containsText" dxfId="32" priority="4" operator="containsText" text="False">
      <formula>NOT(ISERROR(SEARCH("False",P21)))</formula>
    </cfRule>
  </conditionalFormatting>
  <conditionalFormatting sqref="J21:J22">
    <cfRule type="containsText" dxfId="31" priority="1" operator="containsText" text="TRUE">
      <formula>NOT(ISERROR(SEARCH("TRUE",J21)))</formula>
    </cfRule>
    <cfRule type="containsText" dxfId="30" priority="2" operator="containsText" text="FALSE">
      <formula>NOT(ISERROR(SEARCH("FALSE",J21)))</formula>
    </cfRule>
  </conditionalFormatting>
  <dataValidations count="7">
    <dataValidation type="list" allowBlank="1" showInputMessage="1" showErrorMessage="1" sqref="C27 J27">
      <formula1>"Yes,No"</formula1>
    </dataValidation>
    <dataValidation type="list" allowBlank="1" showInputMessage="1" showErrorMessage="1" sqref="C9 J9">
      <formula1>"ANH,NES,NWT,SRN,SVE,SWB,TMS,WSH,WSX,YKY,AFW,BRL,HDD,PRT,SES,SEW,SSC"</formula1>
    </dataValidation>
    <dataValidation type="list" allowBlank="1" showInputMessage="1" showErrorMessage="1" sqref="C15 J15">
      <formula1>"Accept, Partial accept, Reject"</formula1>
    </dataValidation>
    <dataValidation type="list" allowBlank="1" showInputMessage="1" showErrorMessage="1" sqref="C10 J10">
      <formula1>#REF!</formula1>
    </dataValidation>
    <dataValidation type="list" allowBlank="1" showInputMessage="1" showErrorMessage="1" sqref="C31:C38 J31:J38">
      <formula1>"Pass, Partial pass, Fail, Not assessed, N/A"</formula1>
    </dataValidation>
    <dataValidation type="list" allowBlank="1" showInputMessage="1" showErrorMessage="1" sqref="C30 J30">
      <formula1>"Pass, Partial pass, Fail, ,Not assessed, N/A"</formula1>
    </dataValidation>
    <dataValidation type="list" allowBlank="1" showInputMessage="1" showErrorMessage="1" sqref="I18:I20 B18:B20">
      <formula1>#REF!</formula1>
    </dataValidation>
  </dataValidations>
  <pageMargins left="0.70866141732283472" right="0.70866141732283472" top="0.74803149606299213" bottom="0.74803149606299213" header="0.31496062992125984" footer="0.31496062992125984"/>
  <pageSetup paperSize="8" scale="1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AA45"/>
  <sheetViews>
    <sheetView showGridLines="0" zoomScaleNormal="100" workbookViewId="0">
      <selection activeCell="D12" sqref="D12"/>
    </sheetView>
  </sheetViews>
  <sheetFormatPr defaultColWidth="8.54296875" defaultRowHeight="16" x14ac:dyDescent="0.5"/>
  <cols>
    <col min="1" max="1" width="2" style="1" customWidth="1"/>
    <col min="2" max="2" width="38.54296875" style="1" customWidth="1"/>
    <col min="3" max="3" width="16.54296875" style="1" customWidth="1"/>
    <col min="4" max="4" width="82.54296875" style="1" customWidth="1"/>
    <col min="5" max="5" width="8.54296875" style="1" customWidth="1"/>
    <col min="6" max="6" width="26.54296875" style="1" customWidth="1"/>
    <col min="7" max="7" width="10.7265625" style="1" customWidth="1"/>
    <col min="8" max="8" width="8.54296875" style="1" customWidth="1"/>
    <col min="9" max="9" width="29" style="1" customWidth="1"/>
    <col min="10" max="10" width="16.54296875" style="1" customWidth="1"/>
    <col min="11" max="11" width="101" style="31" customWidth="1"/>
    <col min="12" max="12" width="8.54296875" style="1" customWidth="1"/>
    <col min="13" max="13" width="44.26953125" style="31" customWidth="1"/>
    <col min="14" max="15" width="10.7265625" style="1" customWidth="1"/>
    <col min="16" max="16" width="22" style="1" customWidth="1"/>
    <col min="17" max="17" width="12.54296875" style="1" customWidth="1"/>
    <col min="18" max="18" width="97.54296875" style="1" customWidth="1"/>
    <col min="19" max="19" width="8.54296875" style="1" customWidth="1"/>
    <col min="20" max="20" width="14.54296875" style="1" customWidth="1"/>
    <col min="21" max="21" width="8.54296875" style="1" customWidth="1"/>
    <col min="22" max="16384" width="8.54296875" style="1"/>
  </cols>
  <sheetData>
    <row r="1" spans="2:27" s="3" customFormat="1" ht="21" x14ac:dyDescent="0.5">
      <c r="B1" s="14" t="s">
        <v>312</v>
      </c>
      <c r="C1" s="14"/>
      <c r="D1" s="14"/>
      <c r="E1" s="14"/>
      <c r="F1" s="14"/>
      <c r="G1" s="1"/>
      <c r="H1" s="4"/>
      <c r="I1" s="156" t="s">
        <v>538</v>
      </c>
      <c r="J1" s="156"/>
      <c r="K1" s="184"/>
      <c r="L1" s="156"/>
      <c r="M1" s="184"/>
      <c r="N1" s="158"/>
      <c r="O1" s="1"/>
      <c r="P1" s="2"/>
    </row>
    <row r="2" spans="2:27" s="3" customFormat="1" ht="21" x14ac:dyDescent="0.5">
      <c r="B2" s="15" t="s">
        <v>8</v>
      </c>
      <c r="C2" s="22"/>
      <c r="D2" s="22"/>
      <c r="E2" s="1"/>
      <c r="F2" s="1"/>
      <c r="G2" s="1"/>
      <c r="H2" s="4"/>
      <c r="I2" s="164" t="s">
        <v>8</v>
      </c>
      <c r="J2" s="156"/>
      <c r="K2" s="184"/>
      <c r="L2" s="158"/>
      <c r="M2" s="185"/>
      <c r="N2" s="158"/>
      <c r="O2" s="1"/>
      <c r="P2" s="2"/>
      <c r="T2" s="1"/>
      <c r="U2" s="1"/>
      <c r="V2" s="1"/>
      <c r="W2" s="1"/>
      <c r="X2" s="1"/>
      <c r="Y2" s="1"/>
      <c r="Z2" s="1"/>
      <c r="AA2" s="1"/>
    </row>
    <row r="3" spans="2:27" x14ac:dyDescent="0.5">
      <c r="B3" s="21" t="s">
        <v>9</v>
      </c>
      <c r="C3" s="23" t="s">
        <v>452</v>
      </c>
      <c r="I3" s="159" t="s">
        <v>9</v>
      </c>
      <c r="J3" s="160" t="s">
        <v>452</v>
      </c>
      <c r="K3" s="185"/>
      <c r="L3" s="158"/>
      <c r="M3" s="185"/>
      <c r="N3" s="158"/>
    </row>
    <row r="4" spans="2:27" x14ac:dyDescent="0.5">
      <c r="B4" s="21" t="s">
        <v>10</v>
      </c>
      <c r="C4" s="24">
        <v>43769</v>
      </c>
      <c r="I4" s="159" t="s">
        <v>10</v>
      </c>
      <c r="J4" s="161">
        <v>43581</v>
      </c>
      <c r="K4" s="185"/>
      <c r="L4" s="158"/>
      <c r="M4" s="185"/>
      <c r="N4" s="158"/>
    </row>
    <row r="5" spans="2:27" ht="32" x14ac:dyDescent="0.5">
      <c r="B5" s="21" t="s">
        <v>414</v>
      </c>
      <c r="C5" s="24" t="s">
        <v>542</v>
      </c>
      <c r="I5" s="159" t="s">
        <v>414</v>
      </c>
      <c r="J5" s="186" t="s">
        <v>572</v>
      </c>
      <c r="K5" s="185"/>
      <c r="L5" s="158"/>
      <c r="M5" s="185"/>
      <c r="N5" s="158"/>
    </row>
    <row r="6" spans="2:27" x14ac:dyDescent="0.5">
      <c r="B6" s="19"/>
      <c r="C6" s="20"/>
      <c r="D6" s="20"/>
      <c r="I6" s="162"/>
      <c r="J6" s="163"/>
      <c r="K6" s="187"/>
      <c r="L6" s="158"/>
      <c r="M6" s="185"/>
      <c r="N6" s="158"/>
    </row>
    <row r="7" spans="2:27" x14ac:dyDescent="0.5">
      <c r="B7" s="15" t="s">
        <v>11</v>
      </c>
      <c r="I7" s="164" t="s">
        <v>11</v>
      </c>
      <c r="J7" s="158"/>
      <c r="K7" s="185"/>
      <c r="L7" s="158"/>
      <c r="M7" s="185"/>
      <c r="N7" s="158"/>
    </row>
    <row r="8" spans="2:27" ht="110.25" customHeight="1" x14ac:dyDescent="0.5">
      <c r="B8" s="16" t="s">
        <v>12</v>
      </c>
      <c r="C8" s="287" t="s">
        <v>415</v>
      </c>
      <c r="D8" s="288"/>
      <c r="I8" s="188" t="s">
        <v>12</v>
      </c>
      <c r="J8" s="289" t="s">
        <v>415</v>
      </c>
      <c r="K8" s="289"/>
      <c r="L8" s="158"/>
      <c r="M8" s="185"/>
      <c r="N8" s="158"/>
    </row>
    <row r="9" spans="2:27" ht="21" x14ac:dyDescent="0.6">
      <c r="B9" s="16" t="s">
        <v>1</v>
      </c>
      <c r="C9" s="153" t="s">
        <v>41</v>
      </c>
      <c r="D9" s="18"/>
      <c r="I9" s="188" t="s">
        <v>1</v>
      </c>
      <c r="J9" s="190" t="s">
        <v>41</v>
      </c>
      <c r="K9" s="191"/>
      <c r="L9" s="158"/>
      <c r="M9" s="185"/>
      <c r="N9" s="158"/>
      <c r="P9" s="82" t="s">
        <v>398</v>
      </c>
      <c r="Q9" s="83"/>
      <c r="R9" s="83"/>
      <c r="S9" s="83"/>
      <c r="T9" s="83"/>
    </row>
    <row r="10" spans="2:27" x14ac:dyDescent="0.5">
      <c r="B10" s="16" t="s">
        <v>13</v>
      </c>
      <c r="C10" s="6" t="s">
        <v>7</v>
      </c>
      <c r="I10" s="188" t="s">
        <v>13</v>
      </c>
      <c r="J10" s="176" t="s">
        <v>7</v>
      </c>
      <c r="K10" s="185"/>
      <c r="L10" s="158"/>
      <c r="M10" s="185"/>
      <c r="N10" s="158"/>
      <c r="P10" s="83"/>
      <c r="Q10" s="83"/>
      <c r="R10" s="83"/>
      <c r="S10" s="83"/>
      <c r="T10" s="83"/>
    </row>
    <row r="11" spans="2:27" x14ac:dyDescent="0.5">
      <c r="B11" s="16" t="s">
        <v>14</v>
      </c>
      <c r="C11" s="6" t="s">
        <v>331</v>
      </c>
      <c r="D11" s="18"/>
      <c r="F11" s="105" t="s">
        <v>463</v>
      </c>
      <c r="G11" s="118">
        <f>79.008</f>
        <v>79.007999999999996</v>
      </c>
      <c r="I11" s="188" t="s">
        <v>14</v>
      </c>
      <c r="J11" s="176" t="s">
        <v>331</v>
      </c>
      <c r="K11" s="191"/>
      <c r="L11" s="158"/>
      <c r="M11" s="185" t="s">
        <v>463</v>
      </c>
      <c r="N11" s="225">
        <v>79.007999999999996</v>
      </c>
      <c r="O11" s="183"/>
      <c r="P11" s="83"/>
      <c r="Q11" s="83"/>
      <c r="R11" s="83"/>
      <c r="S11" s="83"/>
      <c r="T11" s="83"/>
    </row>
    <row r="12" spans="2:27" ht="32" x14ac:dyDescent="0.5">
      <c r="B12" s="16" t="s">
        <v>15</v>
      </c>
      <c r="C12" s="5">
        <f>SUM(F_Inputs!$Q$9:$U$9)</f>
        <v>69.497</v>
      </c>
      <c r="D12" s="303" t="s">
        <v>461</v>
      </c>
      <c r="F12" s="104"/>
      <c r="I12" s="188" t="s">
        <v>15</v>
      </c>
      <c r="J12" s="192">
        <v>69.497</v>
      </c>
      <c r="K12" s="223" t="s">
        <v>461</v>
      </c>
      <c r="L12" s="158"/>
      <c r="M12" s="185"/>
      <c r="N12" s="158"/>
      <c r="O12" s="183"/>
      <c r="P12" s="84" t="s">
        <v>15</v>
      </c>
      <c r="Q12" s="85">
        <v>79.007999999999996</v>
      </c>
      <c r="R12" s="86" t="s">
        <v>358</v>
      </c>
      <c r="S12" s="86"/>
      <c r="T12" s="86"/>
    </row>
    <row r="13" spans="2:27" x14ac:dyDescent="0.5">
      <c r="I13" s="158"/>
      <c r="J13" s="158"/>
      <c r="K13" s="185"/>
      <c r="L13" s="158"/>
      <c r="M13" s="185"/>
      <c r="N13" s="158"/>
      <c r="O13" s="183"/>
      <c r="P13" s="86"/>
      <c r="Q13" s="86"/>
      <c r="R13" s="86"/>
      <c r="S13" s="86"/>
      <c r="T13" s="86"/>
    </row>
    <row r="14" spans="2:27" x14ac:dyDescent="0.5">
      <c r="B14" s="15" t="s">
        <v>337</v>
      </c>
      <c r="I14" s="164" t="s">
        <v>337</v>
      </c>
      <c r="J14" s="158"/>
      <c r="K14" s="185"/>
      <c r="L14" s="158"/>
      <c r="M14" s="185"/>
      <c r="N14" s="158"/>
      <c r="O14" s="183"/>
      <c r="P14" s="87" t="s">
        <v>337</v>
      </c>
      <c r="Q14" s="86"/>
      <c r="R14" s="86"/>
      <c r="S14" s="86"/>
      <c r="T14" s="86"/>
    </row>
    <row r="15" spans="2:27" ht="144" x14ac:dyDescent="0.5">
      <c r="B15" s="6" t="s">
        <v>31</v>
      </c>
      <c r="C15" s="16" t="s">
        <v>328</v>
      </c>
      <c r="D15" s="28" t="s">
        <v>553</v>
      </c>
      <c r="F15" s="105" t="s">
        <v>458</v>
      </c>
      <c r="G15" s="106">
        <v>0.05</v>
      </c>
      <c r="I15" s="176" t="s">
        <v>31</v>
      </c>
      <c r="J15" s="188" t="s">
        <v>328</v>
      </c>
      <c r="K15" s="222" t="s">
        <v>462</v>
      </c>
      <c r="L15" s="158"/>
      <c r="M15" s="185" t="s">
        <v>458</v>
      </c>
      <c r="N15" s="220">
        <v>0.05</v>
      </c>
      <c r="O15" s="183"/>
      <c r="P15" s="85" t="s">
        <v>31</v>
      </c>
      <c r="Q15" s="84" t="s">
        <v>328</v>
      </c>
      <c r="R15" s="88" t="s">
        <v>365</v>
      </c>
      <c r="S15" s="86"/>
      <c r="T15" s="86"/>
    </row>
    <row r="16" spans="2:27" x14ac:dyDescent="0.5">
      <c r="B16" s="6" t="s">
        <v>338</v>
      </c>
      <c r="C16" s="121">
        <f>C12*(1-$G$15)+(G11-C12)</f>
        <v>75.533149999999992</v>
      </c>
      <c r="I16" s="176" t="s">
        <v>338</v>
      </c>
      <c r="J16" s="221">
        <v>75.533149999999992</v>
      </c>
      <c r="K16" s="185"/>
      <c r="L16" s="158"/>
      <c r="M16" s="185"/>
      <c r="N16" s="158"/>
      <c r="O16" s="183"/>
      <c r="P16" s="85" t="s">
        <v>338</v>
      </c>
      <c r="Q16" s="89">
        <v>41.6982</v>
      </c>
      <c r="R16" s="86"/>
      <c r="S16" s="86"/>
      <c r="T16" s="86"/>
    </row>
    <row r="17" spans="2:20" x14ac:dyDescent="0.5">
      <c r="B17" s="41" t="s">
        <v>336</v>
      </c>
      <c r="C17" s="42"/>
      <c r="I17" s="176" t="s">
        <v>336</v>
      </c>
      <c r="J17" s="193"/>
      <c r="K17" s="185"/>
      <c r="L17" s="158"/>
      <c r="M17" s="185"/>
      <c r="N17" s="158"/>
      <c r="O17" s="183"/>
      <c r="P17" s="85" t="s">
        <v>336</v>
      </c>
      <c r="Q17" s="90"/>
      <c r="R17" s="86"/>
      <c r="S17" s="86"/>
      <c r="T17" s="86"/>
    </row>
    <row r="18" spans="2:20" x14ac:dyDescent="0.5">
      <c r="B18" s="41" t="s">
        <v>394</v>
      </c>
      <c r="C18" s="98">
        <f>C16</f>
        <v>75.533149999999992</v>
      </c>
      <c r="I18" s="176" t="s">
        <v>394</v>
      </c>
      <c r="J18" s="224">
        <v>75.533149999999992</v>
      </c>
      <c r="K18" s="185"/>
      <c r="L18" s="158"/>
      <c r="M18" s="185"/>
      <c r="N18" s="158"/>
      <c r="O18" s="183"/>
      <c r="P18" s="85" t="s">
        <v>394</v>
      </c>
      <c r="Q18" s="90">
        <v>41.6982</v>
      </c>
      <c r="R18" s="86"/>
      <c r="S18" s="86"/>
      <c r="T18" s="86"/>
    </row>
    <row r="19" spans="2:20" x14ac:dyDescent="0.5">
      <c r="B19" s="41" t="s">
        <v>329</v>
      </c>
      <c r="C19" s="42"/>
      <c r="I19" s="176" t="s">
        <v>368</v>
      </c>
      <c r="J19" s="193"/>
      <c r="K19" s="185"/>
      <c r="L19" s="158"/>
      <c r="M19" s="185"/>
      <c r="N19" s="158"/>
      <c r="O19" s="183"/>
      <c r="P19" s="85" t="s">
        <v>368</v>
      </c>
      <c r="Q19" s="90"/>
      <c r="R19" s="86"/>
      <c r="S19" s="86"/>
      <c r="T19" s="86"/>
    </row>
    <row r="20" spans="2:20" x14ac:dyDescent="0.5">
      <c r="B20" s="41" t="s">
        <v>329</v>
      </c>
      <c r="C20" s="41"/>
      <c r="I20" s="176" t="s">
        <v>369</v>
      </c>
      <c r="J20" s="176"/>
      <c r="K20" s="185"/>
      <c r="L20" s="158"/>
      <c r="M20" s="185"/>
      <c r="N20" s="158"/>
      <c r="O20" s="183"/>
      <c r="P20" s="85" t="s">
        <v>369</v>
      </c>
      <c r="Q20" s="85"/>
      <c r="R20" s="86"/>
      <c r="S20" s="86"/>
      <c r="T20" s="86"/>
    </row>
    <row r="21" spans="2:20" x14ac:dyDescent="0.5">
      <c r="B21" s="73" t="s">
        <v>370</v>
      </c>
      <c r="C21" s="3" t="b">
        <f>SUM(C17:C20)=C16</f>
        <v>1</v>
      </c>
      <c r="I21" s="194" t="s">
        <v>370</v>
      </c>
      <c r="J21" s="195" t="b">
        <v>1</v>
      </c>
      <c r="K21" s="185"/>
      <c r="L21" s="158"/>
      <c r="M21" s="185"/>
      <c r="N21" s="158"/>
      <c r="O21" s="183"/>
      <c r="P21" s="91" t="s">
        <v>370</v>
      </c>
      <c r="Q21" s="92" t="b">
        <v>1</v>
      </c>
      <c r="R21" s="86"/>
      <c r="S21" s="86"/>
      <c r="T21" s="86"/>
    </row>
    <row r="22" spans="2:20" x14ac:dyDescent="0.5">
      <c r="B22" s="15"/>
      <c r="I22" s="194"/>
      <c r="J22" s="195"/>
      <c r="K22" s="185"/>
      <c r="L22" s="158"/>
      <c r="M22" s="185"/>
      <c r="N22" s="158"/>
      <c r="P22" s="86"/>
      <c r="Q22" s="86"/>
      <c r="R22" s="86"/>
      <c r="S22" s="86"/>
      <c r="T22" s="86"/>
    </row>
    <row r="23" spans="2:20" x14ac:dyDescent="0.5">
      <c r="B23" s="15" t="s">
        <v>17</v>
      </c>
      <c r="I23" s="164" t="s">
        <v>17</v>
      </c>
      <c r="J23" s="158"/>
      <c r="K23" s="185"/>
      <c r="L23" s="158"/>
      <c r="M23" s="185"/>
      <c r="N23" s="158"/>
      <c r="P23" s="87" t="s">
        <v>17</v>
      </c>
      <c r="Q23" s="86"/>
      <c r="R23" s="86"/>
      <c r="S23" s="86"/>
      <c r="T23" s="86"/>
    </row>
    <row r="24" spans="2:20" x14ac:dyDescent="0.5">
      <c r="B24" s="6" t="s">
        <v>18</v>
      </c>
      <c r="C24" s="39">
        <v>0</v>
      </c>
      <c r="I24" s="176" t="s">
        <v>18</v>
      </c>
      <c r="J24" s="176">
        <v>0</v>
      </c>
      <c r="K24" s="185"/>
      <c r="L24" s="158"/>
      <c r="M24" s="185"/>
      <c r="N24" s="158"/>
      <c r="P24" s="85" t="s">
        <v>18</v>
      </c>
      <c r="Q24" s="93"/>
      <c r="R24" s="86"/>
      <c r="S24" s="86"/>
      <c r="T24" s="86"/>
    </row>
    <row r="25" spans="2:20" x14ac:dyDescent="0.5">
      <c r="B25" s="6" t="s">
        <v>16</v>
      </c>
      <c r="C25" s="43">
        <f>SUM(F_Inputs!Q199:U199)</f>
        <v>320.43</v>
      </c>
      <c r="I25" s="176" t="s">
        <v>16</v>
      </c>
      <c r="J25" s="196">
        <v>320.43</v>
      </c>
      <c r="K25" s="185"/>
      <c r="L25" s="158"/>
      <c r="M25" s="185"/>
      <c r="N25" s="158"/>
      <c r="P25" s="85" t="s">
        <v>16</v>
      </c>
      <c r="Q25" s="89">
        <v>320.18700000000001</v>
      </c>
      <c r="R25" s="86"/>
      <c r="S25" s="86"/>
      <c r="T25" s="86"/>
    </row>
    <row r="26" spans="2:20" ht="32" x14ac:dyDescent="0.5">
      <c r="B26" s="25" t="s">
        <v>19</v>
      </c>
      <c r="C26" s="29">
        <f>(C12-C24)/C25</f>
        <v>0.21688668351902132</v>
      </c>
      <c r="I26" s="178" t="s">
        <v>19</v>
      </c>
      <c r="J26" s="197">
        <v>0.21688668351902132</v>
      </c>
      <c r="K26" s="185"/>
      <c r="L26" s="158"/>
      <c r="M26" s="185"/>
      <c r="N26" s="158"/>
      <c r="P26" s="94" t="s">
        <v>19</v>
      </c>
      <c r="Q26" s="95">
        <v>0.24675580207816056</v>
      </c>
      <c r="R26" s="86"/>
      <c r="S26" s="86"/>
      <c r="T26" s="86"/>
    </row>
    <row r="27" spans="2:20" ht="32" x14ac:dyDescent="0.5">
      <c r="B27" s="25" t="s">
        <v>20</v>
      </c>
      <c r="C27" s="6" t="s">
        <v>313</v>
      </c>
      <c r="I27" s="178" t="s">
        <v>20</v>
      </c>
      <c r="J27" s="176" t="s">
        <v>313</v>
      </c>
      <c r="K27" s="185"/>
      <c r="L27" s="158"/>
      <c r="M27" s="185"/>
      <c r="N27" s="158"/>
      <c r="P27" s="94" t="s">
        <v>20</v>
      </c>
      <c r="Q27" s="85" t="s">
        <v>313</v>
      </c>
      <c r="R27" s="86"/>
      <c r="S27" s="86"/>
      <c r="T27" s="86"/>
    </row>
    <row r="28" spans="2:20" x14ac:dyDescent="0.5">
      <c r="I28" s="158"/>
      <c r="J28" s="158"/>
      <c r="K28" s="185"/>
      <c r="L28" s="158"/>
      <c r="M28" s="185"/>
      <c r="N28" s="158"/>
      <c r="P28" s="86"/>
      <c r="Q28" s="86"/>
      <c r="R28" s="86"/>
      <c r="S28" s="86"/>
      <c r="T28" s="86"/>
    </row>
    <row r="29" spans="2:20" x14ac:dyDescent="0.5">
      <c r="B29" s="15" t="s">
        <v>21</v>
      </c>
      <c r="F29" s="15" t="s">
        <v>22</v>
      </c>
      <c r="I29" s="164" t="s">
        <v>21</v>
      </c>
      <c r="J29" s="158"/>
      <c r="K29" s="185"/>
      <c r="L29" s="158"/>
      <c r="M29" s="198" t="s">
        <v>22</v>
      </c>
      <c r="N29" s="158"/>
      <c r="P29" s="96" t="s">
        <v>21</v>
      </c>
      <c r="Q29" s="97"/>
      <c r="R29" s="97"/>
      <c r="S29" s="97"/>
      <c r="T29" s="96" t="s">
        <v>22</v>
      </c>
    </row>
    <row r="30" spans="2:20" ht="318.75" customHeight="1" x14ac:dyDescent="0.5">
      <c r="B30" s="16" t="s">
        <v>23</v>
      </c>
      <c r="C30" s="16" t="s">
        <v>314</v>
      </c>
      <c r="D30" s="17" t="s">
        <v>548</v>
      </c>
      <c r="F30" s="28" t="s">
        <v>547</v>
      </c>
      <c r="I30" s="188" t="s">
        <v>23</v>
      </c>
      <c r="J30" s="188" t="s">
        <v>314</v>
      </c>
      <c r="K30" s="189" t="s">
        <v>495</v>
      </c>
      <c r="L30" s="158"/>
      <c r="M30" s="222" t="s">
        <v>496</v>
      </c>
      <c r="N30" s="158"/>
      <c r="P30" s="88" t="s">
        <v>23</v>
      </c>
      <c r="Q30" s="88" t="s">
        <v>314</v>
      </c>
      <c r="R30" s="88" t="s">
        <v>401</v>
      </c>
      <c r="S30" s="97"/>
      <c r="T30" s="88" t="s">
        <v>315</v>
      </c>
    </row>
    <row r="31" spans="2:20" ht="160" x14ac:dyDescent="0.5">
      <c r="B31" s="16" t="s">
        <v>24</v>
      </c>
      <c r="C31" s="16" t="s">
        <v>314</v>
      </c>
      <c r="D31" s="17" t="s">
        <v>548</v>
      </c>
      <c r="F31" s="28" t="s">
        <v>547</v>
      </c>
      <c r="I31" s="188" t="s">
        <v>24</v>
      </c>
      <c r="J31" s="188" t="s">
        <v>314</v>
      </c>
      <c r="K31" s="189" t="s">
        <v>497</v>
      </c>
      <c r="L31" s="158"/>
      <c r="M31" s="222" t="s">
        <v>498</v>
      </c>
      <c r="N31" s="158"/>
      <c r="P31" s="88" t="s">
        <v>24</v>
      </c>
      <c r="Q31" s="88" t="s">
        <v>316</v>
      </c>
      <c r="R31" s="88" t="s">
        <v>359</v>
      </c>
      <c r="S31" s="97"/>
      <c r="T31" s="88" t="s">
        <v>315</v>
      </c>
    </row>
    <row r="32" spans="2:20" x14ac:dyDescent="0.5">
      <c r="B32" s="16" t="s">
        <v>25</v>
      </c>
      <c r="C32" s="16" t="s">
        <v>360</v>
      </c>
      <c r="D32" s="17" t="s">
        <v>329</v>
      </c>
      <c r="F32" s="28" t="s">
        <v>547</v>
      </c>
      <c r="I32" s="188" t="s">
        <v>25</v>
      </c>
      <c r="J32" s="188" t="s">
        <v>360</v>
      </c>
      <c r="K32" s="188" t="s">
        <v>416</v>
      </c>
      <c r="L32" s="158"/>
      <c r="M32" s="188" t="s">
        <v>417</v>
      </c>
      <c r="N32" s="158"/>
      <c r="P32" s="88" t="s">
        <v>25</v>
      </c>
      <c r="Q32" s="88" t="s">
        <v>360</v>
      </c>
      <c r="R32" s="88" t="s">
        <v>361</v>
      </c>
      <c r="S32" s="97"/>
      <c r="T32" s="88" t="s">
        <v>329</v>
      </c>
    </row>
    <row r="33" spans="2:21" ht="409.5" x14ac:dyDescent="0.5">
      <c r="B33" s="16" t="s">
        <v>26</v>
      </c>
      <c r="C33" s="16" t="s">
        <v>314</v>
      </c>
      <c r="D33" s="17" t="s">
        <v>548</v>
      </c>
      <c r="F33" s="28" t="s">
        <v>547</v>
      </c>
      <c r="I33" s="188" t="s">
        <v>26</v>
      </c>
      <c r="J33" s="188" t="s">
        <v>314</v>
      </c>
      <c r="K33" s="189" t="s">
        <v>499</v>
      </c>
      <c r="L33" s="158"/>
      <c r="M33" s="189" t="s">
        <v>500</v>
      </c>
      <c r="N33" s="158"/>
      <c r="P33" s="88" t="s">
        <v>26</v>
      </c>
      <c r="Q33" s="88" t="s">
        <v>317</v>
      </c>
      <c r="R33" s="88" t="s">
        <v>362</v>
      </c>
      <c r="S33" s="97"/>
      <c r="T33" s="88" t="s">
        <v>318</v>
      </c>
    </row>
    <row r="34" spans="2:21" ht="286.5" customHeight="1" x14ac:dyDescent="0.5">
      <c r="B34" s="16" t="s">
        <v>27</v>
      </c>
      <c r="C34" s="16" t="s">
        <v>316</v>
      </c>
      <c r="D34" s="17" t="s">
        <v>548</v>
      </c>
      <c r="F34" s="28" t="s">
        <v>547</v>
      </c>
      <c r="I34" s="188" t="s">
        <v>27</v>
      </c>
      <c r="J34" s="188" t="s">
        <v>316</v>
      </c>
      <c r="K34" s="189" t="s">
        <v>501</v>
      </c>
      <c r="L34" s="158"/>
      <c r="M34" s="222" t="s">
        <v>418</v>
      </c>
      <c r="N34" s="158"/>
      <c r="P34" s="88" t="s">
        <v>27</v>
      </c>
      <c r="Q34" s="88" t="s">
        <v>316</v>
      </c>
      <c r="R34" s="88" t="s">
        <v>402</v>
      </c>
      <c r="S34" s="97"/>
      <c r="T34" s="88" t="s">
        <v>319</v>
      </c>
    </row>
    <row r="35" spans="2:21" ht="112" x14ac:dyDescent="0.5">
      <c r="B35" s="16" t="s">
        <v>28</v>
      </c>
      <c r="C35" s="16" t="s">
        <v>314</v>
      </c>
      <c r="D35" s="17" t="s">
        <v>548</v>
      </c>
      <c r="F35" s="28" t="s">
        <v>547</v>
      </c>
      <c r="I35" s="188" t="s">
        <v>28</v>
      </c>
      <c r="J35" s="188" t="s">
        <v>314</v>
      </c>
      <c r="K35" s="189" t="s">
        <v>502</v>
      </c>
      <c r="L35" s="158"/>
      <c r="M35" s="222" t="s">
        <v>503</v>
      </c>
      <c r="N35" s="158"/>
      <c r="P35" s="88" t="s">
        <v>28</v>
      </c>
      <c r="Q35" s="88" t="s">
        <v>316</v>
      </c>
      <c r="R35" s="88" t="s">
        <v>403</v>
      </c>
      <c r="S35" s="97"/>
      <c r="T35" s="88" t="s">
        <v>320</v>
      </c>
    </row>
    <row r="36" spans="2:21" ht="80" x14ac:dyDescent="0.5">
      <c r="B36" s="16" t="s">
        <v>29</v>
      </c>
      <c r="C36" s="16" t="s">
        <v>314</v>
      </c>
      <c r="D36" s="17" t="s">
        <v>548</v>
      </c>
      <c r="F36" s="28" t="s">
        <v>547</v>
      </c>
      <c r="I36" s="188" t="s">
        <v>29</v>
      </c>
      <c r="J36" s="188" t="s">
        <v>314</v>
      </c>
      <c r="K36" s="189" t="s">
        <v>419</v>
      </c>
      <c r="L36" s="158"/>
      <c r="M36" s="222" t="s">
        <v>503</v>
      </c>
      <c r="N36" s="158"/>
      <c r="P36" s="88" t="s">
        <v>29</v>
      </c>
      <c r="Q36" s="88" t="s">
        <v>316</v>
      </c>
      <c r="R36" s="88" t="s">
        <v>404</v>
      </c>
      <c r="S36" s="97"/>
      <c r="T36" s="88" t="s">
        <v>320</v>
      </c>
    </row>
    <row r="37" spans="2:21" ht="64" x14ac:dyDescent="0.5">
      <c r="B37" s="16" t="s">
        <v>30</v>
      </c>
      <c r="C37" s="16" t="s">
        <v>316</v>
      </c>
      <c r="D37" s="17" t="s">
        <v>548</v>
      </c>
      <c r="F37" s="28" t="s">
        <v>547</v>
      </c>
      <c r="I37" s="188" t="s">
        <v>30</v>
      </c>
      <c r="J37" s="188" t="s">
        <v>316</v>
      </c>
      <c r="K37" s="189" t="s">
        <v>420</v>
      </c>
      <c r="L37" s="158"/>
      <c r="M37" s="222" t="s">
        <v>421</v>
      </c>
      <c r="N37" s="158"/>
      <c r="P37" s="88" t="s">
        <v>30</v>
      </c>
      <c r="Q37" s="88" t="s">
        <v>316</v>
      </c>
      <c r="R37" s="88" t="s">
        <v>405</v>
      </c>
      <c r="S37" s="97"/>
      <c r="T37" s="88" t="s">
        <v>320</v>
      </c>
    </row>
    <row r="38" spans="2:21" x14ac:dyDescent="0.5">
      <c r="B38" s="27"/>
      <c r="C38" s="27"/>
      <c r="D38" s="27"/>
      <c r="F38" s="26"/>
      <c r="I38" s="27"/>
      <c r="J38" s="27"/>
      <c r="K38" s="35"/>
      <c r="M38" s="32"/>
    </row>
    <row r="39" spans="2:21" x14ac:dyDescent="0.5">
      <c r="B39" s="15"/>
      <c r="C39" s="40"/>
      <c r="I39" s="15"/>
      <c r="J39" s="40"/>
    </row>
    <row r="40" spans="2:21" x14ac:dyDescent="0.5">
      <c r="B40" s="15"/>
      <c r="C40" s="40"/>
      <c r="I40" s="15"/>
      <c r="J40" s="40"/>
    </row>
    <row r="45" spans="2:21" x14ac:dyDescent="0.5">
      <c r="U45" s="4"/>
    </row>
  </sheetData>
  <mergeCells count="2">
    <mergeCell ref="C8:D8"/>
    <mergeCell ref="J8:K8"/>
  </mergeCells>
  <conditionalFormatting sqref="C21">
    <cfRule type="containsText" dxfId="29" priority="7" operator="containsText" text="TRUE">
      <formula>NOT(ISERROR(SEARCH("TRUE",C21)))</formula>
    </cfRule>
    <cfRule type="containsText" dxfId="28" priority="8" operator="containsText" text="FALSE">
      <formula>NOT(ISERROR(SEARCH("FALSE",C21)))</formula>
    </cfRule>
  </conditionalFormatting>
  <conditionalFormatting sqref="Q21">
    <cfRule type="containsText" dxfId="27" priority="5" operator="containsText" text="True">
      <formula>NOT(ISERROR(SEARCH("True",Q21)))</formula>
    </cfRule>
    <cfRule type="containsText" dxfId="26" priority="6" operator="containsText" text="False">
      <formula>NOT(ISERROR(SEARCH("False",Q21)))</formula>
    </cfRule>
  </conditionalFormatting>
  <conditionalFormatting sqref="J21:J22">
    <cfRule type="containsText" dxfId="25" priority="1" operator="containsText" text="TRUE">
      <formula>NOT(ISERROR(SEARCH("TRUE",J21)))</formula>
    </cfRule>
    <cfRule type="containsText" dxfId="24" priority="2" operator="containsText" text="FALSE">
      <formula>NOT(ISERROR(SEARCH("FALSE",J21)))</formula>
    </cfRule>
  </conditionalFormatting>
  <dataValidations count="5">
    <dataValidation type="list" allowBlank="1" showInputMessage="1" showErrorMessage="1" sqref="C15 J15">
      <formula1>"Accept, Partial accept, Reject"</formula1>
    </dataValidation>
    <dataValidation type="list" allowBlank="1" showInputMessage="1" showErrorMessage="1" sqref="C27 J27">
      <formula1>"Yes,No"</formula1>
    </dataValidation>
    <dataValidation type="list" allowBlank="1" showInputMessage="1" showErrorMessage="1" sqref="C9 J9">
      <formula1>"ANH,NES,NWT,SRN,SVE,SWB,TMS,WSH,WSX,YKY,AFW,BRL,HDD,PRT,SES,SEW,SSC"</formula1>
    </dataValidation>
    <dataValidation type="list" allowBlank="1" showInputMessage="1" showErrorMessage="1" sqref="C30:C38 J30:J38">
      <formula1>"Pass, Partial pass, Fail, Not assessed, N/A"</formula1>
    </dataValidation>
    <dataValidation type="list" allowBlank="1" showInputMessage="1" showErrorMessage="1" sqref="I18:I20 B18:B20">
      <formula1>#REF!</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94"/>
  <sheetViews>
    <sheetView showGridLines="0" zoomScaleNormal="100" workbookViewId="0">
      <pane ySplit="1" topLeftCell="A2" activePane="bottomLeft" state="frozen"/>
      <selection pane="bottomLeft"/>
    </sheetView>
  </sheetViews>
  <sheetFormatPr defaultColWidth="8.54296875" defaultRowHeight="16" x14ac:dyDescent="0.5"/>
  <cols>
    <col min="1" max="1" width="2" style="1" customWidth="1"/>
    <col min="2" max="2" width="38.54296875" style="1" customWidth="1"/>
    <col min="3" max="3" width="16.54296875" style="1" customWidth="1"/>
    <col min="4" max="4" width="97.7265625" style="1" customWidth="1"/>
    <col min="5" max="5" width="7.26953125" style="1" customWidth="1"/>
    <col min="6" max="6" width="23" style="1" customWidth="1"/>
    <col min="7" max="8" width="8.54296875" style="1" customWidth="1"/>
    <col min="9" max="9" width="28" style="1" customWidth="1"/>
    <col min="10" max="10" width="14.54296875" style="1" customWidth="1"/>
    <col min="11" max="11" width="100" style="1" customWidth="1"/>
    <col min="12" max="12" width="8.54296875" style="1" customWidth="1"/>
    <col min="13" max="13" width="23.54296875" style="1" customWidth="1"/>
    <col min="14" max="14" width="8.54296875" style="1" customWidth="1"/>
    <col min="15" max="16" width="8.54296875" style="1"/>
    <col min="17" max="17" width="28" style="1" customWidth="1"/>
    <col min="18" max="18" width="14.54296875" style="1" customWidth="1"/>
    <col min="19" max="19" width="100" style="1" customWidth="1"/>
    <col min="20" max="20" width="8.54296875" style="1" customWidth="1"/>
    <col min="21" max="21" width="23.54296875" style="1" customWidth="1"/>
    <col min="22" max="22" width="8.54296875" style="1" customWidth="1"/>
    <col min="23" max="16384" width="8.54296875" style="1"/>
  </cols>
  <sheetData>
    <row r="1" spans="2:21" s="3" customFormat="1" ht="21" x14ac:dyDescent="0.5">
      <c r="B1" s="14" t="s">
        <v>36</v>
      </c>
      <c r="C1" s="14"/>
      <c r="D1" s="14"/>
      <c r="E1" s="14"/>
      <c r="F1" s="14"/>
      <c r="G1" s="1"/>
      <c r="H1" s="4"/>
      <c r="I1" s="156" t="s">
        <v>538</v>
      </c>
      <c r="J1" s="156"/>
      <c r="K1" s="156"/>
      <c r="L1" s="156"/>
      <c r="M1" s="156"/>
      <c r="Q1" s="2"/>
    </row>
    <row r="2" spans="2:21" s="3" customFormat="1" ht="21" x14ac:dyDescent="0.5">
      <c r="B2" s="122" t="s">
        <v>8</v>
      </c>
      <c r="C2" s="22"/>
      <c r="D2" s="22"/>
      <c r="E2" s="1"/>
      <c r="F2" s="1"/>
      <c r="G2" s="1"/>
      <c r="H2" s="4"/>
      <c r="I2" s="157" t="s">
        <v>8</v>
      </c>
      <c r="J2" s="156"/>
      <c r="K2" s="156"/>
      <c r="L2" s="158"/>
      <c r="M2" s="158"/>
      <c r="Q2" s="2"/>
    </row>
    <row r="3" spans="2:21" x14ac:dyDescent="0.5">
      <c r="B3" s="21" t="s">
        <v>9</v>
      </c>
      <c r="C3" s="23" t="s">
        <v>436</v>
      </c>
      <c r="I3" s="159" t="s">
        <v>9</v>
      </c>
      <c r="J3" s="160" t="s">
        <v>436</v>
      </c>
      <c r="K3" s="158"/>
      <c r="L3" s="158"/>
      <c r="M3" s="158"/>
    </row>
    <row r="4" spans="2:21" x14ac:dyDescent="0.5">
      <c r="B4" s="21" t="s">
        <v>10</v>
      </c>
      <c r="C4" s="24">
        <v>43763</v>
      </c>
      <c r="I4" s="159" t="s">
        <v>10</v>
      </c>
      <c r="J4" s="161">
        <v>43598</v>
      </c>
      <c r="K4" s="158"/>
      <c r="L4" s="158"/>
      <c r="M4" s="158"/>
    </row>
    <row r="5" spans="2:21" x14ac:dyDescent="0.5">
      <c r="B5" s="21" t="s">
        <v>414</v>
      </c>
      <c r="C5" s="24" t="s">
        <v>554</v>
      </c>
      <c r="I5" s="159" t="s">
        <v>414</v>
      </c>
      <c r="J5" s="161" t="s">
        <v>504</v>
      </c>
      <c r="K5" s="158"/>
      <c r="L5" s="158"/>
      <c r="M5" s="158"/>
    </row>
    <row r="6" spans="2:21" x14ac:dyDescent="0.5">
      <c r="B6" s="19"/>
      <c r="C6" s="20"/>
      <c r="D6" s="20"/>
      <c r="I6" s="162"/>
      <c r="J6" s="163"/>
      <c r="K6" s="163"/>
      <c r="L6" s="158"/>
      <c r="M6" s="158"/>
    </row>
    <row r="7" spans="2:21" ht="15.75" customHeight="1" x14ac:dyDescent="0.5">
      <c r="B7" s="15" t="s">
        <v>11</v>
      </c>
      <c r="I7" s="164" t="s">
        <v>11</v>
      </c>
      <c r="J7" s="158"/>
      <c r="K7" s="158"/>
      <c r="L7" s="158"/>
      <c r="M7" s="158"/>
    </row>
    <row r="8" spans="2:21" ht="98.25" customHeight="1" x14ac:dyDescent="0.5">
      <c r="B8" s="37" t="s">
        <v>12</v>
      </c>
      <c r="C8" s="290" t="s">
        <v>555</v>
      </c>
      <c r="D8" s="291"/>
      <c r="I8" s="165" t="s">
        <v>12</v>
      </c>
      <c r="J8" s="292" t="s">
        <v>505</v>
      </c>
      <c r="K8" s="293"/>
      <c r="L8" s="158"/>
      <c r="M8" s="158"/>
    </row>
    <row r="9" spans="2:21" ht="21" x14ac:dyDescent="0.6">
      <c r="B9" s="37" t="s">
        <v>1</v>
      </c>
      <c r="C9" s="123" t="s">
        <v>41</v>
      </c>
      <c r="D9" s="124"/>
      <c r="I9" s="165" t="s">
        <v>1</v>
      </c>
      <c r="J9" s="166" t="s">
        <v>41</v>
      </c>
      <c r="K9" s="167"/>
      <c r="L9" s="158"/>
      <c r="M9" s="158"/>
      <c r="Q9" s="82" t="s">
        <v>398</v>
      </c>
      <c r="R9" s="83"/>
      <c r="S9" s="83"/>
      <c r="T9" s="83"/>
      <c r="U9" s="83"/>
    </row>
    <row r="10" spans="2:21" x14ac:dyDescent="0.5">
      <c r="B10" s="37" t="s">
        <v>13</v>
      </c>
      <c r="C10" s="125" t="s">
        <v>311</v>
      </c>
      <c r="D10" s="10"/>
      <c r="I10" s="165" t="s">
        <v>13</v>
      </c>
      <c r="J10" s="168" t="s">
        <v>311</v>
      </c>
      <c r="K10" s="169"/>
      <c r="L10" s="158"/>
      <c r="M10" s="158"/>
      <c r="Q10" s="83"/>
      <c r="R10" s="83"/>
      <c r="S10" s="83"/>
      <c r="T10" s="83"/>
      <c r="U10" s="83"/>
    </row>
    <row r="11" spans="2:21" x14ac:dyDescent="0.5">
      <c r="B11" s="37" t="s">
        <v>14</v>
      </c>
      <c r="C11" s="125" t="s">
        <v>332</v>
      </c>
      <c r="D11" s="124"/>
      <c r="I11" s="165" t="s">
        <v>14</v>
      </c>
      <c r="J11" s="168" t="s">
        <v>332</v>
      </c>
      <c r="K11" s="167"/>
      <c r="L11" s="158"/>
      <c r="M11" s="158"/>
      <c r="Q11" s="83"/>
      <c r="R11" s="83"/>
      <c r="S11" s="83"/>
      <c r="T11" s="83"/>
      <c r="U11" s="83"/>
    </row>
    <row r="12" spans="2:21" x14ac:dyDescent="0.5">
      <c r="B12" s="37" t="s">
        <v>15</v>
      </c>
      <c r="C12" s="126">
        <f>SUM(F_Inputs!$Q$41:$U$41)</f>
        <v>72.962999999999994</v>
      </c>
      <c r="D12" s="10"/>
      <c r="I12" s="165" t="s">
        <v>15</v>
      </c>
      <c r="J12" s="170">
        <v>72.962999999999994</v>
      </c>
      <c r="K12" s="169" t="s">
        <v>432</v>
      </c>
      <c r="L12" s="158"/>
      <c r="M12" s="158"/>
      <c r="Q12" s="84" t="s">
        <v>15</v>
      </c>
      <c r="R12" s="85">
        <v>74.996000000000009</v>
      </c>
      <c r="S12" s="86" t="s">
        <v>364</v>
      </c>
      <c r="T12" s="86"/>
      <c r="U12" s="86"/>
    </row>
    <row r="13" spans="2:21" x14ac:dyDescent="0.5">
      <c r="B13" s="10"/>
      <c r="C13" s="10"/>
      <c r="D13" s="10"/>
      <c r="I13" s="169"/>
      <c r="J13" s="169"/>
      <c r="K13" s="169"/>
      <c r="L13" s="158"/>
      <c r="M13" s="158"/>
      <c r="Q13" s="86"/>
      <c r="R13" s="86"/>
      <c r="S13" s="86"/>
      <c r="T13" s="86"/>
      <c r="U13" s="86"/>
    </row>
    <row r="14" spans="2:21" x14ac:dyDescent="0.5">
      <c r="B14" s="122" t="s">
        <v>337</v>
      </c>
      <c r="C14" s="10"/>
      <c r="D14" s="10"/>
      <c r="I14" s="157" t="s">
        <v>337</v>
      </c>
      <c r="J14" s="169"/>
      <c r="K14" s="169"/>
      <c r="L14" s="158"/>
      <c r="M14" s="158"/>
      <c r="Q14" s="87" t="s">
        <v>337</v>
      </c>
      <c r="R14" s="86"/>
      <c r="S14" s="86"/>
      <c r="T14" s="86"/>
      <c r="U14" s="86"/>
    </row>
    <row r="15" spans="2:21" ht="104.75" customHeight="1" x14ac:dyDescent="0.5">
      <c r="B15" s="125" t="s">
        <v>31</v>
      </c>
      <c r="C15" s="37" t="s">
        <v>328</v>
      </c>
      <c r="D15" s="215" t="s">
        <v>550</v>
      </c>
      <c r="E15" s="155"/>
      <c r="I15" s="168" t="s">
        <v>31</v>
      </c>
      <c r="J15" s="165" t="s">
        <v>328</v>
      </c>
      <c r="K15" s="292" t="s">
        <v>506</v>
      </c>
      <c r="L15" s="293"/>
      <c r="M15" s="158"/>
      <c r="Q15" s="85" t="s">
        <v>31</v>
      </c>
      <c r="R15" s="84" t="s">
        <v>328</v>
      </c>
      <c r="S15" s="88" t="s">
        <v>580</v>
      </c>
      <c r="T15" s="86"/>
      <c r="U15" s="86"/>
    </row>
    <row r="16" spans="2:21" x14ac:dyDescent="0.5">
      <c r="B16" s="125" t="s">
        <v>338</v>
      </c>
      <c r="C16" s="126">
        <f>C44</f>
        <v>13.56321</v>
      </c>
      <c r="D16" s="10"/>
      <c r="E16" s="10"/>
      <c r="I16" s="168" t="s">
        <v>338</v>
      </c>
      <c r="J16" s="170">
        <v>-3.4376459039388632</v>
      </c>
      <c r="K16" s="169"/>
      <c r="L16" s="169"/>
      <c r="M16" s="158"/>
      <c r="Q16" s="85" t="s">
        <v>338</v>
      </c>
      <c r="R16" s="89">
        <v>18.933000000000007</v>
      </c>
      <c r="S16" s="86"/>
      <c r="T16" s="86"/>
      <c r="U16" s="85"/>
    </row>
    <row r="17" spans="2:21" x14ac:dyDescent="0.5">
      <c r="B17" s="127" t="s">
        <v>367</v>
      </c>
      <c r="C17" s="128"/>
      <c r="D17" s="10"/>
      <c r="E17" s="10"/>
      <c r="I17" s="168" t="s">
        <v>367</v>
      </c>
      <c r="J17" s="171">
        <v>-17.000855903938863</v>
      </c>
      <c r="K17" s="169"/>
      <c r="L17" s="169"/>
      <c r="M17" s="158"/>
      <c r="Q17" s="85" t="s">
        <v>367</v>
      </c>
      <c r="R17" s="90"/>
      <c r="S17" s="86"/>
      <c r="T17" s="86"/>
      <c r="U17" s="86"/>
    </row>
    <row r="18" spans="2:21" x14ac:dyDescent="0.5">
      <c r="B18" s="127" t="s">
        <v>393</v>
      </c>
      <c r="C18" s="129">
        <f>C44</f>
        <v>13.56321</v>
      </c>
      <c r="D18" s="10"/>
      <c r="E18" s="10"/>
      <c r="I18" s="168" t="s">
        <v>393</v>
      </c>
      <c r="J18" s="172">
        <v>13.56321</v>
      </c>
      <c r="K18" s="169"/>
      <c r="L18" s="169"/>
      <c r="M18" s="158"/>
      <c r="Q18" s="85" t="s">
        <v>393</v>
      </c>
      <c r="R18" s="90">
        <v>18.933000000000007</v>
      </c>
      <c r="S18" s="86"/>
      <c r="T18" s="86"/>
      <c r="U18" s="86"/>
    </row>
    <row r="19" spans="2:21" x14ac:dyDescent="0.5">
      <c r="B19" s="41" t="s">
        <v>329</v>
      </c>
      <c r="C19" s="130"/>
      <c r="D19" s="10"/>
      <c r="E19" s="10"/>
      <c r="I19" s="168" t="s">
        <v>368</v>
      </c>
      <c r="J19" s="173"/>
      <c r="K19" s="169"/>
      <c r="L19" s="169"/>
      <c r="M19" s="158"/>
      <c r="Q19" s="85" t="s">
        <v>368</v>
      </c>
      <c r="R19" s="90"/>
      <c r="S19" s="86"/>
      <c r="T19" s="86"/>
      <c r="U19" s="86"/>
    </row>
    <row r="20" spans="2:21" ht="29.75" customHeight="1" x14ac:dyDescent="0.5">
      <c r="B20" s="41" t="s">
        <v>329</v>
      </c>
      <c r="C20" s="127"/>
      <c r="D20" s="10"/>
      <c r="E20" s="10"/>
      <c r="I20" s="168" t="s">
        <v>369</v>
      </c>
      <c r="J20" s="168"/>
      <c r="K20" s="169"/>
      <c r="L20" s="169"/>
      <c r="M20" s="158"/>
      <c r="Q20" s="85" t="s">
        <v>369</v>
      </c>
      <c r="R20" s="85"/>
      <c r="S20" s="86"/>
      <c r="T20" s="86"/>
      <c r="U20" s="86"/>
    </row>
    <row r="21" spans="2:21" x14ac:dyDescent="0.5">
      <c r="B21" s="131" t="s">
        <v>370</v>
      </c>
      <c r="C21" s="132" t="b">
        <f>SUM(C17:C20)=C16</f>
        <v>1</v>
      </c>
      <c r="D21" s="10"/>
      <c r="E21" s="10"/>
      <c r="I21" s="174" t="s">
        <v>370</v>
      </c>
      <c r="J21" s="175" t="b">
        <v>1</v>
      </c>
      <c r="K21" s="169"/>
      <c r="L21" s="169"/>
      <c r="M21" s="158"/>
      <c r="Q21" s="91"/>
      <c r="R21" s="92"/>
      <c r="S21" s="86"/>
      <c r="T21" s="86"/>
      <c r="U21" s="86"/>
    </row>
    <row r="22" spans="2:21" x14ac:dyDescent="0.5">
      <c r="I22" s="158"/>
      <c r="J22" s="158"/>
      <c r="K22" s="158"/>
      <c r="L22" s="158"/>
      <c r="M22" s="158"/>
      <c r="Q22" s="86"/>
      <c r="R22" s="86"/>
      <c r="S22" s="86"/>
      <c r="T22" s="86"/>
      <c r="U22" s="86"/>
    </row>
    <row r="23" spans="2:21" x14ac:dyDescent="0.5">
      <c r="B23" s="15" t="s">
        <v>17</v>
      </c>
      <c r="I23" s="164" t="s">
        <v>17</v>
      </c>
      <c r="J23" s="158"/>
      <c r="K23" s="158"/>
      <c r="L23" s="158"/>
      <c r="M23" s="158"/>
      <c r="Q23" s="87" t="s">
        <v>17</v>
      </c>
      <c r="R23" s="86"/>
      <c r="S23" s="86"/>
      <c r="T23" s="86"/>
      <c r="U23" s="86"/>
    </row>
    <row r="24" spans="2:21" x14ac:dyDescent="0.5">
      <c r="B24" s="6" t="s">
        <v>18</v>
      </c>
      <c r="C24" s="216">
        <v>0</v>
      </c>
      <c r="I24" s="176" t="s">
        <v>18</v>
      </c>
      <c r="J24" s="177"/>
      <c r="K24" s="158"/>
      <c r="L24" s="158"/>
      <c r="M24" s="158"/>
      <c r="Q24" s="85" t="s">
        <v>18</v>
      </c>
      <c r="R24" s="93"/>
      <c r="S24" s="86"/>
      <c r="T24" s="86"/>
      <c r="U24" s="86"/>
    </row>
    <row r="25" spans="2:21" x14ac:dyDescent="0.5">
      <c r="B25" s="6" t="s">
        <v>16</v>
      </c>
      <c r="C25" s="216">
        <f>SUM(F_Inputs!Q200:U202)</f>
        <v>1337.4950000000001</v>
      </c>
      <c r="I25" s="176" t="s">
        <v>16</v>
      </c>
      <c r="J25" s="177">
        <v>1236.6790000000001</v>
      </c>
      <c r="K25" s="158"/>
      <c r="L25" s="158"/>
      <c r="M25" s="158"/>
      <c r="Q25" s="85" t="s">
        <v>16</v>
      </c>
      <c r="R25" s="89">
        <v>1236.6790000000001</v>
      </c>
      <c r="S25" s="86"/>
      <c r="T25" s="86"/>
      <c r="U25" s="86"/>
    </row>
    <row r="26" spans="2:21" ht="32" x14ac:dyDescent="0.5">
      <c r="B26" s="25" t="s">
        <v>19</v>
      </c>
      <c r="C26" s="119">
        <f>(C12-C24)/C25</f>
        <v>5.4551979633568712E-2</v>
      </c>
      <c r="I26" s="178" t="s">
        <v>19</v>
      </c>
      <c r="J26" s="179">
        <v>5.8999142057073815E-2</v>
      </c>
      <c r="K26" s="158"/>
      <c r="L26" s="158"/>
      <c r="M26" s="158"/>
      <c r="Q26" s="94" t="s">
        <v>19</v>
      </c>
      <c r="R26" s="95">
        <v>6.0643060972168206E-2</v>
      </c>
      <c r="S26" s="86"/>
      <c r="T26" s="86"/>
      <c r="U26" s="86"/>
    </row>
    <row r="27" spans="2:21" ht="32" x14ac:dyDescent="0.5">
      <c r="B27" s="25" t="s">
        <v>20</v>
      </c>
      <c r="C27" s="120" t="s">
        <v>313</v>
      </c>
      <c r="I27" s="178" t="s">
        <v>20</v>
      </c>
      <c r="J27" s="180" t="s">
        <v>313</v>
      </c>
      <c r="K27" s="158"/>
      <c r="L27" s="158"/>
      <c r="M27" s="158"/>
      <c r="Q27" s="94" t="s">
        <v>20</v>
      </c>
      <c r="R27" s="85" t="s">
        <v>313</v>
      </c>
      <c r="S27" s="86"/>
      <c r="T27" s="86"/>
      <c r="U27" s="86"/>
    </row>
    <row r="28" spans="2:21" ht="15.75" customHeight="1" x14ac:dyDescent="0.5">
      <c r="I28" s="158"/>
      <c r="J28" s="158"/>
      <c r="K28" s="158"/>
      <c r="L28" s="158"/>
      <c r="M28" s="158"/>
      <c r="Q28" s="86"/>
      <c r="R28" s="86"/>
      <c r="S28" s="86"/>
      <c r="T28" s="86"/>
      <c r="U28" s="86"/>
    </row>
    <row r="29" spans="2:21" x14ac:dyDescent="0.5">
      <c r="B29" s="122" t="s">
        <v>21</v>
      </c>
      <c r="C29" s="10"/>
      <c r="D29" s="10"/>
      <c r="E29" s="10"/>
      <c r="F29" s="122" t="s">
        <v>22</v>
      </c>
      <c r="I29" s="157" t="s">
        <v>21</v>
      </c>
      <c r="J29" s="169"/>
      <c r="K29" s="169"/>
      <c r="L29" s="169"/>
      <c r="M29" s="157" t="s">
        <v>22</v>
      </c>
      <c r="Q29" s="96" t="s">
        <v>21</v>
      </c>
      <c r="R29" s="97"/>
      <c r="S29" s="97"/>
      <c r="T29" s="97"/>
      <c r="U29" s="96" t="s">
        <v>22</v>
      </c>
    </row>
    <row r="30" spans="2:21" ht="47.75" customHeight="1" x14ac:dyDescent="0.5">
      <c r="B30" s="37" t="s">
        <v>23</v>
      </c>
      <c r="C30" s="37" t="s">
        <v>316</v>
      </c>
      <c r="D30" s="17" t="s">
        <v>548</v>
      </c>
      <c r="E30" s="10"/>
      <c r="F30" s="36" t="s">
        <v>329</v>
      </c>
      <c r="I30" s="165" t="s">
        <v>23</v>
      </c>
      <c r="J30" s="165" t="s">
        <v>316</v>
      </c>
      <c r="K30" s="181" t="s">
        <v>507</v>
      </c>
      <c r="L30" s="169"/>
      <c r="M30" s="182" t="s">
        <v>467</v>
      </c>
      <c r="Q30" s="88" t="s">
        <v>23</v>
      </c>
      <c r="R30" s="88" t="s">
        <v>316</v>
      </c>
      <c r="S30" s="88" t="s">
        <v>464</v>
      </c>
      <c r="T30" s="97"/>
      <c r="U30" s="88" t="s">
        <v>321</v>
      </c>
    </row>
    <row r="31" spans="2:21" ht="104" customHeight="1" x14ac:dyDescent="0.5">
      <c r="B31" s="37" t="s">
        <v>24</v>
      </c>
      <c r="C31" s="37" t="s">
        <v>316</v>
      </c>
      <c r="D31" s="36" t="s">
        <v>549</v>
      </c>
      <c r="E31" s="10"/>
      <c r="F31" s="36" t="s">
        <v>545</v>
      </c>
      <c r="I31" s="165" t="s">
        <v>24</v>
      </c>
      <c r="J31" s="165" t="s">
        <v>316</v>
      </c>
      <c r="K31" s="182" t="s">
        <v>508</v>
      </c>
      <c r="L31" s="169"/>
      <c r="M31" s="182" t="s">
        <v>468</v>
      </c>
      <c r="Q31" s="88" t="s">
        <v>24</v>
      </c>
      <c r="R31" s="88" t="s">
        <v>316</v>
      </c>
      <c r="S31" s="88" t="s">
        <v>406</v>
      </c>
      <c r="T31" s="97"/>
      <c r="U31" s="88" t="s">
        <v>322</v>
      </c>
    </row>
    <row r="32" spans="2:21" ht="43.5" customHeight="1" x14ac:dyDescent="0.5">
      <c r="B32" s="37" t="s">
        <v>25</v>
      </c>
      <c r="C32" s="37" t="s">
        <v>316</v>
      </c>
      <c r="D32" s="38" t="s">
        <v>548</v>
      </c>
      <c r="E32" s="10"/>
      <c r="F32" s="36" t="s">
        <v>329</v>
      </c>
      <c r="I32" s="165" t="s">
        <v>25</v>
      </c>
      <c r="J32" s="165" t="s">
        <v>316</v>
      </c>
      <c r="K32" s="182" t="s">
        <v>509</v>
      </c>
      <c r="L32" s="169"/>
      <c r="M32" s="182" t="s">
        <v>323</v>
      </c>
      <c r="Q32" s="88" t="s">
        <v>25</v>
      </c>
      <c r="R32" s="88" t="s">
        <v>316</v>
      </c>
      <c r="S32" s="88" t="s">
        <v>407</v>
      </c>
      <c r="T32" s="97"/>
      <c r="U32" s="88" t="s">
        <v>323</v>
      </c>
    </row>
    <row r="33" spans="2:21" ht="44.25" customHeight="1" x14ac:dyDescent="0.5">
      <c r="B33" s="37" t="s">
        <v>26</v>
      </c>
      <c r="C33" s="37" t="s">
        <v>314</v>
      </c>
      <c r="D33" s="38" t="s">
        <v>548</v>
      </c>
      <c r="E33" s="10"/>
      <c r="F33" s="36" t="s">
        <v>329</v>
      </c>
      <c r="I33" s="165" t="s">
        <v>26</v>
      </c>
      <c r="J33" s="165" t="s">
        <v>314</v>
      </c>
      <c r="K33" s="182" t="s">
        <v>510</v>
      </c>
      <c r="L33" s="169"/>
      <c r="M33" s="182" t="s">
        <v>469</v>
      </c>
      <c r="Q33" s="88" t="s">
        <v>26</v>
      </c>
      <c r="R33" s="88" t="s">
        <v>316</v>
      </c>
      <c r="S33" s="88" t="s">
        <v>357</v>
      </c>
      <c r="T33" s="97"/>
      <c r="U33" s="88" t="s">
        <v>330</v>
      </c>
    </row>
    <row r="34" spans="2:21" ht="51" customHeight="1" x14ac:dyDescent="0.5">
      <c r="B34" s="37" t="s">
        <v>27</v>
      </c>
      <c r="C34" s="37" t="s">
        <v>316</v>
      </c>
      <c r="D34" s="17" t="s">
        <v>548</v>
      </c>
      <c r="E34" s="10"/>
      <c r="F34" s="36" t="s">
        <v>329</v>
      </c>
      <c r="I34" s="165" t="s">
        <v>27</v>
      </c>
      <c r="J34" s="165" t="s">
        <v>316</v>
      </c>
      <c r="K34" s="182" t="s">
        <v>511</v>
      </c>
      <c r="L34" s="169"/>
      <c r="M34" s="182" t="s">
        <v>470</v>
      </c>
      <c r="Q34" s="88" t="s">
        <v>27</v>
      </c>
      <c r="R34" s="88" t="s">
        <v>316</v>
      </c>
      <c r="S34" s="88" t="s">
        <v>396</v>
      </c>
      <c r="T34" s="97"/>
      <c r="U34" s="88" t="s">
        <v>324</v>
      </c>
    </row>
    <row r="35" spans="2:21" ht="45.5" customHeight="1" x14ac:dyDescent="0.5">
      <c r="B35" s="37" t="s">
        <v>28</v>
      </c>
      <c r="C35" s="37" t="s">
        <v>316</v>
      </c>
      <c r="D35" s="17" t="s">
        <v>548</v>
      </c>
      <c r="E35" s="10"/>
      <c r="F35" s="36" t="s">
        <v>329</v>
      </c>
      <c r="I35" s="165" t="s">
        <v>28</v>
      </c>
      <c r="J35" s="165" t="s">
        <v>316</v>
      </c>
      <c r="K35" s="182" t="s">
        <v>512</v>
      </c>
      <c r="L35" s="169"/>
      <c r="M35" s="182" t="s">
        <v>471</v>
      </c>
      <c r="Q35" s="88" t="s">
        <v>28</v>
      </c>
      <c r="R35" s="88" t="s">
        <v>316</v>
      </c>
      <c r="S35" s="88" t="s">
        <v>408</v>
      </c>
      <c r="T35" s="97"/>
      <c r="U35" s="88" t="s">
        <v>325</v>
      </c>
    </row>
    <row r="36" spans="2:21" ht="46.25" customHeight="1" x14ac:dyDescent="0.5">
      <c r="B36" s="37" t="s">
        <v>29</v>
      </c>
      <c r="C36" s="37" t="s">
        <v>316</v>
      </c>
      <c r="D36" s="17" t="s">
        <v>548</v>
      </c>
      <c r="E36" s="10"/>
      <c r="F36" s="36" t="s">
        <v>329</v>
      </c>
      <c r="I36" s="165" t="s">
        <v>29</v>
      </c>
      <c r="J36" s="165" t="s">
        <v>316</v>
      </c>
      <c r="K36" s="182" t="s">
        <v>513</v>
      </c>
      <c r="L36" s="169"/>
      <c r="M36" s="182" t="s">
        <v>472</v>
      </c>
      <c r="Q36" s="88" t="s">
        <v>29</v>
      </c>
      <c r="R36" s="88" t="s">
        <v>317</v>
      </c>
      <c r="S36" s="88" t="s">
        <v>409</v>
      </c>
      <c r="T36" s="97"/>
      <c r="U36" s="88" t="s">
        <v>326</v>
      </c>
    </row>
    <row r="37" spans="2:21" ht="43.25" customHeight="1" x14ac:dyDescent="0.5">
      <c r="B37" s="37" t="s">
        <v>30</v>
      </c>
      <c r="C37" s="37" t="s">
        <v>314</v>
      </c>
      <c r="D37" s="17" t="s">
        <v>548</v>
      </c>
      <c r="E37" s="10"/>
      <c r="F37" s="36" t="s">
        <v>329</v>
      </c>
      <c r="I37" s="165" t="s">
        <v>30</v>
      </c>
      <c r="J37" s="165" t="s">
        <v>314</v>
      </c>
      <c r="K37" s="182" t="s">
        <v>473</v>
      </c>
      <c r="L37" s="169"/>
      <c r="M37" s="182" t="s">
        <v>474</v>
      </c>
      <c r="Q37" s="88" t="s">
        <v>30</v>
      </c>
      <c r="R37" s="88" t="s">
        <v>314</v>
      </c>
      <c r="S37" s="88" t="s">
        <v>410</v>
      </c>
      <c r="T37" s="97"/>
      <c r="U37" s="88" t="s">
        <v>327</v>
      </c>
    </row>
    <row r="38" spans="2:21" ht="16.5" thickBot="1" x14ac:dyDescent="0.55000000000000004"/>
    <row r="39" spans="2:21" x14ac:dyDescent="0.5">
      <c r="B39" s="133" t="s">
        <v>465</v>
      </c>
      <c r="C39" s="134"/>
      <c r="D39" s="10"/>
      <c r="E39" s="10"/>
    </row>
    <row r="40" spans="2:21" x14ac:dyDescent="0.5">
      <c r="B40" s="135" t="s">
        <v>453</v>
      </c>
      <c r="C40" s="136">
        <f>0.06*C46</f>
        <v>10.25418</v>
      </c>
      <c r="D40" s="10"/>
      <c r="E40" s="10"/>
    </row>
    <row r="41" spans="2:21" x14ac:dyDescent="0.5">
      <c r="B41" s="135" t="s">
        <v>454</v>
      </c>
      <c r="C41" s="136">
        <v>1</v>
      </c>
      <c r="D41" s="10"/>
      <c r="E41" s="10"/>
    </row>
    <row r="42" spans="2:21" x14ac:dyDescent="0.5">
      <c r="B42" s="135" t="s">
        <v>514</v>
      </c>
      <c r="C42" s="136">
        <f>0.01*C46</f>
        <v>1.70903</v>
      </c>
      <c r="D42" s="10"/>
      <c r="E42" s="10"/>
    </row>
    <row r="43" spans="2:21" x14ac:dyDescent="0.5">
      <c r="B43" s="135" t="s">
        <v>455</v>
      </c>
      <c r="C43" s="136">
        <f>0.15*4</f>
        <v>0.6</v>
      </c>
      <c r="D43" s="10"/>
      <c r="E43" s="10"/>
    </row>
    <row r="44" spans="2:21" x14ac:dyDescent="0.5">
      <c r="B44" s="135" t="s">
        <v>456</v>
      </c>
      <c r="C44" s="219">
        <f>SUM(C40:C43)</f>
        <v>13.56321</v>
      </c>
      <c r="D44" s="10"/>
      <c r="E44" s="10"/>
    </row>
    <row r="45" spans="2:21" x14ac:dyDescent="0.5">
      <c r="B45" s="135"/>
      <c r="C45" s="136"/>
      <c r="D45" s="10"/>
      <c r="E45" s="10"/>
    </row>
    <row r="46" spans="2:21" ht="16.5" thickBot="1" x14ac:dyDescent="0.55000000000000004">
      <c r="B46" s="137" t="s">
        <v>457</v>
      </c>
      <c r="C46" s="138">
        <f>197-C56-SUM(C58:C60)</f>
        <v>170.90299999999999</v>
      </c>
      <c r="D46" s="10"/>
      <c r="E46" s="10"/>
    </row>
    <row r="47" spans="2:21" x14ac:dyDescent="0.5">
      <c r="C47" s="140"/>
    </row>
    <row r="48" spans="2:21" x14ac:dyDescent="0.5">
      <c r="B48" s="141" t="s">
        <v>466</v>
      </c>
    </row>
    <row r="49" spans="2:22" ht="16.5" thickBot="1" x14ac:dyDescent="0.55000000000000004">
      <c r="B49" s="122"/>
      <c r="N49"/>
      <c r="O49"/>
      <c r="V49"/>
    </row>
    <row r="50" spans="2:22" x14ac:dyDescent="0.5">
      <c r="B50" s="229" t="s">
        <v>524</v>
      </c>
      <c r="C50" s="236"/>
      <c r="D50" s="234"/>
      <c r="I50" s="274" t="s">
        <v>515</v>
      </c>
      <c r="J50" s="240"/>
      <c r="K50" s="275"/>
      <c r="L50" s="217"/>
      <c r="M50" s="239" t="s">
        <v>516</v>
      </c>
      <c r="N50" s="261"/>
      <c r="O50" s="261"/>
      <c r="P50" s="261"/>
      <c r="Q50" s="261"/>
      <c r="R50" s="261"/>
      <c r="S50" s="262"/>
      <c r="U50"/>
      <c r="V50"/>
    </row>
    <row r="51" spans="2:22" x14ac:dyDescent="0.5">
      <c r="B51" s="230" t="s">
        <v>525</v>
      </c>
      <c r="C51" s="231">
        <v>160</v>
      </c>
      <c r="D51" s="148"/>
      <c r="I51" s="276" t="s">
        <v>517</v>
      </c>
      <c r="J51" s="244">
        <f>S52</f>
        <v>774.97199999999998</v>
      </c>
      <c r="K51" s="245"/>
      <c r="L51" s="217"/>
      <c r="M51" s="282"/>
      <c r="N51" s="264" t="s">
        <v>2</v>
      </c>
      <c r="O51" s="265" t="s">
        <v>3</v>
      </c>
      <c r="P51" s="265" t="s">
        <v>4</v>
      </c>
      <c r="Q51" s="265" t="s">
        <v>5</v>
      </c>
      <c r="R51" s="265" t="s">
        <v>6</v>
      </c>
      <c r="S51" s="280" t="s">
        <v>518</v>
      </c>
      <c r="U51"/>
      <c r="V51"/>
    </row>
    <row r="52" spans="2:22" ht="16.5" thickBot="1" x14ac:dyDescent="0.55000000000000004">
      <c r="B52" s="230"/>
      <c r="C52" s="237">
        <f>(225*8/24)/0.7</f>
        <v>107.14285714285715</v>
      </c>
      <c r="D52" s="148"/>
      <c r="I52" s="276" t="s">
        <v>433</v>
      </c>
      <c r="J52" s="244">
        <v>160</v>
      </c>
      <c r="K52" s="245"/>
      <c r="L52" s="217"/>
      <c r="M52" s="283" t="s">
        <v>519</v>
      </c>
      <c r="N52" s="271">
        <v>792.29</v>
      </c>
      <c r="O52" s="271">
        <v>783.24</v>
      </c>
      <c r="P52" s="271">
        <v>775.4</v>
      </c>
      <c r="Q52" s="271">
        <v>765.47</v>
      </c>
      <c r="R52" s="271">
        <v>758.46</v>
      </c>
      <c r="S52" s="281">
        <f>AVERAGE(N52:R52)</f>
        <v>774.97199999999998</v>
      </c>
      <c r="U52"/>
      <c r="V52"/>
    </row>
    <row r="53" spans="2:22" x14ac:dyDescent="0.5">
      <c r="B53" s="230" t="s">
        <v>526</v>
      </c>
      <c r="C53" s="231">
        <v>110</v>
      </c>
      <c r="D53" s="148"/>
      <c r="I53" s="276" t="s">
        <v>434</v>
      </c>
      <c r="J53" s="244">
        <v>225</v>
      </c>
      <c r="K53" s="245"/>
      <c r="L53" s="217"/>
      <c r="U53"/>
      <c r="V53"/>
    </row>
    <row r="54" spans="2:22" ht="48.5" thickBot="1" x14ac:dyDescent="0.55000000000000004">
      <c r="B54" s="230"/>
      <c r="C54" s="238">
        <f>C53/C51</f>
        <v>0.6875</v>
      </c>
      <c r="D54" s="148"/>
      <c r="I54" s="277"/>
      <c r="J54" s="278">
        <f>J52/J51</f>
        <v>0.2064590720697006</v>
      </c>
      <c r="K54" s="279" t="s">
        <v>520</v>
      </c>
      <c r="L54" s="217"/>
      <c r="U54"/>
      <c r="V54"/>
    </row>
    <row r="55" spans="2:22" ht="16.5" thickBot="1" x14ac:dyDescent="0.55000000000000004">
      <c r="B55" s="230" t="s">
        <v>450</v>
      </c>
      <c r="C55" s="233">
        <v>42</v>
      </c>
      <c r="D55" s="148" t="s">
        <v>527</v>
      </c>
      <c r="I55" s="217"/>
      <c r="J55" s="218"/>
      <c r="K55" s="218"/>
      <c r="L55" s="218"/>
      <c r="M55"/>
      <c r="N55"/>
      <c r="O55"/>
      <c r="P55"/>
      <c r="Q55"/>
      <c r="R55"/>
      <c r="S55"/>
      <c r="T55"/>
      <c r="U55"/>
      <c r="V55"/>
    </row>
    <row r="56" spans="2:22" ht="16.5" thickBot="1" x14ac:dyDescent="0.55000000000000004">
      <c r="B56" s="232"/>
      <c r="C56" s="235">
        <f>(1-C54)*C55</f>
        <v>13.125</v>
      </c>
      <c r="D56" s="149" t="s">
        <v>528</v>
      </c>
      <c r="I56" s="239" t="s">
        <v>521</v>
      </c>
      <c r="J56" s="240"/>
      <c r="K56" s="240"/>
      <c r="L56" s="241"/>
      <c r="M56" s="242"/>
      <c r="N56" s="242"/>
      <c r="O56" s="242"/>
      <c r="P56" s="242"/>
      <c r="Q56" s="242"/>
      <c r="R56" s="242"/>
      <c r="S56" s="242"/>
      <c r="T56" s="242"/>
      <c r="U56"/>
      <c r="V56"/>
    </row>
    <row r="57" spans="2:22" ht="16.5" thickBot="1" x14ac:dyDescent="0.55000000000000004">
      <c r="B57"/>
      <c r="C57"/>
      <c r="I57" s="243" t="s">
        <v>430</v>
      </c>
      <c r="J57" s="244" t="s">
        <v>428</v>
      </c>
      <c r="K57" s="244" t="s">
        <v>437</v>
      </c>
      <c r="L57" s="245"/>
      <c r="M57" s="246"/>
      <c r="N57" s="246"/>
      <c r="O57" s="246"/>
      <c r="P57" s="246"/>
      <c r="Q57" s="246"/>
      <c r="R57" s="246"/>
      <c r="S57" s="246"/>
      <c r="T57" s="246"/>
      <c r="U57"/>
      <c r="V57"/>
    </row>
    <row r="58" spans="2:22" x14ac:dyDescent="0.5">
      <c r="B58" s="133" t="s">
        <v>529</v>
      </c>
      <c r="C58" s="142"/>
      <c r="D58" s="143"/>
      <c r="I58" s="243" t="s">
        <v>430</v>
      </c>
      <c r="J58" s="244" t="s">
        <v>429</v>
      </c>
      <c r="K58" s="244" t="s">
        <v>438</v>
      </c>
      <c r="L58" s="245"/>
      <c r="M58" s="246"/>
      <c r="N58" s="246"/>
      <c r="O58" s="246"/>
      <c r="P58" s="246"/>
      <c r="Q58" s="246"/>
      <c r="R58" s="246"/>
      <c r="S58" s="246"/>
      <c r="T58" s="246"/>
      <c r="U58"/>
      <c r="V58"/>
    </row>
    <row r="59" spans="2:22" x14ac:dyDescent="0.5">
      <c r="B59" s="144" t="s">
        <v>530</v>
      </c>
      <c r="C59" s="145">
        <v>6.4859999999999998</v>
      </c>
      <c r="D59" s="148" t="s">
        <v>531</v>
      </c>
      <c r="I59" s="243" t="s">
        <v>431</v>
      </c>
      <c r="J59" s="244" t="s">
        <v>522</v>
      </c>
      <c r="K59" s="244" t="s">
        <v>439</v>
      </c>
      <c r="L59" s="247"/>
      <c r="M59" s="246"/>
      <c r="N59" s="246"/>
      <c r="O59" s="246"/>
      <c r="P59" s="246"/>
      <c r="Q59" s="246"/>
      <c r="R59" s="246"/>
      <c r="S59" s="246"/>
      <c r="T59" s="246"/>
      <c r="U59"/>
      <c r="V59"/>
    </row>
    <row r="60" spans="2:22" ht="16.5" thickBot="1" x14ac:dyDescent="0.55000000000000004">
      <c r="B60" s="147" t="s">
        <v>532</v>
      </c>
      <c r="C60" s="146">
        <f>C59</f>
        <v>6.4859999999999998</v>
      </c>
      <c r="D60" s="149" t="s">
        <v>531</v>
      </c>
      <c r="I60" s="243" t="s">
        <v>303</v>
      </c>
      <c r="J60" s="244">
        <v>39.527999999999999</v>
      </c>
      <c r="K60" s="244">
        <v>18.405000000000001</v>
      </c>
      <c r="L60" s="247"/>
      <c r="M60" s="246"/>
      <c r="N60" s="246"/>
      <c r="O60" s="246"/>
      <c r="P60" s="246"/>
      <c r="Q60" s="246"/>
      <c r="R60" s="246"/>
      <c r="S60" s="246"/>
      <c r="T60" s="246"/>
      <c r="U60"/>
      <c r="V60"/>
    </row>
    <row r="61" spans="2:22" ht="16.5" thickBot="1" x14ac:dyDescent="0.55000000000000004">
      <c r="C61" s="102"/>
      <c r="I61" s="243" t="s">
        <v>302</v>
      </c>
      <c r="J61" s="244">
        <v>49.345999999999997</v>
      </c>
      <c r="K61" s="244">
        <v>18.623000000000001</v>
      </c>
      <c r="L61" s="247"/>
      <c r="M61" s="246"/>
      <c r="N61" s="246"/>
      <c r="O61" s="246"/>
      <c r="P61" s="246"/>
      <c r="Q61" s="246"/>
      <c r="R61" s="246"/>
      <c r="S61" s="246"/>
      <c r="T61" s="246"/>
      <c r="U61"/>
      <c r="V61"/>
    </row>
    <row r="62" spans="2:22" ht="16.5" thickBot="1" x14ac:dyDescent="0.55000000000000004">
      <c r="B62" s="150" t="s">
        <v>533</v>
      </c>
      <c r="C62" s="151">
        <f>C12-C59-C56</f>
        <v>53.35199999999999</v>
      </c>
      <c r="D62" s="1" t="s">
        <v>583</v>
      </c>
      <c r="I62" s="243" t="s">
        <v>301</v>
      </c>
      <c r="J62" s="244">
        <v>67.986000000000004</v>
      </c>
      <c r="K62" s="244">
        <v>21.239000000000001</v>
      </c>
      <c r="L62" s="247"/>
      <c r="M62" s="246"/>
      <c r="N62" s="246"/>
      <c r="O62" s="246"/>
      <c r="P62" s="246"/>
      <c r="Q62" s="246"/>
      <c r="R62" s="246"/>
      <c r="S62" s="246"/>
      <c r="T62" s="246"/>
      <c r="U62"/>
      <c r="V62"/>
    </row>
    <row r="63" spans="2:22" x14ac:dyDescent="0.5">
      <c r="I63" s="243" t="s">
        <v>300</v>
      </c>
      <c r="J63" s="244">
        <v>75.025000000000006</v>
      </c>
      <c r="K63" s="244">
        <v>36.366999999999997</v>
      </c>
      <c r="L63" s="247"/>
      <c r="M63" s="248"/>
      <c r="N63" s="246"/>
      <c r="O63" s="246"/>
      <c r="P63" s="246"/>
      <c r="Q63" s="246"/>
      <c r="R63" s="246"/>
      <c r="S63" s="246"/>
      <c r="T63" s="246"/>
      <c r="U63" s="100"/>
      <c r="V63"/>
    </row>
    <row r="64" spans="2:22" x14ac:dyDescent="0.5">
      <c r="I64" s="243" t="s">
        <v>299</v>
      </c>
      <c r="J64" s="244">
        <v>31.989000000000001</v>
      </c>
      <c r="K64" s="244">
        <v>21.382999999999999</v>
      </c>
      <c r="L64" s="249"/>
      <c r="M64" s="250"/>
      <c r="N64" s="250"/>
      <c r="O64" s="250"/>
      <c r="P64" s="250"/>
      <c r="Q64" s="250"/>
      <c r="R64" s="250"/>
      <c r="S64" s="250"/>
      <c r="T64" s="250"/>
      <c r="U64" s="101"/>
      <c r="V64"/>
    </row>
    <row r="65" spans="5:22" x14ac:dyDescent="0.5">
      <c r="I65" s="243" t="s">
        <v>298</v>
      </c>
      <c r="J65" s="251">
        <v>31.759</v>
      </c>
      <c r="K65" s="251">
        <v>27.718</v>
      </c>
      <c r="L65" s="249"/>
      <c r="M65" s="250"/>
      <c r="N65" s="250"/>
      <c r="O65" s="250"/>
      <c r="P65" s="250"/>
      <c r="Q65" s="250"/>
      <c r="R65" s="250"/>
      <c r="S65" s="250"/>
      <c r="T65" s="250"/>
      <c r="U65" s="101"/>
      <c r="V65"/>
    </row>
    <row r="66" spans="5:22" x14ac:dyDescent="0.5">
      <c r="I66" s="243" t="s">
        <v>297</v>
      </c>
      <c r="J66" s="244">
        <v>41.758000000000003</v>
      </c>
      <c r="K66" s="244">
        <v>37.646999999999998</v>
      </c>
      <c r="L66" s="247"/>
      <c r="M66" s="246"/>
      <c r="N66" s="246"/>
      <c r="O66" s="246"/>
      <c r="P66" s="246"/>
      <c r="Q66" s="246"/>
      <c r="R66" s="246"/>
      <c r="S66" s="246"/>
      <c r="T66" s="246"/>
      <c r="U66" s="103"/>
      <c r="V66"/>
    </row>
    <row r="67" spans="5:22" x14ac:dyDescent="0.5">
      <c r="I67" s="243"/>
      <c r="J67" s="252">
        <f>AVERAGE(J60:J66)</f>
        <v>48.198714285714289</v>
      </c>
      <c r="K67" s="252">
        <f>AVERAGE(K60:K66)</f>
        <v>25.911714285714286</v>
      </c>
      <c r="L67" s="253">
        <f>SUM(J67:K67)</f>
        <v>74.110428571428571</v>
      </c>
      <c r="M67" s="246"/>
      <c r="N67" s="246"/>
      <c r="O67" s="246"/>
      <c r="P67" s="246"/>
      <c r="Q67" s="246"/>
      <c r="R67" s="246"/>
      <c r="S67" s="246"/>
      <c r="T67" s="246"/>
      <c r="U67" s="103"/>
      <c r="V67"/>
    </row>
    <row r="68" spans="5:22" ht="16.5" thickBot="1" x14ac:dyDescent="0.55000000000000004">
      <c r="I68" s="254" t="s">
        <v>440</v>
      </c>
      <c r="J68" s="255"/>
      <c r="K68" s="256"/>
      <c r="L68" s="257">
        <f>L67*J54</f>
        <v>15.30077031354497</v>
      </c>
      <c r="M68" s="246"/>
      <c r="N68" s="246"/>
      <c r="O68" s="246"/>
      <c r="P68" s="246"/>
      <c r="Q68" s="246"/>
      <c r="R68" s="246"/>
      <c r="S68" s="246"/>
      <c r="T68" s="246"/>
      <c r="U68"/>
      <c r="V68"/>
    </row>
    <row r="69" spans="5:22" ht="16.5" thickBot="1" x14ac:dyDescent="0.55000000000000004">
      <c r="I69" s="258"/>
      <c r="J69" s="259"/>
      <c r="K69" s="259"/>
      <c r="L69" s="260"/>
      <c r="M69" s="246"/>
      <c r="N69" s="246"/>
      <c r="O69" s="246"/>
      <c r="P69" s="246"/>
      <c r="Q69" s="246"/>
      <c r="R69" s="246"/>
      <c r="S69" s="246"/>
      <c r="T69" s="246"/>
      <c r="U69"/>
      <c r="V69"/>
    </row>
    <row r="70" spans="5:22" x14ac:dyDescent="0.5">
      <c r="I70" s="239" t="s">
        <v>523</v>
      </c>
      <c r="J70" s="261"/>
      <c r="K70" s="261"/>
      <c r="L70" s="261"/>
      <c r="M70" s="261"/>
      <c r="N70" s="261"/>
      <c r="O70" s="261"/>
      <c r="P70" s="261"/>
      <c r="Q70" s="261"/>
      <c r="R70" s="261"/>
      <c r="S70" s="261"/>
      <c r="T70" s="262"/>
      <c r="U70"/>
      <c r="V70"/>
    </row>
    <row r="71" spans="5:22" x14ac:dyDescent="0.5">
      <c r="I71" s="263"/>
      <c r="J71" s="264" t="s">
        <v>2</v>
      </c>
      <c r="K71" s="265" t="s">
        <v>3</v>
      </c>
      <c r="L71" s="265" t="s">
        <v>4</v>
      </c>
      <c r="M71" s="265" t="s">
        <v>5</v>
      </c>
      <c r="N71" s="265" t="s">
        <v>6</v>
      </c>
      <c r="O71" s="265" t="s">
        <v>441</v>
      </c>
      <c r="P71" s="265" t="s">
        <v>442</v>
      </c>
      <c r="Q71" s="265" t="s">
        <v>443</v>
      </c>
      <c r="R71" s="265" t="s">
        <v>444</v>
      </c>
      <c r="S71" s="265" t="s">
        <v>445</v>
      </c>
      <c r="T71" s="266"/>
      <c r="U71"/>
      <c r="V71"/>
    </row>
    <row r="72" spans="5:22" x14ac:dyDescent="0.5">
      <c r="I72" s="267" t="s">
        <v>446</v>
      </c>
      <c r="J72" s="251">
        <f>$L$68</f>
        <v>15.30077031354497</v>
      </c>
      <c r="K72" s="251">
        <f>$L$68</f>
        <v>15.30077031354497</v>
      </c>
      <c r="L72" s="251">
        <f>$L$68</f>
        <v>15.30077031354497</v>
      </c>
      <c r="M72" s="251">
        <f>$L$68</f>
        <v>15.30077031354497</v>
      </c>
      <c r="N72" s="251">
        <f>$L$68</f>
        <v>15.30077031354497</v>
      </c>
      <c r="O72" s="251">
        <f>$L$68</f>
        <v>15.30077031354497</v>
      </c>
      <c r="P72" s="251">
        <f>$L$68</f>
        <v>15.30077031354497</v>
      </c>
      <c r="Q72" s="251">
        <f>$L$68</f>
        <v>15.30077031354497</v>
      </c>
      <c r="R72" s="251">
        <f>$L$68</f>
        <v>15.30077031354497</v>
      </c>
      <c r="S72" s="251">
        <f>$L$68</f>
        <v>15.30077031354497</v>
      </c>
      <c r="T72" s="245"/>
      <c r="U72"/>
      <c r="V72"/>
    </row>
    <row r="73" spans="5:22" x14ac:dyDescent="0.5">
      <c r="I73" s="267" t="s">
        <v>447</v>
      </c>
      <c r="J73" s="251">
        <v>15.30077031354497</v>
      </c>
      <c r="K73" s="251">
        <v>13.600684723151083</v>
      </c>
      <c r="L73" s="251">
        <v>11.900599132757197</v>
      </c>
      <c r="M73" s="251">
        <v>10.200513542363311</v>
      </c>
      <c r="N73" s="251">
        <v>8.5004279519694261</v>
      </c>
      <c r="O73" s="251">
        <v>6.8003423615755398</v>
      </c>
      <c r="P73" s="251">
        <v>5.1002567711816535</v>
      </c>
      <c r="Q73" s="251">
        <v>3.4001711807877673</v>
      </c>
      <c r="R73" s="251">
        <v>1.700085590393881</v>
      </c>
      <c r="S73" s="251">
        <v>-3.5527136788005009E-15</v>
      </c>
      <c r="T73" s="266"/>
      <c r="U73"/>
      <c r="V73"/>
    </row>
    <row r="74" spans="5:22" x14ac:dyDescent="0.5">
      <c r="I74" s="267" t="s">
        <v>448</v>
      </c>
      <c r="J74" s="251">
        <f>J72-J73</f>
        <v>0</v>
      </c>
      <c r="K74" s="251">
        <f t="shared" ref="K74:N74" si="0">K72-K73</f>
        <v>1.7000855903938863</v>
      </c>
      <c r="L74" s="251">
        <f t="shared" si="0"/>
        <v>3.4001711807877726</v>
      </c>
      <c r="M74" s="251">
        <f t="shared" si="0"/>
        <v>5.1002567711816589</v>
      </c>
      <c r="N74" s="251">
        <f t="shared" si="0"/>
        <v>6.8003423615755434</v>
      </c>
      <c r="O74" s="251"/>
      <c r="P74" s="251"/>
      <c r="Q74" s="251"/>
      <c r="R74" s="251"/>
      <c r="S74" s="268"/>
      <c r="T74" s="266"/>
      <c r="U74"/>
      <c r="V74"/>
    </row>
    <row r="75" spans="5:22" ht="16.5" thickBot="1" x14ac:dyDescent="0.55000000000000004">
      <c r="I75" s="269" t="s">
        <v>449</v>
      </c>
      <c r="J75" s="270">
        <f>SUM(J74:N74)</f>
        <v>17.000855903938863</v>
      </c>
      <c r="K75" s="271"/>
      <c r="L75" s="271"/>
      <c r="M75" s="271"/>
      <c r="N75" s="271"/>
      <c r="O75" s="271"/>
      <c r="P75" s="271"/>
      <c r="Q75" s="271"/>
      <c r="R75" s="271"/>
      <c r="S75" s="272"/>
      <c r="T75" s="273"/>
      <c r="U75"/>
      <c r="V75"/>
    </row>
    <row r="76" spans="5:22" x14ac:dyDescent="0.5">
      <c r="I76"/>
      <c r="J76"/>
      <c r="U76"/>
      <c r="V76"/>
    </row>
    <row r="77" spans="5:22" x14ac:dyDescent="0.5">
      <c r="U77"/>
      <c r="V77"/>
    </row>
    <row r="78" spans="5:22" x14ac:dyDescent="0.5">
      <c r="U78"/>
      <c r="V78"/>
    </row>
    <row r="79" spans="5:22" x14ac:dyDescent="0.5">
      <c r="N79"/>
      <c r="O79"/>
      <c r="V79"/>
    </row>
    <row r="80" spans="5:22" x14ac:dyDescent="0.5">
      <c r="E80"/>
      <c r="N80"/>
      <c r="O80"/>
      <c r="V80"/>
    </row>
    <row r="81" spans="2:22" x14ac:dyDescent="0.5">
      <c r="N81"/>
      <c r="O81"/>
      <c r="V81"/>
    </row>
    <row r="82" spans="2:22" x14ac:dyDescent="0.5">
      <c r="N82"/>
      <c r="O82"/>
      <c r="V82"/>
    </row>
    <row r="83" spans="2:22" x14ac:dyDescent="0.5">
      <c r="N83"/>
      <c r="O83"/>
      <c r="V83"/>
    </row>
    <row r="84" spans="2:22" x14ac:dyDescent="0.5">
      <c r="N84"/>
      <c r="O84"/>
      <c r="V84"/>
    </row>
    <row r="85" spans="2:22" x14ac:dyDescent="0.5">
      <c r="N85"/>
      <c r="O85"/>
      <c r="V85"/>
    </row>
    <row r="86" spans="2:22" x14ac:dyDescent="0.5">
      <c r="N86"/>
      <c r="O86"/>
      <c r="V86"/>
    </row>
    <row r="87" spans="2:22" x14ac:dyDescent="0.5">
      <c r="N87"/>
      <c r="O87"/>
      <c r="V87"/>
    </row>
    <row r="88" spans="2:22" x14ac:dyDescent="0.5">
      <c r="N88"/>
      <c r="O88"/>
      <c r="V88"/>
    </row>
    <row r="89" spans="2:22" x14ac:dyDescent="0.5">
      <c r="N89"/>
      <c r="O89"/>
      <c r="V89"/>
    </row>
    <row r="91" spans="2:22" x14ac:dyDescent="0.5">
      <c r="L91"/>
      <c r="M91"/>
      <c r="T91"/>
      <c r="U91"/>
    </row>
    <row r="92" spans="2:22" x14ac:dyDescent="0.5">
      <c r="L92"/>
      <c r="M92"/>
      <c r="T92"/>
      <c r="U92"/>
    </row>
    <row r="93" spans="2:22" x14ac:dyDescent="0.5">
      <c r="B93"/>
      <c r="C93"/>
      <c r="D93"/>
      <c r="E93"/>
      <c r="F93"/>
      <c r="G93"/>
      <c r="H93"/>
      <c r="I93"/>
      <c r="J93"/>
      <c r="K93"/>
      <c r="L93"/>
      <c r="M93"/>
      <c r="Q93"/>
      <c r="R93"/>
      <c r="S93"/>
      <c r="T93"/>
      <c r="U93"/>
    </row>
    <row r="94" spans="2:22" x14ac:dyDescent="0.5">
      <c r="B94"/>
      <c r="C94"/>
      <c r="D94"/>
      <c r="E94"/>
      <c r="F94"/>
      <c r="G94"/>
      <c r="H94"/>
      <c r="I94"/>
      <c r="J94"/>
      <c r="K94"/>
      <c r="L94"/>
      <c r="M94"/>
      <c r="Q94"/>
      <c r="R94"/>
      <c r="S94"/>
      <c r="T94"/>
      <c r="U94"/>
    </row>
  </sheetData>
  <mergeCells count="3">
    <mergeCell ref="C8:D8"/>
    <mergeCell ref="J8:K8"/>
    <mergeCell ref="K15:L15"/>
  </mergeCells>
  <conditionalFormatting sqref="R21">
    <cfRule type="containsText" dxfId="23" priority="11" operator="containsText" text="True">
      <formula>NOT(ISERROR(SEARCH("True",R21)))</formula>
    </cfRule>
    <cfRule type="containsText" dxfId="22" priority="12" operator="containsText" text="False">
      <formula>NOT(ISERROR(SEARCH("False",R21)))</formula>
    </cfRule>
  </conditionalFormatting>
  <conditionalFormatting sqref="J21">
    <cfRule type="containsText" dxfId="21" priority="3" operator="containsText" text="TRUE">
      <formula>NOT(ISERROR(SEARCH("TRUE",J21)))</formula>
    </cfRule>
    <cfRule type="containsText" dxfId="20" priority="4" operator="containsText" text="FALSE">
      <formula>NOT(ISERROR(SEARCH("FALSE",J21)))</formula>
    </cfRule>
  </conditionalFormatting>
  <conditionalFormatting sqref="C21">
    <cfRule type="containsText" dxfId="19" priority="1" operator="containsText" text="TRUE">
      <formula>NOT(ISERROR(SEARCH("TRUE",C21)))</formula>
    </cfRule>
    <cfRule type="containsText" dxfId="18" priority="2" operator="containsText" text="FALSE">
      <formula>NOT(ISERROR(SEARCH("FALSE",C21)))</formula>
    </cfRule>
  </conditionalFormatting>
  <dataValidations disablePrompts="1" count="5">
    <dataValidation type="list" allowBlank="1" showInputMessage="1" showErrorMessage="1" sqref="J9 C9">
      <formula1>"ANH,NES,NWT,SRN,SVE,SWB,TMS,WSH,WSX,YKY,AFW,BRL,HDD,PRT,SES,SEW,SSC"</formula1>
    </dataValidation>
    <dataValidation type="list" allowBlank="1" showInputMessage="1" showErrorMessage="1" sqref="J27 C27">
      <formula1>"Yes,No"</formula1>
    </dataValidation>
    <dataValidation type="list" allowBlank="1" showInputMessage="1" showErrorMessage="1" sqref="C15 J15">
      <formula1>"Accept, Partial accept, Reject"</formula1>
    </dataValidation>
    <dataValidation type="list" allowBlank="1" showInputMessage="1" showErrorMessage="1" sqref="C30:C37 J63 J30:J37">
      <formula1>"Pass, Partial pass, Fail, Not assessed, N/A"</formula1>
    </dataValidation>
    <dataValidation type="list" allowBlank="1" showInputMessage="1" showErrorMessage="1" sqref="J10 C10 I18:I20">
      <formula1>#REF!</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7"/>
  <sheetViews>
    <sheetView showGridLines="0" zoomScale="90" zoomScaleNormal="90" workbookViewId="0">
      <pane ySplit="1" topLeftCell="A2" activePane="bottomLeft" state="frozen"/>
      <selection pane="bottomLeft"/>
    </sheetView>
  </sheetViews>
  <sheetFormatPr defaultColWidth="8.54296875" defaultRowHeight="16" x14ac:dyDescent="0.5"/>
  <cols>
    <col min="1" max="1" width="2" style="1" customWidth="1"/>
    <col min="2" max="2" width="38.54296875" style="1" customWidth="1"/>
    <col min="3" max="3" width="16.54296875" style="1" customWidth="1"/>
    <col min="4" max="4" width="104" style="1" customWidth="1"/>
    <col min="5" max="5" width="8.54296875" style="1" customWidth="1"/>
    <col min="6" max="6" width="26.54296875" style="1" customWidth="1"/>
    <col min="7" max="7" width="8.54296875" style="1" customWidth="1"/>
    <col min="8" max="16384" width="8.54296875" style="1"/>
  </cols>
  <sheetData>
    <row r="1" spans="2:7" s="3" customFormat="1" ht="21" x14ac:dyDescent="0.5">
      <c r="B1" s="14" t="s">
        <v>544</v>
      </c>
      <c r="C1" s="14"/>
      <c r="D1" s="14"/>
      <c r="E1" s="14"/>
      <c r="F1" s="14"/>
      <c r="G1" s="1"/>
    </row>
    <row r="2" spans="2:7" s="3" customFormat="1" ht="21" x14ac:dyDescent="0.5">
      <c r="B2" s="15" t="s">
        <v>8</v>
      </c>
      <c r="C2" s="22"/>
      <c r="D2" s="22"/>
      <c r="E2" s="1"/>
      <c r="F2" s="1"/>
      <c r="G2" s="1"/>
    </row>
    <row r="3" spans="2:7" x14ac:dyDescent="0.5">
      <c r="B3" s="21" t="s">
        <v>9</v>
      </c>
      <c r="C3" s="64" t="s">
        <v>460</v>
      </c>
    </row>
    <row r="4" spans="2:7" x14ac:dyDescent="0.5">
      <c r="B4" s="21" t="s">
        <v>10</v>
      </c>
      <c r="C4" s="65"/>
    </row>
    <row r="5" spans="2:7" x14ac:dyDescent="0.5">
      <c r="B5" s="21" t="s">
        <v>414</v>
      </c>
      <c r="C5" s="65" t="s">
        <v>575</v>
      </c>
    </row>
    <row r="6" spans="2:7" x14ac:dyDescent="0.5">
      <c r="B6" s="19"/>
      <c r="C6" s="20"/>
      <c r="D6" s="20"/>
    </row>
    <row r="7" spans="2:7" x14ac:dyDescent="0.5">
      <c r="B7" s="15" t="s">
        <v>11</v>
      </c>
    </row>
    <row r="8" spans="2:7" ht="164.25" customHeight="1" x14ac:dyDescent="0.5">
      <c r="B8" s="16" t="s">
        <v>12</v>
      </c>
      <c r="C8" s="105"/>
      <c r="D8" s="17" t="s">
        <v>576</v>
      </c>
    </row>
    <row r="9" spans="2:7" x14ac:dyDescent="0.5">
      <c r="B9" s="16" t="s">
        <v>1</v>
      </c>
      <c r="C9" s="153" t="s">
        <v>41</v>
      </c>
      <c r="D9" s="18"/>
    </row>
    <row r="10" spans="2:7" x14ac:dyDescent="0.5">
      <c r="B10" s="16" t="s">
        <v>13</v>
      </c>
      <c r="C10" s="6" t="s">
        <v>391</v>
      </c>
    </row>
    <row r="11" spans="2:7" x14ac:dyDescent="0.5">
      <c r="B11" s="16" t="s">
        <v>14</v>
      </c>
      <c r="C11" s="6" t="s">
        <v>587</v>
      </c>
      <c r="D11" s="18"/>
    </row>
    <row r="12" spans="2:7" x14ac:dyDescent="0.5">
      <c r="B12" s="16" t="s">
        <v>15</v>
      </c>
      <c r="C12" s="205">
        <v>1.8819999999999999</v>
      </c>
      <c r="D12" s="10"/>
    </row>
    <row r="14" spans="2:7" x14ac:dyDescent="0.5">
      <c r="B14" s="15" t="s">
        <v>337</v>
      </c>
      <c r="C14" s="10"/>
      <c r="D14" s="10"/>
    </row>
    <row r="15" spans="2:7" ht="144" x14ac:dyDescent="0.5">
      <c r="B15" s="6" t="s">
        <v>31</v>
      </c>
      <c r="C15" s="37" t="s">
        <v>540</v>
      </c>
      <c r="D15" s="36" t="s">
        <v>577</v>
      </c>
    </row>
    <row r="16" spans="2:7" x14ac:dyDescent="0.5">
      <c r="B16" s="6" t="s">
        <v>338</v>
      </c>
      <c r="C16" s="205">
        <f>C12</f>
        <v>1.8819999999999999</v>
      </c>
      <c r="D16" s="10"/>
    </row>
    <row r="17" spans="2:6" x14ac:dyDescent="0.5">
      <c r="B17" s="41" t="s">
        <v>367</v>
      </c>
      <c r="C17" s="206">
        <f>C16</f>
        <v>1.8819999999999999</v>
      </c>
      <c r="D17" s="10"/>
    </row>
    <row r="18" spans="2:6" x14ac:dyDescent="0.5">
      <c r="B18" s="41" t="s">
        <v>329</v>
      </c>
      <c r="C18" s="98"/>
      <c r="D18" s="10"/>
    </row>
    <row r="19" spans="2:6" x14ac:dyDescent="0.5">
      <c r="B19" s="41" t="s">
        <v>329</v>
      </c>
      <c r="C19" s="42"/>
      <c r="D19" s="10"/>
    </row>
    <row r="20" spans="2:6" ht="94.5" customHeight="1" x14ac:dyDescent="0.5">
      <c r="B20" s="41" t="s">
        <v>329</v>
      </c>
      <c r="C20" s="41"/>
      <c r="D20" s="10"/>
    </row>
    <row r="21" spans="2:6" x14ac:dyDescent="0.5">
      <c r="B21" s="73" t="s">
        <v>370</v>
      </c>
      <c r="C21" s="3" t="b">
        <f>SUM(C17:C20)=C16</f>
        <v>1</v>
      </c>
    </row>
    <row r="23" spans="2:6" x14ac:dyDescent="0.5">
      <c r="B23" s="15" t="s">
        <v>17</v>
      </c>
    </row>
    <row r="24" spans="2:6" x14ac:dyDescent="0.5">
      <c r="B24" s="6" t="s">
        <v>18</v>
      </c>
      <c r="C24" s="203"/>
    </row>
    <row r="25" spans="2:6" x14ac:dyDescent="0.5">
      <c r="B25" s="6" t="s">
        <v>16</v>
      </c>
      <c r="C25" s="204"/>
    </row>
    <row r="26" spans="2:6" x14ac:dyDescent="0.5">
      <c r="B26" s="25" t="s">
        <v>19</v>
      </c>
      <c r="C26" s="207"/>
    </row>
    <row r="27" spans="2:6" x14ac:dyDescent="0.5">
      <c r="B27" s="25" t="s">
        <v>20</v>
      </c>
      <c r="C27" s="6"/>
    </row>
    <row r="28" spans="2:6" ht="102" customHeight="1" x14ac:dyDescent="0.5"/>
    <row r="29" spans="2:6" x14ac:dyDescent="0.5">
      <c r="B29" s="15" t="s">
        <v>21</v>
      </c>
      <c r="F29" s="15" t="s">
        <v>22</v>
      </c>
    </row>
    <row r="30" spans="2:6" x14ac:dyDescent="0.5">
      <c r="B30" s="16" t="s">
        <v>23</v>
      </c>
      <c r="C30" s="37" t="s">
        <v>329</v>
      </c>
      <c r="D30" s="38"/>
      <c r="F30" s="36"/>
    </row>
    <row r="31" spans="2:6" x14ac:dyDescent="0.5">
      <c r="B31" s="16" t="s">
        <v>24</v>
      </c>
      <c r="C31" s="37" t="s">
        <v>329</v>
      </c>
      <c r="D31" s="36"/>
      <c r="F31" s="36"/>
    </row>
    <row r="32" spans="2:6" x14ac:dyDescent="0.5">
      <c r="B32" s="16" t="s">
        <v>25</v>
      </c>
      <c r="C32" s="37" t="s">
        <v>329</v>
      </c>
      <c r="D32" s="36"/>
      <c r="F32" s="36"/>
    </row>
    <row r="33" spans="2:7" x14ac:dyDescent="0.5">
      <c r="B33" s="16" t="s">
        <v>26</v>
      </c>
      <c r="C33" s="37" t="s">
        <v>329</v>
      </c>
      <c r="D33" s="36"/>
      <c r="F33" s="36"/>
    </row>
    <row r="34" spans="2:7" x14ac:dyDescent="0.5">
      <c r="B34" s="16" t="s">
        <v>27</v>
      </c>
      <c r="C34" s="37" t="s">
        <v>329</v>
      </c>
      <c r="D34" s="36"/>
      <c r="F34" s="36"/>
    </row>
    <row r="35" spans="2:7" x14ac:dyDescent="0.5">
      <c r="B35" s="16" t="s">
        <v>28</v>
      </c>
      <c r="C35" s="37" t="s">
        <v>329</v>
      </c>
      <c r="D35" s="36"/>
      <c r="F35" s="36"/>
    </row>
    <row r="36" spans="2:7" x14ac:dyDescent="0.5">
      <c r="B36" s="16" t="s">
        <v>29</v>
      </c>
      <c r="C36" s="37" t="s">
        <v>329</v>
      </c>
      <c r="D36" s="36"/>
      <c r="F36" s="36"/>
    </row>
    <row r="37" spans="2:7" x14ac:dyDescent="0.5">
      <c r="B37" s="16" t="s">
        <v>30</v>
      </c>
      <c r="C37" s="37" t="s">
        <v>329</v>
      </c>
      <c r="D37" s="36"/>
      <c r="F37" s="36"/>
    </row>
    <row r="45" spans="2:7" x14ac:dyDescent="0.5">
      <c r="F45" s="26"/>
    </row>
    <row r="46" spans="2:7" x14ac:dyDescent="0.5">
      <c r="E46" s="40"/>
      <c r="F46" s="40"/>
      <c r="G46" s="40"/>
    </row>
    <row r="47" spans="2:7" x14ac:dyDescent="0.5">
      <c r="B47" s="15"/>
      <c r="C47" s="40"/>
      <c r="D47" s="40"/>
      <c r="E47" s="40"/>
      <c r="F47" s="40"/>
      <c r="G47" s="40"/>
    </row>
  </sheetData>
  <conditionalFormatting sqref="C21">
    <cfRule type="containsText" dxfId="17" priority="3" operator="containsText" text="TRUE">
      <formula>NOT(ISERROR(SEARCH("TRUE",C21)))</formula>
    </cfRule>
    <cfRule type="containsText" dxfId="16" priority="4" operator="containsText" text="FALSE">
      <formula>NOT(ISERROR(SEARCH("FALSE",C21)))</formula>
    </cfRule>
  </conditionalFormatting>
  <dataValidations count="6">
    <dataValidation type="list" allowBlank="1" showInputMessage="1" showErrorMessage="1" sqref="C10">
      <formula1>"Residential retail"</formula1>
    </dataValidation>
    <dataValidation type="list" allowBlank="1" showInputMessage="1" showErrorMessage="1" sqref="C9">
      <formula1>"ANH,NES,NWT,SRN,SVE,SWB,TMS,WSH,WSX,YKY,AFW,BRL,HDD,PRT,SES,SEW,SSC"</formula1>
    </dataValidation>
    <dataValidation type="list" allowBlank="1" showInputMessage="1" showErrorMessage="1" sqref="C27">
      <formula1>"Yes,No"</formula1>
    </dataValidation>
    <dataValidation type="list" allowBlank="1" showInputMessage="1" showErrorMessage="1" sqref="C15">
      <formula1>"Accept, Partial accept, Reject"</formula1>
    </dataValidation>
    <dataValidation type="list" allowBlank="1" showInputMessage="1" showErrorMessage="1" sqref="C45 C30:C37">
      <formula1>"Pass, Partial pass, Fail, Not assessed, N/A"</formula1>
    </dataValidation>
    <dataValidation type="list" allowBlank="1" showInputMessage="1" showErrorMessage="1" sqref="B18:B20">
      <formula1>#REF!</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7"/>
  <sheetViews>
    <sheetView showGridLines="0" zoomScaleNormal="100" workbookViewId="0">
      <pane ySplit="1" topLeftCell="A2" activePane="bottomLeft" state="frozen"/>
      <selection pane="bottomLeft"/>
    </sheetView>
  </sheetViews>
  <sheetFormatPr defaultColWidth="8.54296875" defaultRowHeight="16" x14ac:dyDescent="0.5"/>
  <cols>
    <col min="1" max="1" width="2" style="1" customWidth="1"/>
    <col min="2" max="2" width="38.54296875" style="1" customWidth="1"/>
    <col min="3" max="3" width="16.54296875" style="1" customWidth="1"/>
    <col min="4" max="4" width="104" style="1" customWidth="1"/>
    <col min="5" max="5" width="8.54296875" style="1" customWidth="1"/>
    <col min="6" max="6" width="26.54296875" style="1" customWidth="1"/>
    <col min="7" max="8" width="8.54296875" style="1" customWidth="1"/>
    <col min="9" max="9" width="29" style="1" customWidth="1"/>
    <col min="10" max="10" width="16.54296875" style="1" customWidth="1"/>
    <col min="11" max="11" width="101" style="31" customWidth="1"/>
    <col min="12" max="12" width="8.54296875" style="1" customWidth="1"/>
    <col min="13" max="13" width="44.26953125" style="31" customWidth="1"/>
    <col min="14" max="14" width="8.54296875" style="1" customWidth="1"/>
    <col min="15" max="15" width="28" style="1" customWidth="1"/>
    <col min="16" max="16" width="14.54296875" style="1" customWidth="1"/>
    <col min="17" max="17" width="15.26953125" style="1" customWidth="1"/>
    <col min="18" max="18" width="8.54296875" style="1" customWidth="1"/>
    <col min="19" max="19" width="23.54296875" style="1" customWidth="1"/>
    <col min="20" max="20" width="8.54296875" style="1" customWidth="1"/>
    <col min="21" max="16384" width="8.54296875" style="1"/>
  </cols>
  <sheetData>
    <row r="1" spans="2:21" s="3" customFormat="1" ht="21" x14ac:dyDescent="0.5">
      <c r="B1" s="14" t="s">
        <v>534</v>
      </c>
      <c r="C1" s="14"/>
      <c r="D1" s="14"/>
      <c r="E1" s="14"/>
      <c r="F1" s="14"/>
      <c r="G1" s="1"/>
      <c r="H1" s="4"/>
      <c r="I1" s="156" t="s">
        <v>538</v>
      </c>
      <c r="J1" s="156"/>
      <c r="K1" s="184"/>
      <c r="L1" s="156"/>
      <c r="M1" s="184"/>
      <c r="N1" s="4"/>
      <c r="O1" s="2"/>
    </row>
    <row r="2" spans="2:21" s="3" customFormat="1" ht="21" x14ac:dyDescent="0.5">
      <c r="B2" s="15" t="s">
        <v>8</v>
      </c>
      <c r="C2" s="22"/>
      <c r="D2" s="22"/>
      <c r="E2" s="1"/>
      <c r="F2" s="1"/>
      <c r="G2" s="1"/>
      <c r="H2" s="4"/>
      <c r="I2" s="164" t="s">
        <v>8</v>
      </c>
      <c r="J2" s="156"/>
      <c r="K2" s="184"/>
      <c r="L2" s="158"/>
      <c r="M2" s="185"/>
      <c r="N2" s="4"/>
      <c r="O2" s="2"/>
    </row>
    <row r="3" spans="2:21" x14ac:dyDescent="0.5">
      <c r="B3" s="21" t="s">
        <v>9</v>
      </c>
      <c r="C3" s="64" t="s">
        <v>460</v>
      </c>
      <c r="I3" s="159" t="s">
        <v>9</v>
      </c>
      <c r="J3" s="160" t="s">
        <v>460</v>
      </c>
      <c r="K3" s="185"/>
      <c r="L3" s="158"/>
      <c r="M3" s="185"/>
    </row>
    <row r="4" spans="2:21" x14ac:dyDescent="0.5">
      <c r="B4" s="21" t="s">
        <v>10</v>
      </c>
      <c r="C4" s="65">
        <v>43598</v>
      </c>
      <c r="I4" s="159" t="s">
        <v>10</v>
      </c>
      <c r="J4" s="161">
        <v>43598</v>
      </c>
      <c r="K4" s="185"/>
      <c r="L4" s="158"/>
      <c r="M4" s="185"/>
    </row>
    <row r="5" spans="2:21" x14ac:dyDescent="0.5">
      <c r="B5" s="21" t="s">
        <v>414</v>
      </c>
      <c r="C5" s="65" t="s">
        <v>564</v>
      </c>
      <c r="I5" s="159" t="s">
        <v>414</v>
      </c>
      <c r="J5" s="161" t="s">
        <v>578</v>
      </c>
      <c r="K5" s="185"/>
      <c r="L5" s="158"/>
      <c r="M5" s="185"/>
    </row>
    <row r="6" spans="2:21" x14ac:dyDescent="0.5">
      <c r="B6" s="19"/>
      <c r="C6" s="20"/>
      <c r="D6" s="20"/>
      <c r="I6" s="162"/>
      <c r="J6" s="163"/>
      <c r="K6" s="187"/>
      <c r="L6" s="158"/>
      <c r="M6" s="185"/>
    </row>
    <row r="7" spans="2:21" x14ac:dyDescent="0.5">
      <c r="B7" s="15" t="s">
        <v>11</v>
      </c>
      <c r="I7" s="164" t="s">
        <v>11</v>
      </c>
      <c r="J7" s="158"/>
      <c r="K7" s="185"/>
      <c r="L7" s="158"/>
      <c r="M7" s="185"/>
    </row>
    <row r="8" spans="2:21" ht="64.5" customHeight="1" x14ac:dyDescent="0.5">
      <c r="B8" s="16" t="s">
        <v>12</v>
      </c>
      <c r="C8" s="294" t="s">
        <v>475</v>
      </c>
      <c r="D8" s="295"/>
      <c r="I8" s="188" t="s">
        <v>12</v>
      </c>
      <c r="J8" s="296" t="s">
        <v>475</v>
      </c>
      <c r="K8" s="296"/>
      <c r="L8" s="158"/>
      <c r="M8" s="185"/>
    </row>
    <row r="9" spans="2:21" ht="21" x14ac:dyDescent="0.6">
      <c r="B9" s="16" t="s">
        <v>1</v>
      </c>
      <c r="C9" s="153" t="s">
        <v>41</v>
      </c>
      <c r="D9" s="18"/>
      <c r="I9" s="188" t="s">
        <v>1</v>
      </c>
      <c r="J9" s="190" t="s">
        <v>41</v>
      </c>
      <c r="K9" s="191"/>
      <c r="L9" s="158"/>
      <c r="M9" s="185"/>
      <c r="O9" s="82" t="s">
        <v>459</v>
      </c>
      <c r="P9" s="83"/>
      <c r="Q9" s="83"/>
      <c r="R9" s="83"/>
      <c r="S9" s="83"/>
    </row>
    <row r="10" spans="2:21" x14ac:dyDescent="0.5">
      <c r="B10" s="16" t="s">
        <v>13</v>
      </c>
      <c r="C10" s="6" t="s">
        <v>391</v>
      </c>
      <c r="I10" s="188" t="s">
        <v>13</v>
      </c>
      <c r="J10" s="176" t="s">
        <v>391</v>
      </c>
      <c r="K10" s="185"/>
      <c r="L10" s="158"/>
      <c r="M10" s="185"/>
      <c r="O10" s="83"/>
      <c r="P10" s="83"/>
      <c r="Q10" s="83"/>
      <c r="R10" s="83"/>
      <c r="S10" s="83"/>
    </row>
    <row r="11" spans="2:21" x14ac:dyDescent="0.5">
      <c r="B11" s="16" t="s">
        <v>14</v>
      </c>
      <c r="C11" s="6" t="s">
        <v>426</v>
      </c>
      <c r="D11" s="18"/>
      <c r="I11" s="188" t="s">
        <v>14</v>
      </c>
      <c r="J11" s="176" t="s">
        <v>426</v>
      </c>
      <c r="K11" s="191"/>
      <c r="L11" s="158"/>
      <c r="M11" s="185"/>
      <c r="O11" s="83"/>
      <c r="P11" s="83"/>
      <c r="Q11" s="83"/>
      <c r="R11" s="83"/>
      <c r="S11" s="83"/>
    </row>
    <row r="12" spans="2:21" x14ac:dyDescent="0.5">
      <c r="B12" s="16" t="s">
        <v>15</v>
      </c>
      <c r="C12" s="205">
        <v>7.8</v>
      </c>
      <c r="D12" s="10" t="s">
        <v>546</v>
      </c>
      <c r="I12" s="188" t="s">
        <v>15</v>
      </c>
      <c r="J12" s="192">
        <v>5.8</v>
      </c>
      <c r="K12" s="191"/>
      <c r="L12" s="158"/>
      <c r="M12" s="185"/>
      <c r="O12" s="84" t="s">
        <v>425</v>
      </c>
      <c r="P12" s="85"/>
      <c r="Q12" s="86"/>
      <c r="R12" s="86"/>
      <c r="S12" s="86"/>
    </row>
    <row r="13" spans="2:21" x14ac:dyDescent="0.5">
      <c r="I13" s="158"/>
      <c r="J13" s="158"/>
      <c r="K13" s="185"/>
      <c r="L13" s="158"/>
      <c r="M13" s="185"/>
      <c r="O13" s="86"/>
      <c r="P13" s="86"/>
      <c r="Q13" s="86"/>
      <c r="R13" s="86"/>
      <c r="S13" s="86"/>
    </row>
    <row r="14" spans="2:21" x14ac:dyDescent="0.5">
      <c r="B14" s="15" t="s">
        <v>337</v>
      </c>
      <c r="C14" s="10"/>
      <c r="D14" s="10"/>
      <c r="I14" s="164" t="s">
        <v>337</v>
      </c>
      <c r="J14" s="158"/>
      <c r="K14" s="185"/>
      <c r="L14" s="158"/>
      <c r="M14" s="185"/>
      <c r="O14" s="107"/>
      <c r="P14" s="108"/>
      <c r="Q14" s="108"/>
      <c r="R14" s="108"/>
      <c r="S14" s="108"/>
      <c r="T14" s="109"/>
      <c r="U14" s="109"/>
    </row>
    <row r="15" spans="2:21" ht="82.5" customHeight="1" x14ac:dyDescent="0.5">
      <c r="B15" s="6" t="s">
        <v>31</v>
      </c>
      <c r="C15" s="37" t="s">
        <v>335</v>
      </c>
      <c r="D15" s="154" t="s">
        <v>562</v>
      </c>
      <c r="E15" s="155"/>
      <c r="I15" s="176" t="s">
        <v>31</v>
      </c>
      <c r="J15" s="188" t="s">
        <v>335</v>
      </c>
      <c r="K15" s="292" t="s">
        <v>476</v>
      </c>
      <c r="L15" s="293"/>
      <c r="M15" s="185"/>
      <c r="O15" s="108"/>
      <c r="P15" s="110"/>
      <c r="Q15" s="111"/>
      <c r="R15" s="108"/>
      <c r="S15" s="108"/>
      <c r="T15" s="109"/>
      <c r="U15" s="109"/>
    </row>
    <row r="16" spans="2:21" x14ac:dyDescent="0.5">
      <c r="B16" s="6" t="s">
        <v>338</v>
      </c>
      <c r="C16" s="5">
        <v>0</v>
      </c>
      <c r="D16" s="10"/>
      <c r="I16" s="176" t="s">
        <v>338</v>
      </c>
      <c r="J16" s="192">
        <v>0</v>
      </c>
      <c r="K16" s="185"/>
      <c r="L16" s="158"/>
      <c r="M16" s="185"/>
      <c r="O16" s="108"/>
      <c r="P16" s="112"/>
      <c r="Q16" s="108"/>
      <c r="R16" s="108"/>
      <c r="S16" s="108"/>
      <c r="T16" s="109"/>
      <c r="U16" s="109"/>
    </row>
    <row r="17" spans="2:21" x14ac:dyDescent="0.5">
      <c r="B17" s="41" t="s">
        <v>367</v>
      </c>
      <c r="C17" s="80">
        <f>C16</f>
        <v>0</v>
      </c>
      <c r="D17" s="10"/>
      <c r="I17" s="176" t="s">
        <v>367</v>
      </c>
      <c r="J17" s="193">
        <v>0</v>
      </c>
      <c r="K17" s="185"/>
      <c r="L17" s="158"/>
      <c r="M17" s="185"/>
      <c r="O17" s="108"/>
      <c r="P17" s="108"/>
      <c r="Q17" s="108"/>
      <c r="R17" s="108"/>
      <c r="S17" s="108"/>
      <c r="T17" s="109"/>
      <c r="U17" s="109"/>
    </row>
    <row r="18" spans="2:21" x14ac:dyDescent="0.5">
      <c r="B18" s="41" t="s">
        <v>329</v>
      </c>
      <c r="C18" s="98"/>
      <c r="D18" s="10"/>
      <c r="I18" s="176" t="s">
        <v>366</v>
      </c>
      <c r="J18" s="193"/>
      <c r="K18" s="185"/>
      <c r="L18" s="158"/>
      <c r="M18" s="185"/>
      <c r="O18" s="108"/>
      <c r="P18" s="108"/>
      <c r="Q18" s="108"/>
      <c r="R18" s="108"/>
      <c r="S18" s="108"/>
      <c r="T18" s="109"/>
      <c r="U18" s="109"/>
    </row>
    <row r="19" spans="2:21" x14ac:dyDescent="0.5">
      <c r="B19" s="41" t="s">
        <v>329</v>
      </c>
      <c r="C19" s="42"/>
      <c r="D19" s="10"/>
      <c r="I19" s="176" t="s">
        <v>368</v>
      </c>
      <c r="J19" s="193"/>
      <c r="K19" s="185"/>
      <c r="L19" s="158"/>
      <c r="M19" s="185"/>
      <c r="O19" s="108"/>
      <c r="P19" s="108"/>
      <c r="Q19" s="108"/>
      <c r="R19" s="108"/>
      <c r="S19" s="108"/>
      <c r="T19" s="109"/>
      <c r="U19" s="109"/>
    </row>
    <row r="20" spans="2:21" ht="94.5" customHeight="1" x14ac:dyDescent="0.5">
      <c r="B20" s="41" t="s">
        <v>329</v>
      </c>
      <c r="C20" s="41"/>
      <c r="D20" s="10"/>
      <c r="I20" s="176" t="s">
        <v>369</v>
      </c>
      <c r="J20" s="176"/>
      <c r="K20" s="185"/>
      <c r="L20" s="158"/>
      <c r="M20" s="185"/>
      <c r="O20" s="108"/>
      <c r="P20" s="108"/>
      <c r="Q20" s="108"/>
      <c r="R20" s="108"/>
      <c r="S20" s="108"/>
      <c r="T20" s="109"/>
      <c r="U20" s="109"/>
    </row>
    <row r="21" spans="2:21" x14ac:dyDescent="0.5">
      <c r="B21" s="73" t="s">
        <v>370</v>
      </c>
      <c r="C21" s="3" t="b">
        <f>SUM(C17:C20)=C16</f>
        <v>1</v>
      </c>
      <c r="I21" s="194" t="s">
        <v>370</v>
      </c>
      <c r="J21" s="195" t="b">
        <v>1</v>
      </c>
      <c r="K21" s="185"/>
      <c r="L21" s="158"/>
      <c r="M21" s="185"/>
      <c r="O21" s="113"/>
      <c r="P21" s="108"/>
      <c r="Q21" s="108"/>
      <c r="R21" s="108"/>
      <c r="S21" s="108"/>
      <c r="T21" s="109"/>
      <c r="U21" s="109"/>
    </row>
    <row r="22" spans="2:21" x14ac:dyDescent="0.5">
      <c r="I22" s="194"/>
      <c r="J22" s="195"/>
      <c r="K22" s="185"/>
      <c r="L22" s="158"/>
      <c r="M22" s="185"/>
      <c r="O22" s="108"/>
      <c r="P22" s="108"/>
      <c r="Q22" s="108"/>
      <c r="R22" s="108"/>
      <c r="S22" s="108"/>
      <c r="T22" s="109"/>
      <c r="U22" s="109"/>
    </row>
    <row r="23" spans="2:21" x14ac:dyDescent="0.5">
      <c r="B23" s="15" t="s">
        <v>17</v>
      </c>
      <c r="I23" s="164" t="s">
        <v>17</v>
      </c>
      <c r="J23" s="158"/>
      <c r="K23" s="185"/>
      <c r="L23" s="158"/>
      <c r="M23" s="185"/>
      <c r="O23" s="107"/>
      <c r="P23" s="108"/>
      <c r="Q23" s="108"/>
      <c r="R23" s="108"/>
      <c r="S23" s="108"/>
      <c r="T23" s="109"/>
      <c r="U23" s="109"/>
    </row>
    <row r="24" spans="2:21" x14ac:dyDescent="0.5">
      <c r="B24" s="6" t="s">
        <v>18</v>
      </c>
      <c r="C24" s="203"/>
      <c r="I24" s="176" t="s">
        <v>18</v>
      </c>
      <c r="J24" s="176"/>
      <c r="K24" s="185"/>
      <c r="L24" s="158"/>
      <c r="M24" s="185"/>
      <c r="O24" s="108"/>
      <c r="P24" s="114"/>
      <c r="Q24" s="108"/>
      <c r="R24" s="108"/>
      <c r="S24" s="108"/>
      <c r="T24" s="109"/>
      <c r="U24" s="109"/>
    </row>
    <row r="25" spans="2:21" x14ac:dyDescent="0.5">
      <c r="B25" s="6" t="s">
        <v>16</v>
      </c>
      <c r="C25" s="204">
        <f>SUM(F_Inputs!Q208:U208)</f>
        <v>276.94200000000001</v>
      </c>
      <c r="I25" s="176" t="s">
        <v>16</v>
      </c>
      <c r="J25" s="196">
        <f>SUM(F_Inputs!Q208:U208)</f>
        <v>276.94200000000001</v>
      </c>
      <c r="K25" s="185"/>
      <c r="L25" s="158"/>
      <c r="M25" s="185"/>
      <c r="O25" s="108"/>
      <c r="P25" s="112"/>
      <c r="Q25" s="108"/>
      <c r="R25" s="108"/>
      <c r="S25" s="108"/>
      <c r="T25" s="109"/>
      <c r="U25" s="109"/>
    </row>
    <row r="26" spans="2:21" ht="32" x14ac:dyDescent="0.5">
      <c r="B26" s="25" t="s">
        <v>19</v>
      </c>
      <c r="C26" s="207">
        <f>(C12-C24)/C25</f>
        <v>2.8164742075958142E-2</v>
      </c>
      <c r="I26" s="178" t="s">
        <v>19</v>
      </c>
      <c r="J26" s="197">
        <f>(J12-J24)/J25</f>
        <v>2.0943013338532976E-2</v>
      </c>
      <c r="K26" s="185"/>
      <c r="L26" s="158"/>
      <c r="M26" s="185"/>
      <c r="O26" s="115"/>
      <c r="P26" s="116"/>
      <c r="Q26" s="108"/>
      <c r="R26" s="108"/>
      <c r="S26" s="108"/>
      <c r="T26" s="109"/>
      <c r="U26" s="109"/>
    </row>
    <row r="27" spans="2:21" ht="32" x14ac:dyDescent="0.5">
      <c r="B27" s="25" t="s">
        <v>20</v>
      </c>
      <c r="C27" s="6" t="s">
        <v>566</v>
      </c>
      <c r="I27" s="178" t="s">
        <v>20</v>
      </c>
      <c r="J27" s="176" t="s">
        <v>313</v>
      </c>
      <c r="K27" s="185"/>
      <c r="L27" s="158"/>
      <c r="M27" s="185"/>
      <c r="O27" s="115"/>
      <c r="P27" s="108"/>
      <c r="Q27" s="108"/>
      <c r="R27" s="108"/>
      <c r="S27" s="108"/>
      <c r="T27" s="109"/>
      <c r="U27" s="109"/>
    </row>
    <row r="28" spans="2:21" ht="102" customHeight="1" x14ac:dyDescent="0.5">
      <c r="I28" s="158"/>
      <c r="J28" s="158"/>
      <c r="K28" s="185"/>
      <c r="L28" s="158"/>
      <c r="M28" s="185"/>
      <c r="O28" s="108"/>
      <c r="P28" s="108"/>
      <c r="Q28" s="108"/>
      <c r="R28" s="108"/>
      <c r="S28" s="108"/>
      <c r="T28" s="109"/>
      <c r="U28" s="109"/>
    </row>
    <row r="29" spans="2:21" x14ac:dyDescent="0.5">
      <c r="B29" s="15" t="s">
        <v>21</v>
      </c>
      <c r="F29" s="15" t="s">
        <v>22</v>
      </c>
      <c r="I29" s="164" t="s">
        <v>21</v>
      </c>
      <c r="J29" s="158"/>
      <c r="K29" s="185"/>
      <c r="L29" s="158"/>
      <c r="M29" s="198" t="s">
        <v>22</v>
      </c>
      <c r="O29" s="117"/>
      <c r="P29" s="115"/>
      <c r="Q29" s="115"/>
      <c r="R29" s="115"/>
      <c r="S29" s="117"/>
      <c r="T29" s="109"/>
      <c r="U29" s="109"/>
    </row>
    <row r="30" spans="2:21" x14ac:dyDescent="0.5">
      <c r="B30" s="16" t="s">
        <v>23</v>
      </c>
      <c r="C30" s="37" t="s">
        <v>329</v>
      </c>
      <c r="D30" s="38"/>
      <c r="F30" s="36"/>
      <c r="I30" s="188" t="s">
        <v>23</v>
      </c>
      <c r="J30" s="165" t="s">
        <v>329</v>
      </c>
      <c r="K30" s="181"/>
      <c r="L30" s="158"/>
      <c r="M30" s="182"/>
      <c r="O30" s="111"/>
      <c r="P30" s="111"/>
      <c r="Q30" s="111"/>
      <c r="R30" s="115"/>
      <c r="S30" s="111"/>
      <c r="T30" s="109"/>
      <c r="U30" s="109"/>
    </row>
    <row r="31" spans="2:21" ht="176" x14ac:dyDescent="0.5">
      <c r="B31" s="16" t="s">
        <v>24</v>
      </c>
      <c r="C31" s="37" t="s">
        <v>317</v>
      </c>
      <c r="D31" s="36" t="s">
        <v>563</v>
      </c>
      <c r="F31" s="36"/>
      <c r="I31" s="188" t="s">
        <v>24</v>
      </c>
      <c r="J31" s="165" t="s">
        <v>317</v>
      </c>
      <c r="K31" s="182" t="s">
        <v>477</v>
      </c>
      <c r="L31" s="158"/>
      <c r="M31" s="182" t="s">
        <v>478</v>
      </c>
      <c r="O31" s="111"/>
      <c r="P31" s="111"/>
      <c r="Q31" s="111"/>
      <c r="R31" s="115"/>
      <c r="S31" s="111"/>
      <c r="T31" s="109"/>
      <c r="U31" s="109"/>
    </row>
    <row r="32" spans="2:21" ht="192" customHeight="1" x14ac:dyDescent="0.5">
      <c r="B32" s="16" t="s">
        <v>25</v>
      </c>
      <c r="C32" s="37" t="s">
        <v>329</v>
      </c>
      <c r="D32" s="36"/>
      <c r="F32" s="36"/>
      <c r="I32" s="188" t="s">
        <v>25</v>
      </c>
      <c r="J32" s="165" t="s">
        <v>314</v>
      </c>
      <c r="K32" s="182" t="s">
        <v>427</v>
      </c>
      <c r="L32" s="158"/>
      <c r="M32" s="182" t="s">
        <v>479</v>
      </c>
      <c r="O32" s="111"/>
      <c r="P32" s="111"/>
      <c r="Q32" s="111"/>
      <c r="R32" s="115"/>
      <c r="S32" s="111"/>
      <c r="T32" s="109"/>
      <c r="U32" s="109"/>
    </row>
    <row r="33" spans="2:26" ht="64" x14ac:dyDescent="0.5">
      <c r="B33" s="16" t="s">
        <v>26</v>
      </c>
      <c r="C33" s="37" t="s">
        <v>329</v>
      </c>
      <c r="D33" s="36"/>
      <c r="F33" s="36"/>
      <c r="I33" s="188" t="s">
        <v>26</v>
      </c>
      <c r="J33" s="165" t="s">
        <v>314</v>
      </c>
      <c r="K33" s="182" t="s">
        <v>581</v>
      </c>
      <c r="L33" s="158"/>
      <c r="M33" s="182" t="s">
        <v>480</v>
      </c>
      <c r="O33" s="111"/>
      <c r="P33" s="111"/>
      <c r="Q33" s="111"/>
      <c r="R33" s="115"/>
      <c r="S33" s="111"/>
      <c r="T33" s="109"/>
      <c r="U33" s="109"/>
    </row>
    <row r="34" spans="2:26" ht="45" customHeight="1" x14ac:dyDescent="0.5">
      <c r="B34" s="16" t="s">
        <v>27</v>
      </c>
      <c r="C34" s="37" t="s">
        <v>329</v>
      </c>
      <c r="D34" s="36"/>
      <c r="F34" s="36"/>
      <c r="I34" s="188" t="s">
        <v>27</v>
      </c>
      <c r="J34" s="165" t="s">
        <v>317</v>
      </c>
      <c r="K34" s="182" t="s">
        <v>481</v>
      </c>
      <c r="L34" s="158"/>
      <c r="M34" s="182" t="s">
        <v>482</v>
      </c>
      <c r="O34" s="111"/>
      <c r="P34" s="111"/>
      <c r="Q34" s="111"/>
      <c r="R34" s="115"/>
      <c r="S34" s="111"/>
      <c r="T34" s="109"/>
      <c r="U34" s="109"/>
    </row>
    <row r="35" spans="2:26" ht="48" x14ac:dyDescent="0.5">
      <c r="B35" s="16" t="s">
        <v>28</v>
      </c>
      <c r="C35" s="37" t="s">
        <v>329</v>
      </c>
      <c r="D35" s="36"/>
      <c r="F35" s="36"/>
      <c r="I35" s="188" t="s">
        <v>28</v>
      </c>
      <c r="J35" s="165" t="s">
        <v>314</v>
      </c>
      <c r="K35" s="182" t="s">
        <v>483</v>
      </c>
      <c r="L35" s="158"/>
      <c r="M35" s="182" t="s">
        <v>484</v>
      </c>
      <c r="O35" s="111"/>
      <c r="P35" s="111"/>
      <c r="Q35" s="111"/>
      <c r="R35" s="115"/>
      <c r="S35" s="111"/>
      <c r="T35" s="109"/>
      <c r="U35" s="109"/>
    </row>
    <row r="36" spans="2:26" ht="32" x14ac:dyDescent="0.5">
      <c r="B36" s="16" t="s">
        <v>29</v>
      </c>
      <c r="C36" s="37" t="s">
        <v>329</v>
      </c>
      <c r="D36" s="36"/>
      <c r="F36" s="36"/>
      <c r="I36" s="188" t="s">
        <v>29</v>
      </c>
      <c r="J36" s="165" t="s">
        <v>314</v>
      </c>
      <c r="K36" s="182" t="s">
        <v>485</v>
      </c>
      <c r="L36" s="158"/>
      <c r="M36" s="182" t="s">
        <v>484</v>
      </c>
      <c r="O36" s="111"/>
      <c r="P36" s="111"/>
      <c r="Q36" s="111"/>
      <c r="R36" s="115"/>
      <c r="S36" s="111"/>
      <c r="T36" s="109"/>
      <c r="U36" s="109"/>
    </row>
    <row r="37" spans="2:26" ht="32" x14ac:dyDescent="0.5">
      <c r="B37" s="16" t="s">
        <v>30</v>
      </c>
      <c r="C37" s="37" t="s">
        <v>329</v>
      </c>
      <c r="D37" s="36"/>
      <c r="F37" s="36"/>
      <c r="I37" s="188" t="s">
        <v>30</v>
      </c>
      <c r="J37" s="165" t="s">
        <v>314</v>
      </c>
      <c r="K37" s="182" t="s">
        <v>486</v>
      </c>
      <c r="L37" s="158"/>
      <c r="M37" s="182" t="s">
        <v>484</v>
      </c>
      <c r="O37" s="111"/>
      <c r="P37" s="111"/>
      <c r="Q37" s="111"/>
      <c r="R37" s="115"/>
      <c r="S37" s="111"/>
      <c r="T37" s="109"/>
      <c r="U37" s="109"/>
    </row>
    <row r="38" spans="2:26" x14ac:dyDescent="0.5">
      <c r="I38" s="27"/>
      <c r="J38" s="27"/>
      <c r="K38" s="35"/>
      <c r="M38" s="32"/>
      <c r="O38" s="109"/>
      <c r="P38" s="109"/>
      <c r="Q38" s="109"/>
      <c r="R38" s="109"/>
      <c r="S38" s="109"/>
      <c r="T38" s="109"/>
      <c r="U38" s="109"/>
    </row>
    <row r="39" spans="2:26" x14ac:dyDescent="0.5">
      <c r="I39" s="15"/>
      <c r="J39" s="40"/>
      <c r="O39" s="109"/>
      <c r="P39" s="109"/>
      <c r="Q39" s="109"/>
      <c r="R39" s="109"/>
      <c r="S39" s="109"/>
      <c r="T39" s="109"/>
      <c r="U39" s="109"/>
    </row>
    <row r="40" spans="2:26" x14ac:dyDescent="0.5">
      <c r="I40" s="15"/>
      <c r="J40" s="40"/>
      <c r="O40" s="109"/>
      <c r="P40" s="109"/>
      <c r="Q40" s="109"/>
      <c r="R40" s="109"/>
      <c r="S40" s="109"/>
      <c r="T40" s="109"/>
      <c r="U40" s="109"/>
    </row>
    <row r="41" spans="2:26" x14ac:dyDescent="0.5">
      <c r="O41" s="109"/>
      <c r="P41" s="109"/>
      <c r="Q41" s="109"/>
      <c r="R41" s="109"/>
      <c r="S41" s="109"/>
      <c r="T41" s="109"/>
      <c r="U41" s="109"/>
    </row>
    <row r="45" spans="2:26" x14ac:dyDescent="0.5">
      <c r="F45" s="26"/>
    </row>
    <row r="46" spans="2:26" x14ac:dyDescent="0.5">
      <c r="E46" s="40"/>
      <c r="F46" s="40"/>
      <c r="G46" s="40"/>
      <c r="H46" s="40"/>
      <c r="N46" s="40"/>
      <c r="O46" s="40"/>
      <c r="P46" s="40"/>
      <c r="Q46" s="40"/>
      <c r="R46" s="40"/>
      <c r="S46" s="40"/>
      <c r="T46" s="40"/>
      <c r="U46" s="40"/>
      <c r="V46" s="40"/>
      <c r="W46" s="40"/>
      <c r="X46" s="40"/>
      <c r="Y46" s="40"/>
      <c r="Z46" s="40"/>
    </row>
    <row r="47" spans="2:26" x14ac:dyDescent="0.5">
      <c r="B47" s="15"/>
      <c r="C47" s="40"/>
      <c r="D47" s="40"/>
      <c r="E47" s="40"/>
      <c r="F47" s="40"/>
      <c r="G47" s="40"/>
      <c r="H47" s="40"/>
      <c r="N47" s="40"/>
      <c r="O47" s="40"/>
      <c r="P47" s="40"/>
      <c r="Q47" s="40"/>
      <c r="R47" s="40"/>
      <c r="S47" s="40"/>
      <c r="T47" s="40"/>
      <c r="U47" s="40"/>
      <c r="V47" s="40"/>
      <c r="W47" s="40"/>
      <c r="X47" s="40"/>
      <c r="Y47" s="40"/>
      <c r="Z47" s="40"/>
    </row>
  </sheetData>
  <mergeCells count="3">
    <mergeCell ref="C8:D8"/>
    <mergeCell ref="J8:K8"/>
    <mergeCell ref="K15:L15"/>
  </mergeCells>
  <conditionalFormatting sqref="P21">
    <cfRule type="containsText" dxfId="15" priority="7" operator="containsText" text="True">
      <formula>NOT(ISERROR(SEARCH("True",P21)))</formula>
    </cfRule>
    <cfRule type="containsText" dxfId="14" priority="8" operator="containsText" text="False">
      <formula>NOT(ISERROR(SEARCH("False",P21)))</formula>
    </cfRule>
  </conditionalFormatting>
  <conditionalFormatting sqref="C21">
    <cfRule type="containsText" dxfId="13" priority="5" operator="containsText" text="TRUE">
      <formula>NOT(ISERROR(SEARCH("TRUE",C21)))</formula>
    </cfRule>
    <cfRule type="containsText" dxfId="12" priority="6" operator="containsText" text="FALSE">
      <formula>NOT(ISERROR(SEARCH("FALSE",C21)))</formula>
    </cfRule>
  </conditionalFormatting>
  <conditionalFormatting sqref="J21:J22">
    <cfRule type="containsText" dxfId="11" priority="1" operator="containsText" text="TRUE">
      <formula>NOT(ISERROR(SEARCH("TRUE",J21)))</formula>
    </cfRule>
    <cfRule type="containsText" dxfId="10" priority="2" operator="containsText" text="FALSE">
      <formula>NOT(ISERROR(SEARCH("FALSE",J21)))</formula>
    </cfRule>
  </conditionalFormatting>
  <dataValidations count="6">
    <dataValidation type="list" allowBlank="1" showInputMessage="1" showErrorMessage="1" sqref="C45 C30:C37 J45 J30:J37">
      <formula1>"Pass, Partial pass, Fail, Not assessed, N/A"</formula1>
    </dataValidation>
    <dataValidation type="list" allowBlank="1" showInputMessage="1" showErrorMessage="1" sqref="C15 J15">
      <formula1>"Accept, Partial accept, Reject"</formula1>
    </dataValidation>
    <dataValidation type="list" allowBlank="1" showInputMessage="1" showErrorMessage="1" sqref="C27 J27">
      <formula1>"Yes,No"</formula1>
    </dataValidation>
    <dataValidation type="list" allowBlank="1" showInputMessage="1" showErrorMessage="1" sqref="C9 J9">
      <formula1>"ANH,NES,NWT,SRN,SVE,SWB,TMS,WSH,WSX,YKY,AFW,BRL,HDD,PRT,SES,SEW,SSC"</formula1>
    </dataValidation>
    <dataValidation type="list" allowBlank="1" showInputMessage="1" showErrorMessage="1" sqref="C10 J10">
      <formula1>"Residential retail"</formula1>
    </dataValidation>
    <dataValidation type="list" allowBlank="1" showInputMessage="1" showErrorMessage="1" sqref="I18:I20 B18:B20">
      <formula1>#REF!</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7"/>
  <sheetViews>
    <sheetView showGridLines="0" zoomScaleNormal="100" workbookViewId="0"/>
  </sheetViews>
  <sheetFormatPr defaultRowHeight="14.5" x14ac:dyDescent="0.35"/>
  <cols>
    <col min="1" max="1" width="3" customWidth="1"/>
    <col min="2" max="2" width="30.26953125" customWidth="1"/>
    <col min="3" max="3" width="19.7265625" customWidth="1"/>
    <col min="4" max="4" width="102.26953125" customWidth="1"/>
    <col min="5" max="5" width="5.54296875" customWidth="1"/>
    <col min="6" max="6" width="33.26953125" customWidth="1"/>
    <col min="8" max="8" width="19.6328125" customWidth="1"/>
    <col min="9" max="9" width="18.54296875" customWidth="1"/>
    <col min="10" max="10" width="20.36328125" customWidth="1"/>
    <col min="11" max="11" width="13.81640625" customWidth="1"/>
    <col min="12" max="12" width="14.1796875" customWidth="1"/>
  </cols>
  <sheetData>
    <row r="1" spans="2:12" ht="21" x14ac:dyDescent="0.35">
      <c r="B1" s="14" t="s">
        <v>582</v>
      </c>
      <c r="C1" s="14"/>
      <c r="D1" s="14"/>
      <c r="E1" s="14"/>
      <c r="F1" s="14"/>
      <c r="H1" s="156" t="s">
        <v>538</v>
      </c>
      <c r="I1" s="156"/>
      <c r="J1" s="156"/>
      <c r="K1" s="156"/>
      <c r="L1" s="156"/>
    </row>
    <row r="2" spans="2:12" ht="21" x14ac:dyDescent="0.5">
      <c r="B2" s="15" t="s">
        <v>8</v>
      </c>
      <c r="C2" s="22"/>
      <c r="D2" s="22"/>
      <c r="E2" s="1"/>
      <c r="F2" s="1"/>
      <c r="H2" s="156"/>
      <c r="I2" s="156"/>
      <c r="J2" s="156"/>
      <c r="K2" s="156"/>
      <c r="L2" s="156"/>
    </row>
    <row r="3" spans="2:12" ht="21" x14ac:dyDescent="0.5">
      <c r="B3" s="21" t="s">
        <v>9</v>
      </c>
      <c r="C3" s="64" t="s">
        <v>556</v>
      </c>
      <c r="D3" s="1"/>
      <c r="E3" s="1"/>
      <c r="F3" s="1"/>
      <c r="H3" s="226" t="s">
        <v>574</v>
      </c>
      <c r="I3" s="156"/>
      <c r="J3" s="156"/>
      <c r="K3" s="156"/>
      <c r="L3" s="156"/>
    </row>
    <row r="4" spans="2:12" ht="21" x14ac:dyDescent="0.5">
      <c r="B4" s="21" t="s">
        <v>10</v>
      </c>
      <c r="C4" s="65">
        <v>43755</v>
      </c>
      <c r="D4" s="1"/>
      <c r="E4" s="1"/>
      <c r="F4" s="1"/>
      <c r="H4" s="156"/>
      <c r="I4" s="156"/>
      <c r="J4" s="156"/>
      <c r="K4" s="156"/>
      <c r="L4" s="156"/>
    </row>
    <row r="5" spans="2:12" ht="21" x14ac:dyDescent="0.5">
      <c r="B5" s="21" t="s">
        <v>414</v>
      </c>
      <c r="C5" s="65" t="s">
        <v>557</v>
      </c>
      <c r="D5" s="1"/>
      <c r="E5" s="1"/>
      <c r="F5" s="1"/>
      <c r="H5" s="156"/>
      <c r="I5" s="156"/>
      <c r="J5" s="156"/>
      <c r="K5" s="156"/>
      <c r="L5" s="156"/>
    </row>
    <row r="6" spans="2:12" ht="21" x14ac:dyDescent="0.5">
      <c r="B6" s="19"/>
      <c r="C6" s="20"/>
      <c r="D6" s="20"/>
      <c r="E6" s="1"/>
      <c r="F6" s="1"/>
      <c r="H6" s="156"/>
      <c r="I6" s="156"/>
      <c r="J6" s="156"/>
      <c r="K6" s="156"/>
      <c r="L6" s="156"/>
    </row>
    <row r="7" spans="2:12" ht="21" x14ac:dyDescent="0.5">
      <c r="B7" s="15" t="s">
        <v>11</v>
      </c>
      <c r="C7" s="1"/>
      <c r="D7" s="1"/>
      <c r="E7" s="1"/>
      <c r="F7" s="1"/>
      <c r="H7" s="156"/>
      <c r="I7" s="156"/>
      <c r="J7" s="156"/>
      <c r="K7" s="156"/>
      <c r="L7" s="156"/>
    </row>
    <row r="8" spans="2:12" ht="21.75" customHeight="1" x14ac:dyDescent="0.35">
      <c r="B8" s="16" t="s">
        <v>12</v>
      </c>
      <c r="C8" s="297" t="s">
        <v>558</v>
      </c>
      <c r="D8" s="298"/>
      <c r="E8" s="298"/>
      <c r="F8" s="295"/>
      <c r="H8" s="156"/>
      <c r="I8" s="156"/>
      <c r="J8" s="156"/>
      <c r="K8" s="156"/>
      <c r="L8" s="156"/>
    </row>
    <row r="9" spans="2:12" ht="21" x14ac:dyDescent="0.5">
      <c r="B9" s="16" t="s">
        <v>1</v>
      </c>
      <c r="C9" s="152" t="s">
        <v>41</v>
      </c>
      <c r="D9" s="18"/>
      <c r="E9" s="1"/>
      <c r="F9" s="1"/>
      <c r="H9" s="156"/>
      <c r="I9" s="156"/>
      <c r="J9" s="156"/>
      <c r="K9" s="156"/>
      <c r="L9" s="156"/>
    </row>
    <row r="10" spans="2:12" ht="21" x14ac:dyDescent="0.5">
      <c r="B10" s="16" t="s">
        <v>13</v>
      </c>
      <c r="C10" s="6" t="s">
        <v>536</v>
      </c>
      <c r="D10" s="1"/>
      <c r="E10" s="1"/>
      <c r="F10" s="1"/>
      <c r="H10" s="156"/>
      <c r="I10" s="156"/>
      <c r="J10" s="156"/>
      <c r="K10" s="156"/>
      <c r="L10" s="156"/>
    </row>
    <row r="11" spans="2:12" ht="21" x14ac:dyDescent="0.5">
      <c r="B11" s="16" t="s">
        <v>14</v>
      </c>
      <c r="C11" s="6" t="s">
        <v>588</v>
      </c>
      <c r="D11" s="18" t="s">
        <v>559</v>
      </c>
      <c r="E11" s="1"/>
      <c r="F11" s="1"/>
      <c r="H11" s="156"/>
      <c r="I11" s="156"/>
      <c r="J11" s="156"/>
      <c r="K11" s="156"/>
      <c r="L11" s="156"/>
    </row>
    <row r="12" spans="2:12" ht="21" x14ac:dyDescent="0.5">
      <c r="B12" s="16" t="s">
        <v>15</v>
      </c>
      <c r="C12" s="205">
        <v>13.625</v>
      </c>
      <c r="D12" s="10"/>
      <c r="E12" s="1"/>
      <c r="F12" s="1"/>
      <c r="H12" s="156"/>
      <c r="I12" s="156"/>
      <c r="J12" s="156"/>
      <c r="K12" s="156"/>
      <c r="L12" s="156"/>
    </row>
    <row r="13" spans="2:12" ht="21" x14ac:dyDescent="0.5">
      <c r="B13" s="1"/>
      <c r="C13" s="1"/>
      <c r="D13" s="1"/>
      <c r="E13" s="1"/>
      <c r="F13" s="1"/>
      <c r="H13" s="156"/>
      <c r="I13" s="156"/>
      <c r="J13" s="156"/>
      <c r="K13" s="156"/>
      <c r="L13" s="156"/>
    </row>
    <row r="14" spans="2:12" ht="21" x14ac:dyDescent="0.5">
      <c r="B14" s="15" t="s">
        <v>337</v>
      </c>
      <c r="C14" s="10"/>
      <c r="D14" s="10"/>
      <c r="E14" s="1"/>
      <c r="F14" s="1"/>
      <c r="H14" s="156"/>
      <c r="I14" s="156"/>
      <c r="J14" s="156"/>
      <c r="K14" s="156"/>
      <c r="L14" s="156"/>
    </row>
    <row r="15" spans="2:12" ht="30.5" customHeight="1" x14ac:dyDescent="0.5">
      <c r="B15" s="6" t="s">
        <v>31</v>
      </c>
      <c r="C15" s="37" t="s">
        <v>328</v>
      </c>
      <c r="D15" s="299" t="s">
        <v>567</v>
      </c>
      <c r="E15" s="300"/>
      <c r="F15" s="301"/>
      <c r="H15" s="156"/>
      <c r="I15" s="156"/>
      <c r="J15" s="156"/>
      <c r="K15" s="156"/>
      <c r="L15" s="156"/>
    </row>
    <row r="16" spans="2:12" ht="21" x14ac:dyDescent="0.5">
      <c r="B16" s="6" t="s">
        <v>338</v>
      </c>
      <c r="C16" s="205">
        <v>7.085</v>
      </c>
      <c r="D16" s="10"/>
      <c r="E16" s="1"/>
      <c r="F16" s="1"/>
      <c r="H16" s="156"/>
      <c r="I16" s="156"/>
      <c r="J16" s="156"/>
      <c r="K16" s="156"/>
      <c r="L16" s="156"/>
    </row>
    <row r="17" spans="2:12" ht="21" x14ac:dyDescent="0.5">
      <c r="B17" s="41" t="s">
        <v>367</v>
      </c>
      <c r="C17" s="206">
        <f>C16</f>
        <v>7.085</v>
      </c>
      <c r="D17" s="10"/>
      <c r="E17" s="1"/>
      <c r="F17" s="1"/>
      <c r="H17" s="156"/>
      <c r="I17" s="156"/>
      <c r="J17" s="156"/>
      <c r="K17" s="156"/>
      <c r="L17" s="156"/>
    </row>
    <row r="18" spans="2:12" ht="21" x14ac:dyDescent="0.5">
      <c r="B18" s="41" t="s">
        <v>329</v>
      </c>
      <c r="C18" s="208"/>
      <c r="D18" s="10"/>
      <c r="E18" s="1"/>
      <c r="F18" s="1"/>
      <c r="H18" s="156"/>
      <c r="I18" s="156"/>
      <c r="J18" s="156"/>
      <c r="K18" s="156"/>
      <c r="L18" s="156"/>
    </row>
    <row r="19" spans="2:12" ht="21" x14ac:dyDescent="0.5">
      <c r="B19" s="41" t="s">
        <v>329</v>
      </c>
      <c r="C19" s="206">
        <v>0</v>
      </c>
      <c r="D19" s="10"/>
      <c r="E19" s="1"/>
      <c r="F19" s="1"/>
      <c r="H19" s="156"/>
      <c r="I19" s="156"/>
      <c r="J19" s="156"/>
      <c r="K19" s="156"/>
      <c r="L19" s="156"/>
    </row>
    <row r="20" spans="2:12" ht="21" x14ac:dyDescent="0.5">
      <c r="B20" s="41" t="s">
        <v>329</v>
      </c>
      <c r="C20" s="206">
        <v>0</v>
      </c>
      <c r="D20" s="10"/>
      <c r="E20" s="1"/>
      <c r="F20" s="1"/>
      <c r="H20" s="156"/>
      <c r="I20" s="156"/>
      <c r="J20" s="156"/>
      <c r="K20" s="156"/>
      <c r="L20" s="156"/>
    </row>
    <row r="21" spans="2:12" ht="21" x14ac:dyDescent="0.5">
      <c r="B21" s="73" t="s">
        <v>370</v>
      </c>
      <c r="C21" s="3" t="b">
        <f>SUM(C17:C20)=C16</f>
        <v>1</v>
      </c>
      <c r="D21" s="1"/>
      <c r="E21" s="1"/>
      <c r="F21" s="1"/>
      <c r="H21" s="156"/>
      <c r="I21" s="156"/>
      <c r="J21" s="156"/>
      <c r="K21" s="156"/>
      <c r="L21" s="156"/>
    </row>
    <row r="22" spans="2:12" ht="21" x14ac:dyDescent="0.5">
      <c r="B22" s="1"/>
      <c r="C22" s="1"/>
      <c r="D22" s="1"/>
      <c r="E22" s="1"/>
      <c r="F22" s="1"/>
      <c r="H22" s="156"/>
      <c r="I22" s="156"/>
      <c r="J22" s="156"/>
      <c r="K22" s="156"/>
      <c r="L22" s="156"/>
    </row>
    <row r="23" spans="2:12" ht="21" x14ac:dyDescent="0.5">
      <c r="B23" s="15" t="s">
        <v>17</v>
      </c>
      <c r="C23" s="1"/>
      <c r="D23" s="1"/>
      <c r="E23" s="1"/>
      <c r="F23" s="1"/>
      <c r="H23" s="156"/>
      <c r="I23" s="156"/>
      <c r="J23" s="156"/>
      <c r="K23" s="156"/>
      <c r="L23" s="156"/>
    </row>
    <row r="24" spans="2:12" ht="21" x14ac:dyDescent="0.5">
      <c r="B24" s="6" t="s">
        <v>18</v>
      </c>
      <c r="C24" s="203">
        <v>0</v>
      </c>
      <c r="D24" s="1"/>
      <c r="E24" s="1"/>
      <c r="F24" s="1"/>
      <c r="H24" s="156"/>
      <c r="I24" s="156"/>
      <c r="J24" s="156"/>
      <c r="K24" s="156"/>
      <c r="L24" s="156"/>
    </row>
    <row r="25" spans="2:12" ht="21" x14ac:dyDescent="0.5">
      <c r="B25" s="6" t="s">
        <v>16</v>
      </c>
      <c r="C25" s="204">
        <f>SUM(F_Inputs!Q203:U204)</f>
        <v>1402.2030000000002</v>
      </c>
      <c r="D25" s="1"/>
      <c r="E25" s="1"/>
      <c r="F25" s="1"/>
      <c r="H25" s="156"/>
      <c r="I25" s="156"/>
      <c r="J25" s="156"/>
      <c r="K25" s="156"/>
      <c r="L25" s="156"/>
    </row>
    <row r="26" spans="2:12" ht="21" x14ac:dyDescent="0.5">
      <c r="B26" s="25" t="s">
        <v>19</v>
      </c>
      <c r="C26" s="209">
        <f>(C12-C24)/C25</f>
        <v>9.7168526953657908E-3</v>
      </c>
      <c r="D26" s="1"/>
      <c r="E26" s="1"/>
      <c r="F26" s="1"/>
      <c r="H26" s="156"/>
      <c r="I26" s="156"/>
      <c r="J26" s="156"/>
      <c r="K26" s="156"/>
      <c r="L26" s="156"/>
    </row>
    <row r="27" spans="2:12" ht="32" x14ac:dyDescent="0.5">
      <c r="B27" s="25" t="s">
        <v>20</v>
      </c>
      <c r="C27" s="6" t="s">
        <v>313</v>
      </c>
      <c r="D27" s="1"/>
      <c r="E27" s="1"/>
      <c r="F27" s="1"/>
      <c r="H27" s="156"/>
      <c r="I27" s="156"/>
      <c r="J27" s="156"/>
      <c r="K27" s="156"/>
      <c r="L27" s="156"/>
    </row>
    <row r="28" spans="2:12" ht="21" x14ac:dyDescent="0.5">
      <c r="B28" s="1"/>
      <c r="C28" s="1"/>
      <c r="D28" s="1"/>
      <c r="E28" s="1"/>
      <c r="F28" s="1"/>
      <c r="H28" s="156"/>
      <c r="I28" s="156"/>
      <c r="J28" s="156"/>
      <c r="K28" s="156"/>
      <c r="L28" s="156"/>
    </row>
    <row r="29" spans="2:12" ht="21" x14ac:dyDescent="0.5">
      <c r="B29" s="15" t="s">
        <v>21</v>
      </c>
      <c r="C29" s="1"/>
      <c r="D29" s="1"/>
      <c r="E29" s="1"/>
      <c r="F29" s="15" t="s">
        <v>22</v>
      </c>
      <c r="H29" s="156"/>
      <c r="I29" s="156"/>
      <c r="J29" s="156"/>
      <c r="K29" s="156"/>
      <c r="L29" s="156"/>
    </row>
    <row r="30" spans="2:12" ht="207" customHeight="1" x14ac:dyDescent="0.5">
      <c r="B30" s="16" t="s">
        <v>23</v>
      </c>
      <c r="C30" s="37" t="s">
        <v>316</v>
      </c>
      <c r="D30" s="200" t="s">
        <v>568</v>
      </c>
      <c r="E30" s="1"/>
      <c r="F30" s="200" t="s">
        <v>551</v>
      </c>
      <c r="H30" s="156"/>
      <c r="I30" s="156"/>
      <c r="J30" s="156"/>
      <c r="K30" s="156"/>
      <c r="L30" s="156"/>
    </row>
    <row r="31" spans="2:12" ht="132" customHeight="1" x14ac:dyDescent="0.5">
      <c r="B31" s="16" t="s">
        <v>24</v>
      </c>
      <c r="C31" s="37" t="s">
        <v>316</v>
      </c>
      <c r="D31" s="214" t="s">
        <v>561</v>
      </c>
      <c r="E31" s="1"/>
      <c r="F31" s="200" t="s">
        <v>552</v>
      </c>
      <c r="H31" s="156"/>
      <c r="I31" s="156"/>
      <c r="J31" s="156"/>
      <c r="K31" s="156"/>
      <c r="L31" s="156"/>
    </row>
    <row r="32" spans="2:12" ht="21" x14ac:dyDescent="0.5">
      <c r="B32" s="16" t="s">
        <v>25</v>
      </c>
      <c r="C32" s="37" t="s">
        <v>329</v>
      </c>
      <c r="D32" s="200"/>
      <c r="E32" s="1"/>
      <c r="F32" s="200" t="s">
        <v>537</v>
      </c>
      <c r="H32" s="156"/>
      <c r="I32" s="156"/>
      <c r="J32" s="156"/>
      <c r="K32" s="156"/>
      <c r="L32" s="156"/>
    </row>
    <row r="33" spans="2:12" ht="78" customHeight="1" x14ac:dyDescent="0.5">
      <c r="B33" s="16" t="s">
        <v>26</v>
      </c>
      <c r="C33" s="37" t="s">
        <v>316</v>
      </c>
      <c r="D33" s="200" t="s">
        <v>569</v>
      </c>
      <c r="E33" s="1"/>
      <c r="F33" s="201" t="s">
        <v>537</v>
      </c>
      <c r="H33" s="156"/>
      <c r="I33" s="156"/>
      <c r="J33" s="156"/>
      <c r="K33" s="156"/>
      <c r="L33" s="156"/>
    </row>
    <row r="34" spans="2:12" ht="172" customHeight="1" x14ac:dyDescent="0.5">
      <c r="B34" s="16" t="s">
        <v>27</v>
      </c>
      <c r="C34" s="37" t="s">
        <v>316</v>
      </c>
      <c r="D34" s="200" t="s">
        <v>560</v>
      </c>
      <c r="E34" s="1"/>
      <c r="F34" s="200" t="s">
        <v>537</v>
      </c>
      <c r="H34" s="156"/>
      <c r="I34" s="156"/>
      <c r="J34" s="156"/>
      <c r="K34" s="156"/>
      <c r="L34" s="156"/>
    </row>
    <row r="35" spans="2:12" ht="21" x14ac:dyDescent="0.5">
      <c r="B35" s="16" t="s">
        <v>28</v>
      </c>
      <c r="C35" s="37" t="s">
        <v>329</v>
      </c>
      <c r="D35" s="200"/>
      <c r="E35" s="1"/>
      <c r="F35" s="200"/>
      <c r="H35" s="156"/>
      <c r="I35" s="156"/>
      <c r="J35" s="156"/>
      <c r="K35" s="156"/>
      <c r="L35" s="156"/>
    </row>
    <row r="36" spans="2:12" ht="21" x14ac:dyDescent="0.5">
      <c r="B36" s="16" t="s">
        <v>29</v>
      </c>
      <c r="C36" s="37" t="s">
        <v>329</v>
      </c>
      <c r="D36" s="200"/>
      <c r="E36" s="1"/>
      <c r="F36" s="200"/>
      <c r="H36" s="156"/>
      <c r="I36" s="156"/>
      <c r="J36" s="156"/>
      <c r="K36" s="156"/>
      <c r="L36" s="156"/>
    </row>
    <row r="37" spans="2:12" ht="21" x14ac:dyDescent="0.5">
      <c r="B37" s="16" t="s">
        <v>30</v>
      </c>
      <c r="C37" s="37" t="s">
        <v>329</v>
      </c>
      <c r="D37" s="200"/>
      <c r="E37" s="1"/>
      <c r="F37" s="200"/>
      <c r="H37" s="156"/>
      <c r="I37" s="156"/>
      <c r="J37" s="156"/>
      <c r="K37" s="156"/>
      <c r="L37" s="156"/>
    </row>
  </sheetData>
  <mergeCells count="2">
    <mergeCell ref="C8:F8"/>
    <mergeCell ref="D15:F15"/>
  </mergeCells>
  <conditionalFormatting sqref="C21">
    <cfRule type="containsText" dxfId="9" priority="7" operator="containsText" text="TRUE">
      <formula>NOT(ISERROR(SEARCH("TRUE",C21)))</formula>
    </cfRule>
    <cfRule type="containsText" dxfId="8" priority="8" operator="containsText" text="FALSE">
      <formula>NOT(ISERROR(SEARCH("FALSE",C21)))</formula>
    </cfRule>
  </conditionalFormatting>
  <conditionalFormatting sqref="I21:I22">
    <cfRule type="containsText" dxfId="7" priority="1" operator="containsText" text="True">
      <formula>NOT(ISERROR(SEARCH("True",I21)))</formula>
    </cfRule>
    <cfRule type="containsText" dxfId="6" priority="2" operator="containsText" text="False">
      <formula>NOT(ISERROR(SEARCH("False",I21)))</formula>
    </cfRule>
  </conditionalFormatting>
  <dataValidations count="5">
    <dataValidation type="list" allowBlank="1" showInputMessage="1" showErrorMessage="1" sqref="C30:C37">
      <formula1>"Pass, Partial pass, Fail, Not assessed, N/A"</formula1>
    </dataValidation>
    <dataValidation type="list" allowBlank="1" showInputMessage="1" showErrorMessage="1" sqref="C15">
      <formula1>"Accept, Partial accept, Reject"</formula1>
    </dataValidation>
    <dataValidation type="list" allowBlank="1" showInputMessage="1" showErrorMessage="1" sqref="C27">
      <formula1>"Yes,No"</formula1>
    </dataValidation>
    <dataValidation type="list" allowBlank="1" showInputMessage="1" showErrorMessage="1" sqref="C9">
      <formula1>"ANH,NES,NWT,SRN,SVE,SWB,TMS,WSH,WSX,YKY,AFW,BRL,HDD,PRT,SES,SEW,SSC"</formula1>
    </dataValidation>
    <dataValidation type="list" allowBlank="1" showInputMessage="1" showErrorMessage="1" sqref="B18:B20">
      <formula1>#REF!</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T92"/>
  <sheetViews>
    <sheetView showGridLines="0" zoomScaleNormal="100" workbookViewId="0">
      <pane ySplit="2" topLeftCell="A3" activePane="bottomLeft" state="frozen"/>
      <selection pane="bottomLeft"/>
    </sheetView>
  </sheetViews>
  <sheetFormatPr defaultColWidth="8.54296875" defaultRowHeight="13" x14ac:dyDescent="0.3"/>
  <cols>
    <col min="1" max="1" width="2" style="47" customWidth="1"/>
    <col min="2" max="2" width="20" style="49" customWidth="1"/>
    <col min="3" max="3" width="18" style="47" customWidth="1"/>
    <col min="4" max="4" width="15" style="47" customWidth="1"/>
    <col min="5" max="5" width="12" style="47" customWidth="1"/>
    <col min="6" max="6" width="10.54296875" style="47" customWidth="1"/>
    <col min="7" max="7" width="12" style="47" customWidth="1"/>
    <col min="8" max="8" width="8.26953125" style="47" bestFit="1" customWidth="1"/>
    <col min="9" max="9" width="20" style="47" customWidth="1"/>
    <col min="10" max="10" width="10" style="47" customWidth="1"/>
    <col min="11" max="11" width="20" style="47" customWidth="1"/>
    <col min="12" max="12" width="10.26953125" style="47" customWidth="1"/>
    <col min="13" max="13" width="21.26953125" style="47" customWidth="1"/>
    <col min="14" max="14" width="11.26953125" style="47" customWidth="1"/>
    <col min="15" max="15" width="12" style="47" customWidth="1"/>
    <col min="16" max="16" width="19.54296875" style="47" bestFit="1" customWidth="1"/>
    <col min="17" max="17" width="24" style="47" bestFit="1" customWidth="1"/>
    <col min="18" max="18" width="31" style="47" bestFit="1" customWidth="1"/>
    <col min="19" max="19" width="20" style="47" bestFit="1" customWidth="1"/>
    <col min="20" max="20" width="16" style="47" customWidth="1"/>
    <col min="21" max="21" width="16.54296875" style="47" customWidth="1"/>
    <col min="22" max="22" width="20.54296875" style="47" customWidth="1"/>
    <col min="23" max="23" width="18" style="47" customWidth="1"/>
    <col min="24" max="24" width="16" style="47" customWidth="1"/>
    <col min="25" max="25" width="16.54296875" style="47" customWidth="1"/>
    <col min="26" max="26" width="17" style="47" customWidth="1"/>
    <col min="27" max="16384" width="8.54296875" style="47"/>
  </cols>
  <sheetData>
    <row r="1" spans="1:20" s="45" customFormat="1" ht="15" customHeight="1" x14ac:dyDescent="0.3">
      <c r="B1" s="46" t="s">
        <v>535</v>
      </c>
      <c r="C1" s="55"/>
      <c r="D1" s="55"/>
      <c r="E1" s="55"/>
      <c r="F1" s="55"/>
      <c r="G1" s="56"/>
    </row>
    <row r="2" spans="1:20" ht="15" customHeight="1" x14ac:dyDescent="0.35">
      <c r="B2" s="57" t="s">
        <v>392</v>
      </c>
      <c r="C2" s="48"/>
      <c r="D2" s="48"/>
      <c r="E2" s="48"/>
      <c r="F2" s="48"/>
    </row>
    <row r="3" spans="1:20" x14ac:dyDescent="0.3">
      <c r="F3" s="50"/>
      <c r="I3" s="53" t="s">
        <v>384</v>
      </c>
      <c r="J3" s="54"/>
      <c r="K3" s="53" t="s">
        <v>385</v>
      </c>
      <c r="L3" s="54"/>
      <c r="M3" s="53" t="s">
        <v>386</v>
      </c>
      <c r="N3" s="54"/>
      <c r="Q3" s="51"/>
    </row>
    <row r="4" spans="1:20" s="50" customFormat="1" ht="46.5" customHeight="1" x14ac:dyDescent="0.3">
      <c r="B4" s="61" t="s">
        <v>32</v>
      </c>
      <c r="C4" s="62" t="s">
        <v>33</v>
      </c>
      <c r="D4" s="62" t="s">
        <v>13</v>
      </c>
      <c r="E4" s="62" t="s">
        <v>334</v>
      </c>
      <c r="F4" s="62" t="s">
        <v>340</v>
      </c>
      <c r="G4" s="62" t="s">
        <v>341</v>
      </c>
      <c r="H4" s="63" t="s">
        <v>336</v>
      </c>
      <c r="I4" s="63" t="s">
        <v>342</v>
      </c>
      <c r="J4" s="63" t="s">
        <v>343</v>
      </c>
      <c r="K4" s="63" t="s">
        <v>342</v>
      </c>
      <c r="L4" s="63" t="s">
        <v>343</v>
      </c>
      <c r="M4" s="63" t="s">
        <v>342</v>
      </c>
      <c r="N4" s="63" t="s">
        <v>343</v>
      </c>
      <c r="P4" s="72"/>
      <c r="Q4" s="72"/>
      <c r="R4" s="72"/>
      <c r="S4" s="72"/>
      <c r="T4" s="74"/>
    </row>
    <row r="5" spans="1:20" ht="26" x14ac:dyDescent="0.3">
      <c r="B5" s="58" t="str">
        <f>'WN_water acceptability'!$C$11</f>
        <v>WSH-WN602001</v>
      </c>
      <c r="C5" s="59" t="str">
        <f>'WN_water acceptability'!$B$1</f>
        <v>Improving acceptability of water</v>
      </c>
      <c r="D5" s="58" t="str">
        <f>'WN_water acceptability'!$C$10</f>
        <v>water network plus</v>
      </c>
      <c r="E5" s="210">
        <f>'WN_water acceptability'!C12</f>
        <v>27.178999999999998</v>
      </c>
      <c r="F5" s="211">
        <f>'WN_water acceptability'!$C$16</f>
        <v>0</v>
      </c>
      <c r="G5" s="59" t="str">
        <f>'WN_water acceptability'!$C$15</f>
        <v>Reject</v>
      </c>
      <c r="H5" s="213">
        <f>'WN_water acceptability'!C17</f>
        <v>0</v>
      </c>
      <c r="I5" s="60" t="str">
        <f>'WN_water acceptability'!B18</f>
        <v>N/A</v>
      </c>
      <c r="J5" s="213">
        <f>'WN_water acceptability'!C18</f>
        <v>0</v>
      </c>
      <c r="K5" s="60" t="str">
        <f>'WN_water acceptability'!B19</f>
        <v>N/A</v>
      </c>
      <c r="L5" s="60">
        <f>'WN_water acceptability'!C19</f>
        <v>0</v>
      </c>
      <c r="M5" s="60" t="str">
        <f>'WN_water acceptability'!B20</f>
        <v>N/A</v>
      </c>
      <c r="N5" s="60">
        <f>'WN_water acceptability'!C20</f>
        <v>0</v>
      </c>
      <c r="P5" s="75"/>
      <c r="Q5" s="76"/>
      <c r="R5" s="75"/>
      <c r="S5" s="75"/>
      <c r="T5" s="69"/>
    </row>
    <row r="6" spans="1:20" ht="26" x14ac:dyDescent="0.3">
      <c r="B6" s="58" t="str">
        <f>'WR_reservoir safety'!$C$11</f>
        <v>WSH-WR801001</v>
      </c>
      <c r="C6" s="59" t="str">
        <f>'WR_reservoir safety'!$B$1</f>
        <v>Reservoir Safety</v>
      </c>
      <c r="D6" s="58" t="str">
        <f>'WR_reservoir safety'!$C$10</f>
        <v>Water resources</v>
      </c>
      <c r="E6" s="210">
        <f>'WR_reservoir safety'!C12</f>
        <v>69.497</v>
      </c>
      <c r="F6" s="211">
        <f>'WR_reservoir safety'!$C$16</f>
        <v>75.533149999999992</v>
      </c>
      <c r="G6" s="59" t="str">
        <f>'WR_reservoir safety'!$C$15</f>
        <v>Partial accept</v>
      </c>
      <c r="H6" s="213">
        <f>'WR_reservoir safety'!C17</f>
        <v>0</v>
      </c>
      <c r="I6" s="60" t="str">
        <f>'WR_reservoir safety'!B18</f>
        <v>Freeform_Impounding reservoirs</v>
      </c>
      <c r="J6" s="213">
        <f>'WR_reservoir safety'!C18</f>
        <v>75.533149999999992</v>
      </c>
      <c r="K6" s="60" t="str">
        <f>'WR_reservoir safety'!B19</f>
        <v>N/A</v>
      </c>
      <c r="L6" s="60">
        <f>'WR_reservoir safety'!C19</f>
        <v>0</v>
      </c>
      <c r="M6" s="60" t="str">
        <f>'WR_reservoir safety'!B20</f>
        <v>N/A</v>
      </c>
      <c r="N6" s="60">
        <f>'WR_reservoir safety'!C20</f>
        <v>0</v>
      </c>
      <c r="P6" s="75"/>
      <c r="Q6" s="75"/>
      <c r="R6" s="75"/>
      <c r="S6" s="75"/>
      <c r="T6" s="69"/>
    </row>
    <row r="7" spans="1:20" ht="26" x14ac:dyDescent="0.3">
      <c r="B7" s="58" t="str">
        <f>'WN_Cwm Taf water supply'!$C$11</f>
        <v>WSH-WN601001</v>
      </c>
      <c r="C7" s="59" t="str">
        <f>'WN_Cwm Taf water supply'!$B$1</f>
        <v xml:space="preserve">Cwm Taf Water Supply Strategy </v>
      </c>
      <c r="D7" s="58" t="str">
        <f>'WN_Cwm Taf water supply'!$C$10</f>
        <v>water network plus</v>
      </c>
      <c r="E7" s="210">
        <f>'WN_Cwm Taf water supply'!C12</f>
        <v>72.962999999999994</v>
      </c>
      <c r="F7" s="211">
        <f>'WN_Cwm Taf water supply'!$C$16</f>
        <v>13.56321</v>
      </c>
      <c r="G7" s="59" t="str">
        <f>'WN_Cwm Taf water supply'!$C$15</f>
        <v>Partial accept</v>
      </c>
      <c r="H7" s="213">
        <f>'WN_Cwm Taf water supply'!C17</f>
        <v>0</v>
      </c>
      <c r="I7" s="60" t="str">
        <f>'WN_Cwm Taf water supply'!B18</f>
        <v>Freeform_Cwm Taf Water Supply Strategy</v>
      </c>
      <c r="J7" s="213">
        <f>'WN_Cwm Taf water supply'!C18</f>
        <v>13.56321</v>
      </c>
      <c r="K7" s="60" t="str">
        <f>'WN_Cwm Taf water supply'!B19</f>
        <v>N/A</v>
      </c>
      <c r="L7" s="60">
        <f>'WN_Cwm Taf water supply'!C19</f>
        <v>0</v>
      </c>
      <c r="M7" s="60" t="str">
        <f>'WN_Cwm Taf water supply'!B20</f>
        <v>N/A</v>
      </c>
      <c r="N7" s="60">
        <f>'WN_Cwm Taf water supply'!C20</f>
        <v>0</v>
      </c>
      <c r="P7" s="75"/>
      <c r="Q7" s="75"/>
      <c r="R7" s="75"/>
      <c r="S7" s="75"/>
      <c r="T7" s="69"/>
    </row>
    <row r="8" spans="1:20" ht="26" x14ac:dyDescent="0.3">
      <c r="B8" s="58" t="s">
        <v>426</v>
      </c>
      <c r="C8" s="59" t="str">
        <f>'RR Welsh language'!B1</f>
        <v>Welsh Language Services</v>
      </c>
      <c r="D8" s="58" t="str">
        <f>'RR Welsh language'!C10</f>
        <v>Residential retail</v>
      </c>
      <c r="E8" s="210">
        <f>'RR Welsh language'!$C$12</f>
        <v>7.8</v>
      </c>
      <c r="F8" s="211">
        <f xml:space="preserve"> 'RR Welsh language'!C16</f>
        <v>0</v>
      </c>
      <c r="G8" s="52" t="str">
        <f xml:space="preserve"> 'RR Welsh language'!C15</f>
        <v>Reject</v>
      </c>
      <c r="H8" s="213">
        <f xml:space="preserve"> 'RR Welsh language'!C17</f>
        <v>0</v>
      </c>
      <c r="I8" s="52" t="s">
        <v>584</v>
      </c>
      <c r="J8" s="213">
        <f xml:space="preserve"> 'RR Welsh language'!C18</f>
        <v>0</v>
      </c>
      <c r="K8" s="52" t="s">
        <v>584</v>
      </c>
      <c r="L8" s="60">
        <f xml:space="preserve"> 'RR Welsh language'!C19</f>
        <v>0</v>
      </c>
      <c r="M8" s="52" t="str">
        <f xml:space="preserve"> 'RR Welsh language'!B20</f>
        <v>N/A</v>
      </c>
      <c r="N8" s="60">
        <f xml:space="preserve"> 'RR Welsh language'!C20</f>
        <v>0</v>
      </c>
      <c r="P8" s="69"/>
      <c r="Q8" s="69"/>
      <c r="R8" s="69"/>
      <c r="S8" s="69"/>
      <c r="T8" s="69"/>
    </row>
    <row r="9" spans="1:20" ht="26" x14ac:dyDescent="0.3">
      <c r="B9" s="58" t="s">
        <v>539</v>
      </c>
      <c r="C9" s="59" t="s">
        <v>539</v>
      </c>
      <c r="D9" s="58" t="s">
        <v>390</v>
      </c>
      <c r="E9" s="210">
        <v>13.63</v>
      </c>
      <c r="F9" s="212">
        <v>7.1</v>
      </c>
      <c r="G9" s="52" t="s">
        <v>328</v>
      </c>
      <c r="H9" s="212">
        <v>7.1</v>
      </c>
      <c r="I9" s="52" t="s">
        <v>584</v>
      </c>
      <c r="J9" s="302" t="s">
        <v>585</v>
      </c>
      <c r="K9" s="52" t="s">
        <v>584</v>
      </c>
      <c r="L9" s="302" t="s">
        <v>585</v>
      </c>
      <c r="M9" s="52" t="s">
        <v>584</v>
      </c>
      <c r="N9" s="302" t="s">
        <v>585</v>
      </c>
    </row>
    <row r="10" spans="1:20" x14ac:dyDescent="0.3">
      <c r="B10" s="58" t="s">
        <v>586</v>
      </c>
      <c r="C10" s="59" t="s">
        <v>541</v>
      </c>
      <c r="D10" s="58" t="str">
        <f>'RR_Welsh income score'!C10</f>
        <v>Residential retail</v>
      </c>
      <c r="E10" s="210">
        <f>'RR_Welsh income score'!C12</f>
        <v>1.8819999999999999</v>
      </c>
      <c r="F10" s="212">
        <f>'RR_Welsh income score'!C16</f>
        <v>1.8819999999999999</v>
      </c>
      <c r="G10" s="52" t="str">
        <f>'RR_Welsh income score'!C15</f>
        <v>Accept</v>
      </c>
      <c r="H10" s="212">
        <f>'RR_Welsh income score'!C17</f>
        <v>1.8819999999999999</v>
      </c>
      <c r="I10" s="52" t="s">
        <v>584</v>
      </c>
      <c r="J10" s="302" t="s">
        <v>585</v>
      </c>
      <c r="K10" s="52" t="s">
        <v>584</v>
      </c>
      <c r="L10" s="302" t="s">
        <v>585</v>
      </c>
      <c r="M10" s="52" t="s">
        <v>584</v>
      </c>
      <c r="N10" s="302" t="s">
        <v>585</v>
      </c>
    </row>
    <row r="11" spans="1:20" x14ac:dyDescent="0.3">
      <c r="B11" s="58" t="s">
        <v>378</v>
      </c>
      <c r="C11" s="59" t="s">
        <v>371</v>
      </c>
      <c r="D11" s="58" t="s">
        <v>13</v>
      </c>
      <c r="E11" s="77" t="s">
        <v>372</v>
      </c>
      <c r="F11" s="52" t="s">
        <v>373</v>
      </c>
      <c r="G11" s="52" t="s">
        <v>374</v>
      </c>
      <c r="H11" s="52" t="s">
        <v>336</v>
      </c>
      <c r="I11" s="52" t="s">
        <v>375</v>
      </c>
      <c r="J11" s="52" t="s">
        <v>343</v>
      </c>
      <c r="K11" s="52" t="s">
        <v>376</v>
      </c>
      <c r="L11" s="52" t="s">
        <v>343</v>
      </c>
      <c r="M11" s="52" t="s">
        <v>377</v>
      </c>
      <c r="N11" s="52" t="s">
        <v>343</v>
      </c>
    </row>
    <row r="12" spans="1:20" x14ac:dyDescent="0.3">
      <c r="B12" s="58" t="s">
        <v>379</v>
      </c>
      <c r="C12" s="59" t="s">
        <v>371</v>
      </c>
      <c r="D12" s="58" t="s">
        <v>13</v>
      </c>
      <c r="E12" s="77" t="s">
        <v>372</v>
      </c>
      <c r="F12" s="52" t="s">
        <v>373</v>
      </c>
      <c r="G12" s="52" t="s">
        <v>374</v>
      </c>
      <c r="H12" s="52" t="s">
        <v>336</v>
      </c>
      <c r="I12" s="52" t="s">
        <v>375</v>
      </c>
      <c r="J12" s="52" t="s">
        <v>343</v>
      </c>
      <c r="K12" s="52" t="s">
        <v>376</v>
      </c>
      <c r="L12" s="52" t="s">
        <v>343</v>
      </c>
      <c r="M12" s="52" t="s">
        <v>377</v>
      </c>
      <c r="N12" s="52" t="s">
        <v>343</v>
      </c>
    </row>
    <row r="13" spans="1:20" x14ac:dyDescent="0.3">
      <c r="A13" s="69"/>
      <c r="B13" s="58" t="s">
        <v>380</v>
      </c>
      <c r="C13" s="59" t="s">
        <v>371</v>
      </c>
      <c r="D13" s="58" t="s">
        <v>13</v>
      </c>
      <c r="E13" s="77" t="s">
        <v>372</v>
      </c>
      <c r="F13" s="52" t="s">
        <v>373</v>
      </c>
      <c r="G13" s="52" t="s">
        <v>374</v>
      </c>
      <c r="H13" s="52" t="s">
        <v>336</v>
      </c>
      <c r="I13" s="52" t="s">
        <v>375</v>
      </c>
      <c r="J13" s="52" t="s">
        <v>343</v>
      </c>
      <c r="K13" s="52" t="s">
        <v>376</v>
      </c>
      <c r="L13" s="52" t="s">
        <v>343</v>
      </c>
      <c r="M13" s="52" t="s">
        <v>377</v>
      </c>
      <c r="N13" s="52" t="s">
        <v>343</v>
      </c>
    </row>
    <row r="14" spans="1:20" x14ac:dyDescent="0.3">
      <c r="A14" s="69"/>
      <c r="B14" s="58" t="s">
        <v>381</v>
      </c>
      <c r="C14" s="59" t="s">
        <v>371</v>
      </c>
      <c r="D14" s="58" t="s">
        <v>13</v>
      </c>
      <c r="E14" s="77" t="s">
        <v>372</v>
      </c>
      <c r="F14" s="52" t="s">
        <v>373</v>
      </c>
      <c r="G14" s="52" t="s">
        <v>374</v>
      </c>
      <c r="H14" s="52" t="s">
        <v>336</v>
      </c>
      <c r="I14" s="52" t="s">
        <v>375</v>
      </c>
      <c r="J14" s="52" t="s">
        <v>343</v>
      </c>
      <c r="K14" s="52" t="s">
        <v>376</v>
      </c>
      <c r="L14" s="52" t="s">
        <v>343</v>
      </c>
      <c r="M14" s="52" t="s">
        <v>377</v>
      </c>
      <c r="N14" s="52" t="s">
        <v>343</v>
      </c>
    </row>
    <row r="15" spans="1:20" x14ac:dyDescent="0.3">
      <c r="A15" s="69"/>
      <c r="B15" s="58" t="s">
        <v>382</v>
      </c>
      <c r="C15" s="59" t="s">
        <v>371</v>
      </c>
      <c r="D15" s="58" t="s">
        <v>13</v>
      </c>
      <c r="E15" s="77" t="s">
        <v>372</v>
      </c>
      <c r="F15" s="52" t="s">
        <v>373</v>
      </c>
      <c r="G15" s="52" t="s">
        <v>374</v>
      </c>
      <c r="H15" s="52" t="s">
        <v>336</v>
      </c>
      <c r="I15" s="52" t="s">
        <v>375</v>
      </c>
      <c r="J15" s="52" t="s">
        <v>343</v>
      </c>
      <c r="K15" s="52" t="s">
        <v>376</v>
      </c>
      <c r="L15" s="52" t="s">
        <v>343</v>
      </c>
      <c r="M15" s="52" t="s">
        <v>377</v>
      </c>
      <c r="N15" s="52" t="s">
        <v>343</v>
      </c>
    </row>
    <row r="16" spans="1:20" x14ac:dyDescent="0.3">
      <c r="A16" s="69"/>
      <c r="B16" s="58" t="s">
        <v>383</v>
      </c>
      <c r="C16" s="59" t="s">
        <v>371</v>
      </c>
      <c r="D16" s="58" t="s">
        <v>13</v>
      </c>
      <c r="E16" s="77" t="s">
        <v>372</v>
      </c>
      <c r="F16" s="52" t="s">
        <v>373</v>
      </c>
      <c r="G16" s="52" t="s">
        <v>374</v>
      </c>
      <c r="H16" s="52" t="s">
        <v>336</v>
      </c>
      <c r="I16" s="52" t="s">
        <v>375</v>
      </c>
      <c r="J16" s="52" t="s">
        <v>343</v>
      </c>
      <c r="K16" s="52" t="s">
        <v>376</v>
      </c>
      <c r="L16" s="52" t="s">
        <v>343</v>
      </c>
      <c r="M16" s="52" t="s">
        <v>377</v>
      </c>
      <c r="N16" s="52" t="s">
        <v>343</v>
      </c>
    </row>
    <row r="17" spans="1:9" x14ac:dyDescent="0.3">
      <c r="A17" s="69"/>
      <c r="B17" s="66"/>
      <c r="C17" s="69"/>
      <c r="D17" s="69"/>
      <c r="E17" s="69"/>
      <c r="F17" s="69"/>
      <c r="G17" s="69"/>
      <c r="H17" s="69"/>
      <c r="I17" s="69"/>
    </row>
    <row r="18" spans="1:9" x14ac:dyDescent="0.3">
      <c r="A18" s="69"/>
      <c r="B18" s="78" t="s">
        <v>387</v>
      </c>
      <c r="D18" s="69"/>
      <c r="E18" s="50" t="s">
        <v>395</v>
      </c>
      <c r="F18" s="69"/>
      <c r="G18" s="69"/>
      <c r="H18" s="69"/>
      <c r="I18" s="69"/>
    </row>
    <row r="19" spans="1:9" x14ac:dyDescent="0.3">
      <c r="A19" s="69"/>
      <c r="B19" s="79" t="s">
        <v>7</v>
      </c>
      <c r="C19" s="304">
        <f>SUMIF($D$5:$D$16,$B19,$F$5:$F$16)</f>
        <v>75.533149999999992</v>
      </c>
      <c r="D19" s="69"/>
      <c r="E19" s="47" t="b">
        <f>'WN_water acceptability'!$C$21='WR_reservoir safety'!$C$21='WN_Cwm Taf water supply'!C21=TRUE</f>
        <v>1</v>
      </c>
      <c r="F19" s="71"/>
      <c r="G19" s="71"/>
      <c r="H19" s="71"/>
      <c r="I19" s="69"/>
    </row>
    <row r="20" spans="1:9" x14ac:dyDescent="0.3">
      <c r="A20" s="69"/>
      <c r="B20" s="79" t="s">
        <v>388</v>
      </c>
      <c r="C20" s="304">
        <f>SUMIF($D$5:$D$16,$B20,$F$5:$F$16)</f>
        <v>13.56321</v>
      </c>
      <c r="D20" s="69"/>
      <c r="E20" s="69"/>
      <c r="F20" s="69"/>
      <c r="G20" s="69"/>
      <c r="H20" s="69"/>
      <c r="I20" s="69"/>
    </row>
    <row r="21" spans="1:9" x14ac:dyDescent="0.3">
      <c r="A21" s="69"/>
      <c r="B21" s="79" t="s">
        <v>389</v>
      </c>
      <c r="C21" s="304">
        <f>SUMIF($D$5:$D$16,$B21,$F$5:$F$16)</f>
        <v>0</v>
      </c>
      <c r="D21" s="69"/>
      <c r="E21" s="69"/>
      <c r="F21" s="69"/>
      <c r="G21" s="69"/>
      <c r="H21" s="69"/>
      <c r="I21" s="69"/>
    </row>
    <row r="22" spans="1:9" x14ac:dyDescent="0.3">
      <c r="A22" s="69"/>
      <c r="B22" s="79" t="s">
        <v>390</v>
      </c>
      <c r="C22" s="304">
        <f>SUMIF($D$5:$D$16,$B22,$F$5:$F$16)</f>
        <v>7.1</v>
      </c>
      <c r="D22" s="69"/>
      <c r="E22" s="69"/>
      <c r="F22" s="69"/>
      <c r="G22" s="69"/>
      <c r="H22" s="69"/>
      <c r="I22" s="69"/>
    </row>
    <row r="23" spans="1:9" x14ac:dyDescent="0.3">
      <c r="A23" s="69"/>
      <c r="B23" s="79" t="s">
        <v>391</v>
      </c>
      <c r="C23" s="304">
        <f>SUMIF($D$5:$D$16,$B23,$F$5:$F$16)</f>
        <v>1.8819999999999999</v>
      </c>
      <c r="D23" s="69"/>
      <c r="E23" s="69"/>
      <c r="F23" s="69"/>
      <c r="G23" s="69"/>
      <c r="H23" s="69"/>
      <c r="I23" s="69"/>
    </row>
    <row r="24" spans="1:9" x14ac:dyDescent="0.3">
      <c r="A24" s="69"/>
      <c r="B24" s="66"/>
      <c r="C24" s="305"/>
      <c r="D24" s="69"/>
      <c r="E24" s="69"/>
      <c r="F24" s="69"/>
      <c r="G24" s="69"/>
      <c r="H24" s="69"/>
      <c r="I24" s="69"/>
    </row>
    <row r="25" spans="1:9" x14ac:dyDescent="0.3">
      <c r="A25" s="69"/>
      <c r="B25" s="66"/>
      <c r="C25" s="70"/>
      <c r="D25" s="69"/>
      <c r="E25" s="69"/>
      <c r="F25" s="69"/>
      <c r="G25" s="69"/>
      <c r="H25" s="69"/>
      <c r="I25" s="69"/>
    </row>
    <row r="26" spans="1:9" x14ac:dyDescent="0.3">
      <c r="A26" s="69"/>
      <c r="B26" s="66"/>
      <c r="C26" s="69"/>
      <c r="D26" s="69"/>
      <c r="E26" s="69"/>
      <c r="F26" s="69"/>
      <c r="G26" s="69"/>
      <c r="H26" s="69"/>
      <c r="I26" s="69"/>
    </row>
    <row r="27" spans="1:9" x14ac:dyDescent="0.3">
      <c r="A27" s="69"/>
      <c r="B27" s="66"/>
      <c r="C27" s="69"/>
      <c r="D27" s="69"/>
      <c r="E27" s="69"/>
      <c r="F27" s="69"/>
      <c r="G27" s="69"/>
      <c r="H27" s="69"/>
      <c r="I27" s="69"/>
    </row>
    <row r="28" spans="1:9" x14ac:dyDescent="0.3">
      <c r="A28" s="69"/>
      <c r="B28" s="72"/>
      <c r="C28" s="69"/>
      <c r="D28" s="69"/>
      <c r="E28" s="69"/>
      <c r="F28" s="69"/>
      <c r="G28" s="69"/>
      <c r="H28" s="69"/>
      <c r="I28" s="69"/>
    </row>
    <row r="29" spans="1:9" x14ac:dyDescent="0.3">
      <c r="A29" s="69"/>
      <c r="B29" s="66"/>
      <c r="C29" s="66"/>
      <c r="D29" s="66"/>
      <c r="E29" s="66"/>
      <c r="F29" s="66"/>
      <c r="G29" s="69"/>
      <c r="H29" s="69"/>
      <c r="I29" s="69"/>
    </row>
    <row r="30" spans="1:9" x14ac:dyDescent="0.3">
      <c r="A30" s="69"/>
      <c r="B30" s="67"/>
      <c r="C30" s="67"/>
      <c r="D30" s="67"/>
      <c r="E30" s="67"/>
      <c r="F30" s="67"/>
      <c r="G30" s="69"/>
      <c r="H30" s="69"/>
      <c r="I30" s="69"/>
    </row>
    <row r="31" spans="1:9" x14ac:dyDescent="0.3">
      <c r="A31" s="69"/>
      <c r="B31" s="69"/>
      <c r="C31" s="69"/>
      <c r="D31" s="69"/>
      <c r="E31" s="69"/>
      <c r="F31" s="69"/>
      <c r="G31" s="69"/>
      <c r="H31" s="69"/>
      <c r="I31" s="69"/>
    </row>
    <row r="32" spans="1:9" x14ac:dyDescent="0.3">
      <c r="A32" s="69"/>
      <c r="B32" s="69"/>
      <c r="C32" s="69"/>
      <c r="D32" s="69"/>
      <c r="E32" s="69"/>
      <c r="F32" s="69"/>
      <c r="G32" s="69"/>
      <c r="H32" s="69"/>
      <c r="I32" s="69"/>
    </row>
    <row r="33" spans="1:9" x14ac:dyDescent="0.3">
      <c r="A33" s="69"/>
      <c r="B33" s="72"/>
      <c r="C33" s="69"/>
      <c r="D33" s="69"/>
      <c r="E33" s="69"/>
      <c r="F33" s="69"/>
      <c r="G33" s="69"/>
      <c r="H33" s="69"/>
      <c r="I33" s="69"/>
    </row>
    <row r="34" spans="1:9" x14ac:dyDescent="0.3">
      <c r="A34" s="69"/>
      <c r="B34" s="66"/>
      <c r="C34" s="66"/>
      <c r="D34" s="66"/>
      <c r="E34" s="66"/>
      <c r="F34" s="66"/>
      <c r="G34" s="69"/>
      <c r="H34" s="69"/>
      <c r="I34" s="69"/>
    </row>
    <row r="35" spans="1:9" x14ac:dyDescent="0.3">
      <c r="A35" s="69"/>
      <c r="B35" s="67"/>
      <c r="C35" s="67"/>
      <c r="D35" s="67"/>
      <c r="E35" s="67"/>
      <c r="F35" s="67"/>
      <c r="G35" s="69"/>
      <c r="H35" s="69"/>
      <c r="I35" s="69"/>
    </row>
    <row r="36" spans="1:9" x14ac:dyDescent="0.3">
      <c r="A36" s="69"/>
      <c r="B36" s="69"/>
      <c r="C36" s="69"/>
      <c r="D36" s="69"/>
      <c r="E36" s="69"/>
      <c r="F36" s="69"/>
      <c r="G36" s="69"/>
      <c r="H36" s="69"/>
      <c r="I36" s="69"/>
    </row>
    <row r="37" spans="1:9" x14ac:dyDescent="0.3">
      <c r="A37" s="69"/>
      <c r="B37" s="69"/>
      <c r="C37" s="69"/>
      <c r="D37" s="69"/>
      <c r="E37" s="69"/>
      <c r="F37" s="69"/>
      <c r="G37" s="69"/>
      <c r="H37" s="69"/>
      <c r="I37" s="69"/>
    </row>
    <row r="38" spans="1:9" x14ac:dyDescent="0.3">
      <c r="A38" s="69"/>
      <c r="B38" s="72"/>
      <c r="C38" s="69"/>
      <c r="D38" s="69"/>
      <c r="E38" s="69"/>
      <c r="F38" s="69"/>
      <c r="G38" s="69"/>
      <c r="H38" s="69"/>
      <c r="I38" s="69"/>
    </row>
    <row r="39" spans="1:9" x14ac:dyDescent="0.3">
      <c r="A39" s="69"/>
      <c r="B39" s="66"/>
      <c r="C39" s="66"/>
      <c r="D39" s="66"/>
      <c r="E39" s="66"/>
      <c r="F39" s="66"/>
      <c r="G39" s="69"/>
      <c r="H39" s="69"/>
      <c r="I39" s="69"/>
    </row>
    <row r="40" spans="1:9" x14ac:dyDescent="0.3">
      <c r="A40" s="69"/>
      <c r="B40" s="67"/>
      <c r="C40" s="67"/>
      <c r="D40" s="67"/>
      <c r="E40" s="67"/>
      <c r="F40" s="67"/>
      <c r="G40" s="69"/>
      <c r="H40" s="69"/>
      <c r="I40" s="69"/>
    </row>
    <row r="41" spans="1:9" x14ac:dyDescent="0.3">
      <c r="A41" s="69"/>
      <c r="B41" s="69"/>
      <c r="C41" s="69"/>
      <c r="D41" s="69"/>
      <c r="E41" s="69"/>
      <c r="F41" s="69"/>
      <c r="G41" s="69"/>
      <c r="H41" s="69"/>
      <c r="I41" s="69"/>
    </row>
    <row r="42" spans="1:9" x14ac:dyDescent="0.3">
      <c r="A42" s="69"/>
      <c r="B42" s="69"/>
      <c r="C42" s="69"/>
      <c r="D42" s="69"/>
      <c r="E42" s="69"/>
      <c r="F42" s="69"/>
      <c r="G42" s="69"/>
      <c r="H42" s="69"/>
      <c r="I42" s="69"/>
    </row>
    <row r="43" spans="1:9" x14ac:dyDescent="0.3">
      <c r="A43" s="69"/>
      <c r="B43" s="72"/>
      <c r="C43" s="69"/>
      <c r="D43" s="69"/>
      <c r="E43" s="69"/>
      <c r="F43" s="69"/>
      <c r="G43" s="69"/>
      <c r="H43" s="69"/>
      <c r="I43" s="69"/>
    </row>
    <row r="44" spans="1:9" x14ac:dyDescent="0.3">
      <c r="A44" s="69"/>
      <c r="B44" s="66"/>
      <c r="C44" s="66"/>
      <c r="D44" s="66"/>
      <c r="E44" s="66"/>
      <c r="F44" s="66"/>
      <c r="G44" s="69"/>
      <c r="H44" s="69"/>
      <c r="I44" s="69"/>
    </row>
    <row r="45" spans="1:9" x14ac:dyDescent="0.3">
      <c r="A45" s="69"/>
      <c r="B45" s="67"/>
      <c r="C45" s="67"/>
      <c r="D45" s="67"/>
      <c r="E45" s="67"/>
      <c r="F45" s="67"/>
      <c r="G45" s="69"/>
      <c r="H45" s="69"/>
      <c r="I45" s="69"/>
    </row>
    <row r="46" spans="1:9" x14ac:dyDescent="0.3">
      <c r="A46" s="69"/>
      <c r="B46" s="66"/>
      <c r="C46" s="67"/>
      <c r="D46" s="69"/>
      <c r="E46" s="69"/>
      <c r="F46" s="69"/>
      <c r="G46" s="69"/>
      <c r="H46" s="69"/>
      <c r="I46" s="69"/>
    </row>
    <row r="47" spans="1:9" x14ac:dyDescent="0.3">
      <c r="A47" s="69"/>
      <c r="B47" s="66"/>
      <c r="C47" s="69"/>
      <c r="D47" s="69"/>
      <c r="E47" s="69"/>
      <c r="F47" s="69"/>
      <c r="G47" s="69"/>
      <c r="H47" s="69"/>
      <c r="I47" s="69"/>
    </row>
    <row r="48" spans="1:9" x14ac:dyDescent="0.3">
      <c r="A48" s="69"/>
      <c r="B48" s="66"/>
      <c r="C48" s="69"/>
      <c r="D48" s="69"/>
      <c r="E48" s="69"/>
      <c r="F48" s="69"/>
      <c r="G48" s="69"/>
      <c r="H48" s="69"/>
      <c r="I48" s="69"/>
    </row>
    <row r="49" spans="1:9" x14ac:dyDescent="0.3">
      <c r="A49" s="69"/>
      <c r="B49" s="66"/>
      <c r="C49" s="69"/>
      <c r="D49" s="69"/>
      <c r="E49" s="69"/>
      <c r="F49" s="69"/>
      <c r="G49" s="69"/>
      <c r="H49" s="69"/>
      <c r="I49" s="69"/>
    </row>
    <row r="50" spans="1:9" x14ac:dyDescent="0.3">
      <c r="A50" s="69"/>
      <c r="B50" s="66"/>
      <c r="C50" s="69"/>
      <c r="D50" s="69"/>
      <c r="E50" s="69"/>
      <c r="F50" s="69"/>
      <c r="G50" s="69"/>
      <c r="H50" s="69"/>
      <c r="I50" s="69"/>
    </row>
    <row r="51" spans="1:9" x14ac:dyDescent="0.3">
      <c r="A51" s="69"/>
      <c r="B51" s="68"/>
      <c r="C51" s="69"/>
      <c r="D51" s="69"/>
      <c r="E51" s="69"/>
      <c r="F51" s="69"/>
      <c r="G51" s="69"/>
      <c r="H51" s="69"/>
      <c r="I51" s="69"/>
    </row>
    <row r="52" spans="1:9" x14ac:dyDescent="0.3">
      <c r="A52" s="69"/>
      <c r="B52" s="68"/>
      <c r="C52" s="69"/>
      <c r="D52" s="69"/>
      <c r="E52" s="69"/>
      <c r="F52" s="69"/>
      <c r="G52" s="69"/>
      <c r="H52" s="69"/>
      <c r="I52" s="69"/>
    </row>
    <row r="53" spans="1:9" x14ac:dyDescent="0.3">
      <c r="A53" s="69"/>
      <c r="B53" s="68"/>
      <c r="C53" s="69"/>
      <c r="D53" s="69"/>
      <c r="E53" s="69"/>
      <c r="F53" s="69"/>
      <c r="G53" s="69"/>
      <c r="H53" s="69"/>
      <c r="I53" s="69"/>
    </row>
    <row r="54" spans="1:9" x14ac:dyDescent="0.3">
      <c r="A54" s="69"/>
      <c r="B54" s="68"/>
      <c r="C54" s="69"/>
      <c r="D54" s="69"/>
      <c r="E54" s="69"/>
      <c r="F54" s="69"/>
      <c r="G54" s="69"/>
      <c r="H54" s="69"/>
      <c r="I54" s="69"/>
    </row>
    <row r="55" spans="1:9" x14ac:dyDescent="0.3">
      <c r="A55" s="69"/>
      <c r="B55" s="68"/>
      <c r="C55" s="69"/>
      <c r="D55" s="69"/>
      <c r="E55" s="69"/>
      <c r="F55" s="69"/>
      <c r="G55" s="69"/>
      <c r="H55" s="69"/>
      <c r="I55" s="69"/>
    </row>
    <row r="56" spans="1:9" x14ac:dyDescent="0.3">
      <c r="A56" s="69"/>
      <c r="B56" s="68"/>
      <c r="C56" s="69"/>
      <c r="D56" s="69"/>
      <c r="E56" s="69"/>
      <c r="F56" s="69"/>
      <c r="G56" s="69"/>
      <c r="H56" s="69"/>
      <c r="I56" s="69"/>
    </row>
    <row r="57" spans="1:9" x14ac:dyDescent="0.3">
      <c r="A57" s="69"/>
      <c r="B57" s="68"/>
      <c r="C57" s="69"/>
      <c r="D57" s="69"/>
      <c r="E57" s="69"/>
      <c r="F57" s="69"/>
      <c r="G57" s="69"/>
      <c r="H57" s="69"/>
      <c r="I57" s="69"/>
    </row>
    <row r="58" spans="1:9" x14ac:dyDescent="0.3">
      <c r="A58" s="69"/>
      <c r="B58" s="68"/>
      <c r="C58" s="69"/>
      <c r="D58" s="69"/>
      <c r="E58" s="69"/>
      <c r="F58" s="69"/>
      <c r="G58" s="69"/>
      <c r="H58" s="69"/>
      <c r="I58" s="69"/>
    </row>
    <row r="59" spans="1:9" x14ac:dyDescent="0.3">
      <c r="A59" s="69"/>
      <c r="B59" s="68"/>
      <c r="C59" s="69"/>
      <c r="D59" s="69"/>
      <c r="E59" s="69"/>
      <c r="F59" s="69"/>
      <c r="G59" s="69"/>
      <c r="H59" s="69"/>
      <c r="I59" s="69"/>
    </row>
    <row r="60" spans="1:9" x14ac:dyDescent="0.3">
      <c r="A60" s="69"/>
      <c r="B60" s="68"/>
      <c r="C60" s="69"/>
      <c r="D60" s="69"/>
      <c r="E60" s="69"/>
      <c r="F60" s="69"/>
      <c r="G60" s="69"/>
      <c r="H60" s="69"/>
      <c r="I60" s="69"/>
    </row>
    <row r="61" spans="1:9" x14ac:dyDescent="0.3">
      <c r="A61" s="69"/>
      <c r="B61" s="68"/>
      <c r="C61" s="69"/>
      <c r="D61" s="69"/>
      <c r="E61" s="69"/>
      <c r="F61" s="69"/>
      <c r="G61" s="69"/>
      <c r="H61" s="69"/>
      <c r="I61" s="69"/>
    </row>
    <row r="62" spans="1:9" x14ac:dyDescent="0.3">
      <c r="A62" s="69"/>
      <c r="B62" s="68"/>
      <c r="C62" s="69"/>
      <c r="D62" s="69"/>
      <c r="E62" s="69"/>
      <c r="F62" s="69"/>
      <c r="G62" s="69"/>
      <c r="H62" s="69"/>
      <c r="I62" s="69"/>
    </row>
    <row r="63" spans="1:9" x14ac:dyDescent="0.3">
      <c r="A63" s="69"/>
      <c r="B63" s="68"/>
      <c r="C63" s="69"/>
      <c r="D63" s="69"/>
      <c r="E63" s="69"/>
      <c r="F63" s="69"/>
      <c r="G63" s="69"/>
      <c r="H63" s="69"/>
      <c r="I63" s="69"/>
    </row>
    <row r="64" spans="1:9" x14ac:dyDescent="0.3">
      <c r="A64" s="69"/>
      <c r="B64" s="68"/>
      <c r="C64" s="69"/>
      <c r="D64" s="69"/>
      <c r="E64" s="69"/>
      <c r="F64" s="69"/>
      <c r="G64" s="69"/>
      <c r="H64" s="69"/>
      <c r="I64" s="69"/>
    </row>
    <row r="65" spans="1:9" x14ac:dyDescent="0.3">
      <c r="A65" s="69"/>
      <c r="B65" s="68"/>
      <c r="C65" s="69"/>
      <c r="D65" s="69"/>
      <c r="E65" s="69"/>
      <c r="F65" s="69"/>
      <c r="G65" s="69"/>
      <c r="H65" s="69"/>
      <c r="I65" s="69"/>
    </row>
    <row r="66" spans="1:9" x14ac:dyDescent="0.3">
      <c r="A66" s="69"/>
      <c r="B66" s="68"/>
      <c r="C66" s="69"/>
      <c r="D66" s="69"/>
      <c r="E66" s="69"/>
      <c r="F66" s="69"/>
      <c r="G66" s="69"/>
      <c r="H66" s="69"/>
      <c r="I66" s="69"/>
    </row>
    <row r="67" spans="1:9" x14ac:dyDescent="0.3">
      <c r="A67" s="69"/>
      <c r="B67" s="68"/>
      <c r="C67" s="69"/>
      <c r="D67" s="69"/>
      <c r="E67" s="69"/>
      <c r="F67" s="69"/>
      <c r="G67" s="69"/>
      <c r="H67" s="69"/>
      <c r="I67" s="69"/>
    </row>
    <row r="68" spans="1:9" x14ac:dyDescent="0.3">
      <c r="A68" s="69"/>
      <c r="B68" s="68"/>
      <c r="C68" s="69"/>
      <c r="D68" s="69"/>
      <c r="E68" s="69"/>
      <c r="F68" s="69"/>
      <c r="G68" s="69"/>
      <c r="H68" s="69"/>
      <c r="I68" s="69"/>
    </row>
    <row r="69" spans="1:9" x14ac:dyDescent="0.3">
      <c r="A69" s="69"/>
      <c r="B69" s="68"/>
      <c r="C69" s="69"/>
      <c r="D69" s="69"/>
      <c r="E69" s="69"/>
      <c r="F69" s="69"/>
      <c r="G69" s="69"/>
      <c r="H69" s="69"/>
      <c r="I69" s="69"/>
    </row>
    <row r="70" spans="1:9" x14ac:dyDescent="0.3">
      <c r="A70" s="69"/>
      <c r="B70" s="68"/>
      <c r="C70" s="69"/>
      <c r="D70" s="69"/>
      <c r="E70" s="69"/>
      <c r="F70" s="69"/>
      <c r="G70" s="69"/>
      <c r="H70" s="69"/>
      <c r="I70" s="69"/>
    </row>
    <row r="71" spans="1:9" x14ac:dyDescent="0.3">
      <c r="A71" s="69"/>
      <c r="B71" s="68"/>
      <c r="C71" s="69"/>
      <c r="D71" s="69"/>
      <c r="E71" s="69"/>
      <c r="F71" s="69"/>
      <c r="G71" s="69"/>
      <c r="H71" s="69"/>
      <c r="I71" s="69"/>
    </row>
    <row r="72" spans="1:9" x14ac:dyDescent="0.3">
      <c r="A72" s="69"/>
      <c r="B72" s="68"/>
      <c r="C72" s="69"/>
      <c r="D72" s="69"/>
      <c r="E72" s="69"/>
      <c r="F72" s="69"/>
      <c r="G72" s="69"/>
      <c r="H72" s="69"/>
      <c r="I72" s="69"/>
    </row>
    <row r="73" spans="1:9" x14ac:dyDescent="0.3">
      <c r="A73" s="69"/>
      <c r="B73" s="68"/>
      <c r="C73" s="69"/>
      <c r="D73" s="69"/>
      <c r="E73" s="69"/>
      <c r="F73" s="69"/>
      <c r="G73" s="69"/>
      <c r="H73" s="69"/>
      <c r="I73" s="69"/>
    </row>
    <row r="74" spans="1:9" x14ac:dyDescent="0.3">
      <c r="A74" s="69"/>
      <c r="B74" s="68"/>
      <c r="C74" s="69"/>
      <c r="D74" s="69"/>
      <c r="E74" s="69"/>
      <c r="F74" s="69"/>
      <c r="G74" s="69"/>
      <c r="H74" s="69"/>
      <c r="I74" s="69"/>
    </row>
    <row r="75" spans="1:9" x14ac:dyDescent="0.3">
      <c r="A75" s="69"/>
      <c r="B75" s="68"/>
      <c r="C75" s="69"/>
      <c r="D75" s="69"/>
      <c r="E75" s="69"/>
      <c r="F75" s="69"/>
      <c r="G75" s="69"/>
      <c r="H75" s="69"/>
      <c r="I75" s="69"/>
    </row>
    <row r="76" spans="1:9" x14ac:dyDescent="0.3">
      <c r="A76" s="69"/>
      <c r="B76" s="68"/>
      <c r="C76" s="69"/>
      <c r="D76" s="69"/>
      <c r="E76" s="69"/>
      <c r="F76" s="69"/>
      <c r="G76" s="69"/>
      <c r="H76" s="69"/>
      <c r="I76" s="69"/>
    </row>
    <row r="77" spans="1:9" x14ac:dyDescent="0.3">
      <c r="A77" s="69"/>
      <c r="B77" s="68"/>
      <c r="C77" s="69"/>
      <c r="D77" s="69"/>
      <c r="E77" s="69"/>
      <c r="F77" s="69"/>
      <c r="G77" s="69"/>
      <c r="H77" s="69"/>
      <c r="I77" s="69"/>
    </row>
    <row r="78" spans="1:9" x14ac:dyDescent="0.3">
      <c r="A78" s="69"/>
      <c r="B78" s="68"/>
      <c r="C78" s="69"/>
      <c r="D78" s="69"/>
      <c r="E78" s="69"/>
      <c r="F78" s="69"/>
      <c r="G78" s="69"/>
      <c r="H78" s="69"/>
      <c r="I78" s="69"/>
    </row>
    <row r="79" spans="1:9" x14ac:dyDescent="0.3">
      <c r="A79" s="69"/>
      <c r="B79" s="68"/>
      <c r="C79" s="69"/>
      <c r="D79" s="69"/>
      <c r="E79" s="69"/>
      <c r="F79" s="69"/>
      <c r="G79" s="69"/>
      <c r="H79" s="69"/>
      <c r="I79" s="69"/>
    </row>
    <row r="80" spans="1:9" x14ac:dyDescent="0.3">
      <c r="A80" s="69"/>
      <c r="B80" s="68"/>
      <c r="C80" s="69"/>
      <c r="D80" s="69"/>
      <c r="E80" s="69"/>
      <c r="F80" s="69"/>
      <c r="G80" s="69"/>
      <c r="H80" s="69"/>
      <c r="I80" s="69"/>
    </row>
    <row r="81" spans="1:9" x14ac:dyDescent="0.3">
      <c r="A81" s="69"/>
      <c r="B81" s="68"/>
      <c r="C81" s="69"/>
      <c r="D81" s="69"/>
      <c r="E81" s="69"/>
      <c r="F81" s="69"/>
      <c r="G81" s="69"/>
      <c r="H81" s="69"/>
      <c r="I81" s="69"/>
    </row>
    <row r="82" spans="1:9" x14ac:dyDescent="0.3">
      <c r="A82" s="69"/>
      <c r="B82" s="68"/>
      <c r="C82" s="69"/>
      <c r="D82" s="69"/>
      <c r="E82" s="69"/>
      <c r="F82" s="69"/>
      <c r="G82" s="69"/>
      <c r="H82" s="69"/>
      <c r="I82" s="69"/>
    </row>
    <row r="83" spans="1:9" x14ac:dyDescent="0.3">
      <c r="A83" s="69"/>
      <c r="B83" s="68"/>
      <c r="C83" s="69"/>
      <c r="D83" s="69"/>
      <c r="E83" s="69"/>
      <c r="F83" s="69"/>
      <c r="G83" s="69"/>
      <c r="H83" s="69"/>
      <c r="I83" s="69"/>
    </row>
    <row r="84" spans="1:9" x14ac:dyDescent="0.3">
      <c r="A84" s="69"/>
      <c r="B84" s="68"/>
      <c r="C84" s="69"/>
      <c r="D84" s="69"/>
      <c r="E84" s="69"/>
      <c r="F84" s="69"/>
      <c r="G84" s="69"/>
      <c r="H84" s="69"/>
      <c r="I84" s="69"/>
    </row>
    <row r="85" spans="1:9" x14ac:dyDescent="0.3">
      <c r="A85" s="69"/>
      <c r="B85" s="68"/>
      <c r="C85" s="69"/>
      <c r="D85" s="69"/>
      <c r="E85" s="69"/>
      <c r="F85" s="69"/>
      <c r="G85" s="69"/>
      <c r="H85" s="69"/>
      <c r="I85" s="69"/>
    </row>
    <row r="86" spans="1:9" x14ac:dyDescent="0.3">
      <c r="A86" s="69"/>
      <c r="B86" s="68"/>
      <c r="C86" s="69"/>
      <c r="D86" s="69"/>
      <c r="E86" s="69"/>
      <c r="F86" s="69"/>
      <c r="G86" s="69"/>
      <c r="H86" s="69"/>
      <c r="I86" s="69"/>
    </row>
    <row r="87" spans="1:9" x14ac:dyDescent="0.3">
      <c r="A87" s="69"/>
      <c r="B87" s="68"/>
      <c r="C87" s="69"/>
      <c r="D87" s="69"/>
      <c r="E87" s="69"/>
      <c r="F87" s="69"/>
      <c r="G87" s="69"/>
      <c r="H87" s="69"/>
      <c r="I87" s="69"/>
    </row>
    <row r="88" spans="1:9" x14ac:dyDescent="0.3">
      <c r="A88" s="69"/>
      <c r="B88" s="68"/>
      <c r="C88" s="69"/>
      <c r="D88" s="69"/>
      <c r="E88" s="69"/>
      <c r="F88" s="69"/>
      <c r="G88" s="69"/>
      <c r="H88" s="69"/>
      <c r="I88" s="69"/>
    </row>
    <row r="89" spans="1:9" x14ac:dyDescent="0.3">
      <c r="A89" s="69"/>
      <c r="B89" s="68"/>
      <c r="C89" s="69"/>
      <c r="D89" s="69"/>
      <c r="E89" s="69"/>
      <c r="F89" s="69"/>
      <c r="G89" s="69"/>
      <c r="H89" s="69"/>
      <c r="I89" s="69"/>
    </row>
    <row r="90" spans="1:9" x14ac:dyDescent="0.3">
      <c r="A90" s="69"/>
      <c r="B90" s="68"/>
      <c r="C90" s="69"/>
      <c r="D90" s="69"/>
      <c r="E90" s="69"/>
      <c r="F90" s="69"/>
      <c r="G90" s="69"/>
      <c r="H90" s="69"/>
      <c r="I90" s="69"/>
    </row>
    <row r="91" spans="1:9" x14ac:dyDescent="0.3">
      <c r="A91" s="69"/>
      <c r="B91" s="68"/>
      <c r="C91" s="69"/>
      <c r="D91" s="69"/>
      <c r="E91" s="69"/>
      <c r="F91" s="69"/>
      <c r="G91" s="69"/>
      <c r="H91" s="69"/>
      <c r="I91" s="69"/>
    </row>
    <row r="92" spans="1:9" x14ac:dyDescent="0.3">
      <c r="A92" s="69"/>
      <c r="B92" s="66"/>
      <c r="C92" s="69"/>
      <c r="D92" s="69"/>
      <c r="E92" s="69"/>
      <c r="F92" s="69"/>
      <c r="G92" s="69"/>
      <c r="H92" s="69"/>
      <c r="I92" s="69"/>
    </row>
  </sheetData>
  <conditionalFormatting sqref="H19">
    <cfRule type="containsText" dxfId="5" priority="3" operator="containsText" text="Fail">
      <formula>NOT(ISERROR(SEARCH("Fail",H19)))</formula>
    </cfRule>
    <cfRule type="containsText" dxfId="4" priority="4" operator="containsText" text="Marginal pass">
      <formula>NOT(ISERROR(SEARCH("Marginal pass",H19)))</formula>
    </cfRule>
    <cfRule type="containsText" dxfId="3" priority="5" operator="containsText" text="Partial Pass">
      <formula>NOT(ISERROR(SEARCH("Partial Pass",H19)))</formula>
    </cfRule>
    <cfRule type="containsText" dxfId="2" priority="6" operator="containsText" text="Pass">
      <formula>NOT(ISERROR(SEARCH("Pass",H19)))</formula>
    </cfRule>
  </conditionalFormatting>
  <conditionalFormatting sqref="E19">
    <cfRule type="containsText" dxfId="1" priority="1" operator="containsText" text="TRUE">
      <formula>NOT(ISERROR(SEARCH("TRUE",E19)))</formula>
    </cfRule>
    <cfRule type="containsText" dxfId="0" priority="2" operator="containsText" text="FALSE">
      <formula>NOT(ISERROR(SEARCH("FALSE",E19)))</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0e5cfab-624c-4e44-8ff4-7cd112c8ab77" ContentTypeId="0x010100573134B1BDBFC74F8C2DBF70E4CDEAD4" PreviousValue="false"/>
</file>

<file path=customXml/item2.xml><?xml version="1.0" encoding="utf-8"?>
<p:properties xmlns:p="http://schemas.microsoft.com/office/2006/metadata/properties" xmlns:xsi="http://www.w3.org/2001/XMLSchema-instance" xmlns:pc="http://schemas.microsoft.com/office/infopath/2007/PartnerControls">
  <documentManagement>
    <Follow-up xmlns="7041854e-4853-44f9-9e63-23b7acad5461">false</Follow-up>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Cost Assessment</TermName>
          <TermId xmlns="http://schemas.microsoft.com/office/infopath/2007/PartnerControls">c61055bb-c189-45d6-9bf3-4e8f946eb105</TermId>
        </TermInfo>
      </Terms>
    </oe9d4f963f4c420b8d2b35d038476850>
    <f8aa492165544285b4c7fe9d1b6ad82c xmlns="7041854e-4853-44f9-9e63-23b7acad5461">
      <Terms xmlns="http://schemas.microsoft.com/office/infopath/2007/PartnerControls"/>
    </f8aa492165544285b4c7fe9d1b6ad82c>
    <Asset xmlns="7041854e-4853-44f9-9e63-23b7acad5461">false</Asset>
    <TaxCatchAll xmlns="7041854e-4853-44f9-9e63-23b7acad5461">
      <Value>1786</Value>
      <Value>31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 SENSITIVE [POLICY]</TermName>
          <TermId xmlns="http://schemas.microsoft.com/office/infopath/2007/PartnerControls">860b1dac-401e-4af8-91e0-955522dbb5ae</TermId>
        </TermInfo>
      </Terms>
    </da4e9ae56afa494a84f353054bd212ec>
    <RelatedItem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Working Document" ma:contentTypeID="0x010100573134B1BDBFC74F8C2DBF70E4CDEAD4009BAC9199A851E3458FBFE5AC1863D7C8" ma:contentTypeVersion="49" ma:contentTypeDescription="Create a new document" ma:contentTypeScope="" ma:versionID="2a58eaf30dcceabbda53b5999f2f1986">
  <xsd:schema xmlns:xsd="http://www.w3.org/2001/XMLSchema" xmlns:xs="http://www.w3.org/2001/XMLSchema" xmlns:p="http://schemas.microsoft.com/office/2006/metadata/properties" xmlns:ns1="http://schemas.microsoft.com/sharepoint/v3" xmlns:ns2="7041854e-4853-44f9-9e63-23b7acad5461" targetNamespace="http://schemas.microsoft.com/office/2006/metadata/properties" ma:root="true" ma:fieldsID="7953977690c5dbbd97d241657f9d936a" ns1:_="" ns2:_="">
    <xsd:import namespace="http://schemas.microsoft.com/sharepoint/v3"/>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element ref="ns1:RelatedItems" minOccurs="0"/>
                <xsd:element ref="ns2:Follow-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1"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ma:default="0" ma:internalName="Asset">
      <xsd:simpleType>
        <xsd:restriction base="dms:Boolean"/>
      </xsd:simpleType>
    </xsd:element>
    <xsd:element name="Follow-up" ma:index="32" nillable="true" ma:displayName="Priority Flag" ma:default="0" ma:internalName="Follow_x002d_up">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E34EF06-0BE4-4B80-9235-B708E6A0EA30}">
  <ds:schemaRefs>
    <ds:schemaRef ds:uri="Microsoft.SharePoint.Taxonomy.ContentTypeSync"/>
  </ds:schemaRefs>
</ds:datastoreItem>
</file>

<file path=customXml/itemProps2.xml><?xml version="1.0" encoding="utf-8"?>
<ds:datastoreItem xmlns:ds="http://schemas.openxmlformats.org/officeDocument/2006/customXml" ds:itemID="{88063FB9-8A41-41C6-8994-F6CA23DDE9B2}">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7041854e-4853-44f9-9e63-23b7acad5461"/>
    <ds:schemaRef ds:uri="http://www.w3.org/XML/1998/namespace"/>
    <ds:schemaRef ds:uri="http://purl.org/dc/dcmitype/"/>
  </ds:schemaRefs>
</ds:datastoreItem>
</file>

<file path=customXml/itemProps3.xml><?xml version="1.0" encoding="utf-8"?>
<ds:datastoreItem xmlns:ds="http://schemas.openxmlformats.org/officeDocument/2006/customXml" ds:itemID="{EBF44A25-8778-40BB-B5E1-EFA859112D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2811468-46BC-432C-9FD5-CB73FDB03C3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vt:lpstr>
      <vt:lpstr>F_Inputs</vt:lpstr>
      <vt:lpstr>WN_water acceptability</vt:lpstr>
      <vt:lpstr>WR_reservoir safety</vt:lpstr>
      <vt:lpstr>WN_Cwm Taf water supply</vt:lpstr>
      <vt:lpstr>RR_Welsh income score</vt:lpstr>
      <vt:lpstr>RR Welsh language</vt:lpstr>
      <vt:lpstr>WWN_DWMP</vt:lpstr>
      <vt:lpstr>Summary</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2019-12-12T15:36:40Z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Document_x0020_Type">
    <vt:lpwstr/>
  </property>
  <property fmtid="{D5CDD505-2E9C-101B-9397-08002B2CF9AE}" pid="4" name="Water Companies">
    <vt:lpwstr/>
  </property>
  <property fmtid="{D5CDD505-2E9C-101B-9397-08002B2CF9AE}" pid="5" name="ContentTypeId">
    <vt:lpwstr>0x010100573134B1BDBFC74F8C2DBF70E4CDEAD4009BAC9199A851E3458FBFE5AC1863D7C8</vt:lpwstr>
  </property>
  <property fmtid="{D5CDD505-2E9C-101B-9397-08002B2CF9AE}" pid="6" name="Document Type">
    <vt:lpwstr/>
  </property>
  <property fmtid="{D5CDD505-2E9C-101B-9397-08002B2CF9AE}" pid="7" name="Water_x0020_Companies">
    <vt:lpwstr/>
  </property>
  <property fmtid="{D5CDD505-2E9C-101B-9397-08002B2CF9AE}" pid="8" name="Meeting">
    <vt:lpwstr/>
  </property>
  <property fmtid="{D5CDD505-2E9C-101B-9397-08002B2CF9AE}" pid="9" name="Stakeholder 4">
    <vt:lpwstr/>
  </property>
  <property fmtid="{D5CDD505-2E9C-101B-9397-08002B2CF9AE}" pid="10" name="Stakeholder 2">
    <vt:lpwstr/>
  </property>
  <property fmtid="{D5CDD505-2E9C-101B-9397-08002B2CF9AE}" pid="11" name="Hierarchy">
    <vt:lpwstr/>
  </property>
  <property fmtid="{D5CDD505-2E9C-101B-9397-08002B2CF9AE}" pid="12" name="Collection">
    <vt:lpwstr/>
  </property>
  <property fmtid="{D5CDD505-2E9C-101B-9397-08002B2CF9AE}" pid="13" name="Stakeholder 5">
    <vt:lpwstr/>
  </property>
  <property fmtid="{D5CDD505-2E9C-101B-9397-08002B2CF9AE}" pid="14" name="Project Code">
    <vt:lpwstr>1786;#Cost Assessment|c61055bb-c189-45d6-9bf3-4e8f946eb105</vt:lpwstr>
  </property>
  <property fmtid="{D5CDD505-2E9C-101B-9397-08002B2CF9AE}" pid="15" name="Stakeholder 3">
    <vt:lpwstr/>
  </property>
  <property fmtid="{D5CDD505-2E9C-101B-9397-08002B2CF9AE}" pid="16" name="Stakeholder">
    <vt:lpwstr/>
  </property>
  <property fmtid="{D5CDD505-2E9C-101B-9397-08002B2CF9AE}" pid="17" name="Security Classification">
    <vt:lpwstr>31;#OFFICIAL SENSITIVE [POLICY]|860b1dac-401e-4af8-91e0-955522dbb5ae</vt:lpwstr>
  </property>
</Properties>
</file>