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12000" windowHeight="6180"/>
  </bookViews>
  <sheets>
    <sheet name="Cover" sheetId="40" r:id="rId1"/>
    <sheet name="Controls" sheetId="41" r:id="rId2"/>
    <sheet name="Unmodelled (cost sharing)" sheetId="37" r:id="rId3"/>
    <sheet name="Unmodelled (financial model)" sheetId="3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1" l="1"/>
  <c r="D10" i="41"/>
  <c r="F9" i="41"/>
  <c r="F8" i="41"/>
  <c r="F7" i="41"/>
  <c r="F6" i="41"/>
  <c r="F5" i="41"/>
  <c r="F4" i="41"/>
  <c r="G9" i="41" l="1"/>
  <c r="G5" i="41"/>
  <c r="G8" i="41"/>
  <c r="G4" i="41"/>
  <c r="G7" i="41"/>
  <c r="G6" i="41"/>
  <c r="F10" i="41"/>
  <c r="G10" i="41" l="1"/>
  <c r="Z46" i="38" l="1"/>
  <c r="Y46" i="38"/>
  <c r="Y23" i="38" l="1"/>
  <c r="Z23" i="38"/>
  <c r="H37" i="38"/>
  <c r="H30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C18" i="38" l="1"/>
  <c r="C20" i="38"/>
  <c r="C22" i="38"/>
  <c r="D18" i="38"/>
  <c r="D20" i="38"/>
  <c r="D22" i="38"/>
  <c r="C17" i="38"/>
  <c r="C19" i="38"/>
  <c r="C21" i="38"/>
  <c r="D17" i="38"/>
  <c r="D19" i="38"/>
  <c r="D21" i="38"/>
  <c r="F30" i="38"/>
  <c r="F32" i="38"/>
  <c r="F34" i="38"/>
  <c r="F36" i="38"/>
  <c r="F38" i="38"/>
  <c r="E29" i="38"/>
  <c r="E31" i="38"/>
  <c r="E33" i="38"/>
  <c r="E35" i="38"/>
  <c r="E37" i="38"/>
  <c r="E39" i="38"/>
  <c r="F29" i="38"/>
  <c r="F31" i="38"/>
  <c r="F33" i="38"/>
  <c r="F35" i="38"/>
  <c r="F37" i="38"/>
  <c r="F39" i="38"/>
  <c r="E30" i="38"/>
  <c r="E32" i="38"/>
  <c r="E34" i="38"/>
  <c r="E36" i="38"/>
  <c r="E38" i="38"/>
  <c r="D29" i="38"/>
  <c r="D31" i="38"/>
  <c r="D33" i="38"/>
  <c r="D35" i="38"/>
  <c r="D37" i="38"/>
  <c r="D39" i="38"/>
  <c r="D41" i="38"/>
  <c r="D43" i="38"/>
  <c r="D45" i="38"/>
  <c r="C30" i="38"/>
  <c r="C32" i="38"/>
  <c r="C34" i="38"/>
  <c r="C36" i="38"/>
  <c r="C38" i="38"/>
  <c r="C40" i="38"/>
  <c r="C42" i="38"/>
  <c r="C44" i="38"/>
  <c r="D30" i="38"/>
  <c r="D32" i="38"/>
  <c r="D34" i="38"/>
  <c r="D36" i="38"/>
  <c r="D38" i="38"/>
  <c r="D40" i="38"/>
  <c r="D42" i="38"/>
  <c r="D44" i="38"/>
  <c r="C29" i="38"/>
  <c r="C31" i="38"/>
  <c r="C33" i="38"/>
  <c r="C35" i="38"/>
  <c r="C37" i="38"/>
  <c r="C39" i="38"/>
  <c r="C41" i="38"/>
  <c r="C43" i="38"/>
  <c r="C45" i="38"/>
  <c r="C6" i="38"/>
  <c r="C8" i="38"/>
  <c r="C10" i="38"/>
  <c r="C12" i="38"/>
  <c r="C14" i="38"/>
  <c r="C16" i="38"/>
  <c r="E7" i="38"/>
  <c r="E9" i="38"/>
  <c r="E11" i="38"/>
  <c r="E13" i="38"/>
  <c r="E15" i="38"/>
  <c r="D6" i="38"/>
  <c r="D8" i="38"/>
  <c r="D10" i="38"/>
  <c r="D12" i="38"/>
  <c r="D14" i="38"/>
  <c r="D16" i="38"/>
  <c r="F7" i="38"/>
  <c r="F9" i="38"/>
  <c r="F11" i="38"/>
  <c r="F13" i="38"/>
  <c r="F15" i="38"/>
  <c r="C7" i="38"/>
  <c r="C9" i="38"/>
  <c r="C11" i="38"/>
  <c r="C13" i="38"/>
  <c r="C15" i="38"/>
  <c r="E6" i="38"/>
  <c r="E8" i="38"/>
  <c r="E10" i="38"/>
  <c r="E12" i="38"/>
  <c r="E14" i="38"/>
  <c r="E16" i="38"/>
  <c r="D7" i="38"/>
  <c r="D9" i="38"/>
  <c r="D11" i="38"/>
  <c r="D13" i="38"/>
  <c r="D15" i="38"/>
  <c r="F6" i="38"/>
  <c r="F8" i="38"/>
  <c r="F10" i="38"/>
  <c r="F12" i="38"/>
  <c r="F14" i="38"/>
  <c r="F16" i="38"/>
  <c r="N23" i="37" l="1"/>
  <c r="K23" i="37"/>
  <c r="J23" i="37" l="1"/>
  <c r="G17" i="38" l="1"/>
  <c r="G18" i="38"/>
  <c r="G19" i="38"/>
  <c r="G20" i="38"/>
  <c r="G21" i="38"/>
  <c r="G22" i="38"/>
  <c r="G6" i="38"/>
  <c r="G7" i="38"/>
  <c r="G8" i="38"/>
  <c r="G9" i="38"/>
  <c r="G10" i="38"/>
  <c r="G11" i="38"/>
  <c r="G12" i="38"/>
  <c r="G13" i="38"/>
  <c r="G14" i="38"/>
  <c r="G15" i="38"/>
  <c r="G16" i="38"/>
  <c r="S23" i="37" l="1"/>
  <c r="T23" i="37" l="1"/>
  <c r="O23" i="37"/>
  <c r="P23" i="37" l="1"/>
  <c r="R23" i="37"/>
  <c r="Q23" i="37"/>
  <c r="M23" i="37" l="1"/>
  <c r="L23" i="37"/>
  <c r="H37" i="37"/>
  <c r="H30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H14" i="37"/>
  <c r="H7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23" i="37" l="1"/>
  <c r="H23" i="37"/>
  <c r="P23" i="38"/>
  <c r="Q23" i="38"/>
  <c r="P46" i="38"/>
  <c r="Q46" i="38"/>
  <c r="N46" i="38" l="1"/>
  <c r="R23" i="38"/>
  <c r="R46" i="38"/>
  <c r="O23" i="38"/>
  <c r="N23" i="38"/>
  <c r="O46" i="38"/>
  <c r="H14" i="38" l="1"/>
  <c r="H7" i="38"/>
  <c r="N46" i="37"/>
  <c r="K46" i="37"/>
  <c r="X23" i="38" l="1"/>
  <c r="L23" i="38"/>
  <c r="M23" i="38"/>
  <c r="I23" i="38"/>
  <c r="K23" i="38"/>
  <c r="J23" i="38"/>
  <c r="H23" i="38" l="1"/>
  <c r="K46" i="38" l="1"/>
  <c r="I46" i="38"/>
  <c r="M46" i="38"/>
  <c r="J46" i="38"/>
  <c r="L46" i="38"/>
  <c r="H46" i="37" l="1"/>
  <c r="G46" i="37" l="1"/>
  <c r="J46" i="37" l="1"/>
  <c r="I46" i="37"/>
  <c r="D6" i="37" l="1"/>
  <c r="E12" i="37" l="1"/>
  <c r="C10" i="37" l="1"/>
  <c r="C12" i="37"/>
  <c r="C20" i="37"/>
  <c r="C16" i="37"/>
  <c r="C11" i="37"/>
  <c r="C8" i="37"/>
  <c r="C7" i="37"/>
  <c r="C22" i="37"/>
  <c r="C18" i="37"/>
  <c r="C21" i="37"/>
  <c r="C14" i="37"/>
  <c r="C19" i="37"/>
  <c r="C13" i="37"/>
  <c r="C9" i="37"/>
  <c r="C15" i="37"/>
  <c r="C17" i="37"/>
  <c r="D7" i="37" l="1"/>
  <c r="D18" i="37"/>
  <c r="D15" i="37"/>
  <c r="D17" i="37"/>
  <c r="D8" i="37"/>
  <c r="D19" i="37"/>
  <c r="D14" i="37"/>
  <c r="D12" i="37"/>
  <c r="D9" i="37"/>
  <c r="D13" i="37"/>
  <c r="D20" i="37"/>
  <c r="D11" i="37"/>
  <c r="D10" i="37"/>
  <c r="D21" i="37"/>
  <c r="D16" i="37"/>
  <c r="D22" i="37"/>
  <c r="D23" i="37" l="1"/>
  <c r="W23" i="38" l="1"/>
  <c r="G23" i="38" l="1"/>
  <c r="E23" i="38" l="1"/>
  <c r="U23" i="38"/>
  <c r="F23" i="38" l="1"/>
  <c r="V23" i="38"/>
  <c r="D23" i="38" l="1"/>
  <c r="T23" i="38"/>
  <c r="V46" i="38" l="1"/>
  <c r="U46" i="38"/>
  <c r="X46" i="38"/>
  <c r="H46" i="38"/>
  <c r="G46" i="38"/>
  <c r="W46" i="38"/>
  <c r="C23" i="38"/>
  <c r="S23" i="38"/>
  <c r="T46" i="38"/>
  <c r="D46" i="38" l="1"/>
  <c r="F46" i="38"/>
  <c r="E46" i="38"/>
  <c r="S46" i="38"/>
  <c r="C46" i="38" l="1"/>
  <c r="F12" i="37" l="1"/>
  <c r="F16" i="37" l="1"/>
  <c r="F7" i="37" l="1"/>
  <c r="E16" i="37"/>
  <c r="F10" i="37"/>
  <c r="E7" i="37"/>
  <c r="E9" i="37"/>
  <c r="E11" i="37"/>
  <c r="F8" i="37"/>
  <c r="F14" i="37"/>
  <c r="F15" i="37"/>
  <c r="E10" i="37"/>
  <c r="E15" i="37"/>
  <c r="F13" i="37"/>
  <c r="F11" i="37"/>
  <c r="F9" i="37"/>
  <c r="E8" i="37"/>
  <c r="E13" i="37"/>
  <c r="F6" i="37" l="1"/>
  <c r="F23" i="37" s="1"/>
  <c r="E14" i="37"/>
  <c r="E6" i="37"/>
  <c r="T46" i="37"/>
  <c r="S46" i="37"/>
  <c r="E23" i="37" l="1"/>
  <c r="I23" i="37" l="1"/>
  <c r="C6" i="37"/>
  <c r="C23" i="37" s="1"/>
  <c r="L46" i="37" l="1"/>
  <c r="M46" i="37" l="1"/>
  <c r="E33" i="37" l="1"/>
  <c r="E39" i="37"/>
  <c r="E38" i="37"/>
  <c r="E36" i="37"/>
  <c r="E32" i="37"/>
  <c r="F32" i="37" l="1"/>
  <c r="F39" i="37"/>
  <c r="F33" i="37"/>
  <c r="F36" i="37"/>
  <c r="F38" i="37"/>
  <c r="E29" i="37" l="1"/>
  <c r="F29" i="37"/>
  <c r="F37" i="37" l="1"/>
  <c r="E37" i="37"/>
  <c r="E30" i="37" l="1"/>
  <c r="F30" i="37"/>
  <c r="E31" i="37" l="1"/>
  <c r="F31" i="37" l="1"/>
  <c r="F34" i="37" l="1"/>
  <c r="E34" i="37"/>
  <c r="E35" i="37" l="1"/>
  <c r="E46" i="37" s="1"/>
  <c r="Q46" i="37"/>
  <c r="F35" i="37" l="1"/>
  <c r="F46" i="37" s="1"/>
  <c r="R46" i="37"/>
  <c r="C40" i="37" l="1"/>
  <c r="D40" i="37"/>
  <c r="C44" i="37" l="1"/>
  <c r="D44" i="37"/>
  <c r="D37" i="37"/>
  <c r="D38" i="37"/>
  <c r="D36" i="37"/>
  <c r="C31" i="37"/>
  <c r="C30" i="37"/>
  <c r="D32" i="37"/>
  <c r="D31" i="37"/>
  <c r="D30" i="37"/>
  <c r="C32" i="37"/>
  <c r="C43" i="37"/>
  <c r="C35" i="37"/>
  <c r="C39" i="37"/>
  <c r="D45" i="37"/>
  <c r="D34" i="37"/>
  <c r="D41" i="37"/>
  <c r="D33" i="37"/>
  <c r="C38" i="37"/>
  <c r="C41" i="37"/>
  <c r="C42" i="37"/>
  <c r="C37" i="37"/>
  <c r="C34" i="37"/>
  <c r="D39" i="37"/>
  <c r="D42" i="37"/>
  <c r="D43" i="37"/>
  <c r="D35" i="37"/>
  <c r="C36" i="37"/>
  <c r="C29" i="37"/>
  <c r="P46" i="37"/>
  <c r="D29" i="37"/>
  <c r="D46" i="37" l="1"/>
  <c r="C33" i="37"/>
  <c r="C45" i="37" l="1"/>
  <c r="C46" i="37" s="1"/>
  <c r="O46" i="37"/>
</calcChain>
</file>

<file path=xl/sharedStrings.xml><?xml version="1.0" encoding="utf-8"?>
<sst xmlns="http://schemas.openxmlformats.org/spreadsheetml/2006/main" count="191" uniqueCount="47">
  <si>
    <t>ANH</t>
  </si>
  <si>
    <t>NES</t>
  </si>
  <si>
    <t>NWT</t>
  </si>
  <si>
    <t>SRN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</si>
  <si>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</si>
  <si>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</si>
  <si>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</si>
  <si>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</si>
  <si>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</si>
  <si>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</si>
  <si>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</si>
  <si>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</si>
  <si>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</si>
  <si>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</si>
  <si>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</si>
  <si>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Abstraction charges</t>
  </si>
  <si>
    <t xml:space="preserve">Local authority and cumulo rates </t>
  </si>
  <si>
    <t xml:space="preserve">Pension deficit recovery payments </t>
  </si>
  <si>
    <t>HDD</t>
  </si>
  <si>
    <t>SVE</t>
  </si>
  <si>
    <t>Water resources</t>
  </si>
  <si>
    <t>Bioresources</t>
  </si>
  <si>
    <t>Water network plus</t>
  </si>
  <si>
    <t>Wastewater network plus</t>
  </si>
  <si>
    <t>Residential retail</t>
  </si>
  <si>
    <t>Business retail</t>
  </si>
  <si>
    <t>Company</t>
  </si>
  <si>
    <t>Total allowance for unmodelled items</t>
  </si>
  <si>
    <t>TMA</t>
  </si>
  <si>
    <t>Total</t>
  </si>
  <si>
    <t>Other cash items</t>
  </si>
  <si>
    <t>Third party services</t>
  </si>
  <si>
    <t>Industrial emissions directive</t>
  </si>
  <si>
    <t>Total unmodelled costs, business plan</t>
  </si>
  <si>
    <t xml:space="preserve">Total allowance, unmodelled costs </t>
  </si>
  <si>
    <t>Cover sheet</t>
  </si>
  <si>
    <t>£m for AMP7, 2017-18 prices</t>
  </si>
  <si>
    <t>Aggregator sheet - summary of unmodelled items included in cost sharing by control</t>
  </si>
  <si>
    <t>Aggregator sheet - summary of unmodelled items not included in cost sharing by control</t>
  </si>
  <si>
    <t>Non-S185 diversions</t>
  </si>
  <si>
    <t>Year</t>
  </si>
  <si>
    <t>Frontier shift</t>
  </si>
  <si>
    <t>Real input price inflation</t>
  </si>
  <si>
    <t>Difference</t>
  </si>
  <si>
    <t>Net change</t>
  </si>
  <si>
    <t>Average</t>
  </si>
  <si>
    <t>Total unmodelled items, business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</si>
</sst>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_-;\-* #,##0.0_-;_-* &quot;-&quot;??_-;_-@_-"/>
    <numFmt numFmtId="166" formatCode="0.0%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Gill Sans MT"/>
      <family val="2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4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6" borderId="1" xfId="5" applyNumberFormat="1" applyFont="1" applyFill="1" applyBorder="1" applyAlignment="1">
      <alignment vertical="center"/>
    </xf>
    <xf numFmtId="165" fontId="5" fillId="3" borderId="1" xfId="5" applyNumberFormat="1" applyFont="1" applyFill="1" applyBorder="1" applyAlignment="1">
      <alignment vertical="center"/>
    </xf>
    <xf numFmtId="165" fontId="5" fillId="7" borderId="1" xfId="5" applyNumberFormat="1" applyFont="1" applyFill="1" applyBorder="1" applyAlignment="1">
      <alignment vertical="center"/>
    </xf>
    <xf numFmtId="165" fontId="5" fillId="4" borderId="1" xfId="5" applyNumberFormat="1" applyFont="1" applyFill="1" applyBorder="1" applyAlignment="1">
      <alignment vertical="center"/>
    </xf>
    <xf numFmtId="165" fontId="5" fillId="8" borderId="1" xfId="5" applyNumberFormat="1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165" fontId="5" fillId="2" borderId="1" xfId="5" applyNumberFormat="1" applyFont="1" applyFill="1" applyBorder="1" applyAlignment="1">
      <alignment vertical="center"/>
    </xf>
    <xf numFmtId="165" fontId="5" fillId="5" borderId="6" xfId="0" applyNumberFormat="1" applyFont="1" applyFill="1" applyBorder="1" applyAlignment="1">
      <alignment vertical="center"/>
    </xf>
    <xf numFmtId="165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165" fontId="5" fillId="5" borderId="8" xfId="0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6" borderId="1" xfId="5" applyNumberFormat="1" applyFont="1" applyFill="1" applyBorder="1" applyAlignment="1">
      <alignment vertical="center"/>
    </xf>
    <xf numFmtId="165" fontId="6" fillId="3" borderId="1" xfId="5" applyNumberFormat="1" applyFont="1" applyFill="1" applyBorder="1" applyAlignment="1">
      <alignment vertical="center"/>
    </xf>
    <xf numFmtId="165" fontId="6" fillId="7" borderId="1" xfId="5" applyNumberFormat="1" applyFont="1" applyFill="1" applyBorder="1" applyAlignment="1">
      <alignment vertical="center"/>
    </xf>
    <xf numFmtId="165" fontId="6" fillId="4" borderId="1" xfId="5" applyNumberFormat="1" applyFont="1" applyFill="1" applyBorder="1" applyAlignment="1">
      <alignment vertical="center"/>
    </xf>
    <xf numFmtId="165" fontId="6" fillId="8" borderId="1" xfId="5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65" fontId="6" fillId="0" borderId="0" xfId="5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165" fontId="6" fillId="7" borderId="13" xfId="5" applyNumberFormat="1" applyFont="1" applyFill="1" applyBorder="1" applyAlignment="1">
      <alignment vertical="center"/>
    </xf>
    <xf numFmtId="165" fontId="6" fillId="4" borderId="13" xfId="5" applyNumberFormat="1" applyFont="1" applyFill="1" applyBorder="1" applyAlignment="1">
      <alignment vertical="center"/>
    </xf>
    <xf numFmtId="165" fontId="5" fillId="5" borderId="9" xfId="5" applyNumberFormat="1" applyFont="1" applyFill="1" applyBorder="1" applyAlignment="1">
      <alignment vertical="center"/>
    </xf>
    <xf numFmtId="165" fontId="5" fillId="5" borderId="5" xfId="5" applyNumberFormat="1" applyFont="1" applyFill="1" applyBorder="1" applyAlignment="1">
      <alignment vertical="center"/>
    </xf>
    <xf numFmtId="165" fontId="5" fillId="5" borderId="10" xfId="5" applyNumberFormat="1" applyFont="1" applyFill="1" applyBorder="1" applyAlignment="1">
      <alignment vertical="center"/>
    </xf>
    <xf numFmtId="165" fontId="5" fillId="5" borderId="6" xfId="5" applyNumberFormat="1" applyFont="1" applyFill="1" applyBorder="1" applyAlignment="1">
      <alignment vertical="center"/>
    </xf>
    <xf numFmtId="165" fontId="5" fillId="5" borderId="11" xfId="5" applyNumberFormat="1" applyFont="1" applyFill="1" applyBorder="1" applyAlignment="1">
      <alignment vertical="center"/>
    </xf>
    <xf numFmtId="165" fontId="5" fillId="5" borderId="8" xfId="5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9" fillId="0" borderId="0" xfId="8" applyFont="1"/>
    <xf numFmtId="0" fontId="10" fillId="3" borderId="0" xfId="4" applyFont="1" applyFill="1" applyAlignment="1">
      <alignment vertical="center"/>
    </xf>
    <xf numFmtId="0" fontId="9" fillId="0" borderId="0" xfId="4" applyFont="1"/>
    <xf numFmtId="165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66" fontId="11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10" fontId="11" fillId="9" borderId="1" xfId="0" applyNumberFormat="1" applyFont="1" applyFill="1" applyBorder="1" applyAlignment="1">
      <alignment vertical="center"/>
    </xf>
    <xf numFmtId="166" fontId="11" fillId="0" borderId="0" xfId="9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9" fontId="11" fillId="0" borderId="0" xfId="9" applyFont="1" applyFill="1"/>
    <xf numFmtId="0" fontId="6" fillId="10" borderId="0" xfId="4" applyFont="1" applyFill="1" applyAlignment="1">
      <alignment vertical="center"/>
    </xf>
    <xf numFmtId="0" fontId="6" fillId="10" borderId="0" xfId="4" applyFont="1" applyFill="1"/>
    <xf numFmtId="0" fontId="5" fillId="10" borderId="0" xfId="0" applyFont="1" applyFill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0">
    <cellStyle name="Comma" xfId="5" builtinId="3"/>
    <cellStyle name="Comma 2" xfId="7"/>
    <cellStyle name="Normal" xfId="0" builtinId="0"/>
    <cellStyle name="Normal 2" xfId="1"/>
    <cellStyle name="Normal 2 2" xfId="3"/>
    <cellStyle name="Normal 2 2 2" xfId="4"/>
    <cellStyle name="Normal 3" xfId="2"/>
    <cellStyle name="Normal 4" xfId="8"/>
    <cellStyle name="Normal 6" xfId="6"/>
    <cellStyle name="Percent" xfId="9" builtinId="5"/>
  </cellStyles>
  <dxfs count="6"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6"/>
      </font>
    </dxf>
    <dxf>
      <font>
        <color theme="5"/>
      </font>
    </dxf>
    <dxf>
      <font>
        <color theme="6"/>
      </font>
    </dxf>
    <dxf>
      <font>
        <color theme="5"/>
      </font>
    </dxf>
  </dxfs>
  <tableStyles count="0" defaultTableStyle="TableStyleMedium2" defaultPivotStyle="PivotStyleLight16"/>
  <colors>
    <mruColors>
      <color rgb="FFCCFFCC"/>
      <color rgb="FF99CC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40153</xdr:colOff>
      <xdr:row>3</xdr:row>
      <xdr:rowOff>21102</xdr:rowOff>
    </xdr:from>
    <xdr:to>
      <xdr:col>14</xdr:col>
      <xdr:colOff>522941</xdr:colOff>
      <xdr:row>17</xdr:row>
      <xdr:rowOff>173567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3978" y="640227"/>
          <a:ext cx="8655238" cy="2819465"/>
        </a:xfrm>
        <a:prstGeom prst="rect">
          <a:avLst/>
        </a:prstGeom>
        <a:noFill/>
        <a:ln w="12700" cmpd="sng">
          <a:solidFill>
            <a:schemeClr val="tx1"/>
          </a:solidFill>
        </a:ln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Unmodelled costs aggregator </a:t>
          </a:r>
          <a:endParaRPr lang="en-GB" sz="1000">
            <a:effectLst/>
          </a:endParaRPr>
        </a:p>
        <a:p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Objective</a:t>
          </a:r>
          <a:endParaRPr lang="en-GB" sz="1000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aggregate,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price control level,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our adjustment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decisions for unmodelled costs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raised by companies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their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PR19 business plan submission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model includes the following costs: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Abstraction charges,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Traffic Management Act costs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Local Authority and cumulo rates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Pension deficit recovery payments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Other costs (including third party costs)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Non s-185 diversion costs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19</xdr:col>
      <xdr:colOff>301990</xdr:colOff>
      <xdr:row>46</xdr:row>
      <xdr:rowOff>17568</xdr:rowOff>
    </xdr:to>
    <xdr:sp macro="" textlink="">
      <xdr:nvSpPr>
        <xdr:cNvPr id="4" name="TextBox 5"/>
        <xdr:cNvSpPr txBox="1"/>
      </xdr:nvSpPr>
      <xdr:spPr>
        <a:xfrm>
          <a:off x="121920" y="9403080"/>
          <a:ext cx="11511010" cy="444288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/>
            <a:t>The diagram above is a simplified process model to indicate the relationship between the various feeder models and data sources we use to assess wholesale and retail expenditure cost efficiency models.  We provide a detailed process map in ‘PR19 price setting models map - slow track draft determinations’</a:t>
          </a:r>
          <a:r>
            <a:rPr lang="en-GB" sz="1200" b="1"/>
            <a:t>. </a:t>
          </a:r>
        </a:p>
        <a:p>
          <a:endParaRPr lang="en-GB"/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5</xdr:col>
      <xdr:colOff>231648</xdr:colOff>
      <xdr:row>48</xdr:row>
      <xdr:rowOff>60960</xdr:rowOff>
    </xdr:to>
    <xdr:sp macro="" textlink="">
      <xdr:nvSpPr>
        <xdr:cNvPr id="5" name="Rectangle 4"/>
        <xdr:cNvSpPr/>
      </xdr:nvSpPr>
      <xdr:spPr>
        <a:xfrm>
          <a:off x="121920" y="10043160"/>
          <a:ext cx="2670048" cy="274320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>
              <a:solidFill>
                <a:schemeClr val="tx1"/>
              </a:solidFill>
            </a:rPr>
            <a:t>Model presented in the current file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303795</xdr:colOff>
      <xdr:row>56</xdr:row>
      <xdr:rowOff>97155</xdr:rowOff>
    </xdr:to>
    <xdr:sp macro="" textlink="">
      <xdr:nvSpPr>
        <xdr:cNvPr id="7" name="Content Placeholder 2"/>
        <xdr:cNvSpPr txBox="1">
          <a:spLocks/>
        </xdr:cNvSpPr>
      </xdr:nvSpPr>
      <xdr:spPr>
        <a:xfrm>
          <a:off x="121920" y="10469880"/>
          <a:ext cx="4769115" cy="1590675"/>
        </a:xfrm>
        <a:prstGeom prst="rect">
          <a:avLst/>
        </a:prstGeom>
        <a:ln>
          <a:solidFill>
            <a:schemeClr val="tx1"/>
          </a:solidFill>
        </a:ln>
      </xdr:spPr>
      <xdr:txBody>
        <a:bodyPr vert="horz" wrap="square" lIns="91440" tIns="45720" rIns="91440" bIns="45720" rtlCol="0">
          <a:normAutofit fontScale="92500" lnSpcReduction="10000"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200" b="1" u="sng"/>
            <a:t>Key:</a:t>
          </a:r>
        </a:p>
        <a:p>
          <a:pPr marL="0" indent="0">
            <a:buNone/>
          </a:pPr>
          <a:endParaRPr lang="en-GB" sz="1200"/>
        </a:p>
        <a:p>
          <a:pPr marL="0" indent="0">
            <a:buNone/>
          </a:pPr>
          <a:r>
            <a:rPr lang="en-GB" sz="1200"/>
            <a:t>FM = Feeder model</a:t>
          </a:r>
          <a:endParaRPr lang="en-GB" sz="1400"/>
        </a:p>
        <a:p>
          <a:pPr marL="0" indent="0">
            <a:buNone/>
          </a:pPr>
          <a:r>
            <a:rPr lang="en-GB" sz="1200"/>
            <a:t>CAC = Cost adjustment claim</a:t>
          </a:r>
          <a:endParaRPr lang="en-GB" sz="1400"/>
        </a:p>
        <a:p>
          <a:pPr marL="0" indent="0">
            <a:buNone/>
          </a:pPr>
          <a:r>
            <a:rPr lang="en-GB" sz="1200"/>
            <a:t>CPIH = Consumer Prices Index including owner occupiers’ housing costs </a:t>
          </a:r>
          <a:endParaRPr lang="en-GB" sz="1400"/>
        </a:p>
        <a:p>
          <a:pPr marL="0" indent="0">
            <a:buNone/>
          </a:pPr>
          <a:r>
            <a:rPr lang="en-GB" sz="1200"/>
            <a:t>ONS = Office for National Statistics</a:t>
          </a:r>
          <a:endParaRPr lang="en-GB" sz="1400"/>
        </a:p>
        <a:p>
          <a:pPr marL="0" indent="0">
            <a:buNone/>
          </a:pPr>
          <a:r>
            <a:rPr lang="en-GB" sz="1200"/>
            <a:t>MHCLG = Ministry of Housing, Communities and Local Government </a:t>
          </a:r>
          <a:endParaRPr lang="en-GB" sz="1400"/>
        </a:p>
        <a:p>
          <a:pPr marL="0" indent="0">
            <a:buNone/>
          </a:pPr>
          <a:r>
            <a:rPr lang="en-GB" sz="1200"/>
            <a:t>HVT = Havant Thicket</a:t>
          </a:r>
          <a:endParaRPr lang="en-GB" sz="1400"/>
        </a:p>
        <a:p>
          <a:pPr marL="0" indent="0">
            <a:buNone/>
          </a:pPr>
          <a:r>
            <a:rPr lang="en-GB" sz="1200"/>
            <a:t>TTT = Thames Tideway</a:t>
          </a:r>
          <a:endParaRPr lang="en-GB" sz="1400"/>
        </a:p>
        <a:p>
          <a:pPr marL="0" indent="0">
            <a:buNone/>
          </a:pPr>
          <a:r>
            <a:rPr lang="en-GB" sz="14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"/>
  <sheetViews>
    <sheetView showGridLines="0" tabSelected="1" workbookViewId="0"/>
  </sheetViews>
  <sheetFormatPr defaultColWidth="8" defaultRowHeight="16" x14ac:dyDescent="0.5"/>
  <cols>
    <col min="1" max="1" width="1.58203125" style="75" customWidth="1"/>
    <col min="2" max="2" width="8" style="75" customWidth="1"/>
    <col min="3" max="3" width="8" style="75"/>
    <col min="4" max="5" width="8" style="75" customWidth="1"/>
    <col min="6" max="8" width="8" style="75"/>
    <col min="9" max="9" width="2.58203125" style="75" customWidth="1"/>
    <col min="10" max="10" width="8" style="75"/>
    <col min="11" max="11" width="14.08203125" style="75" bestFit="1" customWidth="1"/>
    <col min="12" max="12" width="8" style="75" customWidth="1"/>
    <col min="13" max="13" width="10.33203125" style="75" bestFit="1" customWidth="1"/>
    <col min="14" max="16384" width="8" style="75"/>
  </cols>
  <sheetData>
    <row r="1" spans="1:15" ht="18.5" x14ac:dyDescent="0.5">
      <c r="A1" s="73"/>
      <c r="B1" s="74" t="s">
        <v>35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</sheetData>
  <conditionalFormatting sqref="L11:L15">
    <cfRule type="expression" dxfId="5" priority="3">
      <formula>L11="Error"</formula>
    </cfRule>
    <cfRule type="expression" dxfId="4" priority="4">
      <formula>L11="Ok"</formula>
    </cfRule>
  </conditionalFormatting>
  <conditionalFormatting sqref="L11:L15">
    <cfRule type="expression" dxfId="3" priority="1">
      <formula>$CO$6="Error"</formula>
    </cfRule>
    <cfRule type="expression" dxfId="2" priority="2">
      <formula>$CO$6="Ok"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Q12"/>
  <sheetViews>
    <sheetView showGridLines="0" zoomScale="80" zoomScaleNormal="80" workbookViewId="0"/>
  </sheetViews>
  <sheetFormatPr defaultColWidth="9" defaultRowHeight="13" x14ac:dyDescent="0.3"/>
  <cols>
    <col min="1" max="1" width="1.58203125" style="79" customWidth="1"/>
    <col min="2" max="2" width="2.58203125" style="79" customWidth="1"/>
    <col min="3" max="3" width="10.58203125" style="79" customWidth="1"/>
    <col min="4" max="4" width="10" style="79" bestFit="1" customWidth="1"/>
    <col min="5" max="5" width="11.58203125" style="79" customWidth="1"/>
    <col min="6" max="6" width="8.58203125" style="79" bestFit="1" customWidth="1"/>
    <col min="7" max="8" width="9" style="79"/>
    <col min="9" max="9" width="9.58203125" style="79" customWidth="1"/>
    <col min="10" max="10" width="12" style="79" customWidth="1"/>
    <col min="11" max="16384" width="9" style="79"/>
  </cols>
  <sheetData>
    <row r="3" spans="2:17" ht="26" x14ac:dyDescent="0.3">
      <c r="C3" s="83" t="s">
        <v>40</v>
      </c>
      <c r="D3" s="84" t="s">
        <v>41</v>
      </c>
      <c r="E3" s="84" t="s">
        <v>42</v>
      </c>
      <c r="F3" s="84" t="s">
        <v>43</v>
      </c>
      <c r="G3" s="84" t="s">
        <v>44</v>
      </c>
      <c r="I3" s="82"/>
      <c r="J3" s="82"/>
      <c r="K3" s="82"/>
      <c r="L3" s="82"/>
      <c r="M3" s="82"/>
    </row>
    <row r="4" spans="2:17" x14ac:dyDescent="0.3">
      <c r="C4" s="83">
        <v>2020</v>
      </c>
      <c r="D4" s="85">
        <v>1.0999999999999999E-2</v>
      </c>
      <c r="E4" s="86">
        <v>3.7000000000000002E-3</v>
      </c>
      <c r="F4" s="86">
        <f t="shared" ref="F4:F5" si="0">E4-D4</f>
        <v>-7.2999999999999992E-3</v>
      </c>
      <c r="G4" s="86">
        <f>F4</f>
        <v>-7.2999999999999992E-3</v>
      </c>
      <c r="I4" s="82"/>
      <c r="J4" s="82"/>
      <c r="K4" s="82"/>
      <c r="L4" s="82"/>
      <c r="M4" s="82"/>
    </row>
    <row r="5" spans="2:17" x14ac:dyDescent="0.3">
      <c r="B5" s="80"/>
      <c r="C5" s="83">
        <v>2021</v>
      </c>
      <c r="D5" s="85">
        <v>1.0999999999999999E-2</v>
      </c>
      <c r="E5" s="86">
        <v>4.4000000000000003E-3</v>
      </c>
      <c r="F5" s="86">
        <f t="shared" si="0"/>
        <v>-6.5999999999999991E-3</v>
      </c>
      <c r="G5" s="86">
        <f>(1+F4)*(1+F5)-1</f>
        <v>-1.385182000000007E-2</v>
      </c>
      <c r="H5" s="91"/>
      <c r="I5" s="82"/>
      <c r="J5" s="82"/>
      <c r="K5" s="82"/>
      <c r="L5" s="82"/>
      <c r="M5" s="82"/>
    </row>
    <row r="6" spans="2:17" x14ac:dyDescent="0.3">
      <c r="B6" s="80"/>
      <c r="C6" s="83">
        <v>2022</v>
      </c>
      <c r="D6" s="85">
        <v>1.0999999999999999E-2</v>
      </c>
      <c r="E6" s="86">
        <v>4.3E-3</v>
      </c>
      <c r="F6" s="86">
        <f>E6-D6</f>
        <v>-6.6999999999999994E-3</v>
      </c>
      <c r="G6" s="86">
        <f>(1+F4)*(1+F5)*(1+F6)-1</f>
        <v>-2.0459012806000154E-2</v>
      </c>
      <c r="H6" s="91"/>
      <c r="I6" s="82"/>
      <c r="J6" s="82"/>
      <c r="K6" s="82"/>
      <c r="L6" s="82"/>
      <c r="M6" s="82"/>
    </row>
    <row r="7" spans="2:17" x14ac:dyDescent="0.3">
      <c r="B7" s="80"/>
      <c r="C7" s="83">
        <v>2023</v>
      </c>
      <c r="D7" s="85">
        <v>1.0999999999999999E-2</v>
      </c>
      <c r="E7" s="86">
        <v>4.4999999999999997E-3</v>
      </c>
      <c r="F7" s="86">
        <f t="shared" ref="F7:F9" si="1">E7-D7</f>
        <v>-6.4999999999999997E-3</v>
      </c>
      <c r="G7" s="86">
        <f>(1+F4)*(1+F5)*(1+F6)*(1+F7)-1</f>
        <v>-2.6826029222761116E-2</v>
      </c>
      <c r="H7" s="91"/>
      <c r="I7" s="82"/>
      <c r="J7" s="80"/>
      <c r="K7" s="81"/>
    </row>
    <row r="8" spans="2:17" x14ac:dyDescent="0.3">
      <c r="B8" s="80"/>
      <c r="C8" s="83">
        <v>2024</v>
      </c>
      <c r="D8" s="85">
        <v>1.0999999999999999E-2</v>
      </c>
      <c r="E8" s="86">
        <v>5.0000000000000001E-3</v>
      </c>
      <c r="F8" s="86">
        <f t="shared" si="1"/>
        <v>-5.9999999999999993E-3</v>
      </c>
      <c r="G8" s="86">
        <f>(1+F4)*(1+F5)*(1+F6)*(1+F7)*(1+F8)-1</f>
        <v>-3.2665073047424609E-2</v>
      </c>
      <c r="H8" s="91"/>
      <c r="I8" s="82"/>
      <c r="J8" s="80"/>
      <c r="K8" s="81"/>
    </row>
    <row r="9" spans="2:17" x14ac:dyDescent="0.3">
      <c r="B9" s="80"/>
      <c r="C9" s="83">
        <v>2025</v>
      </c>
      <c r="D9" s="85">
        <v>1.0999999999999999E-2</v>
      </c>
      <c r="E9" s="86">
        <v>5.4000000000000003E-3</v>
      </c>
      <c r="F9" s="86">
        <f t="shared" si="1"/>
        <v>-5.5999999999999991E-3</v>
      </c>
      <c r="G9" s="86">
        <f>(1+F4)*(1+F5)*(1+F6)*(1+F7)*(1+F8)*(1+F9)-1</f>
        <v>-3.8082148638359126E-2</v>
      </c>
      <c r="H9" s="91"/>
      <c r="I9" s="82"/>
      <c r="J9" s="80"/>
      <c r="K9" s="81"/>
    </row>
    <row r="10" spans="2:17" x14ac:dyDescent="0.3">
      <c r="B10" s="80"/>
      <c r="C10" s="87" t="s">
        <v>45</v>
      </c>
      <c r="D10" s="88">
        <f>AVERAGE(D5:D9)</f>
        <v>1.0999999999999999E-2</v>
      </c>
      <c r="E10" s="88">
        <f t="shared" ref="E10:G10" si="2">AVERAGE(E5:E9)</f>
        <v>4.7200000000000002E-3</v>
      </c>
      <c r="F10" s="88">
        <f t="shared" si="2"/>
        <v>-6.2799999999999991E-3</v>
      </c>
      <c r="G10" s="88">
        <f t="shared" si="2"/>
        <v>-2.6376816742909016E-2</v>
      </c>
      <c r="H10" s="91"/>
      <c r="I10" s="82"/>
      <c r="J10" s="80"/>
      <c r="K10" s="81"/>
    </row>
    <row r="12" spans="2:17" x14ac:dyDescent="0.3">
      <c r="C12" s="80"/>
      <c r="D12" s="89"/>
      <c r="E12" s="90"/>
      <c r="K12" s="80"/>
      <c r="L12" s="80"/>
      <c r="M12" s="80"/>
      <c r="N12" s="80"/>
      <c r="O12" s="80"/>
      <c r="P12" s="80"/>
      <c r="Q12" s="80"/>
    </row>
  </sheetData>
  <conditionalFormatting sqref="E12">
    <cfRule type="expression" dxfId="1" priority="9">
      <formula>E12="error"</formula>
    </cfRule>
    <cfRule type="expression" dxfId="0" priority="10">
      <formula>E12="OK"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6"/>
  <sheetViews>
    <sheetView showGridLines="0" zoomScale="75" zoomScaleNormal="75" workbookViewId="0">
      <pane xSplit="2" topLeftCell="C1" activePane="topRight" state="frozen"/>
      <selection activeCell="A9" sqref="A9"/>
      <selection pane="topRight"/>
    </sheetView>
  </sheetViews>
  <sheetFormatPr defaultColWidth="9" defaultRowHeight="13" x14ac:dyDescent="0.3"/>
  <cols>
    <col min="1" max="1" width="2.08203125" style="2" customWidth="1"/>
    <col min="2" max="2" width="13.08203125" style="2" customWidth="1"/>
    <col min="3" max="3" width="9.58203125" style="2" customWidth="1"/>
    <col min="4" max="4" width="10.83203125" style="2" customWidth="1"/>
    <col min="5" max="5" width="12.58203125" style="2" customWidth="1"/>
    <col min="6" max="6" width="11.58203125" style="2" customWidth="1"/>
    <col min="7" max="7" width="9.58203125" style="2" customWidth="1"/>
    <col min="8" max="8" width="10.5" style="2" customWidth="1"/>
    <col min="9" max="9" width="9.58203125" style="2" customWidth="1"/>
    <col min="10" max="10" width="12.08203125" style="2" customWidth="1"/>
    <col min="11" max="11" width="9.58203125" style="2" customWidth="1"/>
    <col min="12" max="12" width="12.08203125" style="2" customWidth="1"/>
    <col min="13" max="13" width="12.33203125" style="2" customWidth="1"/>
    <col min="14" max="14" width="12.58203125" style="2" customWidth="1"/>
    <col min="15" max="15" width="9.58203125" style="2" customWidth="1"/>
    <col min="16" max="17" width="12.33203125" style="2" customWidth="1"/>
    <col min="18" max="18" width="11.75" style="2" customWidth="1"/>
    <col min="19" max="20" width="12.58203125" style="2" customWidth="1"/>
    <col min="21" max="21" width="9.58203125" style="2" customWidth="1"/>
    <col min="22" max="24" width="9" style="2"/>
    <col min="25" max="25" width="10.08203125" style="2" bestFit="1" customWidth="1"/>
    <col min="26" max="26" width="9" style="2"/>
    <col min="27" max="27" width="9.08203125" style="2" bestFit="1" customWidth="1"/>
    <col min="28" max="16384" width="9" style="2"/>
  </cols>
  <sheetData>
    <row r="1" spans="1:20" ht="19.5" customHeight="1" x14ac:dyDescent="0.3">
      <c r="A1" s="1"/>
      <c r="B1" s="92" t="s">
        <v>37</v>
      </c>
      <c r="C1" s="93"/>
      <c r="D1" s="93"/>
      <c r="E1" s="93"/>
      <c r="F1" s="93"/>
      <c r="G1" s="93"/>
      <c r="H1" s="94"/>
    </row>
    <row r="2" spans="1:20" x14ac:dyDescent="0.3">
      <c r="B2" s="3" t="s">
        <v>36</v>
      </c>
    </row>
    <row r="3" spans="1:20" x14ac:dyDescent="0.3">
      <c r="B3" s="4"/>
      <c r="C3" s="5"/>
    </row>
    <row r="4" spans="1:20" s="66" customFormat="1" ht="30.75" customHeight="1" x14ac:dyDescent="0.3">
      <c r="B4" s="67"/>
      <c r="C4" s="68" t="s">
        <v>46</v>
      </c>
      <c r="D4" s="69"/>
      <c r="E4" s="69"/>
      <c r="F4" s="68"/>
      <c r="G4" s="68"/>
      <c r="H4" s="69"/>
      <c r="I4" s="70" t="s">
        <v>15</v>
      </c>
      <c r="J4" s="71"/>
      <c r="K4" s="68" t="s">
        <v>28</v>
      </c>
      <c r="L4" s="68"/>
      <c r="M4" s="69"/>
      <c r="N4" s="69"/>
      <c r="O4" s="68" t="s">
        <v>16</v>
      </c>
      <c r="P4" s="69"/>
      <c r="Q4" s="72"/>
      <c r="R4" s="69"/>
      <c r="S4" s="70" t="s">
        <v>32</v>
      </c>
      <c r="T4" s="70"/>
    </row>
    <row r="5" spans="1:20" ht="44.65" customHeight="1" x14ac:dyDescent="0.3">
      <c r="B5" s="10" t="s">
        <v>26</v>
      </c>
      <c r="C5" s="45" t="s">
        <v>20</v>
      </c>
      <c r="D5" s="46" t="s">
        <v>22</v>
      </c>
      <c r="E5" s="48" t="s">
        <v>23</v>
      </c>
      <c r="F5" s="47" t="s">
        <v>21</v>
      </c>
      <c r="G5" s="49" t="s">
        <v>24</v>
      </c>
      <c r="H5" s="50" t="s">
        <v>25</v>
      </c>
      <c r="I5" s="45" t="s">
        <v>20</v>
      </c>
      <c r="J5" s="46" t="s">
        <v>22</v>
      </c>
      <c r="K5" s="45" t="s">
        <v>20</v>
      </c>
      <c r="L5" s="46" t="s">
        <v>22</v>
      </c>
      <c r="M5" s="48" t="s">
        <v>23</v>
      </c>
      <c r="N5" s="47" t="s">
        <v>21</v>
      </c>
      <c r="O5" s="45" t="s">
        <v>20</v>
      </c>
      <c r="P5" s="46" t="s">
        <v>22</v>
      </c>
      <c r="Q5" s="48" t="s">
        <v>23</v>
      </c>
      <c r="R5" s="47" t="s">
        <v>21</v>
      </c>
      <c r="S5" s="48" t="s">
        <v>23</v>
      </c>
      <c r="T5" s="47" t="s">
        <v>21</v>
      </c>
    </row>
    <row r="6" spans="1:20" x14ac:dyDescent="0.3">
      <c r="B6" s="11" t="s">
        <v>0</v>
      </c>
      <c r="C6" s="12">
        <f t="shared" ref="C6:G16" si="0">SUMIF($I$5:$T$5,C$5,$I6:$T6)</f>
        <v>62.784137456000003</v>
      </c>
      <c r="D6" s="13">
        <f>SUMIF($I$5:$T$5,D$5,$I6:$T6)</f>
        <v>186.34793300182704</v>
      </c>
      <c r="E6" s="15">
        <f t="shared" si="0"/>
        <v>113.880823576</v>
      </c>
      <c r="F6" s="14">
        <f t="shared" si="0"/>
        <v>15.843393288</v>
      </c>
      <c r="G6" s="16">
        <f t="shared" si="0"/>
        <v>0</v>
      </c>
      <c r="H6" s="17"/>
      <c r="I6" s="12">
        <v>47.359402771000006</v>
      </c>
      <c r="J6" s="13">
        <v>2.3364397569999937</v>
      </c>
      <c r="K6" s="12"/>
      <c r="L6" s="13">
        <v>5.568306939827071</v>
      </c>
      <c r="M6" s="15">
        <v>0.81900000000000006</v>
      </c>
      <c r="N6" s="14"/>
      <c r="O6" s="12">
        <v>15.424734684999999</v>
      </c>
      <c r="P6" s="13">
        <v>178.44318630499998</v>
      </c>
      <c r="Q6" s="15">
        <v>113.06182357599999</v>
      </c>
      <c r="R6" s="14">
        <v>15.843393288</v>
      </c>
      <c r="S6" s="15">
        <v>0</v>
      </c>
      <c r="T6" s="14">
        <v>0</v>
      </c>
    </row>
    <row r="7" spans="1:20" x14ac:dyDescent="0.3">
      <c r="B7" s="11" t="s">
        <v>18</v>
      </c>
      <c r="C7" s="12">
        <f t="shared" si="0"/>
        <v>3.0291997878264736</v>
      </c>
      <c r="D7" s="13">
        <f t="shared" si="0"/>
        <v>7.0656260648934479</v>
      </c>
      <c r="E7" s="15">
        <f t="shared" si="0"/>
        <v>0.78404878619467011</v>
      </c>
      <c r="F7" s="14">
        <f t="shared" si="0"/>
        <v>0.76208428832174158</v>
      </c>
      <c r="G7" s="16">
        <f t="shared" si="0"/>
        <v>0</v>
      </c>
      <c r="H7" s="18">
        <f>SUMIF($I$5:$T$5,H$5,$I7:$T7)</f>
        <v>0</v>
      </c>
      <c r="I7" s="12">
        <v>2.3239087552426048</v>
      </c>
      <c r="J7" s="13">
        <v>0</v>
      </c>
      <c r="K7" s="12"/>
      <c r="L7" s="13">
        <v>0.14569288279466869</v>
      </c>
      <c r="M7" s="15">
        <v>2.1964497872929142E-2</v>
      </c>
      <c r="N7" s="14"/>
      <c r="O7" s="12">
        <v>0.70529103258386905</v>
      </c>
      <c r="P7" s="13">
        <v>6.9199331820987791</v>
      </c>
      <c r="Q7" s="15">
        <v>0.76208428832174102</v>
      </c>
      <c r="R7" s="14">
        <v>0.76208428832174158</v>
      </c>
      <c r="S7" s="15">
        <v>0</v>
      </c>
      <c r="T7" s="14">
        <v>0</v>
      </c>
    </row>
    <row r="8" spans="1:20" x14ac:dyDescent="0.3">
      <c r="B8" s="11" t="s">
        <v>1</v>
      </c>
      <c r="C8" s="12">
        <f t="shared" si="0"/>
        <v>162.98500000000001</v>
      </c>
      <c r="D8" s="13">
        <f t="shared" si="0"/>
        <v>183.95600000000002</v>
      </c>
      <c r="E8" s="15">
        <f t="shared" si="0"/>
        <v>33.513000000000005</v>
      </c>
      <c r="F8" s="14">
        <f t="shared" si="0"/>
        <v>6.7989999999999995</v>
      </c>
      <c r="G8" s="16">
        <f t="shared" si="0"/>
        <v>0</v>
      </c>
      <c r="H8" s="19"/>
      <c r="I8" s="12">
        <v>134.89000000000001</v>
      </c>
      <c r="J8" s="13">
        <v>1.3199999999999932</v>
      </c>
      <c r="K8" s="12"/>
      <c r="L8" s="13">
        <v>5.6059999999999999</v>
      </c>
      <c r="M8" s="15">
        <v>0.39500000000000002</v>
      </c>
      <c r="N8" s="14"/>
      <c r="O8" s="12">
        <v>28.094999999999999</v>
      </c>
      <c r="P8" s="13">
        <v>177.03000000000003</v>
      </c>
      <c r="Q8" s="15">
        <v>33.118000000000002</v>
      </c>
      <c r="R8" s="14">
        <v>6.7989999999999995</v>
      </c>
      <c r="S8" s="15">
        <v>0</v>
      </c>
      <c r="T8" s="14">
        <v>0</v>
      </c>
    </row>
    <row r="9" spans="1:20" x14ac:dyDescent="0.3">
      <c r="B9" s="11" t="s">
        <v>2</v>
      </c>
      <c r="C9" s="12">
        <f t="shared" si="0"/>
        <v>172.33156645598999</v>
      </c>
      <c r="D9" s="13">
        <f t="shared" si="0"/>
        <v>253.03481580513392</v>
      </c>
      <c r="E9" s="15">
        <f t="shared" si="0"/>
        <v>126.83191816018153</v>
      </c>
      <c r="F9" s="14">
        <f t="shared" si="0"/>
        <v>44.405611564902998</v>
      </c>
      <c r="G9" s="16">
        <f t="shared" si="0"/>
        <v>0</v>
      </c>
      <c r="H9" s="19"/>
      <c r="I9" s="12">
        <v>82.81786346389049</v>
      </c>
      <c r="J9" s="13">
        <v>1.5137464613095091</v>
      </c>
      <c r="K9" s="12"/>
      <c r="L9" s="13">
        <v>16.888724056453309</v>
      </c>
      <c r="M9" s="15">
        <v>3.9803830985637147</v>
      </c>
      <c r="N9" s="14"/>
      <c r="O9" s="12">
        <v>89.513702992099496</v>
      </c>
      <c r="P9" s="13">
        <v>234.63234528737109</v>
      </c>
      <c r="Q9" s="15">
        <v>121.95980121224021</v>
      </c>
      <c r="R9" s="14">
        <v>35.732995547494284</v>
      </c>
      <c r="S9" s="15">
        <v>0.89173384937760591</v>
      </c>
      <c r="T9" s="14">
        <v>8.6726160174087106</v>
      </c>
    </row>
    <row r="10" spans="1:20" x14ac:dyDescent="0.3">
      <c r="B10" s="11" t="s">
        <v>3</v>
      </c>
      <c r="C10" s="12">
        <f t="shared" si="0"/>
        <v>27.515000000000001</v>
      </c>
      <c r="D10" s="13">
        <f t="shared" si="0"/>
        <v>60.959999999999994</v>
      </c>
      <c r="E10" s="15">
        <f t="shared" si="0"/>
        <v>62.665000000000006</v>
      </c>
      <c r="F10" s="14">
        <f t="shared" si="0"/>
        <v>6.4089999999999998</v>
      </c>
      <c r="G10" s="16">
        <f t="shared" si="0"/>
        <v>0</v>
      </c>
      <c r="H10" s="19"/>
      <c r="I10" s="12">
        <v>23.27</v>
      </c>
      <c r="J10" s="13">
        <v>0</v>
      </c>
      <c r="K10" s="12"/>
      <c r="L10" s="13">
        <v>10.009999999999998</v>
      </c>
      <c r="M10" s="15">
        <v>1.1100000000000001</v>
      </c>
      <c r="N10" s="14"/>
      <c r="O10" s="12">
        <v>4.2450000000000001</v>
      </c>
      <c r="P10" s="13">
        <v>50.949999999999996</v>
      </c>
      <c r="Q10" s="15">
        <v>61.555000000000007</v>
      </c>
      <c r="R10" s="14">
        <v>6.4089999999999998</v>
      </c>
      <c r="S10" s="15">
        <v>0</v>
      </c>
      <c r="T10" s="14">
        <v>0</v>
      </c>
    </row>
    <row r="11" spans="1:20" x14ac:dyDescent="0.3">
      <c r="B11" s="11" t="s">
        <v>19</v>
      </c>
      <c r="C11" s="12">
        <f t="shared" si="0"/>
        <v>84.325873800054012</v>
      </c>
      <c r="D11" s="13">
        <f t="shared" si="0"/>
        <v>283.03611201153899</v>
      </c>
      <c r="E11" s="15">
        <f t="shared" si="0"/>
        <v>149.36834561245979</v>
      </c>
      <c r="F11" s="14">
        <f t="shared" si="0"/>
        <v>28.413964766054207</v>
      </c>
      <c r="G11" s="16">
        <f t="shared" si="0"/>
        <v>0</v>
      </c>
      <c r="H11" s="19"/>
      <c r="I11" s="12">
        <v>55.794134175213806</v>
      </c>
      <c r="J11" s="13">
        <v>0</v>
      </c>
      <c r="K11" s="12"/>
      <c r="L11" s="13">
        <v>12.860486023551349</v>
      </c>
      <c r="M11" s="15">
        <v>5.6637063583614342</v>
      </c>
      <c r="N11" s="14"/>
      <c r="O11" s="12">
        <v>28.531739624840213</v>
      </c>
      <c r="P11" s="13">
        <v>270.17562598798764</v>
      </c>
      <c r="Q11" s="15">
        <v>143.70463925409837</v>
      </c>
      <c r="R11" s="14">
        <v>28.413964766054207</v>
      </c>
      <c r="S11" s="15">
        <v>0</v>
      </c>
      <c r="T11" s="14">
        <v>0</v>
      </c>
    </row>
    <row r="12" spans="1:20" x14ac:dyDescent="0.3">
      <c r="B12" s="11" t="s">
        <v>4</v>
      </c>
      <c r="C12" s="12">
        <f t="shared" si="0"/>
        <v>32.274999999999999</v>
      </c>
      <c r="D12" s="13">
        <f t="shared" si="0"/>
        <v>100.85499999999999</v>
      </c>
      <c r="E12" s="15">
        <f t="shared" si="0"/>
        <v>27.680000000000003</v>
      </c>
      <c r="F12" s="14">
        <f t="shared" si="0"/>
        <v>3.74</v>
      </c>
      <c r="G12" s="16">
        <f t="shared" si="0"/>
        <v>0</v>
      </c>
      <c r="H12" s="19"/>
      <c r="I12" s="12">
        <v>23.704999999999998</v>
      </c>
      <c r="J12" s="13">
        <v>1.990000000000002</v>
      </c>
      <c r="K12" s="12"/>
      <c r="L12" s="13">
        <v>0</v>
      </c>
      <c r="M12" s="15">
        <v>0</v>
      </c>
      <c r="N12" s="14"/>
      <c r="O12" s="12">
        <v>8.57</v>
      </c>
      <c r="P12" s="13">
        <v>98.864999999999995</v>
      </c>
      <c r="Q12" s="15">
        <v>27.680000000000003</v>
      </c>
      <c r="R12" s="14">
        <v>3.74</v>
      </c>
      <c r="S12" s="15">
        <v>0</v>
      </c>
      <c r="T12" s="14">
        <v>0</v>
      </c>
    </row>
    <row r="13" spans="1:20" x14ac:dyDescent="0.3">
      <c r="B13" s="11" t="s">
        <v>5</v>
      </c>
      <c r="C13" s="12">
        <f t="shared" si="0"/>
        <v>101.0781677148388</v>
      </c>
      <c r="D13" s="13">
        <f t="shared" si="0"/>
        <v>429.77621083183436</v>
      </c>
      <c r="E13" s="15">
        <f t="shared" si="0"/>
        <v>144.02623990884314</v>
      </c>
      <c r="F13" s="14">
        <f t="shared" si="0"/>
        <v>46.883701353611649</v>
      </c>
      <c r="G13" s="16">
        <f t="shared" si="0"/>
        <v>0</v>
      </c>
      <c r="H13" s="19"/>
      <c r="I13" s="12">
        <v>83.611799291367902</v>
      </c>
      <c r="J13" s="13">
        <v>0.49573661754379827</v>
      </c>
      <c r="K13" s="12"/>
      <c r="L13" s="13">
        <v>67.079467637761297</v>
      </c>
      <c r="M13" s="15">
        <v>9.1867919124549307</v>
      </c>
      <c r="N13" s="14"/>
      <c r="O13" s="12">
        <v>17.4663684234709</v>
      </c>
      <c r="P13" s="13">
        <v>362.20100657652927</v>
      </c>
      <c r="Q13" s="15">
        <v>134.8394479963882</v>
      </c>
      <c r="R13" s="14">
        <v>46.568701353611651</v>
      </c>
      <c r="S13" s="15">
        <v>0</v>
      </c>
      <c r="T13" s="14">
        <v>0.315</v>
      </c>
    </row>
    <row r="14" spans="1:20" x14ac:dyDescent="0.3">
      <c r="B14" s="11" t="s">
        <v>6</v>
      </c>
      <c r="C14" s="12">
        <f t="shared" si="0"/>
        <v>43.204999999999998</v>
      </c>
      <c r="D14" s="13">
        <f t="shared" si="0"/>
        <v>75.480999999999995</v>
      </c>
      <c r="E14" s="15">
        <f t="shared" si="0"/>
        <v>60.231999999999999</v>
      </c>
      <c r="F14" s="14">
        <f t="shared" si="0"/>
        <v>3.5860000000000003</v>
      </c>
      <c r="G14" s="16">
        <f t="shared" si="0"/>
        <v>0</v>
      </c>
      <c r="H14" s="18">
        <f>SUMIF($I$5:$T$5,H$5,$I14:$T14)</f>
        <v>0</v>
      </c>
      <c r="I14" s="12">
        <v>40.655000000000001</v>
      </c>
      <c r="J14" s="13">
        <v>1.7100000000000009</v>
      </c>
      <c r="K14" s="12"/>
      <c r="L14" s="13">
        <v>0</v>
      </c>
      <c r="M14" s="15">
        <v>0.14000000000000001</v>
      </c>
      <c r="N14" s="14"/>
      <c r="O14" s="12">
        <v>2.5500000000000003</v>
      </c>
      <c r="P14" s="13">
        <v>73.771000000000001</v>
      </c>
      <c r="Q14" s="15">
        <v>60.091999999999999</v>
      </c>
      <c r="R14" s="14">
        <v>3.4180000000000001</v>
      </c>
      <c r="S14" s="15">
        <v>0</v>
      </c>
      <c r="T14" s="14">
        <v>0.16800000000000001</v>
      </c>
    </row>
    <row r="15" spans="1:20" x14ac:dyDescent="0.3">
      <c r="B15" s="11" t="s">
        <v>7</v>
      </c>
      <c r="C15" s="12">
        <f t="shared" si="0"/>
        <v>14.896544577355751</v>
      </c>
      <c r="D15" s="13">
        <f t="shared" si="0"/>
        <v>71.986153322153399</v>
      </c>
      <c r="E15" s="15">
        <f t="shared" si="0"/>
        <v>35.42</v>
      </c>
      <c r="F15" s="14">
        <f t="shared" si="0"/>
        <v>8.3099999999999987</v>
      </c>
      <c r="G15" s="16">
        <f t="shared" si="0"/>
        <v>0</v>
      </c>
      <c r="H15" s="19"/>
      <c r="I15" s="12">
        <v>11.52654457735575</v>
      </c>
      <c r="J15" s="13">
        <v>1.5161533221534</v>
      </c>
      <c r="K15" s="12"/>
      <c r="L15" s="13">
        <v>0</v>
      </c>
      <c r="M15" s="15">
        <v>0</v>
      </c>
      <c r="N15" s="14"/>
      <c r="O15" s="12">
        <v>3.37</v>
      </c>
      <c r="P15" s="13">
        <v>70.47</v>
      </c>
      <c r="Q15" s="15">
        <v>35.42</v>
      </c>
      <c r="R15" s="14">
        <v>8.3099999999999987</v>
      </c>
      <c r="S15" s="15">
        <v>0</v>
      </c>
      <c r="T15" s="14">
        <v>0</v>
      </c>
    </row>
    <row r="16" spans="1:20" x14ac:dyDescent="0.3">
      <c r="B16" s="11" t="s">
        <v>8</v>
      </c>
      <c r="C16" s="12">
        <f t="shared" si="0"/>
        <v>67.171999999999997</v>
      </c>
      <c r="D16" s="13">
        <f t="shared" si="0"/>
        <v>198.09700000000004</v>
      </c>
      <c r="E16" s="15">
        <f t="shared" si="0"/>
        <v>111.22200000000001</v>
      </c>
      <c r="F16" s="14">
        <f t="shared" si="0"/>
        <v>7.1669999999999989</v>
      </c>
      <c r="G16" s="16">
        <f t="shared" si="0"/>
        <v>0</v>
      </c>
      <c r="H16" s="19"/>
      <c r="I16" s="12">
        <v>26.352999999999998</v>
      </c>
      <c r="J16" s="13">
        <v>0.125</v>
      </c>
      <c r="K16" s="12"/>
      <c r="L16" s="13">
        <v>35.937000000000005</v>
      </c>
      <c r="M16" s="15">
        <v>7.29</v>
      </c>
      <c r="N16" s="14"/>
      <c r="O16" s="12">
        <v>40.818999999999996</v>
      </c>
      <c r="P16" s="13">
        <v>162.03500000000003</v>
      </c>
      <c r="Q16" s="15">
        <v>103.932</v>
      </c>
      <c r="R16" s="14">
        <v>7.1669999999999989</v>
      </c>
      <c r="S16" s="15">
        <v>0</v>
      </c>
      <c r="T16" s="14">
        <v>0</v>
      </c>
    </row>
    <row r="17" spans="2:20" x14ac:dyDescent="0.3">
      <c r="B17" s="11" t="s">
        <v>9</v>
      </c>
      <c r="C17" s="12">
        <f t="shared" ref="C17:D22" si="1">SUMIF($I$5:$T$5,C$5,$I17:$T17)</f>
        <v>31.05348050556265</v>
      </c>
      <c r="D17" s="13">
        <f t="shared" si="1"/>
        <v>72.385366216757603</v>
      </c>
      <c r="E17" s="20"/>
      <c r="F17" s="20"/>
      <c r="G17" s="16">
        <f t="shared" ref="G17:G22" si="2">SUMIF($I$5:$T$5,G$5,$I17:$T17)</f>
        <v>0</v>
      </c>
      <c r="H17" s="19"/>
      <c r="I17" s="12">
        <v>22.000609784735801</v>
      </c>
      <c r="J17" s="13">
        <v>0</v>
      </c>
      <c r="K17" s="12"/>
      <c r="L17" s="13">
        <v>9.738777322484399</v>
      </c>
      <c r="M17" s="21"/>
      <c r="N17" s="21"/>
      <c r="O17" s="12">
        <v>9.0528707208268493</v>
      </c>
      <c r="P17" s="13">
        <v>62.646588894273208</v>
      </c>
      <c r="Q17" s="57"/>
      <c r="R17" s="42"/>
      <c r="S17" s="61"/>
      <c r="T17" s="60"/>
    </row>
    <row r="18" spans="2:20" x14ac:dyDescent="0.3">
      <c r="B18" s="11" t="s">
        <v>10</v>
      </c>
      <c r="C18" s="12">
        <f t="shared" si="1"/>
        <v>20.847999999999999</v>
      </c>
      <c r="D18" s="13">
        <f t="shared" si="1"/>
        <v>21.948</v>
      </c>
      <c r="E18" s="20"/>
      <c r="F18" s="20"/>
      <c r="G18" s="16">
        <f t="shared" si="2"/>
        <v>0</v>
      </c>
      <c r="H18" s="19"/>
      <c r="I18" s="12">
        <v>14.512</v>
      </c>
      <c r="J18" s="13">
        <v>0.51800000000000068</v>
      </c>
      <c r="K18" s="12"/>
      <c r="L18" s="13">
        <v>4.1350000000000007</v>
      </c>
      <c r="M18" s="21"/>
      <c r="N18" s="21"/>
      <c r="O18" s="12">
        <v>6.3360000000000003</v>
      </c>
      <c r="P18" s="13">
        <v>17.294999999999998</v>
      </c>
      <c r="Q18" s="21"/>
      <c r="R18" s="43"/>
      <c r="S18" s="63"/>
      <c r="T18" s="62"/>
    </row>
    <row r="19" spans="2:20" x14ac:dyDescent="0.3">
      <c r="B19" s="11" t="s">
        <v>11</v>
      </c>
      <c r="C19" s="12">
        <f t="shared" si="1"/>
        <v>8.5219999999999985</v>
      </c>
      <c r="D19" s="13">
        <f t="shared" si="1"/>
        <v>9.7359999999999989</v>
      </c>
      <c r="E19" s="20"/>
      <c r="F19" s="20"/>
      <c r="G19" s="16">
        <f t="shared" si="2"/>
        <v>0</v>
      </c>
      <c r="H19" s="19"/>
      <c r="I19" s="12">
        <v>6.3519999999999994</v>
      </c>
      <c r="J19" s="13">
        <v>0</v>
      </c>
      <c r="K19" s="12"/>
      <c r="L19" s="13">
        <v>1.8249999999999997</v>
      </c>
      <c r="M19" s="21"/>
      <c r="N19" s="21"/>
      <c r="O19" s="12">
        <v>2.17</v>
      </c>
      <c r="P19" s="13">
        <v>7.9109999999999996</v>
      </c>
      <c r="Q19" s="21"/>
      <c r="R19" s="43"/>
      <c r="S19" s="63"/>
      <c r="T19" s="62"/>
    </row>
    <row r="20" spans="2:20" x14ac:dyDescent="0.3">
      <c r="B20" s="11" t="s">
        <v>12</v>
      </c>
      <c r="C20" s="12">
        <f t="shared" si="1"/>
        <v>5.2949999999999999</v>
      </c>
      <c r="D20" s="13">
        <f t="shared" si="1"/>
        <v>16.157</v>
      </c>
      <c r="E20" s="20"/>
      <c r="F20" s="20"/>
      <c r="G20" s="16">
        <f t="shared" si="2"/>
        <v>0</v>
      </c>
      <c r="H20" s="19"/>
      <c r="I20" s="12">
        <v>4.25</v>
      </c>
      <c r="J20" s="13">
        <v>0</v>
      </c>
      <c r="K20" s="12"/>
      <c r="L20" s="13">
        <v>1.637</v>
      </c>
      <c r="M20" s="21"/>
      <c r="N20" s="21"/>
      <c r="O20" s="12">
        <v>1.0449999999999999</v>
      </c>
      <c r="P20" s="13">
        <v>14.520000000000001</v>
      </c>
      <c r="Q20" s="21"/>
      <c r="R20" s="43"/>
      <c r="S20" s="63"/>
      <c r="T20" s="62"/>
    </row>
    <row r="21" spans="2:20" x14ac:dyDescent="0.3">
      <c r="B21" s="11" t="s">
        <v>13</v>
      </c>
      <c r="C21" s="12">
        <f t="shared" si="1"/>
        <v>19.538</v>
      </c>
      <c r="D21" s="13">
        <f t="shared" si="1"/>
        <v>101.62800000000001</v>
      </c>
      <c r="E21" s="20"/>
      <c r="F21" s="20"/>
      <c r="G21" s="16">
        <f t="shared" si="2"/>
        <v>0</v>
      </c>
      <c r="H21" s="19"/>
      <c r="I21" s="12">
        <v>14.363</v>
      </c>
      <c r="J21" s="13">
        <v>0.70000000000000284</v>
      </c>
      <c r="K21" s="12"/>
      <c r="L21" s="13">
        <v>10.788</v>
      </c>
      <c r="M21" s="21"/>
      <c r="N21" s="21"/>
      <c r="O21" s="12">
        <v>5.1750000000000007</v>
      </c>
      <c r="P21" s="13">
        <v>90.140000000000015</v>
      </c>
      <c r="Q21" s="21"/>
      <c r="R21" s="43"/>
      <c r="S21" s="63"/>
      <c r="T21" s="62"/>
    </row>
    <row r="22" spans="2:20" x14ac:dyDescent="0.3">
      <c r="B22" s="11" t="s">
        <v>14</v>
      </c>
      <c r="C22" s="12">
        <f t="shared" si="1"/>
        <v>16.389082910437828</v>
      </c>
      <c r="D22" s="13">
        <f t="shared" si="1"/>
        <v>28.837538679297577</v>
      </c>
      <c r="E22" s="22"/>
      <c r="F22" s="22"/>
      <c r="G22" s="16">
        <f t="shared" si="2"/>
        <v>0</v>
      </c>
      <c r="H22" s="23"/>
      <c r="I22" s="12">
        <v>15.636892531754549</v>
      </c>
      <c r="J22" s="13">
        <v>0.52417363250659044</v>
      </c>
      <c r="K22" s="12"/>
      <c r="L22" s="13">
        <v>3.62148</v>
      </c>
      <c r="M22" s="24"/>
      <c r="N22" s="24"/>
      <c r="O22" s="12">
        <v>0.75219037868327998</v>
      </c>
      <c r="P22" s="13">
        <v>24.691885046790986</v>
      </c>
      <c r="Q22" s="24"/>
      <c r="R22" s="44"/>
      <c r="S22" s="65"/>
      <c r="T22" s="64"/>
    </row>
    <row r="23" spans="2:20" x14ac:dyDescent="0.3">
      <c r="B23" s="25" t="s">
        <v>29</v>
      </c>
      <c r="C23" s="26">
        <f>SUM(C6:C22)</f>
        <v>873.24305320806559</v>
      </c>
      <c r="D23" s="27">
        <f t="shared" ref="D23:T23" si="3">SUM(D6:D22)</f>
        <v>2101.2877559334365</v>
      </c>
      <c r="E23" s="29">
        <f t="shared" si="3"/>
        <v>865.62337604367906</v>
      </c>
      <c r="F23" s="28">
        <f t="shared" si="3"/>
        <v>172.31975526089062</v>
      </c>
      <c r="G23" s="30">
        <f t="shared" si="3"/>
        <v>0</v>
      </c>
      <c r="H23" s="31">
        <f t="shared" si="3"/>
        <v>0</v>
      </c>
      <c r="I23" s="26">
        <f t="shared" si="3"/>
        <v>609.42115535056098</v>
      </c>
      <c r="J23" s="27">
        <f t="shared" si="3"/>
        <v>12.749249790513291</v>
      </c>
      <c r="K23" s="26">
        <f t="shared" si="3"/>
        <v>0</v>
      </c>
      <c r="L23" s="27">
        <f t="shared" si="3"/>
        <v>185.84093486287207</v>
      </c>
      <c r="M23" s="29">
        <f t="shared" si="3"/>
        <v>28.606845867253007</v>
      </c>
      <c r="N23" s="28">
        <f t="shared" si="3"/>
        <v>0</v>
      </c>
      <c r="O23" s="26">
        <f t="shared" si="3"/>
        <v>263.82189785750467</v>
      </c>
      <c r="P23" s="27">
        <f t="shared" si="3"/>
        <v>1902.6975712800515</v>
      </c>
      <c r="Q23" s="29">
        <f t="shared" si="3"/>
        <v>836.12479632704844</v>
      </c>
      <c r="R23" s="28">
        <f t="shared" si="3"/>
        <v>163.16413924348188</v>
      </c>
      <c r="S23" s="59">
        <f t="shared" si="3"/>
        <v>0.89173384937760591</v>
      </c>
      <c r="T23" s="58">
        <f t="shared" si="3"/>
        <v>9.1556160174087093</v>
      </c>
    </row>
    <row r="24" spans="2:20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2:20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2:20" x14ac:dyDescent="0.3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2:20" ht="29.65" customHeight="1" x14ac:dyDescent="0.3">
      <c r="B27" s="11"/>
      <c r="C27" s="32" t="s">
        <v>27</v>
      </c>
      <c r="D27" s="33"/>
      <c r="E27" s="33"/>
      <c r="F27" s="32"/>
      <c r="G27" s="32"/>
      <c r="H27" s="33"/>
      <c r="I27" s="32" t="s">
        <v>15</v>
      </c>
      <c r="J27" s="33"/>
      <c r="K27" s="32" t="s">
        <v>28</v>
      </c>
      <c r="L27" s="32"/>
      <c r="M27" s="33"/>
      <c r="N27" s="33"/>
      <c r="O27" s="32" t="s">
        <v>16</v>
      </c>
      <c r="P27" s="33"/>
      <c r="Q27" s="33"/>
      <c r="R27" s="33"/>
      <c r="S27" s="70" t="s">
        <v>32</v>
      </c>
      <c r="T27" s="70"/>
    </row>
    <row r="28" spans="2:20" ht="41.25" customHeight="1" x14ac:dyDescent="0.3">
      <c r="B28" s="10" t="s">
        <v>26</v>
      </c>
      <c r="C28" s="45" t="s">
        <v>20</v>
      </c>
      <c r="D28" s="46" t="s">
        <v>22</v>
      </c>
      <c r="E28" s="48" t="s">
        <v>23</v>
      </c>
      <c r="F28" s="47" t="s">
        <v>21</v>
      </c>
      <c r="G28" s="49" t="s">
        <v>24</v>
      </c>
      <c r="H28" s="50" t="s">
        <v>25</v>
      </c>
      <c r="I28" s="45" t="s">
        <v>20</v>
      </c>
      <c r="J28" s="46" t="s">
        <v>22</v>
      </c>
      <c r="K28" s="45" t="s">
        <v>20</v>
      </c>
      <c r="L28" s="46" t="s">
        <v>22</v>
      </c>
      <c r="M28" s="48" t="s">
        <v>23</v>
      </c>
      <c r="N28" s="47" t="s">
        <v>21</v>
      </c>
      <c r="O28" s="45" t="s">
        <v>20</v>
      </c>
      <c r="P28" s="46" t="s">
        <v>22</v>
      </c>
      <c r="Q28" s="48" t="s">
        <v>23</v>
      </c>
      <c r="R28" s="47" t="s">
        <v>21</v>
      </c>
      <c r="S28" s="48" t="s">
        <v>23</v>
      </c>
      <c r="T28" s="47" t="s">
        <v>21</v>
      </c>
    </row>
    <row r="29" spans="2:20" x14ac:dyDescent="0.3">
      <c r="B29" s="11" t="s">
        <v>0</v>
      </c>
      <c r="C29" s="12">
        <f t="shared" ref="C29:G39" si="4">SUMIF($I$28:$T$28,C$28,$I29:$T29)</f>
        <v>61.1275592141237</v>
      </c>
      <c r="D29" s="13">
        <f t="shared" si="4"/>
        <v>180.89049832016363</v>
      </c>
      <c r="E29" s="15">
        <f t="shared" si="4"/>
        <v>101.03226904377257</v>
      </c>
      <c r="F29" s="14">
        <f t="shared" si="4"/>
        <v>14.057121940915529</v>
      </c>
      <c r="G29" s="16">
        <f t="shared" si="4"/>
        <v>0</v>
      </c>
      <c r="H29" s="17"/>
      <c r="I29" s="12">
        <v>46.10967992921794</v>
      </c>
      <c r="J29" s="13">
        <v>2.2747857840551418</v>
      </c>
      <c r="K29" s="12"/>
      <c r="L29" s="13">
        <v>4.8792894552962842</v>
      </c>
      <c r="M29" s="15">
        <v>0.71765764837880175</v>
      </c>
      <c r="N29" s="14"/>
      <c r="O29" s="12">
        <v>15.017879284905762</v>
      </c>
      <c r="P29" s="13">
        <v>173.73642308081222</v>
      </c>
      <c r="Q29" s="15">
        <v>100.31461139539377</v>
      </c>
      <c r="R29" s="14">
        <v>14.057121940915529</v>
      </c>
      <c r="S29" s="15">
        <v>0</v>
      </c>
      <c r="T29" s="14">
        <v>0</v>
      </c>
    </row>
    <row r="30" spans="2:20" x14ac:dyDescent="0.3">
      <c r="B30" s="11" t="s">
        <v>18</v>
      </c>
      <c r="C30" s="12">
        <f t="shared" si="4"/>
        <v>2.9805587956683182</v>
      </c>
      <c r="D30" s="13">
        <f t="shared" si="4"/>
        <v>7.1859601310896952</v>
      </c>
      <c r="E30" s="15">
        <f t="shared" si="4"/>
        <v>0.64076782435937218</v>
      </c>
      <c r="F30" s="14">
        <f t="shared" si="4"/>
        <v>0.61938268002168761</v>
      </c>
      <c r="G30" s="16">
        <f t="shared" si="4"/>
        <v>0</v>
      </c>
      <c r="H30" s="18">
        <f>SUMIF($I$28:$T$28,H$28,$I30:$T30)</f>
        <v>0</v>
      </c>
      <c r="I30" s="12">
        <v>2.2626114398783286</v>
      </c>
      <c r="J30" s="13">
        <v>0</v>
      </c>
      <c r="K30" s="12"/>
      <c r="L30" s="13">
        <v>0.14184996832444757</v>
      </c>
      <c r="M30" s="15">
        <v>2.1385144337684875E-2</v>
      </c>
      <c r="N30" s="14"/>
      <c r="O30" s="12">
        <v>0.71794735578998969</v>
      </c>
      <c r="P30" s="13">
        <v>7.0441101627652474</v>
      </c>
      <c r="Q30" s="15">
        <v>0.61938268002168728</v>
      </c>
      <c r="R30" s="14">
        <v>0.61938268002168761</v>
      </c>
      <c r="S30" s="15">
        <v>0</v>
      </c>
      <c r="T30" s="14">
        <v>0</v>
      </c>
    </row>
    <row r="31" spans="2:20" x14ac:dyDescent="0.3">
      <c r="B31" s="11" t="s">
        <v>1</v>
      </c>
      <c r="C31" s="12">
        <f t="shared" si="4"/>
        <v>158.47927805921017</v>
      </c>
      <c r="D31" s="13">
        <f t="shared" si="4"/>
        <v>177.80140682913981</v>
      </c>
      <c r="E31" s="15">
        <f t="shared" si="4"/>
        <v>32.627185954307883</v>
      </c>
      <c r="F31" s="14">
        <f t="shared" si="4"/>
        <v>6.6241100783412596</v>
      </c>
      <c r="G31" s="16">
        <f t="shared" si="4"/>
        <v>0</v>
      </c>
      <c r="H31" s="19"/>
      <c r="I31" s="12">
        <v>131.33203118954901</v>
      </c>
      <c r="J31" s="13">
        <v>1.2851826018993568</v>
      </c>
      <c r="K31" s="12"/>
      <c r="L31" s="13">
        <v>5.4581315653392517</v>
      </c>
      <c r="M31" s="15">
        <v>0.3610765890327079</v>
      </c>
      <c r="N31" s="14"/>
      <c r="O31" s="12">
        <v>27.147246869661146</v>
      </c>
      <c r="P31" s="13">
        <v>171.05809266190118</v>
      </c>
      <c r="Q31" s="15">
        <v>32.266109365275177</v>
      </c>
      <c r="R31" s="14">
        <v>6.6241100783412596</v>
      </c>
      <c r="S31" s="15">
        <v>0</v>
      </c>
      <c r="T31" s="14">
        <v>0</v>
      </c>
    </row>
    <row r="32" spans="2:20" x14ac:dyDescent="0.3">
      <c r="B32" s="11" t="s">
        <v>2</v>
      </c>
      <c r="C32" s="12">
        <f t="shared" si="4"/>
        <v>165.83513355840313</v>
      </c>
      <c r="D32" s="13">
        <f t="shared" si="4"/>
        <v>241.24695114955679</v>
      </c>
      <c r="E32" s="15">
        <f t="shared" si="4"/>
        <v>103.62490906201232</v>
      </c>
      <c r="F32" s="14">
        <f t="shared" si="4"/>
        <v>37.468605547630091</v>
      </c>
      <c r="G32" s="16">
        <f t="shared" si="4"/>
        <v>0</v>
      </c>
      <c r="H32" s="19"/>
      <c r="I32" s="12">
        <v>80.633391856264183</v>
      </c>
      <c r="J32" s="13">
        <v>1.4738186483043141</v>
      </c>
      <c r="K32" s="12"/>
      <c r="L32" s="13">
        <v>16.443253276994682</v>
      </c>
      <c r="M32" s="15">
        <v>3.6927320055758517</v>
      </c>
      <c r="N32" s="14"/>
      <c r="O32" s="12">
        <v>85.201741702138932</v>
      </c>
      <c r="P32" s="13">
        <v>223.32987922425781</v>
      </c>
      <c r="Q32" s="15">
        <v>99.063964307387351</v>
      </c>
      <c r="R32" s="14">
        <v>29.024745533594189</v>
      </c>
      <c r="S32" s="15">
        <v>0.86821274904912393</v>
      </c>
      <c r="T32" s="14">
        <v>8.4438600140359039</v>
      </c>
    </row>
    <row r="33" spans="2:20" x14ac:dyDescent="0.3">
      <c r="B33" s="11" t="s">
        <v>3</v>
      </c>
      <c r="C33" s="12">
        <f t="shared" si="4"/>
        <v>26.960343880135902</v>
      </c>
      <c r="D33" s="13">
        <f t="shared" si="4"/>
        <v>60.593809595881183</v>
      </c>
      <c r="E33" s="15">
        <f t="shared" si="4"/>
        <v>59.971187304938596</v>
      </c>
      <c r="F33" s="14">
        <f t="shared" si="4"/>
        <v>6.1330811247696682</v>
      </c>
      <c r="G33" s="16">
        <f t="shared" si="4"/>
        <v>0</v>
      </c>
      <c r="H33" s="19"/>
      <c r="I33" s="12">
        <v>22.656211474392506</v>
      </c>
      <c r="J33" s="13">
        <v>0</v>
      </c>
      <c r="K33" s="12"/>
      <c r="L33" s="13">
        <v>8.9340814280069978</v>
      </c>
      <c r="M33" s="15">
        <v>1.0662397881345904</v>
      </c>
      <c r="N33" s="14"/>
      <c r="O33" s="12">
        <v>4.3041324057433936</v>
      </c>
      <c r="P33" s="13">
        <v>51.659728167874185</v>
      </c>
      <c r="Q33" s="15">
        <v>58.904947516804008</v>
      </c>
      <c r="R33" s="14">
        <v>6.1330811247696682</v>
      </c>
      <c r="S33" s="15">
        <v>0</v>
      </c>
      <c r="T33" s="14">
        <v>0</v>
      </c>
    </row>
    <row r="34" spans="2:20" x14ac:dyDescent="0.3">
      <c r="B34" s="11" t="s">
        <v>19</v>
      </c>
      <c r="C34" s="12">
        <f t="shared" si="4"/>
        <v>76.275178174862191</v>
      </c>
      <c r="D34" s="13">
        <f t="shared" si="4"/>
        <v>220.39813609907023</v>
      </c>
      <c r="E34" s="15">
        <f t="shared" si="4"/>
        <v>112.32371943009477</v>
      </c>
      <c r="F34" s="14">
        <f t="shared" si="4"/>
        <v>21.118863293441315</v>
      </c>
      <c r="G34" s="16">
        <f t="shared" si="4"/>
        <v>0</v>
      </c>
      <c r="H34" s="19"/>
      <c r="I34" s="12">
        <v>54.322462522744914</v>
      </c>
      <c r="J34" s="13">
        <v>0</v>
      </c>
      <c r="K34" s="12"/>
      <c r="L34" s="13">
        <v>12.521267340483393</v>
      </c>
      <c r="M34" s="15">
        <v>5.5143158136612858</v>
      </c>
      <c r="N34" s="14"/>
      <c r="O34" s="12">
        <v>21.952715652117273</v>
      </c>
      <c r="P34" s="13">
        <v>207.87686875858682</v>
      </c>
      <c r="Q34" s="15">
        <v>106.80940361643349</v>
      </c>
      <c r="R34" s="14">
        <v>21.118863293441315</v>
      </c>
      <c r="S34" s="15">
        <v>0</v>
      </c>
      <c r="T34" s="14">
        <v>0</v>
      </c>
    </row>
    <row r="35" spans="2:20" x14ac:dyDescent="0.3">
      <c r="B35" s="11" t="s">
        <v>4</v>
      </c>
      <c r="C35" s="12">
        <f t="shared" si="4"/>
        <v>31.375691204014501</v>
      </c>
      <c r="D35" s="13">
        <f t="shared" si="4"/>
        <v>97.64106405574914</v>
      </c>
      <c r="E35" s="15">
        <f t="shared" si="4"/>
        <v>26.517769223967402</v>
      </c>
      <c r="F35" s="14">
        <f t="shared" si="4"/>
        <v>3.5829644832961729</v>
      </c>
      <c r="G35" s="16">
        <f t="shared" si="4"/>
        <v>0</v>
      </c>
      <c r="H35" s="19"/>
      <c r="I35" s="12">
        <v>23.07973755910934</v>
      </c>
      <c r="J35" s="13">
        <v>1.9375101346816139</v>
      </c>
      <c r="K35" s="12"/>
      <c r="L35" s="13">
        <v>0</v>
      </c>
      <c r="M35" s="15">
        <v>0</v>
      </c>
      <c r="N35" s="14"/>
      <c r="O35" s="12">
        <v>8.2959536449051594</v>
      </c>
      <c r="P35" s="13">
        <v>95.703553921067524</v>
      </c>
      <c r="Q35" s="15">
        <v>26.517769223967402</v>
      </c>
      <c r="R35" s="14">
        <v>3.5829644832961729</v>
      </c>
      <c r="S35" s="15">
        <v>0</v>
      </c>
      <c r="T35" s="14">
        <v>0</v>
      </c>
    </row>
    <row r="36" spans="2:20" x14ac:dyDescent="0.3">
      <c r="B36" s="11" t="s">
        <v>5</v>
      </c>
      <c r="C36" s="12">
        <f t="shared" si="4"/>
        <v>81.654659827709068</v>
      </c>
      <c r="D36" s="13">
        <f t="shared" si="4"/>
        <v>409.92728755331768</v>
      </c>
      <c r="E36" s="15">
        <f t="shared" si="4"/>
        <v>139.68756829090165</v>
      </c>
      <c r="F36" s="14">
        <f t="shared" si="4"/>
        <v>45.647058554778155</v>
      </c>
      <c r="G36" s="16">
        <f t="shared" si="4"/>
        <v>0</v>
      </c>
      <c r="H36" s="19"/>
      <c r="I36" s="12">
        <v>64.6489986033082</v>
      </c>
      <c r="J36" s="13">
        <v>0.38330565983781373</v>
      </c>
      <c r="K36" s="12"/>
      <c r="L36" s="13">
        <v>56.896684891516934</v>
      </c>
      <c r="M36" s="15">
        <v>8.4047557040292009</v>
      </c>
      <c r="N36" s="14"/>
      <c r="O36" s="12">
        <v>17.005661224400871</v>
      </c>
      <c r="P36" s="13">
        <v>352.64729700196295</v>
      </c>
      <c r="Q36" s="15">
        <v>131.28281258687244</v>
      </c>
      <c r="R36" s="14">
        <v>45.340367252052168</v>
      </c>
      <c r="S36" s="15">
        <v>0</v>
      </c>
      <c r="T36" s="14">
        <v>0.30669130272598366</v>
      </c>
    </row>
    <row r="37" spans="2:20" x14ac:dyDescent="0.3">
      <c r="B37" s="11" t="s">
        <v>6</v>
      </c>
      <c r="C37" s="12">
        <f t="shared" si="4"/>
        <v>42.07218844914123</v>
      </c>
      <c r="D37" s="13">
        <f t="shared" si="4"/>
        <v>73.686739924210613</v>
      </c>
      <c r="E37" s="15">
        <f t="shared" si="4"/>
        <v>43.934778513120413</v>
      </c>
      <c r="F37" s="14">
        <f t="shared" si="4"/>
        <v>2.6551445828784148</v>
      </c>
      <c r="G37" s="16">
        <f t="shared" si="4"/>
        <v>0</v>
      </c>
      <c r="H37" s="18">
        <f>SUMIF($I$28:$T$28,H$28,$I37:$T37)</f>
        <v>0</v>
      </c>
      <c r="I37" s="12">
        <v>39.582650515317034</v>
      </c>
      <c r="J37" s="13">
        <v>1.664895643369628</v>
      </c>
      <c r="K37" s="12"/>
      <c r="L37" s="13">
        <v>0</v>
      </c>
      <c r="M37" s="15">
        <v>0.13027931265879705</v>
      </c>
      <c r="N37" s="14"/>
      <c r="O37" s="12">
        <v>2.4895379338241925</v>
      </c>
      <c r="P37" s="13">
        <v>72.02184428084098</v>
      </c>
      <c r="Q37" s="15">
        <v>43.804499200461613</v>
      </c>
      <c r="R37" s="14">
        <v>2.4915758880912233</v>
      </c>
      <c r="S37" s="15">
        <v>0</v>
      </c>
      <c r="T37" s="14">
        <v>0.1635686947871913</v>
      </c>
    </row>
    <row r="38" spans="2:20" x14ac:dyDescent="0.3">
      <c r="B38" s="11" t="s">
        <v>7</v>
      </c>
      <c r="C38" s="12">
        <f t="shared" si="4"/>
        <v>14.503525614820685</v>
      </c>
      <c r="D38" s="13">
        <f t="shared" si="4"/>
        <v>70.085389994219582</v>
      </c>
      <c r="E38" s="15">
        <f t="shared" si="4"/>
        <v>34.793493596545609</v>
      </c>
      <c r="F38" s="14">
        <f t="shared" si="4"/>
        <v>8.1630133197993793</v>
      </c>
      <c r="G38" s="16">
        <f t="shared" si="4"/>
        <v>0</v>
      </c>
      <c r="H38" s="19"/>
      <c r="I38" s="12">
        <v>11.222511023359866</v>
      </c>
      <c r="J38" s="13">
        <v>1.4761620238208066</v>
      </c>
      <c r="K38" s="12"/>
      <c r="L38" s="13">
        <v>0</v>
      </c>
      <c r="M38" s="15">
        <v>0</v>
      </c>
      <c r="N38" s="14"/>
      <c r="O38" s="12">
        <v>3.2810145914608184</v>
      </c>
      <c r="P38" s="13">
        <v>68.609227970398777</v>
      </c>
      <c r="Q38" s="15">
        <v>34.793493596545609</v>
      </c>
      <c r="R38" s="14">
        <v>8.1630133197993793</v>
      </c>
      <c r="S38" s="15">
        <v>0</v>
      </c>
      <c r="T38" s="14">
        <v>0</v>
      </c>
    </row>
    <row r="39" spans="2:20" x14ac:dyDescent="0.3">
      <c r="B39" s="11" t="s">
        <v>8</v>
      </c>
      <c r="C39" s="12">
        <f t="shared" si="4"/>
        <v>63.195378886159503</v>
      </c>
      <c r="D39" s="13">
        <f t="shared" si="4"/>
        <v>166.6249658405354</v>
      </c>
      <c r="E39" s="15">
        <f t="shared" si="4"/>
        <v>83.751792993345902</v>
      </c>
      <c r="F39" s="14">
        <f t="shared" si="4"/>
        <v>5.5306781917648928</v>
      </c>
      <c r="G39" s="16">
        <f t="shared" si="4"/>
        <v>0</v>
      </c>
      <c r="H39" s="19"/>
      <c r="I39" s="12">
        <v>25.657891748374116</v>
      </c>
      <c r="J39" s="13">
        <v>0.12170289790713723</v>
      </c>
      <c r="K39" s="12"/>
      <c r="L39" s="13">
        <v>17.494548168355042</v>
      </c>
      <c r="M39" s="15">
        <v>3.5488565029720966</v>
      </c>
      <c r="N39" s="14"/>
      <c r="O39" s="12">
        <v>37.537487137785391</v>
      </c>
      <c r="P39" s="13">
        <v>149.00871477427322</v>
      </c>
      <c r="Q39" s="15">
        <v>80.202936490373801</v>
      </c>
      <c r="R39" s="14">
        <v>5.5306781917648928</v>
      </c>
      <c r="S39" s="15">
        <v>0</v>
      </c>
      <c r="T39" s="14">
        <v>0</v>
      </c>
    </row>
    <row r="40" spans="2:20" x14ac:dyDescent="0.3">
      <c r="B40" s="11" t="s">
        <v>9</v>
      </c>
      <c r="C40" s="12">
        <f t="shared" ref="C40:D45" si="5">SUMIF($I$28:$T$28,C$28,$I40:$T40)</f>
        <v>30.234388541037916</v>
      </c>
      <c r="D40" s="13">
        <f t="shared" si="5"/>
        <v>70.476070677189824</v>
      </c>
      <c r="E40" s="20"/>
      <c r="F40" s="20"/>
      <c r="G40" s="16">
        <f t="shared" ref="G40:G45" si="6">SUMIF($I$28:$T$28,G$28,$I40:$T40)</f>
        <v>0</v>
      </c>
      <c r="H40" s="19"/>
      <c r="I40" s="12">
        <v>21.420303732211565</v>
      </c>
      <c r="J40" s="13">
        <v>0</v>
      </c>
      <c r="K40" s="12"/>
      <c r="L40" s="13">
        <v>9.4818993777492295</v>
      </c>
      <c r="M40" s="21"/>
      <c r="N40" s="21"/>
      <c r="O40" s="12">
        <v>8.814084808826351</v>
      </c>
      <c r="P40" s="13">
        <v>60.994171299440602</v>
      </c>
      <c r="Q40" s="38"/>
      <c r="R40" s="42"/>
      <c r="S40" s="61"/>
      <c r="T40" s="60"/>
    </row>
    <row r="41" spans="2:20" x14ac:dyDescent="0.3">
      <c r="B41" s="11" t="s">
        <v>10</v>
      </c>
      <c r="C41" s="12">
        <f t="shared" si="5"/>
        <v>20.298842728020574</v>
      </c>
      <c r="D41" s="13">
        <f t="shared" si="5"/>
        <v>21.371119584954005</v>
      </c>
      <c r="E41" s="20"/>
      <c r="F41" s="20"/>
      <c r="G41" s="16">
        <f t="shared" si="6"/>
        <v>0</v>
      </c>
      <c r="H41" s="19"/>
      <c r="I41" s="12">
        <v>14.129219635426905</v>
      </c>
      <c r="J41" s="13">
        <v>0.50433680892717336</v>
      </c>
      <c r="K41" s="12"/>
      <c r="L41" s="13">
        <v>4.025931862768072</v>
      </c>
      <c r="M41" s="21"/>
      <c r="N41" s="21"/>
      <c r="O41" s="12">
        <v>6.1696230925936693</v>
      </c>
      <c r="P41" s="13">
        <v>16.840850913258759</v>
      </c>
      <c r="Q41" s="39"/>
      <c r="R41" s="43"/>
      <c r="S41" s="63"/>
      <c r="T41" s="62"/>
    </row>
    <row r="42" spans="2:20" x14ac:dyDescent="0.3">
      <c r="B42" s="11" t="s">
        <v>11</v>
      </c>
      <c r="C42" s="12">
        <f t="shared" si="5"/>
        <v>8.3871260058867065</v>
      </c>
      <c r="D42" s="13">
        <f t="shared" si="5"/>
        <v>9.8069704196385494</v>
      </c>
      <c r="E42" s="20"/>
      <c r="F42" s="20"/>
      <c r="G42" s="16">
        <f t="shared" si="6"/>
        <v>0</v>
      </c>
      <c r="H42" s="19"/>
      <c r="I42" s="12">
        <v>6.1844544600490412</v>
      </c>
      <c r="J42" s="13">
        <v>0</v>
      </c>
      <c r="K42" s="12"/>
      <c r="L42" s="13">
        <v>1.7768623094441907</v>
      </c>
      <c r="M42" s="21"/>
      <c r="N42" s="21"/>
      <c r="O42" s="12">
        <v>2.2026715458376649</v>
      </c>
      <c r="P42" s="13">
        <v>8.0301081101943588</v>
      </c>
      <c r="Q42" s="39"/>
      <c r="R42" s="43"/>
      <c r="S42" s="63"/>
      <c r="T42" s="62"/>
    </row>
    <row r="43" spans="2:20" x14ac:dyDescent="0.3">
      <c r="B43" s="11" t="s">
        <v>12</v>
      </c>
      <c r="C43" s="12">
        <f t="shared" si="5"/>
        <v>5.1554981726650411</v>
      </c>
      <c r="D43" s="13">
        <f t="shared" si="5"/>
        <v>15.733100412524218</v>
      </c>
      <c r="E43" s="20"/>
      <c r="F43" s="20"/>
      <c r="G43" s="16">
        <f t="shared" si="6"/>
        <v>0</v>
      </c>
      <c r="H43" s="19"/>
      <c r="I43" s="12">
        <v>4.1378985288426362</v>
      </c>
      <c r="J43" s="13">
        <v>0</v>
      </c>
      <c r="K43" s="12"/>
      <c r="L43" s="13">
        <v>1.5938211509918578</v>
      </c>
      <c r="M43" s="21"/>
      <c r="N43" s="21"/>
      <c r="O43" s="12">
        <v>1.0175996438224044</v>
      </c>
      <c r="P43" s="13">
        <v>14.13927926153236</v>
      </c>
      <c r="Q43" s="39"/>
      <c r="R43" s="43"/>
      <c r="S43" s="63"/>
      <c r="T43" s="62"/>
    </row>
    <row r="44" spans="2:20" x14ac:dyDescent="0.3">
      <c r="B44" s="11" t="s">
        <v>13</v>
      </c>
      <c r="C44" s="12">
        <f t="shared" si="5"/>
        <v>18.415270384033207</v>
      </c>
      <c r="D44" s="13">
        <f t="shared" si="5"/>
        <v>87.317481172773768</v>
      </c>
      <c r="E44" s="20"/>
      <c r="F44" s="20"/>
      <c r="G44" s="16">
        <f t="shared" si="6"/>
        <v>0</v>
      </c>
      <c r="H44" s="19"/>
      <c r="I44" s="12">
        <v>13.984149781121596</v>
      </c>
      <c r="J44" s="13">
        <v>0.6815362282799643</v>
      </c>
      <c r="K44" s="12"/>
      <c r="L44" s="13">
        <v>9.4531022108797469</v>
      </c>
      <c r="M44" s="21"/>
      <c r="N44" s="21"/>
      <c r="O44" s="12">
        <v>4.4311206029116121</v>
      </c>
      <c r="P44" s="13">
        <v>77.182842733614052</v>
      </c>
      <c r="Q44" s="39"/>
      <c r="R44" s="43"/>
      <c r="S44" s="63"/>
      <c r="T44" s="62"/>
    </row>
    <row r="45" spans="2:20" x14ac:dyDescent="0.3">
      <c r="B45" s="11" t="s">
        <v>14</v>
      </c>
      <c r="C45" s="12">
        <f t="shared" si="5"/>
        <v>15.956791073924849</v>
      </c>
      <c r="D45" s="13">
        <f t="shared" si="5"/>
        <v>27.913943952346607</v>
      </c>
      <c r="E45" s="22"/>
      <c r="F45" s="22"/>
      <c r="G45" s="16">
        <f t="shared" si="6"/>
        <v>0</v>
      </c>
      <c r="H45" s="23"/>
      <c r="I45" s="12">
        <v>15.224441083015877</v>
      </c>
      <c r="J45" s="13">
        <v>0.51034760066049789</v>
      </c>
      <c r="K45" s="12"/>
      <c r="L45" s="13">
        <v>3.3630046318113265</v>
      </c>
      <c r="M45" s="24"/>
      <c r="N45" s="24"/>
      <c r="O45" s="12">
        <v>0.73234999090897113</v>
      </c>
      <c r="P45" s="13">
        <v>24.040591719874783</v>
      </c>
      <c r="Q45" s="40"/>
      <c r="R45" s="44"/>
      <c r="S45" s="65"/>
      <c r="T45" s="64"/>
    </row>
    <row r="46" spans="2:20" x14ac:dyDescent="0.3">
      <c r="B46" s="25" t="s">
        <v>29</v>
      </c>
      <c r="C46" s="26">
        <f>SUM(C29:C45)</f>
        <v>822.90741256981653</v>
      </c>
      <c r="D46" s="27">
        <f t="shared" ref="D46:R46" si="7">SUM(D29:D45)</f>
        <v>1938.7008957123608</v>
      </c>
      <c r="E46" s="29">
        <f>SUM(E29:E45)</f>
        <v>738.90544123736652</v>
      </c>
      <c r="F46" s="28">
        <f t="shared" si="7"/>
        <v>151.60002379763657</v>
      </c>
      <c r="G46" s="30">
        <f t="shared" si="7"/>
        <v>0</v>
      </c>
      <c r="H46" s="31">
        <f t="shared" si="7"/>
        <v>0</v>
      </c>
      <c r="I46" s="26">
        <f t="shared" si="7"/>
        <v>576.58864508218312</v>
      </c>
      <c r="J46" s="27">
        <f t="shared" si="7"/>
        <v>12.313584031743449</v>
      </c>
      <c r="K46" s="26">
        <f t="shared" si="7"/>
        <v>0</v>
      </c>
      <c r="L46" s="27">
        <f t="shared" si="7"/>
        <v>152.46372763796143</v>
      </c>
      <c r="M46" s="29">
        <f>SUM(M29:M45)</f>
        <v>23.457298508781015</v>
      </c>
      <c r="N46" s="28">
        <f t="shared" si="7"/>
        <v>0</v>
      </c>
      <c r="O46" s="26">
        <f t="shared" si="7"/>
        <v>246.31876748763355</v>
      </c>
      <c r="P46" s="27">
        <f t="shared" si="7"/>
        <v>1773.9235840426554</v>
      </c>
      <c r="Q46" s="29">
        <f>SUM(Q29:Q45)</f>
        <v>714.57992997953625</v>
      </c>
      <c r="R46" s="28">
        <f t="shared" si="7"/>
        <v>142.68590378608749</v>
      </c>
      <c r="S46" s="59">
        <f>SUM(S29:S45)</f>
        <v>0.86821274904912393</v>
      </c>
      <c r="T46" s="58">
        <f t="shared" ref="T46" si="8">SUM(T29:T45)</f>
        <v>8.9141200115490786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7"/>
  <sheetViews>
    <sheetView showGridLines="0" zoomScale="75" zoomScaleNormal="75" workbookViewId="0">
      <pane xSplit="2" topLeftCell="C1" activePane="topRight" state="frozen"/>
      <selection pane="topRight"/>
    </sheetView>
  </sheetViews>
  <sheetFormatPr defaultColWidth="9" defaultRowHeight="13" x14ac:dyDescent="0.3"/>
  <cols>
    <col min="1" max="1" width="2.08203125" style="2" customWidth="1"/>
    <col min="2" max="2" width="12.08203125" style="2" customWidth="1"/>
    <col min="3" max="3" width="9.58203125" style="2" customWidth="1"/>
    <col min="4" max="4" width="12.33203125" style="2" customWidth="1"/>
    <col min="5" max="5" width="13" style="2" customWidth="1"/>
    <col min="6" max="6" width="12.58203125" style="2" customWidth="1"/>
    <col min="7" max="7" width="11.08203125" style="2" customWidth="1"/>
    <col min="8" max="8" width="11" style="2" customWidth="1"/>
    <col min="9" max="9" width="9.58203125" style="2" customWidth="1"/>
    <col min="10" max="10" width="12.08203125" style="2" customWidth="1"/>
    <col min="11" max="11" width="12.83203125" style="2" customWidth="1"/>
    <col min="12" max="12" width="11.83203125" style="2" customWidth="1"/>
    <col min="13" max="13" width="9.58203125" style="2" customWidth="1"/>
    <col min="14" max="14" width="9" style="2"/>
    <col min="15" max="15" width="11.5" style="2" customWidth="1"/>
    <col min="16" max="16" width="11.58203125" style="2" customWidth="1"/>
    <col min="17" max="17" width="12.58203125" style="2" customWidth="1"/>
    <col min="18" max="18" width="10.58203125" style="2" customWidth="1"/>
    <col min="19" max="19" width="9.58203125" style="2" customWidth="1"/>
    <col min="20" max="20" width="13.33203125" style="2" customWidth="1"/>
    <col min="21" max="21" width="13.08203125" style="2" customWidth="1"/>
    <col min="22" max="22" width="12.33203125" style="2" customWidth="1"/>
    <col min="23" max="24" width="9.58203125" style="2" customWidth="1"/>
    <col min="25" max="25" width="11.75" style="2" bestFit="1" customWidth="1"/>
    <col min="26" max="26" width="10.33203125" style="2" bestFit="1" customWidth="1"/>
    <col min="27" max="16384" width="9" style="2"/>
  </cols>
  <sheetData>
    <row r="1" spans="1:26" ht="20.25" customHeight="1" x14ac:dyDescent="0.3">
      <c r="A1" s="1"/>
      <c r="B1" s="92" t="s">
        <v>38</v>
      </c>
      <c r="C1" s="93"/>
      <c r="D1" s="93"/>
      <c r="E1" s="93"/>
      <c r="F1" s="93"/>
      <c r="G1" s="93"/>
      <c r="H1" s="94"/>
    </row>
    <row r="2" spans="1:26" ht="23.25" customHeight="1" x14ac:dyDescent="0.3">
      <c r="B2" s="3" t="s">
        <v>36</v>
      </c>
    </row>
    <row r="3" spans="1:26" x14ac:dyDescent="0.3">
      <c r="B3" s="3"/>
    </row>
    <row r="4" spans="1:26" ht="23.25" customHeight="1" x14ac:dyDescent="0.3">
      <c r="C4" s="7" t="s">
        <v>33</v>
      </c>
      <c r="D4" s="8"/>
      <c r="E4" s="8"/>
      <c r="F4" s="7"/>
      <c r="G4" s="7"/>
      <c r="H4" s="8"/>
      <c r="I4" s="7" t="s">
        <v>31</v>
      </c>
      <c r="J4" s="36"/>
      <c r="K4" s="36"/>
      <c r="L4" s="36"/>
      <c r="M4" s="37"/>
      <c r="N4" s="7" t="s">
        <v>30</v>
      </c>
      <c r="O4" s="36"/>
      <c r="P4" s="36"/>
      <c r="Q4" s="36"/>
      <c r="R4" s="37"/>
      <c r="S4" s="7" t="s">
        <v>17</v>
      </c>
      <c r="T4" s="8"/>
      <c r="U4" s="8"/>
      <c r="V4" s="8"/>
      <c r="W4" s="8"/>
      <c r="X4" s="9"/>
      <c r="Y4" s="95" t="s">
        <v>39</v>
      </c>
      <c r="Z4" s="96"/>
    </row>
    <row r="5" spans="1:26" ht="39.75" customHeight="1" x14ac:dyDescent="0.3">
      <c r="B5" s="51" t="s">
        <v>26</v>
      </c>
      <c r="C5" s="45" t="s">
        <v>20</v>
      </c>
      <c r="D5" s="46" t="s">
        <v>22</v>
      </c>
      <c r="E5" s="48" t="s">
        <v>23</v>
      </c>
      <c r="F5" s="47" t="s">
        <v>21</v>
      </c>
      <c r="G5" s="49" t="s">
        <v>24</v>
      </c>
      <c r="H5" s="50" t="s">
        <v>25</v>
      </c>
      <c r="I5" s="45" t="s">
        <v>20</v>
      </c>
      <c r="J5" s="46" t="s">
        <v>22</v>
      </c>
      <c r="K5" s="48" t="s">
        <v>23</v>
      </c>
      <c r="L5" s="47" t="s">
        <v>21</v>
      </c>
      <c r="M5" s="49" t="s">
        <v>24</v>
      </c>
      <c r="N5" s="45" t="s">
        <v>20</v>
      </c>
      <c r="O5" s="46" t="s">
        <v>22</v>
      </c>
      <c r="P5" s="48" t="s">
        <v>23</v>
      </c>
      <c r="Q5" s="47" t="s">
        <v>21</v>
      </c>
      <c r="R5" s="49" t="s">
        <v>24</v>
      </c>
      <c r="S5" s="45" t="s">
        <v>20</v>
      </c>
      <c r="T5" s="46" t="s">
        <v>22</v>
      </c>
      <c r="U5" s="48" t="s">
        <v>23</v>
      </c>
      <c r="V5" s="47" t="s">
        <v>21</v>
      </c>
      <c r="W5" s="49" t="s">
        <v>24</v>
      </c>
      <c r="X5" s="50" t="s">
        <v>25</v>
      </c>
      <c r="Y5" s="46" t="s">
        <v>22</v>
      </c>
      <c r="Z5" s="48" t="s">
        <v>23</v>
      </c>
    </row>
    <row r="6" spans="1:26" x14ac:dyDescent="0.3">
      <c r="B6" s="52" t="s">
        <v>0</v>
      </c>
      <c r="C6" s="12">
        <f>SUMIF($I$5:$Z$5,C$5,$I6:$Z6)</f>
        <v>10.882999999999999</v>
      </c>
      <c r="D6" s="13">
        <f t="shared" ref="D6:G21" si="0">SUMIF($I$5:$Z$5,D$5,$I6:$Z6)</f>
        <v>82.134095250485402</v>
      </c>
      <c r="E6" s="15">
        <f t="shared" si="0"/>
        <v>32.427894057319641</v>
      </c>
      <c r="F6" s="14">
        <f t="shared" si="0"/>
        <v>12.31879184652656</v>
      </c>
      <c r="G6" s="16">
        <f t="shared" si="0"/>
        <v>0</v>
      </c>
      <c r="H6" s="17"/>
      <c r="I6" s="12">
        <v>8.4589999999999996</v>
      </c>
      <c r="J6" s="13">
        <v>60.826000000000001</v>
      </c>
      <c r="K6" s="15">
        <v>7.4730000000000008</v>
      </c>
      <c r="L6" s="14">
        <v>2.4689999999999999</v>
      </c>
      <c r="M6" s="16">
        <v>0</v>
      </c>
      <c r="N6" s="12">
        <v>0</v>
      </c>
      <c r="O6" s="13">
        <v>0</v>
      </c>
      <c r="P6" s="15">
        <v>0</v>
      </c>
      <c r="Q6" s="14">
        <v>0</v>
      </c>
      <c r="R6" s="16">
        <v>0</v>
      </c>
      <c r="S6" s="12">
        <v>2.4239999999999995</v>
      </c>
      <c r="T6" s="13">
        <v>19.996000000000002</v>
      </c>
      <c r="U6" s="15">
        <v>24.954894057319642</v>
      </c>
      <c r="V6" s="14">
        <v>9.8497918465265606</v>
      </c>
      <c r="W6" s="16">
        <v>0</v>
      </c>
      <c r="X6" s="38"/>
      <c r="Y6" s="13">
        <v>1.3120952504853969</v>
      </c>
      <c r="Z6" s="15">
        <v>0</v>
      </c>
    </row>
    <row r="7" spans="1:26" x14ac:dyDescent="0.3">
      <c r="B7" s="52" t="s">
        <v>18</v>
      </c>
      <c r="C7" s="12">
        <f t="shared" ref="C7:C16" si="1">SUMIF($I$5:$Z$5,C$5,$I7:$Z7)</f>
        <v>7.263947517768079</v>
      </c>
      <c r="D7" s="13">
        <f t="shared" si="0"/>
        <v>9.2065520215817962</v>
      </c>
      <c r="E7" s="15">
        <f t="shared" si="0"/>
        <v>2.4336022494629132E-2</v>
      </c>
      <c r="F7" s="14">
        <f t="shared" si="0"/>
        <v>0</v>
      </c>
      <c r="G7" s="16">
        <f t="shared" si="0"/>
        <v>0</v>
      </c>
      <c r="H7" s="18">
        <f>SUMIF($I$5:$X$5,H$5,$I7:$X7)</f>
        <v>0</v>
      </c>
      <c r="I7" s="12">
        <v>7.263947517768079</v>
      </c>
      <c r="J7" s="13">
        <v>8.7479855891671683</v>
      </c>
      <c r="K7" s="15">
        <v>0</v>
      </c>
      <c r="L7" s="14">
        <v>0</v>
      </c>
      <c r="M7" s="16">
        <v>0</v>
      </c>
      <c r="N7" s="12">
        <v>0</v>
      </c>
      <c r="O7" s="13">
        <v>0</v>
      </c>
      <c r="P7" s="15">
        <v>0</v>
      </c>
      <c r="Q7" s="14">
        <v>0</v>
      </c>
      <c r="R7" s="16">
        <v>0</v>
      </c>
      <c r="S7" s="12">
        <v>0</v>
      </c>
      <c r="T7" s="13">
        <v>0</v>
      </c>
      <c r="U7" s="15">
        <v>0</v>
      </c>
      <c r="V7" s="14">
        <v>0</v>
      </c>
      <c r="W7" s="16">
        <v>0</v>
      </c>
      <c r="X7" s="18">
        <v>0</v>
      </c>
      <c r="Y7" s="13">
        <v>0.45856643241462869</v>
      </c>
      <c r="Z7" s="15">
        <v>2.4336022494629132E-2</v>
      </c>
    </row>
    <row r="8" spans="1:26" x14ac:dyDescent="0.3">
      <c r="B8" s="52" t="s">
        <v>1</v>
      </c>
      <c r="C8" s="12">
        <f t="shared" si="1"/>
        <v>27.192</v>
      </c>
      <c r="D8" s="13">
        <f t="shared" si="0"/>
        <v>55.907000000000004</v>
      </c>
      <c r="E8" s="15">
        <f t="shared" si="0"/>
        <v>17.516000000000002</v>
      </c>
      <c r="F8" s="14">
        <f t="shared" si="0"/>
        <v>1.9780000000000002</v>
      </c>
      <c r="G8" s="16">
        <f t="shared" si="0"/>
        <v>0</v>
      </c>
      <c r="H8" s="19"/>
      <c r="I8" s="12">
        <v>24.785</v>
      </c>
      <c r="J8" s="13">
        <v>15.875</v>
      </c>
      <c r="K8" s="15">
        <v>1.5100000000000002</v>
      </c>
      <c r="L8" s="14">
        <v>0</v>
      </c>
      <c r="M8" s="16">
        <v>0</v>
      </c>
      <c r="N8" s="12">
        <v>0</v>
      </c>
      <c r="O8" s="13">
        <v>0</v>
      </c>
      <c r="P8" s="15">
        <v>0</v>
      </c>
      <c r="Q8" s="14">
        <v>0</v>
      </c>
      <c r="R8" s="16">
        <v>0</v>
      </c>
      <c r="S8" s="12">
        <v>2.407</v>
      </c>
      <c r="T8" s="13">
        <v>35.816000000000003</v>
      </c>
      <c r="U8" s="15">
        <v>14.7</v>
      </c>
      <c r="V8" s="14">
        <v>1.9780000000000002</v>
      </c>
      <c r="W8" s="16">
        <v>0</v>
      </c>
      <c r="X8" s="39"/>
      <c r="Y8" s="13">
        <v>4.2160000000000002</v>
      </c>
      <c r="Z8" s="15">
        <v>1.306</v>
      </c>
    </row>
    <row r="9" spans="1:26" x14ac:dyDescent="0.3">
      <c r="B9" s="52" t="s">
        <v>2</v>
      </c>
      <c r="C9" s="12">
        <f t="shared" si="1"/>
        <v>2.2963538242944823</v>
      </c>
      <c r="D9" s="13">
        <f t="shared" si="0"/>
        <v>94.337992593462076</v>
      </c>
      <c r="E9" s="15">
        <f t="shared" si="0"/>
        <v>63.986976854482691</v>
      </c>
      <c r="F9" s="14">
        <f t="shared" si="0"/>
        <v>5.596897534624536</v>
      </c>
      <c r="G9" s="16">
        <f t="shared" si="0"/>
        <v>0</v>
      </c>
      <c r="H9" s="19"/>
      <c r="I9" s="12">
        <v>3.0303952005277197E-2</v>
      </c>
      <c r="J9" s="13">
        <v>6.4381057553264336</v>
      </c>
      <c r="K9" s="15">
        <v>0.63834482008504012</v>
      </c>
      <c r="L9" s="14">
        <v>0</v>
      </c>
      <c r="M9" s="16">
        <v>0</v>
      </c>
      <c r="N9" s="12">
        <v>0</v>
      </c>
      <c r="O9" s="13">
        <v>0</v>
      </c>
      <c r="P9" s="15">
        <v>0</v>
      </c>
      <c r="Q9" s="14">
        <v>0</v>
      </c>
      <c r="R9" s="16">
        <v>0</v>
      </c>
      <c r="S9" s="12">
        <v>2.2660498722892051</v>
      </c>
      <c r="T9" s="13">
        <v>27.012264649817954</v>
      </c>
      <c r="U9" s="15">
        <v>21.788261284054247</v>
      </c>
      <c r="V9" s="14">
        <v>5.596897534624536</v>
      </c>
      <c r="W9" s="16">
        <v>0</v>
      </c>
      <c r="X9" s="39"/>
      <c r="Y9" s="13">
        <v>60.887622188317685</v>
      </c>
      <c r="Z9" s="15">
        <v>41.560370750343402</v>
      </c>
    </row>
    <row r="10" spans="1:26" x14ac:dyDescent="0.3">
      <c r="B10" s="52" t="s">
        <v>3</v>
      </c>
      <c r="C10" s="12">
        <f t="shared" si="1"/>
        <v>8.0229999999999997</v>
      </c>
      <c r="D10" s="13">
        <f t="shared" si="0"/>
        <v>49.939</v>
      </c>
      <c r="E10" s="15">
        <f t="shared" si="0"/>
        <v>59.669000000000004</v>
      </c>
      <c r="F10" s="14">
        <f t="shared" si="0"/>
        <v>4.0720000000000001</v>
      </c>
      <c r="G10" s="16">
        <f t="shared" si="0"/>
        <v>0</v>
      </c>
      <c r="H10" s="19"/>
      <c r="I10" s="12">
        <v>7.1129999999999995</v>
      </c>
      <c r="J10" s="13">
        <v>25.952999999999996</v>
      </c>
      <c r="K10" s="15">
        <v>9.42</v>
      </c>
      <c r="L10" s="14">
        <v>0</v>
      </c>
      <c r="M10" s="16">
        <v>0</v>
      </c>
      <c r="N10" s="12">
        <v>0</v>
      </c>
      <c r="O10" s="13">
        <v>0</v>
      </c>
      <c r="P10" s="15">
        <v>0</v>
      </c>
      <c r="Q10" s="14">
        <v>0</v>
      </c>
      <c r="R10" s="16">
        <v>0</v>
      </c>
      <c r="S10" s="12">
        <v>0.91000000000000014</v>
      </c>
      <c r="T10" s="13">
        <v>23.986000000000004</v>
      </c>
      <c r="U10" s="15">
        <v>50.249000000000002</v>
      </c>
      <c r="V10" s="14">
        <v>4.0720000000000001</v>
      </c>
      <c r="W10" s="16">
        <v>0</v>
      </c>
      <c r="X10" s="39"/>
      <c r="Y10" s="13">
        <v>0</v>
      </c>
      <c r="Z10" s="15">
        <v>0</v>
      </c>
    </row>
    <row r="11" spans="1:26" x14ac:dyDescent="0.3">
      <c r="B11" s="52" t="s">
        <v>19</v>
      </c>
      <c r="C11" s="12">
        <f t="shared" si="1"/>
        <v>24.790850177525371</v>
      </c>
      <c r="D11" s="13">
        <f t="shared" si="0"/>
        <v>212.40158947188678</v>
      </c>
      <c r="E11" s="15">
        <f t="shared" si="0"/>
        <v>89.372507237201418</v>
      </c>
      <c r="F11" s="14">
        <f t="shared" si="0"/>
        <v>20.096227724876307</v>
      </c>
      <c r="G11" s="16">
        <f t="shared" si="0"/>
        <v>0</v>
      </c>
      <c r="H11" s="19"/>
      <c r="I11" s="12">
        <v>11.357968765652959</v>
      </c>
      <c r="J11" s="13">
        <v>28.078316109301642</v>
      </c>
      <c r="K11" s="15">
        <v>3.5349260866230079</v>
      </c>
      <c r="L11" s="14">
        <v>0</v>
      </c>
      <c r="M11" s="16">
        <v>0</v>
      </c>
      <c r="N11" s="12">
        <v>0</v>
      </c>
      <c r="O11" s="13">
        <v>0</v>
      </c>
      <c r="P11" s="15">
        <v>0</v>
      </c>
      <c r="Q11" s="14">
        <v>0</v>
      </c>
      <c r="R11" s="16">
        <v>0</v>
      </c>
      <c r="S11" s="12">
        <v>13.43288141187241</v>
      </c>
      <c r="T11" s="13">
        <v>103.08276387806443</v>
      </c>
      <c r="U11" s="15">
        <v>68.252842114474191</v>
      </c>
      <c r="V11" s="14">
        <v>20.096227724876307</v>
      </c>
      <c r="W11" s="16">
        <v>0</v>
      </c>
      <c r="X11" s="39"/>
      <c r="Y11" s="13">
        <v>81.240509484520729</v>
      </c>
      <c r="Z11" s="15">
        <v>17.584739036104221</v>
      </c>
    </row>
    <row r="12" spans="1:26" x14ac:dyDescent="0.3">
      <c r="B12" s="52" t="s">
        <v>4</v>
      </c>
      <c r="C12" s="12">
        <f t="shared" si="1"/>
        <v>0.41</v>
      </c>
      <c r="D12" s="13">
        <f t="shared" si="0"/>
        <v>14.201000000000001</v>
      </c>
      <c r="E12" s="15">
        <f t="shared" si="0"/>
        <v>16.167999999999999</v>
      </c>
      <c r="F12" s="14">
        <f t="shared" si="0"/>
        <v>1.629</v>
      </c>
      <c r="G12" s="16">
        <f t="shared" si="0"/>
        <v>0</v>
      </c>
      <c r="H12" s="19"/>
      <c r="I12" s="12">
        <v>0</v>
      </c>
      <c r="J12" s="13">
        <v>4.79</v>
      </c>
      <c r="K12" s="15">
        <v>7.95</v>
      </c>
      <c r="L12" s="14">
        <v>0</v>
      </c>
      <c r="M12" s="16">
        <v>0</v>
      </c>
      <c r="N12" s="12">
        <v>0</v>
      </c>
      <c r="O12" s="13">
        <v>0</v>
      </c>
      <c r="P12" s="15">
        <v>0</v>
      </c>
      <c r="Q12" s="14">
        <v>0</v>
      </c>
      <c r="R12" s="16">
        <v>0</v>
      </c>
      <c r="S12" s="12">
        <v>0.41</v>
      </c>
      <c r="T12" s="13">
        <v>8.9460000000000015</v>
      </c>
      <c r="U12" s="15">
        <v>8.1780000000000008</v>
      </c>
      <c r="V12" s="14">
        <v>1.629</v>
      </c>
      <c r="W12" s="16">
        <v>0</v>
      </c>
      <c r="X12" s="39"/>
      <c r="Y12" s="13">
        <v>0.46499999999999997</v>
      </c>
      <c r="Z12" s="15">
        <v>0.04</v>
      </c>
    </row>
    <row r="13" spans="1:26" x14ac:dyDescent="0.3">
      <c r="B13" s="52" t="s">
        <v>5</v>
      </c>
      <c r="C13" s="12">
        <f t="shared" si="1"/>
        <v>20.79618446327699</v>
      </c>
      <c r="D13" s="13">
        <f t="shared" si="0"/>
        <v>119.65186359635598</v>
      </c>
      <c r="E13" s="15">
        <f t="shared" si="0"/>
        <v>155.0102386697211</v>
      </c>
      <c r="F13" s="14">
        <f t="shared" si="0"/>
        <v>12.401072806384974</v>
      </c>
      <c r="G13" s="16">
        <f t="shared" si="0"/>
        <v>0</v>
      </c>
      <c r="H13" s="19"/>
      <c r="I13" s="12">
        <v>15.170766425793259</v>
      </c>
      <c r="J13" s="13">
        <v>19.196994326336931</v>
      </c>
      <c r="K13" s="15">
        <v>20.522211547949091</v>
      </c>
      <c r="L13" s="14">
        <v>0.69504116848357422</v>
      </c>
      <c r="M13" s="16">
        <v>0</v>
      </c>
      <c r="N13" s="12">
        <v>0</v>
      </c>
      <c r="O13" s="13">
        <v>0</v>
      </c>
      <c r="P13" s="15">
        <v>0</v>
      </c>
      <c r="Q13" s="14">
        <v>0</v>
      </c>
      <c r="R13" s="16">
        <v>0</v>
      </c>
      <c r="S13" s="12">
        <v>5.6254180374837306</v>
      </c>
      <c r="T13" s="13">
        <v>49.23984357518269</v>
      </c>
      <c r="U13" s="15">
        <v>38.335910272552624</v>
      </c>
      <c r="V13" s="14">
        <v>11.7060316379014</v>
      </c>
      <c r="W13" s="16">
        <v>0</v>
      </c>
      <c r="X13" s="39"/>
      <c r="Y13" s="13">
        <v>51.215025694836356</v>
      </c>
      <c r="Z13" s="15">
        <v>96.152116849219382</v>
      </c>
    </row>
    <row r="14" spans="1:26" x14ac:dyDescent="0.3">
      <c r="B14" s="52" t="s">
        <v>6</v>
      </c>
      <c r="C14" s="12">
        <f t="shared" si="1"/>
        <v>46.126999999999995</v>
      </c>
      <c r="D14" s="13">
        <f t="shared" si="0"/>
        <v>23.417999999999999</v>
      </c>
      <c r="E14" s="15">
        <f t="shared" si="0"/>
        <v>15.661000000000001</v>
      </c>
      <c r="F14" s="14">
        <f t="shared" si="0"/>
        <v>0.93300000000000005</v>
      </c>
      <c r="G14" s="16">
        <f t="shared" si="0"/>
        <v>0</v>
      </c>
      <c r="H14" s="18">
        <f>SUMIF($I$5:$X$5,H$5,$I14:$X14)</f>
        <v>0</v>
      </c>
      <c r="I14" s="12">
        <v>45.66</v>
      </c>
      <c r="J14" s="13">
        <v>9.5499999999999989</v>
      </c>
      <c r="K14" s="15">
        <v>0.99500000000000011</v>
      </c>
      <c r="L14" s="14">
        <v>0</v>
      </c>
      <c r="M14" s="16">
        <v>0</v>
      </c>
      <c r="N14" s="12">
        <v>0</v>
      </c>
      <c r="O14" s="13">
        <v>0</v>
      </c>
      <c r="P14" s="15">
        <v>0</v>
      </c>
      <c r="Q14" s="14">
        <v>0</v>
      </c>
      <c r="R14" s="16">
        <v>0</v>
      </c>
      <c r="S14" s="12">
        <v>0.46699999999999997</v>
      </c>
      <c r="T14" s="13">
        <v>7.5779999999999994</v>
      </c>
      <c r="U14" s="15">
        <v>4.9610000000000003</v>
      </c>
      <c r="V14" s="14">
        <v>0.93300000000000005</v>
      </c>
      <c r="W14" s="16">
        <v>0</v>
      </c>
      <c r="X14" s="18">
        <v>0</v>
      </c>
      <c r="Y14" s="13">
        <v>6.29</v>
      </c>
      <c r="Z14" s="15">
        <v>9.7050000000000001</v>
      </c>
    </row>
    <row r="15" spans="1:26" x14ac:dyDescent="0.3">
      <c r="B15" s="52" t="s">
        <v>7</v>
      </c>
      <c r="C15" s="12">
        <f t="shared" si="1"/>
        <v>5.3017618345399988</v>
      </c>
      <c r="D15" s="13">
        <f t="shared" si="0"/>
        <v>22.547279942189174</v>
      </c>
      <c r="E15" s="15">
        <f t="shared" si="0"/>
        <v>26.614682004737169</v>
      </c>
      <c r="F15" s="14">
        <f t="shared" si="0"/>
        <v>7.1189999999999998</v>
      </c>
      <c r="G15" s="16">
        <f t="shared" si="0"/>
        <v>0</v>
      </c>
      <c r="H15" s="19"/>
      <c r="I15" s="12">
        <v>2.7657618345399997</v>
      </c>
      <c r="J15" s="13">
        <v>2.5502500000000001</v>
      </c>
      <c r="K15" s="15">
        <v>0.51005</v>
      </c>
      <c r="L15" s="14">
        <v>0</v>
      </c>
      <c r="M15" s="16">
        <v>0</v>
      </c>
      <c r="N15" s="12">
        <v>0</v>
      </c>
      <c r="O15" s="13">
        <v>0</v>
      </c>
      <c r="P15" s="15">
        <v>0</v>
      </c>
      <c r="Q15" s="14">
        <v>0</v>
      </c>
      <c r="R15" s="16">
        <v>0</v>
      </c>
      <c r="S15" s="12">
        <v>2.5359999999999996</v>
      </c>
      <c r="T15" s="13">
        <v>18.920000000000002</v>
      </c>
      <c r="U15" s="15">
        <v>25.937999999999999</v>
      </c>
      <c r="V15" s="14">
        <v>7.1189999999999998</v>
      </c>
      <c r="W15" s="16">
        <v>0</v>
      </c>
      <c r="X15" s="39"/>
      <c r="Y15" s="13">
        <v>1.0770299421891751</v>
      </c>
      <c r="Z15" s="15">
        <v>0.16663200473716949</v>
      </c>
    </row>
    <row r="16" spans="1:26" x14ac:dyDescent="0.3">
      <c r="B16" s="52" t="s">
        <v>8</v>
      </c>
      <c r="C16" s="12">
        <f t="shared" si="1"/>
        <v>0.66200000000000003</v>
      </c>
      <c r="D16" s="13">
        <f t="shared" si="0"/>
        <v>30.647000000000002</v>
      </c>
      <c r="E16" s="15">
        <f t="shared" si="0"/>
        <v>23.494707785198706</v>
      </c>
      <c r="F16" s="14">
        <f t="shared" si="0"/>
        <v>2.5680000000000001</v>
      </c>
      <c r="G16" s="16">
        <f t="shared" si="0"/>
        <v>0</v>
      </c>
      <c r="H16" s="39"/>
      <c r="I16" s="12">
        <v>0</v>
      </c>
      <c r="J16" s="13">
        <v>12.7</v>
      </c>
      <c r="K16" s="15">
        <v>0</v>
      </c>
      <c r="L16" s="14">
        <v>0</v>
      </c>
      <c r="M16" s="16">
        <v>0</v>
      </c>
      <c r="N16" s="12">
        <v>0</v>
      </c>
      <c r="O16" s="13">
        <v>0</v>
      </c>
      <c r="P16" s="15">
        <v>0</v>
      </c>
      <c r="Q16" s="14">
        <v>0</v>
      </c>
      <c r="R16" s="16">
        <v>0</v>
      </c>
      <c r="S16" s="12">
        <v>0.66200000000000003</v>
      </c>
      <c r="T16" s="13">
        <v>10.414000000000001</v>
      </c>
      <c r="U16" s="15">
        <v>9.5519999999999996</v>
      </c>
      <c r="V16" s="14">
        <v>2.5680000000000001</v>
      </c>
      <c r="W16" s="16">
        <v>0</v>
      </c>
      <c r="X16" s="39"/>
      <c r="Y16" s="13">
        <v>7.5330000000000004</v>
      </c>
      <c r="Z16" s="15">
        <v>13.942707785198706</v>
      </c>
    </row>
    <row r="17" spans="2:26" x14ac:dyDescent="0.3">
      <c r="B17" s="52" t="s">
        <v>9</v>
      </c>
      <c r="C17" s="12">
        <f>SUMIF($I$5:$Z$5,C$5,$I17:$Z17)</f>
        <v>0.2287589439397737</v>
      </c>
      <c r="D17" s="13">
        <f>SUMIF($I$5:$Z$5,D$5,$I17:$Z17)</f>
        <v>12.561489069498958</v>
      </c>
      <c r="E17" s="20"/>
      <c r="F17" s="20"/>
      <c r="G17" s="16">
        <f t="shared" si="0"/>
        <v>0</v>
      </c>
      <c r="H17" s="19"/>
      <c r="I17" s="12">
        <v>0</v>
      </c>
      <c r="J17" s="13">
        <v>10.611215500324249</v>
      </c>
      <c r="K17" s="20"/>
      <c r="L17" s="20"/>
      <c r="M17" s="16">
        <v>0</v>
      </c>
      <c r="N17" s="12">
        <v>0.2287589439397737</v>
      </c>
      <c r="O17" s="13">
        <v>1.9502735691747088</v>
      </c>
      <c r="P17" s="21"/>
      <c r="Q17" s="21"/>
      <c r="R17" s="16">
        <v>0</v>
      </c>
      <c r="S17" s="12">
        <v>0</v>
      </c>
      <c r="T17" s="13">
        <v>0</v>
      </c>
      <c r="U17" s="21"/>
      <c r="V17" s="21"/>
      <c r="W17" s="16">
        <v>0</v>
      </c>
      <c r="X17" s="39"/>
      <c r="Y17" s="13">
        <v>0</v>
      </c>
      <c r="Z17" s="76"/>
    </row>
    <row r="18" spans="2:26" x14ac:dyDescent="0.3">
      <c r="B18" s="52" t="s">
        <v>10</v>
      </c>
      <c r="C18" s="12">
        <f t="shared" ref="C18:D22" si="2">SUMIF($I$5:$Z$5,C$5,$I18:$Z18)</f>
        <v>1.306</v>
      </c>
      <c r="D18" s="13">
        <f t="shared" si="2"/>
        <v>5.8020000000000005</v>
      </c>
      <c r="E18" s="20"/>
      <c r="F18" s="20"/>
      <c r="G18" s="16">
        <f t="shared" si="0"/>
        <v>0</v>
      </c>
      <c r="H18" s="19"/>
      <c r="I18" s="12">
        <v>1.306</v>
      </c>
      <c r="J18" s="13">
        <v>5.6920000000000002</v>
      </c>
      <c r="K18" s="20"/>
      <c r="L18" s="20"/>
      <c r="M18" s="16">
        <v>0</v>
      </c>
      <c r="N18" s="12">
        <v>0</v>
      </c>
      <c r="O18" s="13">
        <v>0</v>
      </c>
      <c r="P18" s="21"/>
      <c r="Q18" s="21"/>
      <c r="R18" s="16">
        <v>0</v>
      </c>
      <c r="S18" s="12">
        <v>0</v>
      </c>
      <c r="T18" s="13">
        <v>0</v>
      </c>
      <c r="U18" s="21"/>
      <c r="V18" s="21"/>
      <c r="W18" s="16">
        <v>0</v>
      </c>
      <c r="X18" s="39"/>
      <c r="Y18" s="13">
        <v>0.10999999999999999</v>
      </c>
      <c r="Z18" s="77"/>
    </row>
    <row r="19" spans="2:26" x14ac:dyDescent="0.3">
      <c r="B19" s="52" t="s">
        <v>11</v>
      </c>
      <c r="C19" s="12">
        <f t="shared" si="2"/>
        <v>0</v>
      </c>
      <c r="D19" s="13">
        <f t="shared" si="2"/>
        <v>1.2450000000000001</v>
      </c>
      <c r="E19" s="20"/>
      <c r="F19" s="20"/>
      <c r="G19" s="16">
        <f t="shared" si="0"/>
        <v>0</v>
      </c>
      <c r="H19" s="19"/>
      <c r="I19" s="12">
        <v>0</v>
      </c>
      <c r="J19" s="13">
        <v>1.2450000000000001</v>
      </c>
      <c r="K19" s="20"/>
      <c r="L19" s="20"/>
      <c r="M19" s="16">
        <v>0</v>
      </c>
      <c r="N19" s="12">
        <v>0</v>
      </c>
      <c r="O19" s="13">
        <v>0</v>
      </c>
      <c r="P19" s="21"/>
      <c r="Q19" s="21"/>
      <c r="R19" s="16">
        <v>0</v>
      </c>
      <c r="S19" s="12">
        <v>0</v>
      </c>
      <c r="T19" s="13">
        <v>0</v>
      </c>
      <c r="U19" s="21"/>
      <c r="V19" s="21"/>
      <c r="W19" s="16">
        <v>0</v>
      </c>
      <c r="X19" s="39"/>
      <c r="Y19" s="13">
        <v>0</v>
      </c>
      <c r="Z19" s="77"/>
    </row>
    <row r="20" spans="2:26" x14ac:dyDescent="0.3">
      <c r="B20" s="52" t="s">
        <v>12</v>
      </c>
      <c r="C20" s="12">
        <f t="shared" si="2"/>
        <v>0</v>
      </c>
      <c r="D20" s="13">
        <f t="shared" si="2"/>
        <v>11.335999999999999</v>
      </c>
      <c r="E20" s="20"/>
      <c r="F20" s="20"/>
      <c r="G20" s="16">
        <f t="shared" si="0"/>
        <v>0</v>
      </c>
      <c r="H20" s="19"/>
      <c r="I20" s="12">
        <v>0</v>
      </c>
      <c r="J20" s="13">
        <v>10.085999999999999</v>
      </c>
      <c r="K20" s="20"/>
      <c r="L20" s="20"/>
      <c r="M20" s="16">
        <v>0</v>
      </c>
      <c r="N20" s="12">
        <v>0</v>
      </c>
      <c r="O20" s="13">
        <v>0</v>
      </c>
      <c r="P20" s="21"/>
      <c r="Q20" s="21"/>
      <c r="R20" s="16">
        <v>0</v>
      </c>
      <c r="S20" s="12">
        <v>0</v>
      </c>
      <c r="T20" s="13">
        <v>0</v>
      </c>
      <c r="U20" s="21"/>
      <c r="V20" s="21"/>
      <c r="W20" s="16">
        <v>0</v>
      </c>
      <c r="X20" s="39"/>
      <c r="Y20" s="13">
        <v>1.25</v>
      </c>
      <c r="Z20" s="77"/>
    </row>
    <row r="21" spans="2:26" x14ac:dyDescent="0.3">
      <c r="B21" s="52" t="s">
        <v>13</v>
      </c>
      <c r="C21" s="12">
        <f t="shared" si="2"/>
        <v>2.3250000000000002</v>
      </c>
      <c r="D21" s="13">
        <f t="shared" si="2"/>
        <v>16.695399999999999</v>
      </c>
      <c r="E21" s="20"/>
      <c r="F21" s="20"/>
      <c r="G21" s="16">
        <f t="shared" si="0"/>
        <v>0</v>
      </c>
      <c r="H21" s="19"/>
      <c r="I21" s="12">
        <v>0</v>
      </c>
      <c r="J21" s="13">
        <v>2.2149999999999999</v>
      </c>
      <c r="K21" s="20"/>
      <c r="L21" s="20"/>
      <c r="M21" s="16">
        <v>0</v>
      </c>
      <c r="N21" s="12">
        <v>0</v>
      </c>
      <c r="O21" s="13">
        <v>0</v>
      </c>
      <c r="P21" s="21"/>
      <c r="Q21" s="21"/>
      <c r="R21" s="16">
        <v>0</v>
      </c>
      <c r="S21" s="12">
        <v>2.3250000000000002</v>
      </c>
      <c r="T21" s="13">
        <v>14.035</v>
      </c>
      <c r="U21" s="21"/>
      <c r="V21" s="21"/>
      <c r="W21" s="16">
        <v>0</v>
      </c>
      <c r="X21" s="39"/>
      <c r="Y21" s="13">
        <v>0.44540000000000002</v>
      </c>
      <c r="Z21" s="77"/>
    </row>
    <row r="22" spans="2:26" x14ac:dyDescent="0.3">
      <c r="B22" s="52" t="s">
        <v>14</v>
      </c>
      <c r="C22" s="12">
        <f t="shared" si="2"/>
        <v>6.6874750771430055E-2</v>
      </c>
      <c r="D22" s="13">
        <f t="shared" si="2"/>
        <v>9.9918757971350427</v>
      </c>
      <c r="E22" s="22"/>
      <c r="F22" s="22"/>
      <c r="G22" s="16">
        <f t="shared" ref="G22" si="3">SUMIF($I$5:$Z$5,G$5,$I22:$Z22)</f>
        <v>1.4186141587694251E-5</v>
      </c>
      <c r="H22" s="23"/>
      <c r="I22" s="12">
        <v>3.1355349256342049E-2</v>
      </c>
      <c r="J22" s="13">
        <v>6.9861669925085188</v>
      </c>
      <c r="K22" s="22"/>
      <c r="L22" s="22"/>
      <c r="M22" s="16">
        <v>0</v>
      </c>
      <c r="N22" s="12">
        <v>0</v>
      </c>
      <c r="O22" s="13">
        <v>0</v>
      </c>
      <c r="P22" s="24"/>
      <c r="Q22" s="24"/>
      <c r="R22" s="16">
        <v>1.4186141587694251E-5</v>
      </c>
      <c r="S22" s="12">
        <v>3.5519401515088006E-2</v>
      </c>
      <c r="T22" s="13">
        <v>0.38088624344491206</v>
      </c>
      <c r="U22" s="24"/>
      <c r="V22" s="24"/>
      <c r="W22" s="16">
        <v>0</v>
      </c>
      <c r="X22" s="40"/>
      <c r="Y22" s="13">
        <v>2.6248225611816114</v>
      </c>
      <c r="Z22" s="78"/>
    </row>
    <row r="23" spans="2:26" x14ac:dyDescent="0.3">
      <c r="B23" s="53" t="s">
        <v>29</v>
      </c>
      <c r="C23" s="26">
        <f>SUM(C6:C22)</f>
        <v>157.67273151211612</v>
      </c>
      <c r="D23" s="27">
        <f t="shared" ref="D23:X23" si="4">SUM(D6:D22)</f>
        <v>772.0231377425954</v>
      </c>
      <c r="E23" s="29">
        <f>SUM(E6:E22)</f>
        <v>499.94534263115543</v>
      </c>
      <c r="F23" s="28">
        <f t="shared" si="4"/>
        <v>68.711989912412363</v>
      </c>
      <c r="G23" s="30">
        <f t="shared" si="4"/>
        <v>1.4186141587694251E-5</v>
      </c>
      <c r="H23" s="31">
        <f t="shared" si="4"/>
        <v>0</v>
      </c>
      <c r="I23" s="26">
        <f t="shared" ref="I23:R23" si="5">SUM(I6:I22)</f>
        <v>123.94310384501591</v>
      </c>
      <c r="J23" s="27">
        <f t="shared" si="5"/>
        <v>231.54103427296494</v>
      </c>
      <c r="K23" s="29">
        <f>SUM(K6:K22)</f>
        <v>52.55353245465713</v>
      </c>
      <c r="L23" s="28">
        <f t="shared" si="5"/>
        <v>3.1640411684835739</v>
      </c>
      <c r="M23" s="30">
        <f t="shared" si="5"/>
        <v>0</v>
      </c>
      <c r="N23" s="26">
        <f t="shared" si="5"/>
        <v>0.2287589439397737</v>
      </c>
      <c r="O23" s="27">
        <f t="shared" si="5"/>
        <v>1.9502735691747088</v>
      </c>
      <c r="P23" s="29">
        <f>SUM(P6:P22)</f>
        <v>0</v>
      </c>
      <c r="Q23" s="28">
        <f t="shared" si="5"/>
        <v>0</v>
      </c>
      <c r="R23" s="30">
        <f t="shared" si="5"/>
        <v>1.4186141587694251E-5</v>
      </c>
      <c r="S23" s="26">
        <f t="shared" si="4"/>
        <v>33.500868723160437</v>
      </c>
      <c r="T23" s="27">
        <f t="shared" si="4"/>
        <v>319.40675834651</v>
      </c>
      <c r="U23" s="29">
        <f>SUM(U6:U22)</f>
        <v>266.9099077284007</v>
      </c>
      <c r="V23" s="28">
        <f t="shared" si="4"/>
        <v>65.547948743928799</v>
      </c>
      <c r="W23" s="30">
        <f t="shared" si="4"/>
        <v>0</v>
      </c>
      <c r="X23" s="31">
        <f t="shared" si="4"/>
        <v>0</v>
      </c>
      <c r="Y23" s="27">
        <f>SUM(Y6:Y22)</f>
        <v>219.12507155394559</v>
      </c>
      <c r="Z23" s="29">
        <f t="shared" ref="Z23" si="6">SUM(Z6:Z22)</f>
        <v>180.48190244809754</v>
      </c>
    </row>
    <row r="24" spans="2:26" x14ac:dyDescent="0.3"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6" x14ac:dyDescent="0.3"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6" x14ac:dyDescent="0.3">
      <c r="B26" s="55"/>
      <c r="C26" s="4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6" ht="24.75" customHeight="1" x14ac:dyDescent="0.3">
      <c r="B27" s="56"/>
      <c r="C27" s="7" t="s">
        <v>34</v>
      </c>
      <c r="D27" s="8"/>
      <c r="E27" s="8"/>
      <c r="F27" s="7"/>
      <c r="G27" s="7"/>
      <c r="H27" s="8"/>
      <c r="I27" s="7" t="s">
        <v>31</v>
      </c>
      <c r="J27" s="36"/>
      <c r="K27" s="36"/>
      <c r="L27" s="36"/>
      <c r="M27" s="37"/>
      <c r="N27" s="7" t="s">
        <v>30</v>
      </c>
      <c r="O27" s="36"/>
      <c r="P27" s="36"/>
      <c r="Q27" s="36"/>
      <c r="R27" s="37"/>
      <c r="S27" s="7" t="s">
        <v>17</v>
      </c>
      <c r="T27" s="8"/>
      <c r="U27" s="8"/>
      <c r="V27" s="8"/>
      <c r="W27" s="8"/>
      <c r="X27" s="9"/>
      <c r="Y27" s="95" t="s">
        <v>39</v>
      </c>
      <c r="Z27" s="96"/>
    </row>
    <row r="28" spans="2:26" ht="39.75" customHeight="1" x14ac:dyDescent="0.3">
      <c r="B28" s="51" t="s">
        <v>26</v>
      </c>
      <c r="C28" s="45" t="s">
        <v>20</v>
      </c>
      <c r="D28" s="46" t="s">
        <v>22</v>
      </c>
      <c r="E28" s="48" t="s">
        <v>23</v>
      </c>
      <c r="F28" s="47" t="s">
        <v>21</v>
      </c>
      <c r="G28" s="49" t="s">
        <v>24</v>
      </c>
      <c r="H28" s="50" t="s">
        <v>25</v>
      </c>
      <c r="I28" s="45" t="s">
        <v>20</v>
      </c>
      <c r="J28" s="46" t="s">
        <v>22</v>
      </c>
      <c r="K28" s="48" t="s">
        <v>23</v>
      </c>
      <c r="L28" s="47" t="s">
        <v>21</v>
      </c>
      <c r="M28" s="49" t="s">
        <v>24</v>
      </c>
      <c r="N28" s="45" t="s">
        <v>20</v>
      </c>
      <c r="O28" s="46" t="s">
        <v>22</v>
      </c>
      <c r="P28" s="48" t="s">
        <v>23</v>
      </c>
      <c r="Q28" s="47" t="s">
        <v>21</v>
      </c>
      <c r="R28" s="49" t="s">
        <v>24</v>
      </c>
      <c r="S28" s="45" t="s">
        <v>20</v>
      </c>
      <c r="T28" s="46" t="s">
        <v>22</v>
      </c>
      <c r="U28" s="48" t="s">
        <v>23</v>
      </c>
      <c r="V28" s="47" t="s">
        <v>21</v>
      </c>
      <c r="W28" s="49" t="s">
        <v>24</v>
      </c>
      <c r="X28" s="50" t="s">
        <v>25</v>
      </c>
      <c r="Y28" s="46" t="s">
        <v>22</v>
      </c>
      <c r="Z28" s="48" t="s">
        <v>23</v>
      </c>
    </row>
    <row r="29" spans="2:26" x14ac:dyDescent="0.3">
      <c r="B29" s="52" t="s">
        <v>0</v>
      </c>
      <c r="C29" s="12">
        <f>SUMIF($I$28:$Z$28,C$28,$I29:$Z29)</f>
        <v>11.203966746138295</v>
      </c>
      <c r="D29" s="13">
        <f>SUMIF($I$28:$Z$28,D$28,$I29:$Z29)</f>
        <v>84.970829037933711</v>
      </c>
      <c r="E29" s="15">
        <f>SUMIF($I$28:$Z$28,E$28,$I29:$Z29)</f>
        <v>37.813687282395591</v>
      </c>
      <c r="F29" s="14">
        <f>SUMIF($I$28:$Z$28,F$28,$I29:$Z29)</f>
        <v>14.459420552341131</v>
      </c>
      <c r="G29" s="16">
        <f>SUMIF($I$28:$Z$28,G$28,$I29:$Z29)</f>
        <v>0</v>
      </c>
      <c r="H29" s="17"/>
      <c r="I29" s="12">
        <v>8.2358785071717318</v>
      </c>
      <c r="J29" s="13">
        <v>59.221603744795814</v>
      </c>
      <c r="K29" s="15">
        <v>7.2758860484802419</v>
      </c>
      <c r="L29" s="14">
        <v>2.4038756394617575</v>
      </c>
      <c r="M29" s="16">
        <v>0</v>
      </c>
      <c r="N29" s="12">
        <v>0</v>
      </c>
      <c r="O29" s="13">
        <v>0</v>
      </c>
      <c r="P29" s="15">
        <v>0</v>
      </c>
      <c r="Q29" s="14">
        <v>0</v>
      </c>
      <c r="R29" s="16">
        <v>0</v>
      </c>
      <c r="S29" s="12">
        <v>2.9680882389665646</v>
      </c>
      <c r="T29" s="13">
        <v>24.471738938623808</v>
      </c>
      <c r="U29" s="15">
        <v>30.537801233915346</v>
      </c>
      <c r="V29" s="14">
        <v>12.055544912879373</v>
      </c>
      <c r="W29" s="16">
        <v>0</v>
      </c>
      <c r="X29" s="38"/>
      <c r="Y29" s="13">
        <v>1.2774863545141022</v>
      </c>
      <c r="Z29" s="15">
        <v>0</v>
      </c>
    </row>
    <row r="30" spans="2:26" x14ac:dyDescent="0.3">
      <c r="B30" s="52" t="s">
        <v>18</v>
      </c>
      <c r="C30" s="12">
        <f t="shared" ref="C30:G45" si="7">SUMIF($I$28:$Z$28,C$28,$I30:$Z30)</f>
        <v>7.074802258434536</v>
      </c>
      <c r="D30" s="13">
        <f t="shared" si="7"/>
        <v>9.9676247337227917</v>
      </c>
      <c r="E30" s="15">
        <f t="shared" si="7"/>
        <v>2.3694115689036985E-2</v>
      </c>
      <c r="F30" s="14">
        <f t="shared" si="7"/>
        <v>0</v>
      </c>
      <c r="G30" s="16">
        <f t="shared" si="7"/>
        <v>0</v>
      </c>
      <c r="H30" s="18">
        <f>SUMIF($I$28:$Z$28,H$28,$I30:$Z30)</f>
        <v>0</v>
      </c>
      <c r="I30" s="12">
        <v>7.0723477052618016</v>
      </c>
      <c r="J30" s="13">
        <v>8.517241576412097</v>
      </c>
      <c r="K30" s="15">
        <v>0</v>
      </c>
      <c r="L30" s="14">
        <v>0</v>
      </c>
      <c r="M30" s="16">
        <v>0</v>
      </c>
      <c r="N30" s="12">
        <v>0</v>
      </c>
      <c r="O30" s="13">
        <v>0</v>
      </c>
      <c r="P30" s="15">
        <v>0</v>
      </c>
      <c r="Q30" s="14">
        <v>0</v>
      </c>
      <c r="R30" s="16">
        <v>0</v>
      </c>
      <c r="S30" s="12">
        <v>2.4545531727342682E-3</v>
      </c>
      <c r="T30" s="13">
        <v>1.0039122476483158</v>
      </c>
      <c r="U30" s="15">
        <v>0</v>
      </c>
      <c r="V30" s="14">
        <v>0</v>
      </c>
      <c r="W30" s="16">
        <v>0</v>
      </c>
      <c r="X30" s="18">
        <v>0</v>
      </c>
      <c r="Y30" s="13">
        <v>0.44647090966237846</v>
      </c>
      <c r="Z30" s="15">
        <v>2.3694115689036985E-2</v>
      </c>
    </row>
    <row r="31" spans="2:26" x14ac:dyDescent="0.3">
      <c r="B31" s="52" t="s">
        <v>1</v>
      </c>
      <c r="C31" s="12">
        <f t="shared" si="7"/>
        <v>25.757755419562098</v>
      </c>
      <c r="D31" s="13">
        <f t="shared" si="7"/>
        <v>43.763843438560563</v>
      </c>
      <c r="E31" s="15">
        <f t="shared" si="7"/>
        <v>12.67528442812598</v>
      </c>
      <c r="F31" s="14">
        <f t="shared" si="7"/>
        <v>1.3366626729068414</v>
      </c>
      <c r="G31" s="16">
        <f t="shared" si="7"/>
        <v>0</v>
      </c>
      <c r="H31" s="19"/>
      <c r="I31" s="12">
        <v>24.131250597026998</v>
      </c>
      <c r="J31" s="13">
        <v>15.456268034206319</v>
      </c>
      <c r="K31" s="15">
        <v>1.4701710067182077</v>
      </c>
      <c r="L31" s="14">
        <v>0</v>
      </c>
      <c r="M31" s="16">
        <v>0</v>
      </c>
      <c r="N31" s="12">
        <v>0</v>
      </c>
      <c r="O31" s="13">
        <v>0</v>
      </c>
      <c r="P31" s="15">
        <v>0</v>
      </c>
      <c r="Q31" s="14">
        <v>0</v>
      </c>
      <c r="R31" s="16">
        <v>0</v>
      </c>
      <c r="S31" s="12">
        <v>1.6265048225350989</v>
      </c>
      <c r="T31" s="13">
        <v>24.202780063742352</v>
      </c>
      <c r="U31" s="15">
        <v>9.9335615440740117</v>
      </c>
      <c r="V31" s="14">
        <v>1.3366626729068414</v>
      </c>
      <c r="W31" s="16">
        <v>0</v>
      </c>
      <c r="X31" s="39"/>
      <c r="Y31" s="13">
        <v>4.1047953406118953</v>
      </c>
      <c r="Z31" s="15">
        <v>1.2715518773337608</v>
      </c>
    </row>
    <row r="32" spans="2:26" x14ac:dyDescent="0.3">
      <c r="B32" s="52" t="s">
        <v>2</v>
      </c>
      <c r="C32" s="12">
        <f t="shared" si="7"/>
        <v>2.9504630216648089E-2</v>
      </c>
      <c r="D32" s="13">
        <f t="shared" si="7"/>
        <v>65.549889555591662</v>
      </c>
      <c r="E32" s="15">
        <f t="shared" si="7"/>
        <v>41.085647783041111</v>
      </c>
      <c r="F32" s="14">
        <f t="shared" si="7"/>
        <v>0</v>
      </c>
      <c r="G32" s="16">
        <f t="shared" si="7"/>
        <v>0</v>
      </c>
      <c r="H32" s="19"/>
      <c r="I32" s="12">
        <v>2.9504630216648089E-2</v>
      </c>
      <c r="J32" s="13">
        <v>6.26828901964672</v>
      </c>
      <c r="K32" s="15">
        <v>0.62150731574687179</v>
      </c>
      <c r="L32" s="14">
        <v>0</v>
      </c>
      <c r="M32" s="16">
        <v>0</v>
      </c>
      <c r="N32" s="12">
        <v>0</v>
      </c>
      <c r="O32" s="13">
        <v>0</v>
      </c>
      <c r="P32" s="15">
        <v>0</v>
      </c>
      <c r="Q32" s="14">
        <v>0</v>
      </c>
      <c r="R32" s="16">
        <v>0</v>
      </c>
      <c r="S32" s="12">
        <v>0</v>
      </c>
      <c r="T32" s="13">
        <v>0</v>
      </c>
      <c r="U32" s="15">
        <v>0</v>
      </c>
      <c r="V32" s="14">
        <v>0</v>
      </c>
      <c r="W32" s="16">
        <v>0</v>
      </c>
      <c r="X32" s="39"/>
      <c r="Y32" s="13">
        <v>59.281600535944946</v>
      </c>
      <c r="Z32" s="15">
        <v>40.464140467294236</v>
      </c>
    </row>
    <row r="33" spans="2:26" x14ac:dyDescent="0.3">
      <c r="B33" s="52" t="s">
        <v>3</v>
      </c>
      <c r="C33" s="12">
        <f t="shared" si="7"/>
        <v>7.4446371790128323</v>
      </c>
      <c r="D33" s="13">
        <f t="shared" si="7"/>
        <v>38.955845837257229</v>
      </c>
      <c r="E33" s="15">
        <f t="shared" si="7"/>
        <v>37.845609178529806</v>
      </c>
      <c r="F33" s="14">
        <f t="shared" si="7"/>
        <v>2.3236482970956462</v>
      </c>
      <c r="G33" s="16">
        <f t="shared" si="7"/>
        <v>0</v>
      </c>
      <c r="H33" s="19"/>
      <c r="I33" s="12">
        <v>6.9253817025076874</v>
      </c>
      <c r="J33" s="13">
        <v>25.268442475071279</v>
      </c>
      <c r="K33" s="15">
        <v>9.1715303862817965</v>
      </c>
      <c r="L33" s="14">
        <v>0</v>
      </c>
      <c r="M33" s="16">
        <v>0</v>
      </c>
      <c r="N33" s="12">
        <v>0</v>
      </c>
      <c r="O33" s="13">
        <v>0</v>
      </c>
      <c r="P33" s="15">
        <v>0</v>
      </c>
      <c r="Q33" s="14">
        <v>0</v>
      </c>
      <c r="R33" s="16">
        <v>0</v>
      </c>
      <c r="S33" s="12">
        <v>0.51925547650514492</v>
      </c>
      <c r="T33" s="13">
        <v>13.687403362185949</v>
      </c>
      <c r="U33" s="15">
        <v>28.674078792248011</v>
      </c>
      <c r="V33" s="14">
        <v>2.3236482970956462</v>
      </c>
      <c r="W33" s="16">
        <v>0</v>
      </c>
      <c r="X33" s="39"/>
      <c r="Y33" s="13">
        <v>0</v>
      </c>
      <c r="Z33" s="15">
        <v>0</v>
      </c>
    </row>
    <row r="34" spans="2:26" x14ac:dyDescent="0.3">
      <c r="B34" s="52" t="s">
        <v>19</v>
      </c>
      <c r="C34" s="12">
        <f t="shared" si="7"/>
        <v>14.562533366226674</v>
      </c>
      <c r="D34" s="13">
        <f t="shared" si="7"/>
        <v>133.3258981043839</v>
      </c>
      <c r="E34" s="15">
        <f t="shared" si="7"/>
        <v>38.367287129874768</v>
      </c>
      <c r="F34" s="14">
        <f t="shared" si="7"/>
        <v>5.2423770900923099</v>
      </c>
      <c r="G34" s="16">
        <f t="shared" si="7"/>
        <v>0</v>
      </c>
      <c r="H34" s="19"/>
      <c r="I34" s="12">
        <v>11.058381704949646</v>
      </c>
      <c r="J34" s="13">
        <v>27.337699510837123</v>
      </c>
      <c r="K34" s="15">
        <v>3.4416859890364244</v>
      </c>
      <c r="L34" s="14">
        <v>0</v>
      </c>
      <c r="M34" s="16">
        <v>0</v>
      </c>
      <c r="N34" s="12">
        <v>0</v>
      </c>
      <c r="O34" s="13">
        <v>0</v>
      </c>
      <c r="P34" s="15">
        <v>0</v>
      </c>
      <c r="Q34" s="14">
        <v>0</v>
      </c>
      <c r="R34" s="16">
        <v>0</v>
      </c>
      <c r="S34" s="12">
        <v>3.5041516612770272</v>
      </c>
      <c r="T34" s="13">
        <v>26.890555139799808</v>
      </c>
      <c r="U34" s="15">
        <v>17.804691543761322</v>
      </c>
      <c r="V34" s="14">
        <v>5.2423770900923099</v>
      </c>
      <c r="W34" s="16">
        <v>0</v>
      </c>
      <c r="X34" s="39"/>
      <c r="Y34" s="13">
        <v>79.097643453746969</v>
      </c>
      <c r="Z34" s="15">
        <v>17.12090959707702</v>
      </c>
    </row>
    <row r="35" spans="2:26" x14ac:dyDescent="0.3">
      <c r="B35" s="52" t="s">
        <v>4</v>
      </c>
      <c r="C35" s="12">
        <f t="shared" si="7"/>
        <v>0.40746582219798377</v>
      </c>
      <c r="D35" s="13">
        <f t="shared" si="7"/>
        <v>14.007093526052421</v>
      </c>
      <c r="E35" s="15">
        <f t="shared" si="7"/>
        <v>15.906701129710548</v>
      </c>
      <c r="F35" s="14">
        <f t="shared" si="7"/>
        <v>1.6189260876077536</v>
      </c>
      <c r="G35" s="16">
        <f t="shared" si="7"/>
        <v>0</v>
      </c>
      <c r="H35" s="19"/>
      <c r="I35" s="12">
        <v>0</v>
      </c>
      <c r="J35" s="13">
        <v>4.6636550478014653</v>
      </c>
      <c r="K35" s="15">
        <v>7.7403043068938731</v>
      </c>
      <c r="L35" s="14">
        <v>0</v>
      </c>
      <c r="M35" s="16">
        <v>0</v>
      </c>
      <c r="N35" s="12">
        <v>0</v>
      </c>
      <c r="O35" s="13">
        <v>0</v>
      </c>
      <c r="P35" s="15">
        <v>0</v>
      </c>
      <c r="Q35" s="14">
        <v>0</v>
      </c>
      <c r="R35" s="16">
        <v>0</v>
      </c>
      <c r="S35" s="12">
        <v>0.40746582219798377</v>
      </c>
      <c r="T35" s="13">
        <v>8.8907036980364094</v>
      </c>
      <c r="U35" s="15">
        <v>8.1274518954863897</v>
      </c>
      <c r="V35" s="14">
        <v>1.6189260876077536</v>
      </c>
      <c r="W35" s="16">
        <v>0</v>
      </c>
      <c r="X35" s="39"/>
      <c r="Y35" s="13">
        <v>0.45273478021454727</v>
      </c>
      <c r="Z35" s="15">
        <v>3.8944927330283638E-2</v>
      </c>
    </row>
    <row r="36" spans="2:26" x14ac:dyDescent="0.3">
      <c r="B36" s="52" t="s">
        <v>5</v>
      </c>
      <c r="C36" s="12">
        <f t="shared" si="7"/>
        <v>18.193216735005702</v>
      </c>
      <c r="D36" s="13">
        <f t="shared" si="7"/>
        <v>98.513193105777901</v>
      </c>
      <c r="E36" s="15">
        <f t="shared" si="7"/>
        <v>136.92109734911105</v>
      </c>
      <c r="F36" s="14">
        <f t="shared" si="7"/>
        <v>7.7988711397377459</v>
      </c>
      <c r="G36" s="16">
        <f t="shared" si="7"/>
        <v>0</v>
      </c>
      <c r="H36" s="19"/>
      <c r="I36" s="12">
        <v>14.770609899930633</v>
      </c>
      <c r="J36" s="13">
        <v>18.690638724976477</v>
      </c>
      <c r="K36" s="15">
        <v>19.980900934789627</v>
      </c>
      <c r="L36" s="14">
        <v>0.6767081949537056</v>
      </c>
      <c r="M36" s="16">
        <v>0</v>
      </c>
      <c r="N36" s="12">
        <v>0</v>
      </c>
      <c r="O36" s="13">
        <v>0</v>
      </c>
      <c r="P36" s="15">
        <v>0</v>
      </c>
      <c r="Q36" s="14">
        <v>0</v>
      </c>
      <c r="R36" s="16">
        <v>0</v>
      </c>
      <c r="S36" s="12">
        <v>3.4226068350750696</v>
      </c>
      <c r="T36" s="13">
        <v>29.958418033201138</v>
      </c>
      <c r="U36" s="15">
        <v>23.324266330676693</v>
      </c>
      <c r="V36" s="14">
        <v>7.1221629447840407</v>
      </c>
      <c r="W36" s="16">
        <v>0</v>
      </c>
      <c r="X36" s="39"/>
      <c r="Y36" s="13">
        <v>49.864136347600279</v>
      </c>
      <c r="Z36" s="15">
        <v>93.615930083644741</v>
      </c>
    </row>
    <row r="37" spans="2:26" x14ac:dyDescent="0.3">
      <c r="B37" s="52" t="s">
        <v>6</v>
      </c>
      <c r="C37" s="12">
        <f t="shared" si="7"/>
        <v>44.45563454751877</v>
      </c>
      <c r="D37" s="13">
        <f t="shared" si="7"/>
        <v>15.422191222792319</v>
      </c>
      <c r="E37" s="15">
        <f t="shared" si="7"/>
        <v>10.417768060850875</v>
      </c>
      <c r="F37" s="14">
        <f t="shared" si="7"/>
        <v>0</v>
      </c>
      <c r="G37" s="16">
        <f t="shared" si="7"/>
        <v>0</v>
      </c>
      <c r="H37" s="18">
        <f>SUMIF($I$28:$Z$28,H$28,$I37:$Z37)</f>
        <v>0</v>
      </c>
      <c r="I37" s="12">
        <v>44.45563454751877</v>
      </c>
      <c r="J37" s="13">
        <v>9.2981014001052174</v>
      </c>
      <c r="K37" s="15">
        <v>0.96875506734080563</v>
      </c>
      <c r="L37" s="14">
        <v>0</v>
      </c>
      <c r="M37" s="16">
        <v>0</v>
      </c>
      <c r="N37" s="12">
        <v>0</v>
      </c>
      <c r="O37" s="13">
        <v>0</v>
      </c>
      <c r="P37" s="15">
        <v>0</v>
      </c>
      <c r="Q37" s="14">
        <v>0</v>
      </c>
      <c r="R37" s="16">
        <v>0</v>
      </c>
      <c r="S37" s="12">
        <v>0</v>
      </c>
      <c r="T37" s="13">
        <v>0</v>
      </c>
      <c r="U37" s="15">
        <v>0</v>
      </c>
      <c r="V37" s="14">
        <v>0</v>
      </c>
      <c r="W37" s="16">
        <v>0</v>
      </c>
      <c r="X37" s="18">
        <v>0</v>
      </c>
      <c r="Y37" s="13">
        <v>6.1240898226871021</v>
      </c>
      <c r="Z37" s="15">
        <v>9.4490129935100686</v>
      </c>
    </row>
    <row r="38" spans="2:26" x14ac:dyDescent="0.3">
      <c r="B38" s="52" t="s">
        <v>7</v>
      </c>
      <c r="C38" s="12">
        <f t="shared" si="7"/>
        <v>3.3637349587617322</v>
      </c>
      <c r="D38" s="13">
        <f t="shared" si="7"/>
        <v>8.5367907493425612</v>
      </c>
      <c r="E38" s="15">
        <f t="shared" si="7"/>
        <v>7.5202360929700145</v>
      </c>
      <c r="F38" s="14">
        <f t="shared" si="7"/>
        <v>1.883195865536951</v>
      </c>
      <c r="G38" s="16">
        <f t="shared" si="7"/>
        <v>0</v>
      </c>
      <c r="H38" s="19"/>
      <c r="I38" s="12">
        <v>2.6928098414758064</v>
      </c>
      <c r="J38" s="13">
        <v>2.4829825231013962</v>
      </c>
      <c r="K38" s="15">
        <v>0.49659650462027927</v>
      </c>
      <c r="L38" s="14">
        <v>0</v>
      </c>
      <c r="M38" s="16">
        <v>0</v>
      </c>
      <c r="N38" s="12">
        <v>0</v>
      </c>
      <c r="O38" s="13">
        <v>0</v>
      </c>
      <c r="P38" s="15">
        <v>0</v>
      </c>
      <c r="Q38" s="14">
        <v>0</v>
      </c>
      <c r="R38" s="16">
        <v>0</v>
      </c>
      <c r="S38" s="12">
        <v>0.67092511728592585</v>
      </c>
      <c r="T38" s="13">
        <v>5.0051869054637406</v>
      </c>
      <c r="U38" s="15">
        <v>6.8614028054650218</v>
      </c>
      <c r="V38" s="14">
        <v>1.883195865536951</v>
      </c>
      <c r="W38" s="16">
        <v>0</v>
      </c>
      <c r="X38" s="39"/>
      <c r="Y38" s="13">
        <v>1.0486213207774253</v>
      </c>
      <c r="Z38" s="15">
        <v>0.16223678288471363</v>
      </c>
    </row>
    <row r="39" spans="2:26" x14ac:dyDescent="0.3">
      <c r="B39" s="52" t="s">
        <v>8</v>
      </c>
      <c r="C39" s="12">
        <f t="shared" si="7"/>
        <v>0.76006113083860738</v>
      </c>
      <c r="D39" s="13">
        <f t="shared" si="7"/>
        <v>31.655929070093379</v>
      </c>
      <c r="E39" s="15">
        <f t="shared" si="7"/>
        <v>24.541867890176047</v>
      </c>
      <c r="F39" s="14">
        <f t="shared" si="7"/>
        <v>2.9483942356397939</v>
      </c>
      <c r="G39" s="16">
        <f t="shared" si="7"/>
        <v>0</v>
      </c>
      <c r="H39" s="19"/>
      <c r="I39" s="12">
        <v>0</v>
      </c>
      <c r="J39" s="13">
        <v>12.365014427365054</v>
      </c>
      <c r="K39" s="15">
        <v>0</v>
      </c>
      <c r="L39" s="14">
        <v>0</v>
      </c>
      <c r="M39" s="16">
        <v>0</v>
      </c>
      <c r="N39" s="12">
        <v>0</v>
      </c>
      <c r="O39" s="13">
        <v>0</v>
      </c>
      <c r="P39" s="15">
        <v>0</v>
      </c>
      <c r="Q39" s="14">
        <v>0</v>
      </c>
      <c r="R39" s="16">
        <v>0</v>
      </c>
      <c r="S39" s="12">
        <v>0.76006113083860738</v>
      </c>
      <c r="T39" s="13">
        <v>11.956611203252656</v>
      </c>
      <c r="U39" s="15">
        <v>10.966924353127457</v>
      </c>
      <c r="V39" s="14">
        <v>2.9483942356397939</v>
      </c>
      <c r="W39" s="16">
        <v>0</v>
      </c>
      <c r="X39" s="39"/>
      <c r="Y39" s="13">
        <v>7.3343034394756668</v>
      </c>
      <c r="Z39" s="15">
        <v>13.57494353704859</v>
      </c>
    </row>
    <row r="40" spans="2:26" x14ac:dyDescent="0.3">
      <c r="B40" s="52" t="s">
        <v>9</v>
      </c>
      <c r="C40" s="12">
        <f t="shared" si="7"/>
        <v>0.22272501119717289</v>
      </c>
      <c r="D40" s="13">
        <f t="shared" si="7"/>
        <v>12.230156974294729</v>
      </c>
      <c r="E40" s="20"/>
      <c r="F40" s="20"/>
      <c r="G40" s="16">
        <f t="shared" si="7"/>
        <v>0</v>
      </c>
      <c r="H40" s="19"/>
      <c r="I40" s="12">
        <v>0</v>
      </c>
      <c r="J40" s="13">
        <v>10.331325413652682</v>
      </c>
      <c r="K40" s="21"/>
      <c r="L40" s="21"/>
      <c r="M40" s="16">
        <v>0</v>
      </c>
      <c r="N40" s="12">
        <v>0.22272501119717289</v>
      </c>
      <c r="O40" s="13">
        <v>1.8988315606420485</v>
      </c>
      <c r="P40" s="21"/>
      <c r="Q40" s="21"/>
      <c r="R40" s="16">
        <v>0</v>
      </c>
      <c r="S40" s="12">
        <v>0</v>
      </c>
      <c r="T40" s="13">
        <v>0</v>
      </c>
      <c r="U40" s="21"/>
      <c r="V40" s="21"/>
      <c r="W40" s="16">
        <v>0</v>
      </c>
      <c r="X40" s="39"/>
      <c r="Y40" s="13">
        <v>0</v>
      </c>
      <c r="Z40" s="76"/>
    </row>
    <row r="41" spans="2:26" x14ac:dyDescent="0.3">
      <c r="B41" s="52" t="s">
        <v>10</v>
      </c>
      <c r="C41" s="12">
        <f t="shared" si="7"/>
        <v>1.2715518773337608</v>
      </c>
      <c r="D41" s="13">
        <f t="shared" si="7"/>
        <v>5.6489617092576427</v>
      </c>
      <c r="E41" s="20"/>
      <c r="F41" s="20"/>
      <c r="G41" s="16">
        <f t="shared" si="7"/>
        <v>0</v>
      </c>
      <c r="H41" s="19"/>
      <c r="I41" s="12">
        <v>1.2715518773337608</v>
      </c>
      <c r="J41" s="13">
        <v>5.5418631590993623</v>
      </c>
      <c r="K41" s="21"/>
      <c r="L41" s="21"/>
      <c r="M41" s="16">
        <v>0</v>
      </c>
      <c r="N41" s="12">
        <v>0</v>
      </c>
      <c r="O41" s="13">
        <v>0</v>
      </c>
      <c r="P41" s="21"/>
      <c r="Q41" s="21"/>
      <c r="R41" s="16">
        <v>0</v>
      </c>
      <c r="S41" s="12">
        <v>0</v>
      </c>
      <c r="T41" s="13">
        <v>0</v>
      </c>
      <c r="U41" s="21"/>
      <c r="V41" s="21"/>
      <c r="W41" s="16">
        <v>0</v>
      </c>
      <c r="X41" s="39"/>
      <c r="Y41" s="13">
        <v>0.10709855015827999</v>
      </c>
      <c r="Z41" s="77"/>
    </row>
    <row r="42" spans="2:26" x14ac:dyDescent="0.3">
      <c r="B42" s="52" t="s">
        <v>11</v>
      </c>
      <c r="C42" s="12">
        <f t="shared" si="7"/>
        <v>0</v>
      </c>
      <c r="D42" s="13">
        <f t="shared" si="7"/>
        <v>1.2121608631550784</v>
      </c>
      <c r="E42" s="20"/>
      <c r="F42" s="20"/>
      <c r="G42" s="16">
        <f t="shared" si="7"/>
        <v>0</v>
      </c>
      <c r="H42" s="19"/>
      <c r="I42" s="12">
        <v>0</v>
      </c>
      <c r="J42" s="13">
        <v>1.2121608631550784</v>
      </c>
      <c r="K42" s="21"/>
      <c r="L42" s="21"/>
      <c r="M42" s="16">
        <v>0</v>
      </c>
      <c r="N42" s="12">
        <v>0</v>
      </c>
      <c r="O42" s="13">
        <v>0</v>
      </c>
      <c r="P42" s="21"/>
      <c r="Q42" s="21"/>
      <c r="R42" s="16">
        <v>0</v>
      </c>
      <c r="S42" s="12">
        <v>0</v>
      </c>
      <c r="T42" s="13">
        <v>0</v>
      </c>
      <c r="U42" s="21"/>
      <c r="V42" s="21"/>
      <c r="W42" s="16">
        <v>0</v>
      </c>
      <c r="X42" s="39"/>
      <c r="Y42" s="13">
        <v>0</v>
      </c>
      <c r="Z42" s="77"/>
    </row>
    <row r="43" spans="2:26" x14ac:dyDescent="0.3">
      <c r="B43" s="52" t="s">
        <v>12</v>
      </c>
      <c r="C43" s="12">
        <f t="shared" si="7"/>
        <v>0</v>
      </c>
      <c r="D43" s="13">
        <f t="shared" si="7"/>
        <v>11.036992405402382</v>
      </c>
      <c r="E43" s="20"/>
      <c r="F43" s="20"/>
      <c r="G43" s="16">
        <f t="shared" si="7"/>
        <v>0</v>
      </c>
      <c r="H43" s="19"/>
      <c r="I43" s="12">
        <v>0</v>
      </c>
      <c r="J43" s="13">
        <v>9.819963426331018</v>
      </c>
      <c r="K43" s="21"/>
      <c r="L43" s="21"/>
      <c r="M43" s="16">
        <v>0</v>
      </c>
      <c r="N43" s="12">
        <v>0</v>
      </c>
      <c r="O43" s="13">
        <v>0</v>
      </c>
      <c r="P43" s="21"/>
      <c r="Q43" s="21"/>
      <c r="R43" s="16">
        <v>0</v>
      </c>
      <c r="S43" s="12">
        <v>0</v>
      </c>
      <c r="T43" s="13">
        <v>0</v>
      </c>
      <c r="U43" s="21"/>
      <c r="V43" s="21"/>
      <c r="W43" s="16">
        <v>0</v>
      </c>
      <c r="X43" s="39"/>
      <c r="Y43" s="13">
        <v>1.2170289790713638</v>
      </c>
      <c r="Z43" s="77"/>
    </row>
    <row r="44" spans="2:26" x14ac:dyDescent="0.3">
      <c r="B44" s="52" t="s">
        <v>13</v>
      </c>
      <c r="C44" s="12">
        <f t="shared" si="7"/>
        <v>2.4915835657685586</v>
      </c>
      <c r="D44" s="13">
        <f t="shared" si="7"/>
        <v>17.630818663215322</v>
      </c>
      <c r="E44" s="20"/>
      <c r="F44" s="20"/>
      <c r="G44" s="16">
        <f t="shared" si="7"/>
        <v>0</v>
      </c>
      <c r="H44" s="19"/>
      <c r="I44" s="12">
        <v>0</v>
      </c>
      <c r="J44" s="13">
        <v>2.1565753509144563</v>
      </c>
      <c r="K44" s="21"/>
      <c r="L44" s="21"/>
      <c r="M44" s="16">
        <v>0</v>
      </c>
      <c r="N44" s="12">
        <v>0</v>
      </c>
      <c r="O44" s="13">
        <v>0</v>
      </c>
      <c r="P44" s="21"/>
      <c r="Q44" s="21"/>
      <c r="R44" s="16">
        <v>0</v>
      </c>
      <c r="S44" s="12">
        <v>2.4915835657685586</v>
      </c>
      <c r="T44" s="13">
        <v>15.040591546478158</v>
      </c>
      <c r="U44" s="21"/>
      <c r="V44" s="21"/>
      <c r="W44" s="16">
        <v>0</v>
      </c>
      <c r="X44" s="39"/>
      <c r="Y44" s="13">
        <v>0.43365176582270831</v>
      </c>
      <c r="Z44" s="77"/>
    </row>
    <row r="45" spans="2:26" x14ac:dyDescent="0.3">
      <c r="B45" s="52" t="s">
        <v>14</v>
      </c>
      <c r="C45" s="12">
        <f t="shared" si="7"/>
        <v>0.85726230787104252</v>
      </c>
      <c r="D45" s="13">
        <f t="shared" si="7"/>
        <v>18.22282341132469</v>
      </c>
      <c r="E45" s="22"/>
      <c r="F45" s="22"/>
      <c r="G45" s="16">
        <f t="shared" si="7"/>
        <v>1.381195633074668E-5</v>
      </c>
      <c r="H45" s="23"/>
      <c r="I45" s="12">
        <v>3.0528294955097606E-2</v>
      </c>
      <c r="J45" s="13">
        <v>6.8018941460117617</v>
      </c>
      <c r="K45" s="24"/>
      <c r="L45" s="24"/>
      <c r="M45" s="16">
        <v>0</v>
      </c>
      <c r="N45" s="12">
        <v>0</v>
      </c>
      <c r="O45" s="13">
        <v>0</v>
      </c>
      <c r="P45" s="24"/>
      <c r="Q45" s="24"/>
      <c r="R45" s="16">
        <v>1.381195633074668E-5</v>
      </c>
      <c r="S45" s="12">
        <v>0.82673401291594495</v>
      </c>
      <c r="T45" s="13">
        <v>8.8653411678102572</v>
      </c>
      <c r="U45" s="24"/>
      <c r="V45" s="24"/>
      <c r="W45" s="16">
        <v>0</v>
      </c>
      <c r="X45" s="40"/>
      <c r="Y45" s="13">
        <v>2.555588097502671</v>
      </c>
      <c r="Z45" s="78"/>
    </row>
    <row r="46" spans="2:26" x14ac:dyDescent="0.3">
      <c r="B46" s="53" t="s">
        <v>29</v>
      </c>
      <c r="C46" s="26">
        <f>SUM(C29:C45)</f>
        <v>138.09643555608443</v>
      </c>
      <c r="D46" s="27">
        <f t="shared" ref="D46" si="8">SUM(D29:D45)</f>
        <v>610.65104240815833</v>
      </c>
      <c r="E46" s="29">
        <f>SUM(E29:E45)</f>
        <v>363.11888044047481</v>
      </c>
      <c r="F46" s="28">
        <f t="shared" ref="F46:H46" si="9">SUM(F29:F45)</f>
        <v>37.611495940958179</v>
      </c>
      <c r="G46" s="30">
        <f t="shared" si="9"/>
        <v>1.381195633074668E-5</v>
      </c>
      <c r="H46" s="31">
        <f t="shared" si="9"/>
        <v>0</v>
      </c>
      <c r="I46" s="26">
        <f>SUM(I29:I45)</f>
        <v>120.67387930834859</v>
      </c>
      <c r="J46" s="27">
        <f>SUM(J29:J45)</f>
        <v>225.43371884348332</v>
      </c>
      <c r="K46" s="29">
        <f>SUM(K29:K45)</f>
        <v>51.167337559908127</v>
      </c>
      <c r="L46" s="28">
        <f>SUM(L29:L45)</f>
        <v>3.0805838344154632</v>
      </c>
      <c r="M46" s="30">
        <f>SUM(M29:M45)</f>
        <v>0</v>
      </c>
      <c r="N46" s="26">
        <f t="shared" ref="N46:R46" si="10">SUM(N29:N45)</f>
        <v>0.22272501119717289</v>
      </c>
      <c r="O46" s="27">
        <f t="shared" si="10"/>
        <v>1.8988315606420485</v>
      </c>
      <c r="P46" s="29">
        <f>SUM(P29:P45)</f>
        <v>0</v>
      </c>
      <c r="Q46" s="28">
        <f t="shared" si="10"/>
        <v>0</v>
      </c>
      <c r="R46" s="30">
        <f t="shared" si="10"/>
        <v>1.381195633074668E-5</v>
      </c>
      <c r="S46" s="26">
        <f t="shared" ref="S46:X46" si="11">SUM(S29:S45)</f>
        <v>17.19983123653866</v>
      </c>
      <c r="T46" s="27">
        <f t="shared" si="11"/>
        <v>169.97324230624258</v>
      </c>
      <c r="U46" s="29">
        <f>SUM(U29:U45)</f>
        <v>136.23017849875424</v>
      </c>
      <c r="V46" s="28">
        <f t="shared" si="11"/>
        <v>34.530912106542715</v>
      </c>
      <c r="W46" s="30">
        <f t="shared" si="11"/>
        <v>0</v>
      </c>
      <c r="X46" s="31">
        <f t="shared" si="11"/>
        <v>0</v>
      </c>
      <c r="Y46" s="27">
        <f>SUM(Y29:Y45)</f>
        <v>213.34524969779025</v>
      </c>
      <c r="Z46" s="29">
        <f t="shared" ref="Z46" si="12">SUM(Z29:Z45)</f>
        <v>175.72136438181246</v>
      </c>
    </row>
    <row r="47" spans="2:26" x14ac:dyDescent="0.3">
      <c r="C47" s="3"/>
    </row>
  </sheetData>
  <mergeCells count="2">
    <mergeCell ref="Y4:Z4"/>
    <mergeCell ref="Y27:Z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Controls</vt:lpstr>
      <vt:lpstr>Unmodelled (cost sharing)</vt:lpstr>
      <vt:lpstr>Unmodelled (financial model)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2019-12-11T15:21:59Z</dcterms:created>
  <dcterms:modified xsi:type="dcterms:W3CDTF">2019-12-11T15:23:18Z</dcterms:modified>
</cp:coreProperties>
</file>