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6470"/>
  </bookViews>
  <sheets>
    <sheet name="Cover" sheetId="32" r:id="rId1"/>
    <sheet name="Inputs" sheetId="31" r:id="rId2"/>
    <sheet name="Forecasts" sheetId="7" r:id="rId3"/>
    <sheet name="Interface" sheetId="2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8" i="24" l="1"/>
  <c r="J112" i="24"/>
  <c r="J106" i="24" l="1"/>
  <c r="J100" i="24"/>
  <c r="J94" i="24"/>
  <c r="J88" i="24"/>
  <c r="J82" i="24"/>
  <c r="J76" i="24"/>
  <c r="J70" i="24"/>
  <c r="J64" i="24"/>
  <c r="J58" i="24"/>
  <c r="J52" i="24"/>
  <c r="J46" i="24"/>
  <c r="J40" i="24"/>
  <c r="J34" i="24"/>
  <c r="J28" i="24"/>
  <c r="J22" i="24"/>
  <c r="J16" i="24"/>
  <c r="J10" i="24"/>
  <c r="J4" i="24"/>
  <c r="Q259" i="7" l="1"/>
  <c r="R259" i="7" s="1"/>
  <c r="S259" i="7" s="1"/>
  <c r="T259" i="7" s="1"/>
  <c r="U259" i="7" s="1"/>
  <c r="V259" i="7" s="1"/>
  <c r="Q231" i="7"/>
  <c r="R231" i="7" s="1"/>
  <c r="S231" i="7" s="1"/>
  <c r="T231" i="7" s="1"/>
  <c r="U231" i="7" s="1"/>
  <c r="V231" i="7" s="1"/>
  <c r="Q203" i="7"/>
  <c r="R203" i="7" s="1"/>
  <c r="S203" i="7" s="1"/>
  <c r="T203" i="7" s="1"/>
  <c r="U203" i="7" s="1"/>
  <c r="V203" i="7" s="1"/>
  <c r="Q175" i="7"/>
  <c r="R175" i="7" s="1"/>
  <c r="S175" i="7" s="1"/>
  <c r="T175" i="7" s="1"/>
  <c r="U175" i="7" s="1"/>
  <c r="V175" i="7" s="1"/>
  <c r="Q147" i="7"/>
  <c r="R147" i="7" s="1"/>
  <c r="S147" i="7" s="1"/>
  <c r="T147" i="7" s="1"/>
  <c r="U147" i="7" s="1"/>
  <c r="V147" i="7" s="1"/>
  <c r="Q119" i="7"/>
  <c r="R119" i="7" s="1"/>
  <c r="S119" i="7" s="1"/>
  <c r="T119" i="7" s="1"/>
  <c r="U119" i="7" s="1"/>
  <c r="V119" i="7" s="1"/>
  <c r="Q91" i="7"/>
  <c r="R91" i="7" s="1"/>
  <c r="S91" i="7" s="1"/>
  <c r="T91" i="7" s="1"/>
  <c r="U91" i="7" s="1"/>
  <c r="V91" i="7" s="1"/>
  <c r="Q63" i="7"/>
  <c r="R63" i="7" s="1"/>
  <c r="Q35" i="7"/>
  <c r="R35" i="7" s="1"/>
  <c r="S35" i="7" s="1"/>
  <c r="T35" i="7" s="1"/>
  <c r="U35" i="7" s="1"/>
  <c r="V35" i="7" s="1"/>
  <c r="Q9" i="7"/>
  <c r="R9" i="7" s="1"/>
  <c r="S9" i="7" s="1"/>
  <c r="T9" i="7" s="1"/>
  <c r="U9" i="7" s="1"/>
  <c r="V9" i="7" s="1"/>
  <c r="S63" i="7" l="1"/>
  <c r="T63" i="7" l="1"/>
  <c r="U63" i="7" l="1"/>
  <c r="V63" i="7" l="1"/>
  <c r="A123" i="24" l="1"/>
  <c r="A122" i="24"/>
  <c r="A121" i="24"/>
  <c r="A120" i="24"/>
  <c r="A119" i="24"/>
  <c r="A118" i="24"/>
  <c r="A117" i="24"/>
  <c r="A116" i="24"/>
  <c r="A115" i="24"/>
  <c r="A114" i="24"/>
  <c r="A113" i="24"/>
  <c r="A112" i="24"/>
  <c r="A28" i="24" l="1"/>
  <c r="A29" i="24"/>
  <c r="A30" i="24"/>
  <c r="A31" i="24"/>
  <c r="A32" i="24"/>
  <c r="A33" i="24"/>
  <c r="A111" i="24" l="1"/>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27" i="24"/>
  <c r="A26" i="24"/>
  <c r="A25" i="24"/>
  <c r="A24" i="24"/>
  <c r="A23" i="24"/>
  <c r="A22" i="24"/>
  <c r="A21" i="24"/>
  <c r="A20" i="24"/>
  <c r="A19" i="24"/>
  <c r="A18" i="24"/>
  <c r="A17" i="24"/>
  <c r="A16" i="24"/>
  <c r="A15" i="24"/>
  <c r="A14" i="24"/>
  <c r="A13" i="24"/>
  <c r="A12" i="24"/>
  <c r="A11" i="24"/>
  <c r="A10" i="24"/>
  <c r="A9" i="24"/>
  <c r="A8" i="24"/>
  <c r="A7" i="24"/>
  <c r="A6" i="24"/>
  <c r="A5" i="24"/>
  <c r="A4" i="24"/>
  <c r="W269" i="7" l="1"/>
  <c r="I46" i="24" s="1"/>
  <c r="Z264" i="7"/>
  <c r="I25" i="24" s="1"/>
  <c r="Y270" i="7"/>
  <c r="I54" i="24" s="1"/>
  <c r="Z271" i="7"/>
  <c r="I61" i="24" s="1"/>
  <c r="AA263" i="7"/>
  <c r="I20" i="24" s="1"/>
  <c r="Z269" i="7"/>
  <c r="I49" i="24" s="1"/>
  <c r="Y273" i="7"/>
  <c r="I72" i="24" s="1"/>
  <c r="AB277" i="7"/>
  <c r="I99" i="24" s="1"/>
  <c r="AA262" i="7"/>
  <c r="I14" i="24" s="1"/>
  <c r="Y272" i="7"/>
  <c r="I66" i="24" s="1"/>
  <c r="X273" i="7"/>
  <c r="I71" i="24" s="1"/>
  <c r="Y264" i="7"/>
  <c r="I24" i="24" s="1"/>
  <c r="W277" i="7"/>
  <c r="I94" i="24" s="1"/>
  <c r="X272" i="7"/>
  <c r="I65" i="24" s="1"/>
  <c r="Y263" i="7"/>
  <c r="I18" i="24" s="1"/>
  <c r="AA264" i="7"/>
  <c r="I26" i="24" s="1"/>
  <c r="AB271" i="7"/>
  <c r="I63" i="24" s="1"/>
  <c r="AA272" i="7"/>
  <c r="I68" i="24" s="1"/>
  <c r="Z276" i="7"/>
  <c r="I91" i="24" s="1"/>
  <c r="Y279" i="7"/>
  <c r="I108" i="24" s="1"/>
  <c r="AA269" i="7"/>
  <c r="I50" i="24" s="1"/>
  <c r="Z273" i="7"/>
  <c r="I73" i="24" s="1"/>
  <c r="W272" i="7"/>
  <c r="I64" i="24" s="1"/>
  <c r="AB279" i="7"/>
  <c r="I111" i="24" s="1"/>
  <c r="X278" i="7"/>
  <c r="I101" i="24" s="1"/>
  <c r="AB274" i="7"/>
  <c r="I81" i="24" s="1"/>
  <c r="Z277" i="7"/>
  <c r="I97" i="24" s="1"/>
  <c r="W262" i="7"/>
  <c r="I10" i="24" s="1"/>
  <c r="AB272" i="7"/>
  <c r="I69" i="24" s="1"/>
  <c r="AA273" i="7"/>
  <c r="I74" i="24" s="1"/>
  <c r="W274" i="7"/>
  <c r="I76" i="24" s="1"/>
  <c r="W278" i="7"/>
  <c r="I100" i="24" s="1"/>
  <c r="X263" i="7"/>
  <c r="I17" i="24" s="1"/>
  <c r="X277" i="7"/>
  <c r="I95" i="24" s="1"/>
  <c r="AA271" i="7"/>
  <c r="I62" i="24" s="1"/>
  <c r="Y278" i="7"/>
  <c r="I102" i="24" s="1"/>
  <c r="Z272" i="7"/>
  <c r="I67" i="24" s="1"/>
  <c r="Y276" i="7"/>
  <c r="I90" i="24" s="1"/>
  <c r="AA279" i="7"/>
  <c r="I110" i="24" s="1"/>
  <c r="AB273" i="7"/>
  <c r="I75" i="24" s="1"/>
  <c r="W264" i="7"/>
  <c r="I22" i="24" s="1"/>
  <c r="AA274" i="7"/>
  <c r="I80" i="24" s="1"/>
  <c r="W271" i="7"/>
  <c r="I58" i="24" s="1"/>
  <c r="AB278" i="7"/>
  <c r="I105" i="24" s="1"/>
  <c r="X276" i="7"/>
  <c r="I89" i="24" s="1"/>
  <c r="Z263" i="7"/>
  <c r="I19" i="24" s="1"/>
  <c r="Y269" i="7"/>
  <c r="I48" i="24" s="1"/>
  <c r="X270" i="7"/>
  <c r="I53" i="24" s="1"/>
  <c r="Y271" i="7"/>
  <c r="I60" i="24" s="1"/>
  <c r="Z262" i="7"/>
  <c r="I13" i="24" s="1"/>
  <c r="W279" i="7"/>
  <c r="I106" i="24" s="1"/>
  <c r="X269" i="7"/>
  <c r="I47" i="24" s="1"/>
  <c r="AB270" i="7"/>
  <c r="I57" i="24" s="1"/>
  <c r="Z274" i="7"/>
  <c r="I79" i="24" s="1"/>
  <c r="Y277" i="7"/>
  <c r="I96" i="24" s="1"/>
  <c r="Z278" i="7"/>
  <c r="I103" i="24" s="1"/>
  <c r="AB263" i="7"/>
  <c r="I21" i="24" s="1"/>
  <c r="W270" i="7"/>
  <c r="I52" i="24" s="1"/>
  <c r="AA277" i="7"/>
  <c r="I98" i="24" s="1"/>
  <c r="X262" i="7"/>
  <c r="I11" i="24" s="1"/>
  <c r="X274" i="7"/>
  <c r="I77" i="24" s="1"/>
  <c r="W263" i="7"/>
  <c r="I16" i="24" s="1"/>
  <c r="AB276" i="7"/>
  <c r="I93" i="24" s="1"/>
  <c r="AA270" i="7"/>
  <c r="I56" i="24" s="1"/>
  <c r="AA278" i="7"/>
  <c r="I104" i="24" s="1"/>
  <c r="AA276" i="7"/>
  <c r="I92" i="24" s="1"/>
  <c r="Z279" i="7"/>
  <c r="I109" i="24" s="1"/>
  <c r="AB269" i="7"/>
  <c r="I51" i="24" s="1"/>
  <c r="X264" i="7"/>
  <c r="I23" i="24" s="1"/>
  <c r="X271" i="7"/>
  <c r="I59" i="24" s="1"/>
  <c r="Y262" i="7"/>
  <c r="I12" i="24" s="1"/>
  <c r="W276" i="7"/>
  <c r="I88" i="24" s="1"/>
  <c r="W273" i="7"/>
  <c r="I70" i="24" s="1"/>
  <c r="AB264" i="7"/>
  <c r="I27" i="24" s="1"/>
  <c r="Z270" i="7"/>
  <c r="I55" i="24" s="1"/>
  <c r="Y274" i="7"/>
  <c r="I78" i="24" s="1"/>
  <c r="AB262" i="7"/>
  <c r="I15" i="24" s="1"/>
  <c r="X279" i="7"/>
  <c r="I107" i="24" s="1"/>
  <c r="X266" i="7" l="1"/>
  <c r="I29" i="24" s="1"/>
  <c r="Z266" i="7"/>
  <c r="I31" i="24" s="1"/>
  <c r="W260" i="7"/>
  <c r="Z275" i="7"/>
  <c r="I85" i="24" s="1"/>
  <c r="T261" i="7"/>
  <c r="Z261" i="7" s="1"/>
  <c r="I121" i="24" s="1"/>
  <c r="Y266" i="7"/>
  <c r="I30" i="24" s="1"/>
  <c r="W275" i="7"/>
  <c r="I82" i="24" s="1"/>
  <c r="Q261" i="7"/>
  <c r="W261" i="7" s="1"/>
  <c r="I118" i="24" s="1"/>
  <c r="Y275" i="7"/>
  <c r="I84" i="24" s="1"/>
  <c r="S261" i="7"/>
  <c r="Y261" i="7" s="1"/>
  <c r="I120" i="24" s="1"/>
  <c r="AB266" i="7"/>
  <c r="I33" i="24" s="1"/>
  <c r="U265" i="7"/>
  <c r="AA265" i="7" s="1"/>
  <c r="I116" i="24" s="1"/>
  <c r="AA267" i="7"/>
  <c r="I38" i="24" s="1"/>
  <c r="AB260" i="7"/>
  <c r="AB275" i="7"/>
  <c r="I87" i="24" s="1"/>
  <c r="V261" i="7"/>
  <c r="AB261" i="7" s="1"/>
  <c r="I123" i="24" s="1"/>
  <c r="Y260" i="7"/>
  <c r="AA275" i="7"/>
  <c r="I86" i="24" s="1"/>
  <c r="U261" i="7"/>
  <c r="AA261" i="7" s="1"/>
  <c r="I122" i="24" s="1"/>
  <c r="AA260" i="7"/>
  <c r="Z260" i="7"/>
  <c r="W267" i="7"/>
  <c r="I34" i="24" s="1"/>
  <c r="Q265" i="7"/>
  <c r="W265" i="7" s="1"/>
  <c r="I112" i="24" s="1"/>
  <c r="R261" i="7"/>
  <c r="X261" i="7" s="1"/>
  <c r="I119" i="24" s="1"/>
  <c r="X275" i="7"/>
  <c r="I83" i="24" s="1"/>
  <c r="X260" i="7"/>
  <c r="AA266" i="7"/>
  <c r="I32" i="24" s="1"/>
  <c r="W266" i="7"/>
  <c r="I28" i="24" s="1"/>
  <c r="Z268" i="7"/>
  <c r="I43" i="24" s="1"/>
  <c r="W268" i="7"/>
  <c r="I40" i="24" s="1"/>
  <c r="X268" i="7"/>
  <c r="I41" i="24" s="1"/>
  <c r="AA268" i="7"/>
  <c r="I44" i="24" s="1"/>
  <c r="Y268" i="7"/>
  <c r="I42" i="24" s="1"/>
  <c r="I7" i="24" l="1"/>
  <c r="Q280" i="7"/>
  <c r="AB267" i="7"/>
  <c r="I39" i="24" s="1"/>
  <c r="V265" i="7"/>
  <c r="AB265" i="7" s="1"/>
  <c r="I117" i="24" s="1"/>
  <c r="Y267" i="7"/>
  <c r="I36" i="24" s="1"/>
  <c r="S265" i="7"/>
  <c r="W280" i="7"/>
  <c r="I4" i="24"/>
  <c r="I5" i="24"/>
  <c r="AA280" i="7"/>
  <c r="I8" i="24"/>
  <c r="I6" i="24"/>
  <c r="I9" i="24"/>
  <c r="T265" i="7"/>
  <c r="Z265" i="7" s="1"/>
  <c r="I115" i="24" s="1"/>
  <c r="Z267" i="7"/>
  <c r="I37" i="24" s="1"/>
  <c r="X267" i="7"/>
  <c r="I35" i="24" s="1"/>
  <c r="R265" i="7"/>
  <c r="X265" i="7" s="1"/>
  <c r="I113" i="24" s="1"/>
  <c r="T280" i="7"/>
  <c r="U280" i="7"/>
  <c r="AB268" i="7"/>
  <c r="I45" i="24" s="1"/>
  <c r="V280" i="7" l="1"/>
  <c r="Y265" i="7"/>
  <c r="S280" i="7"/>
  <c r="X280" i="7"/>
  <c r="Z280" i="7"/>
  <c r="AB280" i="7"/>
  <c r="R280" i="7"/>
  <c r="I114" i="24" l="1"/>
  <c r="Y280" i="7"/>
  <c r="E204" i="7" l="1"/>
  <c r="H204" i="7"/>
  <c r="D204" i="7"/>
  <c r="G204" i="7"/>
  <c r="G260" i="7" l="1"/>
  <c r="D92" i="7"/>
  <c r="C204" i="7"/>
  <c r="H120" i="7"/>
  <c r="C120" i="7"/>
  <c r="C92" i="7"/>
  <c r="E120" i="7"/>
  <c r="D120" i="7"/>
  <c r="F120" i="7"/>
  <c r="G120" i="7"/>
  <c r="G92" i="7"/>
  <c r="F204" i="7"/>
  <c r="F92" i="7"/>
  <c r="H92" i="7"/>
  <c r="E92" i="7"/>
  <c r="G36" i="7" l="1"/>
  <c r="H260" i="7"/>
  <c r="E260" i="7"/>
  <c r="C260" i="7"/>
  <c r="D260" i="7"/>
  <c r="F260" i="7"/>
  <c r="J204" i="7"/>
  <c r="J120" i="7"/>
  <c r="J92" i="7"/>
  <c r="I204" i="7"/>
  <c r="V204" i="7" s="1"/>
  <c r="E36" i="7" l="1"/>
  <c r="D36" i="7"/>
  <c r="E64" i="7"/>
  <c r="H36" i="7"/>
  <c r="R204" i="7"/>
  <c r="G148" i="7"/>
  <c r="F36" i="7"/>
  <c r="D64" i="7"/>
  <c r="H64" i="7"/>
  <c r="T204" i="7"/>
  <c r="J260" i="7"/>
  <c r="F148" i="7"/>
  <c r="D148" i="7"/>
  <c r="F64" i="7"/>
  <c r="C148" i="7"/>
  <c r="U204" i="7"/>
  <c r="AB204" i="7"/>
  <c r="C36" i="7"/>
  <c r="E148" i="7"/>
  <c r="G64" i="7"/>
  <c r="C64" i="7"/>
  <c r="H148" i="7"/>
  <c r="Q204" i="7"/>
  <c r="S204" i="7"/>
  <c r="I120" i="7"/>
  <c r="K204" i="7"/>
  <c r="I92" i="7"/>
  <c r="Q120" i="7" l="1"/>
  <c r="U120" i="7"/>
  <c r="S120" i="7"/>
  <c r="R120" i="7"/>
  <c r="T120" i="7"/>
  <c r="V120" i="7"/>
  <c r="G176" i="7"/>
  <c r="D176" i="7"/>
  <c r="F176" i="7"/>
  <c r="J36" i="7"/>
  <c r="W204" i="7"/>
  <c r="C176" i="7"/>
  <c r="H176" i="7"/>
  <c r="G232" i="7"/>
  <c r="J148" i="7"/>
  <c r="AA204" i="7"/>
  <c r="X204" i="7"/>
  <c r="C232" i="7"/>
  <c r="I260" i="7"/>
  <c r="J64" i="7"/>
  <c r="E176" i="7"/>
  <c r="U92" i="7"/>
  <c r="V92" i="7"/>
  <c r="Q92" i="7"/>
  <c r="S92" i="7"/>
  <c r="T92" i="7"/>
  <c r="R92" i="7"/>
  <c r="F232" i="7"/>
  <c r="E232" i="7"/>
  <c r="D232" i="7"/>
  <c r="H232" i="7"/>
  <c r="Y204" i="7"/>
  <c r="Z204" i="7"/>
  <c r="K64" i="7"/>
  <c r="K120" i="7"/>
  <c r="K36" i="7"/>
  <c r="K148" i="7"/>
  <c r="K92" i="7"/>
  <c r="W92" i="7" l="1"/>
  <c r="Q148" i="7"/>
  <c r="W148" i="7"/>
  <c r="I36" i="7"/>
  <c r="J232" i="7"/>
  <c r="R148" i="7"/>
  <c r="V148" i="7"/>
  <c r="J176" i="7"/>
  <c r="T148" i="7"/>
  <c r="U148" i="7"/>
  <c r="Q36" i="7"/>
  <c r="W120" i="7"/>
  <c r="I148" i="7"/>
  <c r="I64" i="7"/>
  <c r="S148" i="7"/>
  <c r="K176" i="7"/>
  <c r="K232" i="7"/>
  <c r="L204" i="7"/>
  <c r="R64" i="7" l="1"/>
  <c r="V64" i="7"/>
  <c r="T64" i="7"/>
  <c r="U64" i="7"/>
  <c r="Q64" i="7"/>
  <c r="S64" i="7"/>
  <c r="I176" i="7"/>
  <c r="R36" i="7"/>
  <c r="W36" i="7"/>
  <c r="D4" i="24" s="1"/>
  <c r="F4" i="24"/>
  <c r="W176" i="7"/>
  <c r="I232" i="7"/>
  <c r="L64" i="7"/>
  <c r="X64" i="7" s="1"/>
  <c r="E5" i="24" s="1"/>
  <c r="L120" i="7"/>
  <c r="L92" i="7"/>
  <c r="L148" i="7"/>
  <c r="M204" i="7"/>
  <c r="L36" i="7"/>
  <c r="X148" i="7" l="1"/>
  <c r="U176" i="7"/>
  <c r="R176" i="7"/>
  <c r="V176" i="7"/>
  <c r="S176" i="7"/>
  <c r="Q176" i="7"/>
  <c r="T176" i="7"/>
  <c r="U232" i="7"/>
  <c r="X92" i="7"/>
  <c r="G4" i="24"/>
  <c r="X36" i="7"/>
  <c r="D5" i="24" s="1"/>
  <c r="S36" i="7"/>
  <c r="T232" i="7"/>
  <c r="X120" i="7"/>
  <c r="S232" i="7"/>
  <c r="V232" i="7"/>
  <c r="Q232" i="7"/>
  <c r="W64" i="7"/>
  <c r="E4" i="24" s="1"/>
  <c r="R232" i="7"/>
  <c r="L176" i="7"/>
  <c r="L232" i="7"/>
  <c r="M36" i="7"/>
  <c r="N204" i="7"/>
  <c r="M148" i="7"/>
  <c r="M92" i="7"/>
  <c r="M64" i="7"/>
  <c r="Y64" i="7" s="1"/>
  <c r="E6" i="24" s="1"/>
  <c r="M120" i="7"/>
  <c r="Y92" i="7" l="1"/>
  <c r="X232" i="7"/>
  <c r="Y148" i="7"/>
  <c r="X176" i="7"/>
  <c r="Y232" i="7"/>
  <c r="AA232" i="7"/>
  <c r="Y120" i="7"/>
  <c r="Y36" i="7"/>
  <c r="D6" i="24" s="1"/>
  <c r="T36" i="7"/>
  <c r="W232" i="7"/>
  <c r="AB232" i="7"/>
  <c r="Z232" i="7"/>
  <c r="J5" i="24"/>
  <c r="F5" i="24"/>
  <c r="M176" i="7"/>
  <c r="M232" i="7"/>
  <c r="N64" i="7"/>
  <c r="Z64" i="7" s="1"/>
  <c r="E7" i="24" s="1"/>
  <c r="N148" i="7"/>
  <c r="N92" i="7"/>
  <c r="N120" i="7"/>
  <c r="O204" i="7"/>
  <c r="N36" i="7"/>
  <c r="Z120" i="7" l="1"/>
  <c r="Z36" i="7"/>
  <c r="D7" i="24" s="1"/>
  <c r="U36" i="7"/>
  <c r="Z92" i="7"/>
  <c r="Y176" i="7"/>
  <c r="H9" i="24"/>
  <c r="J6" i="24"/>
  <c r="H6" i="24"/>
  <c r="F6" i="24"/>
  <c r="H5" i="24"/>
  <c r="Z148" i="7"/>
  <c r="H7" i="24"/>
  <c r="H4" i="24"/>
  <c r="H8" i="24"/>
  <c r="G5" i="24"/>
  <c r="O110" i="7"/>
  <c r="AA110" i="7" s="1"/>
  <c r="P213" i="7"/>
  <c r="O41" i="7"/>
  <c r="AA41" i="7" s="1"/>
  <c r="D116" i="24" s="1"/>
  <c r="O40" i="7"/>
  <c r="O159" i="7"/>
  <c r="AA159" i="7" s="1"/>
  <c r="F62" i="24" s="1"/>
  <c r="O74" i="7"/>
  <c r="O55" i="7"/>
  <c r="O149" i="7"/>
  <c r="AA149" i="7" s="1"/>
  <c r="F122" i="24" s="1"/>
  <c r="P205" i="7"/>
  <c r="AB205" i="7" s="1"/>
  <c r="P222" i="7"/>
  <c r="O106" i="7"/>
  <c r="AA106" i="7" s="1"/>
  <c r="O123" i="7"/>
  <c r="AA123" i="7" s="1"/>
  <c r="O131" i="7"/>
  <c r="AA131" i="7" s="1"/>
  <c r="O104" i="7"/>
  <c r="AA104" i="7" s="1"/>
  <c r="O157" i="7"/>
  <c r="AA157" i="7" s="1"/>
  <c r="F50" i="24" s="1"/>
  <c r="P218" i="7"/>
  <c r="P220" i="7"/>
  <c r="O124" i="7"/>
  <c r="AA124" i="7" s="1"/>
  <c r="O75" i="7"/>
  <c r="O164" i="7"/>
  <c r="AA164" i="7" s="1"/>
  <c r="F92" i="24" s="1"/>
  <c r="O122" i="7"/>
  <c r="AA122" i="7" s="1"/>
  <c r="O111" i="7"/>
  <c r="AA111" i="7" s="1"/>
  <c r="P55" i="7"/>
  <c r="O46" i="7"/>
  <c r="O137" i="7"/>
  <c r="AA137" i="7" s="1"/>
  <c r="O39" i="7"/>
  <c r="O81" i="7"/>
  <c r="O72" i="7"/>
  <c r="O73" i="7"/>
  <c r="P214" i="7"/>
  <c r="I108" i="7"/>
  <c r="I127" i="7"/>
  <c r="I122" i="7"/>
  <c r="I94" i="7"/>
  <c r="J111" i="7"/>
  <c r="I102" i="7"/>
  <c r="J213" i="7"/>
  <c r="K223" i="7"/>
  <c r="J206" i="7"/>
  <c r="J136" i="7"/>
  <c r="J221" i="7"/>
  <c r="J214" i="7"/>
  <c r="I105" i="7"/>
  <c r="K207" i="7"/>
  <c r="I128" i="7"/>
  <c r="I37" i="7"/>
  <c r="K206" i="7"/>
  <c r="I99" i="7"/>
  <c r="J139" i="7"/>
  <c r="I135" i="7"/>
  <c r="J96" i="7"/>
  <c r="J266" i="7"/>
  <c r="I237" i="7"/>
  <c r="J133" i="7"/>
  <c r="J99" i="7"/>
  <c r="I106" i="7"/>
  <c r="J121" i="7"/>
  <c r="K212" i="7"/>
  <c r="J217" i="7"/>
  <c r="J95" i="7"/>
  <c r="J100" i="7"/>
  <c r="I109" i="7"/>
  <c r="J110" i="7"/>
  <c r="J130" i="7"/>
  <c r="K216" i="7"/>
  <c r="J127" i="7"/>
  <c r="J65" i="7"/>
  <c r="I101" i="7"/>
  <c r="I211" i="7"/>
  <c r="I137" i="7"/>
  <c r="J122" i="7"/>
  <c r="J134" i="7"/>
  <c r="I95" i="7"/>
  <c r="J209" i="7"/>
  <c r="K221" i="7"/>
  <c r="J93" i="7"/>
  <c r="J97" i="7"/>
  <c r="J216" i="7"/>
  <c r="J153" i="7"/>
  <c r="J108" i="7"/>
  <c r="I132" i="7"/>
  <c r="J131" i="7"/>
  <c r="I97" i="7"/>
  <c r="J149" i="7"/>
  <c r="I124" i="7"/>
  <c r="J237" i="7"/>
  <c r="K213" i="7"/>
  <c r="I100" i="7"/>
  <c r="I93" i="7"/>
  <c r="I131" i="7"/>
  <c r="I129" i="7"/>
  <c r="J107" i="7"/>
  <c r="J109" i="7"/>
  <c r="J128" i="7"/>
  <c r="K218" i="7"/>
  <c r="J41" i="7"/>
  <c r="J105" i="7"/>
  <c r="I121" i="7"/>
  <c r="I65" i="7"/>
  <c r="J106" i="7"/>
  <c r="I130" i="7"/>
  <c r="I216" i="7"/>
  <c r="I149" i="7"/>
  <c r="I133" i="7"/>
  <c r="J181" i="7"/>
  <c r="I212" i="7"/>
  <c r="J69" i="7"/>
  <c r="K222" i="7"/>
  <c r="K205" i="7"/>
  <c r="W205" i="7" s="1"/>
  <c r="I266" i="7"/>
  <c r="J101" i="7"/>
  <c r="J124" i="7"/>
  <c r="I233" i="7"/>
  <c r="K208" i="7"/>
  <c r="J218" i="7"/>
  <c r="J205" i="7"/>
  <c r="I103" i="7"/>
  <c r="I107" i="7"/>
  <c r="J135" i="7"/>
  <c r="J37" i="7"/>
  <c r="I181" i="7"/>
  <c r="J208" i="7"/>
  <c r="J132" i="7"/>
  <c r="I136" i="7"/>
  <c r="I134" i="7"/>
  <c r="J94" i="7"/>
  <c r="J212" i="7"/>
  <c r="J215" i="7"/>
  <c r="K214" i="7"/>
  <c r="J102" i="7"/>
  <c r="J125" i="7"/>
  <c r="I177" i="7"/>
  <c r="J129" i="7"/>
  <c r="J103" i="7"/>
  <c r="K217" i="7"/>
  <c r="I125" i="7"/>
  <c r="J104" i="7"/>
  <c r="I153" i="7"/>
  <c r="J137" i="7"/>
  <c r="J123" i="7"/>
  <c r="I123" i="7"/>
  <c r="J261" i="7"/>
  <c r="I41" i="7"/>
  <c r="I69" i="7"/>
  <c r="I96" i="7"/>
  <c r="J138" i="7"/>
  <c r="I104" i="7"/>
  <c r="M75" i="7"/>
  <c r="N212" i="7"/>
  <c r="M55" i="7"/>
  <c r="L97" i="7"/>
  <c r="X97" i="7" s="1"/>
  <c r="L212" i="7"/>
  <c r="M157" i="7"/>
  <c r="Y157" i="7" s="1"/>
  <c r="F48" i="24" s="1"/>
  <c r="L178" i="7"/>
  <c r="X178" i="7" s="1"/>
  <c r="G11" i="24" s="1"/>
  <c r="L159" i="7"/>
  <c r="X159" i="7" s="1"/>
  <c r="F59" i="24" s="1"/>
  <c r="K73" i="7"/>
  <c r="L73" i="7"/>
  <c r="K156" i="7"/>
  <c r="M158" i="7"/>
  <c r="Y158" i="7" s="1"/>
  <c r="F54" i="24" s="1"/>
  <c r="N208" i="7"/>
  <c r="L179" i="7"/>
  <c r="X179" i="7" s="1"/>
  <c r="G17" i="24" s="1"/>
  <c r="L150" i="7"/>
  <c r="X150" i="7" s="1"/>
  <c r="F11" i="24" s="1"/>
  <c r="K128" i="7"/>
  <c r="W128" i="7" s="1"/>
  <c r="K167" i="7"/>
  <c r="W167" i="7" s="1"/>
  <c r="F106" i="24" s="1"/>
  <c r="K65" i="7"/>
  <c r="W65" i="7" s="1"/>
  <c r="E118" i="24" s="1"/>
  <c r="L161" i="7"/>
  <c r="X161" i="7" s="1"/>
  <c r="F71" i="24" s="1"/>
  <c r="M100" i="7"/>
  <c r="Y100" i="7" s="1"/>
  <c r="M209" i="7"/>
  <c r="Y209" i="7" s="1"/>
  <c r="L160" i="7"/>
  <c r="X160" i="7" s="1"/>
  <c r="F65" i="24" s="1"/>
  <c r="K50" i="7"/>
  <c r="L153" i="7"/>
  <c r="X153" i="7" s="1"/>
  <c r="F113" i="24" s="1"/>
  <c r="M95" i="7"/>
  <c r="Y95" i="7" s="1"/>
  <c r="M74" i="7"/>
  <c r="L241" i="7"/>
  <c r="K130" i="7"/>
  <c r="W130" i="7" s="1"/>
  <c r="K234" i="7"/>
  <c r="M207" i="7"/>
  <c r="M106" i="7"/>
  <c r="Y106" i="7" s="1"/>
  <c r="M139" i="7"/>
  <c r="Y139" i="7" s="1"/>
  <c r="K105" i="7"/>
  <c r="W105" i="7" s="1"/>
  <c r="L53" i="7"/>
  <c r="L45" i="7"/>
  <c r="N213" i="7"/>
  <c r="K66" i="7"/>
  <c r="L164" i="7"/>
  <c r="X164" i="7" s="1"/>
  <c r="F89" i="24" s="1"/>
  <c r="M217" i="7"/>
  <c r="K158" i="7"/>
  <c r="W158" i="7" s="1"/>
  <c r="F52" i="24" s="1"/>
  <c r="K243" i="7"/>
  <c r="M129" i="7"/>
  <c r="Y129" i="7" s="1"/>
  <c r="L244" i="7"/>
  <c r="L139" i="7"/>
  <c r="X139" i="7" s="1"/>
  <c r="L151" i="7"/>
  <c r="X151" i="7" s="1"/>
  <c r="F17" i="24" s="1"/>
  <c r="K193" i="7"/>
  <c r="W193" i="7" s="1"/>
  <c r="G94" i="24" s="1"/>
  <c r="L125" i="7"/>
  <c r="X125" i="7" s="1"/>
  <c r="L77" i="7"/>
  <c r="K81" i="7"/>
  <c r="M123" i="7"/>
  <c r="Y123" i="7" s="1"/>
  <c r="L235" i="7"/>
  <c r="K178" i="7"/>
  <c r="W178" i="7" s="1"/>
  <c r="G10" i="24" s="1"/>
  <c r="K152" i="7"/>
  <c r="K233" i="7"/>
  <c r="W233" i="7" s="1"/>
  <c r="H118" i="24" s="1"/>
  <c r="M44" i="7"/>
  <c r="M150" i="7"/>
  <c r="Y150" i="7" s="1"/>
  <c r="F12" i="24" s="1"/>
  <c r="L49" i="7"/>
  <c r="K53" i="7"/>
  <c r="L214" i="7"/>
  <c r="K237" i="7"/>
  <c r="W237" i="7" s="1"/>
  <c r="H112" i="24" s="1"/>
  <c r="M102" i="7"/>
  <c r="Y102" i="7" s="1"/>
  <c r="M161" i="7"/>
  <c r="Y161" i="7" s="1"/>
  <c r="F72" i="24" s="1"/>
  <c r="L234" i="7"/>
  <c r="K150" i="7"/>
  <c r="W150" i="7" s="1"/>
  <c r="F10" i="24" s="1"/>
  <c r="L41" i="7"/>
  <c r="X41" i="7" s="1"/>
  <c r="D113" i="24" s="1"/>
  <c r="K121" i="7"/>
  <c r="M152" i="7"/>
  <c r="Y152" i="7" s="1"/>
  <c r="F24" i="24" s="1"/>
  <c r="M103" i="7"/>
  <c r="Y103" i="7" s="1"/>
  <c r="M72" i="7"/>
  <c r="K236" i="7"/>
  <c r="L50" i="7"/>
  <c r="K149" i="7"/>
  <c r="K48" i="7"/>
  <c r="K76" i="7"/>
  <c r="L221" i="7"/>
  <c r="L123" i="7"/>
  <c r="X123" i="7" s="1"/>
  <c r="M153" i="7"/>
  <c r="Y153" i="7" s="1"/>
  <c r="F114" i="24" s="1"/>
  <c r="M205" i="7"/>
  <c r="Y205" i="7" s="1"/>
  <c r="M214" i="7"/>
  <c r="M137" i="7"/>
  <c r="Y137" i="7" s="1"/>
  <c r="L193" i="7"/>
  <c r="X193" i="7" s="1"/>
  <c r="G95" i="24" s="1"/>
  <c r="L72" i="7"/>
  <c r="K52" i="7"/>
  <c r="L48" i="7"/>
  <c r="N206" i="7"/>
  <c r="M94" i="7"/>
  <c r="Y94" i="7" s="1"/>
  <c r="L190" i="7"/>
  <c r="X190" i="7" s="1"/>
  <c r="G77" i="24" s="1"/>
  <c r="L101" i="7"/>
  <c r="X101" i="7" s="1"/>
  <c r="M218" i="7"/>
  <c r="K54" i="7"/>
  <c r="L215" i="7"/>
  <c r="G213" i="7"/>
  <c r="H261" i="7"/>
  <c r="D153" i="7"/>
  <c r="G216" i="7"/>
  <c r="G93" i="7"/>
  <c r="C209" i="7"/>
  <c r="L219" i="7"/>
  <c r="O163" i="7"/>
  <c r="G41" i="7"/>
  <c r="C215" i="7"/>
  <c r="H205" i="7"/>
  <c r="L79" i="7"/>
  <c r="P71" i="7"/>
  <c r="G223" i="7"/>
  <c r="F233" i="7"/>
  <c r="E181" i="7"/>
  <c r="E125" i="7"/>
  <c r="F221" i="7"/>
  <c r="D223" i="7"/>
  <c r="H149" i="7"/>
  <c r="L99" i="7"/>
  <c r="C207" i="7"/>
  <c r="N155" i="7"/>
  <c r="E223" i="7"/>
  <c r="M183" i="7"/>
  <c r="P155" i="7"/>
  <c r="M79" i="7"/>
  <c r="M43" i="7"/>
  <c r="F209" i="7"/>
  <c r="G97" i="7"/>
  <c r="H181" i="7"/>
  <c r="M51" i="7"/>
  <c r="F207" i="7"/>
  <c r="L191" i="7"/>
  <c r="M107" i="7"/>
  <c r="F223" i="7"/>
  <c r="N247" i="7"/>
  <c r="K163" i="7"/>
  <c r="G222" i="7"/>
  <c r="F218" i="7"/>
  <c r="G209" i="7"/>
  <c r="E219" i="7"/>
  <c r="F65" i="7"/>
  <c r="E220" i="7"/>
  <c r="M211" i="7"/>
  <c r="H214" i="7"/>
  <c r="C153" i="7"/>
  <c r="K51" i="7"/>
  <c r="E206" i="7"/>
  <c r="E214" i="7"/>
  <c r="N127" i="7"/>
  <c r="G208" i="7"/>
  <c r="K43" i="7"/>
  <c r="C181" i="7"/>
  <c r="F261" i="7"/>
  <c r="O99" i="7"/>
  <c r="K127" i="7"/>
  <c r="N43" i="7"/>
  <c r="K79" i="7"/>
  <c r="D219" i="7"/>
  <c r="K183" i="7"/>
  <c r="H37" i="7"/>
  <c r="C97" i="7"/>
  <c r="L183" i="7"/>
  <c r="E209" i="7"/>
  <c r="C149" i="7"/>
  <c r="G214" i="7"/>
  <c r="P51" i="7"/>
  <c r="C121" i="7"/>
  <c r="O135" i="7"/>
  <c r="F41" i="7"/>
  <c r="P135" i="7"/>
  <c r="E205" i="7"/>
  <c r="F93" i="7"/>
  <c r="D125" i="7"/>
  <c r="L163" i="7"/>
  <c r="C69" i="7"/>
  <c r="G125" i="7"/>
  <c r="K155" i="7"/>
  <c r="C208" i="7"/>
  <c r="H208" i="7"/>
  <c r="G265" i="7"/>
  <c r="H216" i="7"/>
  <c r="O191" i="7"/>
  <c r="O71" i="7"/>
  <c r="G138" i="7"/>
  <c r="D95" i="7"/>
  <c r="F99" i="7"/>
  <c r="C137" i="7"/>
  <c r="I261" i="7"/>
  <c r="F106" i="7"/>
  <c r="I217" i="7"/>
  <c r="F266" i="7"/>
  <c r="C110" i="7"/>
  <c r="G102" i="7"/>
  <c r="C96" i="7"/>
  <c r="F105" i="7"/>
  <c r="I219" i="7"/>
  <c r="I110" i="7"/>
  <c r="H105" i="7"/>
  <c r="E102" i="7"/>
  <c r="H130" i="7"/>
  <c r="I220" i="7"/>
  <c r="I139" i="7"/>
  <c r="I265" i="7"/>
  <c r="C102" i="7"/>
  <c r="D99" i="7"/>
  <c r="G129" i="7"/>
  <c r="C138" i="7"/>
  <c r="E109" i="7"/>
  <c r="E101" i="7"/>
  <c r="I215" i="7"/>
  <c r="H128" i="7"/>
  <c r="F131" i="7"/>
  <c r="F139" i="7"/>
  <c r="D136" i="7"/>
  <c r="I206" i="7"/>
  <c r="H99" i="7"/>
  <c r="D137" i="7"/>
  <c r="D211" i="7"/>
  <c r="G104" i="7"/>
  <c r="I221" i="7"/>
  <c r="D122" i="7"/>
  <c r="C108" i="7"/>
  <c r="H266" i="7"/>
  <c r="C111" i="7"/>
  <c r="E127" i="7"/>
  <c r="C105" i="7"/>
  <c r="I205" i="7"/>
  <c r="D109" i="7"/>
  <c r="H111" i="7"/>
  <c r="H96" i="7"/>
  <c r="F129" i="7"/>
  <c r="H110" i="7"/>
  <c r="H95" i="7"/>
  <c r="D108" i="7"/>
  <c r="H108" i="7"/>
  <c r="C133" i="7"/>
  <c r="F102" i="7"/>
  <c r="H106" i="7"/>
  <c r="G211" i="7"/>
  <c r="G108" i="7"/>
  <c r="D123" i="7"/>
  <c r="H103" i="7"/>
  <c r="H133" i="7"/>
  <c r="G131" i="7"/>
  <c r="D138" i="7"/>
  <c r="G96" i="7"/>
  <c r="E104" i="7"/>
  <c r="D127" i="7"/>
  <c r="M108" i="7"/>
  <c r="Y108" i="7" s="1"/>
  <c r="M39" i="7"/>
  <c r="L242" i="7"/>
  <c r="K220" i="7"/>
  <c r="K189" i="7"/>
  <c r="W189" i="7" s="1"/>
  <c r="G70" i="24" s="1"/>
  <c r="K93" i="7"/>
  <c r="L216" i="7"/>
  <c r="K96" i="7"/>
  <c r="W96" i="7" s="1"/>
  <c r="K139" i="7"/>
  <c r="W139" i="7" s="1"/>
  <c r="M151" i="7"/>
  <c r="Y151" i="7" s="1"/>
  <c r="F18" i="24" s="1"/>
  <c r="M45" i="7"/>
  <c r="K251" i="7"/>
  <c r="L207" i="7"/>
  <c r="M223" i="7"/>
  <c r="K69" i="7"/>
  <c r="W69" i="7" s="1"/>
  <c r="E112" i="24" s="1"/>
  <c r="K129" i="7"/>
  <c r="W129" i="7" s="1"/>
  <c r="L76" i="7"/>
  <c r="M37" i="7"/>
  <c r="Y37" i="7" s="1"/>
  <c r="D120" i="24" s="1"/>
  <c r="M40" i="7"/>
  <c r="L158" i="7"/>
  <c r="X158" i="7" s="1"/>
  <c r="F53" i="24" s="1"/>
  <c r="K192" i="7"/>
  <c r="W192" i="7" s="1"/>
  <c r="G88" i="24" s="1"/>
  <c r="K133" i="7"/>
  <c r="W133" i="7" s="1"/>
  <c r="K55" i="7"/>
  <c r="M128" i="7"/>
  <c r="Y128" i="7" s="1"/>
  <c r="L236" i="7"/>
  <c r="K244" i="7"/>
  <c r="L81" i="7"/>
  <c r="L223" i="7"/>
  <c r="N221" i="7"/>
  <c r="L192" i="7"/>
  <c r="X192" i="7" s="1"/>
  <c r="G89" i="24" s="1"/>
  <c r="K241" i="7"/>
  <c r="K249" i="7"/>
  <c r="L65" i="7"/>
  <c r="X65" i="7" s="1"/>
  <c r="E119" i="24" s="1"/>
  <c r="L220" i="7"/>
  <c r="M53" i="7"/>
  <c r="K157" i="7"/>
  <c r="L104" i="7"/>
  <c r="X104" i="7" s="1"/>
  <c r="M220" i="7"/>
  <c r="K49" i="7"/>
  <c r="K101" i="7"/>
  <c r="W101" i="7" s="1"/>
  <c r="L37" i="7"/>
  <c r="X37" i="7" s="1"/>
  <c r="D119" i="24" s="1"/>
  <c r="N217" i="7"/>
  <c r="M105" i="7"/>
  <c r="Y105" i="7" s="1"/>
  <c r="K72" i="7"/>
  <c r="K109" i="7"/>
  <c r="W109" i="7" s="1"/>
  <c r="K134" i="7"/>
  <c r="W134" i="7" s="1"/>
  <c r="K104" i="7"/>
  <c r="W104" i="7" s="1"/>
  <c r="L152" i="7"/>
  <c r="X152" i="7" s="1"/>
  <c r="F23" i="24" s="1"/>
  <c r="M76" i="7"/>
  <c r="K111" i="7"/>
  <c r="W111" i="7" s="1"/>
  <c r="L213" i="7"/>
  <c r="L110" i="7"/>
  <c r="X110" i="7" s="1"/>
  <c r="M162" i="7"/>
  <c r="Y162" i="7" s="1"/>
  <c r="F78" i="24" s="1"/>
  <c r="M101" i="7"/>
  <c r="Y101" i="7" s="1"/>
  <c r="L243" i="7"/>
  <c r="K46" i="7"/>
  <c r="M213" i="7"/>
  <c r="L83" i="7"/>
  <c r="L217" i="7"/>
  <c r="K181" i="7"/>
  <c r="W181" i="7" s="1"/>
  <c r="G112" i="24" s="1"/>
  <c r="M109" i="7"/>
  <c r="Y109" i="7" s="1"/>
  <c r="L181" i="7"/>
  <c r="X181" i="7" s="1"/>
  <c r="G113" i="24" s="1"/>
  <c r="L132" i="7"/>
  <c r="X132" i="7" s="1"/>
  <c r="L106" i="7"/>
  <c r="X106" i="7" s="1"/>
  <c r="M54" i="7"/>
  <c r="L188" i="7"/>
  <c r="X188" i="7" s="1"/>
  <c r="G65" i="24" s="1"/>
  <c r="K161" i="7"/>
  <c r="W161" i="7" s="1"/>
  <c r="F70" i="24" s="1"/>
  <c r="L156" i="7"/>
  <c r="X156" i="7" s="1"/>
  <c r="F41" i="24" s="1"/>
  <c r="M134" i="7"/>
  <c r="Y134" i="7" s="1"/>
  <c r="L105" i="7"/>
  <c r="X105" i="7" s="1"/>
  <c r="K83" i="7"/>
  <c r="N220" i="7"/>
  <c r="M125" i="7"/>
  <c r="Y125" i="7" s="1"/>
  <c r="K164" i="7"/>
  <c r="W164" i="7" s="1"/>
  <c r="F88" i="24" s="1"/>
  <c r="L138" i="7"/>
  <c r="X138" i="7" s="1"/>
  <c r="L222" i="7"/>
  <c r="K166" i="7"/>
  <c r="L246" i="7"/>
  <c r="L131" i="7"/>
  <c r="X131" i="7" s="1"/>
  <c r="L47" i="7"/>
  <c r="N214" i="7"/>
  <c r="M49" i="7"/>
  <c r="K97" i="7"/>
  <c r="W97" i="7" s="1"/>
  <c r="L52" i="7"/>
  <c r="M138" i="7"/>
  <c r="Y138" i="7" s="1"/>
  <c r="L240" i="7"/>
  <c r="K245" i="7"/>
  <c r="L103" i="7"/>
  <c r="X103" i="7" s="1"/>
  <c r="L93" i="7"/>
  <c r="F206" i="7"/>
  <c r="C219" i="7"/>
  <c r="K107" i="7"/>
  <c r="L211" i="7"/>
  <c r="N191" i="7"/>
  <c r="H233" i="7"/>
  <c r="O51" i="7"/>
  <c r="K99" i="7"/>
  <c r="N211" i="7"/>
  <c r="N79" i="7"/>
  <c r="G177" i="7"/>
  <c r="F153" i="7"/>
  <c r="O239" i="7"/>
  <c r="N107" i="7"/>
  <c r="F237" i="7"/>
  <c r="H215" i="7"/>
  <c r="F217" i="7"/>
  <c r="O43" i="7"/>
  <c r="M239" i="7"/>
  <c r="O155" i="7"/>
  <c r="H125" i="7"/>
  <c r="D205" i="7"/>
  <c r="G215" i="7"/>
  <c r="D217" i="7"/>
  <c r="L127" i="7"/>
  <c r="O107" i="7"/>
  <c r="E69" i="7"/>
  <c r="N163" i="7"/>
  <c r="E265" i="7"/>
  <c r="C222" i="7"/>
  <c r="F181" i="7"/>
  <c r="F97" i="7"/>
  <c r="G233" i="7"/>
  <c r="C220" i="7"/>
  <c r="G237" i="7"/>
  <c r="E222" i="7"/>
  <c r="D93" i="7"/>
  <c r="H153" i="7"/>
  <c r="C233" i="7"/>
  <c r="P99" i="7"/>
  <c r="D216" i="7"/>
  <c r="D207" i="7"/>
  <c r="N135" i="7"/>
  <c r="D69" i="7"/>
  <c r="D220" i="7"/>
  <c r="F205" i="7"/>
  <c r="F149" i="7"/>
  <c r="C216" i="7"/>
  <c r="K219" i="7"/>
  <c r="D214" i="7"/>
  <c r="M99" i="7"/>
  <c r="F121" i="7"/>
  <c r="D233" i="7"/>
  <c r="G219" i="7"/>
  <c r="H221" i="7"/>
  <c r="P211" i="7"/>
  <c r="D213" i="7"/>
  <c r="H265" i="7"/>
  <c r="E218" i="7"/>
  <c r="G205" i="7"/>
  <c r="M135" i="7"/>
  <c r="E233" i="7"/>
  <c r="O211" i="7"/>
  <c r="G37" i="7"/>
  <c r="P79" i="7"/>
  <c r="L135" i="7"/>
  <c r="E65" i="7"/>
  <c r="O127" i="7"/>
  <c r="C261" i="7"/>
  <c r="E215" i="7"/>
  <c r="G217" i="7"/>
  <c r="D107" i="7"/>
  <c r="H107" i="7"/>
  <c r="E96" i="7"/>
  <c r="H211" i="7"/>
  <c r="G107" i="7"/>
  <c r="G123" i="7"/>
  <c r="G110" i="7"/>
  <c r="C130" i="7"/>
  <c r="C109" i="7"/>
  <c r="E107" i="7"/>
  <c r="C123" i="7"/>
  <c r="F111" i="7"/>
  <c r="E99" i="7"/>
  <c r="E136" i="7"/>
  <c r="G111" i="7"/>
  <c r="E139" i="7"/>
  <c r="G124" i="7"/>
  <c r="E134" i="7"/>
  <c r="G109" i="7"/>
  <c r="E110" i="7"/>
  <c r="G127" i="7"/>
  <c r="G134" i="7"/>
  <c r="F107" i="7"/>
  <c r="H100" i="7"/>
  <c r="H101" i="7"/>
  <c r="E129" i="7"/>
  <c r="E137" i="7"/>
  <c r="D105" i="7"/>
  <c r="F101" i="7"/>
  <c r="D133" i="7"/>
  <c r="F138" i="7"/>
  <c r="C103" i="7"/>
  <c r="D104" i="7"/>
  <c r="D111" i="7"/>
  <c r="C136" i="7"/>
  <c r="F211" i="7"/>
  <c r="E211" i="7"/>
  <c r="E124" i="7"/>
  <c r="F136" i="7"/>
  <c r="F130" i="7"/>
  <c r="E130" i="7"/>
  <c r="D132" i="7"/>
  <c r="H134" i="7"/>
  <c r="G94" i="7"/>
  <c r="C94" i="7"/>
  <c r="G101" i="7"/>
  <c r="F137" i="7"/>
  <c r="D103" i="7"/>
  <c r="I213" i="7"/>
  <c r="F96" i="7"/>
  <c r="H104" i="7"/>
  <c r="G132" i="7"/>
  <c r="L54" i="7"/>
  <c r="M165" i="7"/>
  <c r="Y165" i="7" s="1"/>
  <c r="F96" i="24" s="1"/>
  <c r="L184" i="7"/>
  <c r="X184" i="7" s="1"/>
  <c r="G41" i="24" s="1"/>
  <c r="L124" i="7"/>
  <c r="X124" i="7" s="1"/>
  <c r="K184" i="7"/>
  <c r="W184" i="7" s="1"/>
  <c r="G40" i="24" s="1"/>
  <c r="L218" i="7"/>
  <c r="M149" i="7"/>
  <c r="M38" i="7"/>
  <c r="L68" i="7"/>
  <c r="K100" i="7"/>
  <c r="W100" i="7" s="1"/>
  <c r="M104" i="7"/>
  <c r="Y104" i="7" s="1"/>
  <c r="K39" i="7"/>
  <c r="M130" i="7"/>
  <c r="Y130" i="7" s="1"/>
  <c r="L233" i="7"/>
  <c r="X233" i="7" s="1"/>
  <c r="H119" i="24" s="1"/>
  <c r="L96" i="7"/>
  <c r="X96" i="7" s="1"/>
  <c r="L74" i="7"/>
  <c r="K75" i="7"/>
  <c r="K80" i="7"/>
  <c r="K41" i="7"/>
  <c r="W41" i="7" s="1"/>
  <c r="D112" i="24" s="1"/>
  <c r="M69" i="7"/>
  <c r="Y69" i="7" s="1"/>
  <c r="E114" i="24" s="1"/>
  <c r="M156" i="7"/>
  <c r="Y156" i="7" s="1"/>
  <c r="F42" i="24" s="1"/>
  <c r="M41" i="7"/>
  <c r="Y41" i="7" s="1"/>
  <c r="D114" i="24" s="1"/>
  <c r="L39" i="7"/>
  <c r="K162" i="7"/>
  <c r="L128" i="7"/>
  <c r="X128" i="7" s="1"/>
  <c r="J177" i="7"/>
  <c r="M111" i="7"/>
  <c r="Y111" i="7" s="1"/>
  <c r="M122" i="7"/>
  <c r="Y122" i="7" s="1"/>
  <c r="L248" i="7"/>
  <c r="K179" i="7"/>
  <c r="W179" i="7" s="1"/>
  <c r="G16" i="24" s="1"/>
  <c r="K67" i="7"/>
  <c r="L95" i="7"/>
  <c r="X95" i="7" s="1"/>
  <c r="K138" i="7"/>
  <c r="W138" i="7" s="1"/>
  <c r="L66" i="7"/>
  <c r="N205" i="7"/>
  <c r="Z205" i="7" s="1"/>
  <c r="L185" i="7"/>
  <c r="X185" i="7" s="1"/>
  <c r="G47" i="24" s="1"/>
  <c r="L165" i="7"/>
  <c r="X165" i="7" s="1"/>
  <c r="F95" i="24" s="1"/>
  <c r="M221" i="7"/>
  <c r="M48" i="7"/>
  <c r="M65" i="7"/>
  <c r="Y65" i="7" s="1"/>
  <c r="E120" i="24" s="1"/>
  <c r="K246" i="7"/>
  <c r="L75" i="7"/>
  <c r="K45" i="7"/>
  <c r="K68" i="7"/>
  <c r="L149" i="7"/>
  <c r="N222" i="7"/>
  <c r="M73" i="7"/>
  <c r="L189" i="7"/>
  <c r="X189" i="7" s="1"/>
  <c r="G71" i="24" s="1"/>
  <c r="K187" i="7"/>
  <c r="W187" i="7" s="1"/>
  <c r="G58" i="24" s="1"/>
  <c r="K102" i="7"/>
  <c r="W102" i="7" s="1"/>
  <c r="K132" i="7"/>
  <c r="W132" i="7" s="1"/>
  <c r="L136" i="7"/>
  <c r="X136" i="7" s="1"/>
  <c r="K108" i="7"/>
  <c r="W108" i="7" s="1"/>
  <c r="L137" i="7"/>
  <c r="X137" i="7" s="1"/>
  <c r="M67" i="7"/>
  <c r="K124" i="7"/>
  <c r="W124" i="7" s="1"/>
  <c r="M216" i="7"/>
  <c r="N215" i="7"/>
  <c r="L249" i="7"/>
  <c r="K195" i="7"/>
  <c r="W195" i="7" s="1"/>
  <c r="G106" i="24" s="1"/>
  <c r="L209" i="7"/>
  <c r="X209" i="7" s="1"/>
  <c r="L167" i="7"/>
  <c r="X167" i="7" s="1"/>
  <c r="F107" i="24" s="1"/>
  <c r="M159" i="7"/>
  <c r="Y159" i="7" s="1"/>
  <c r="F60" i="24" s="1"/>
  <c r="M52" i="7"/>
  <c r="L69" i="7"/>
  <c r="X69" i="7" s="1"/>
  <c r="E113" i="24" s="1"/>
  <c r="K248" i="7"/>
  <c r="L208" i="7"/>
  <c r="K177" i="7"/>
  <c r="M77" i="7"/>
  <c r="L180" i="7"/>
  <c r="X180" i="7" s="1"/>
  <c r="G23" i="24" s="1"/>
  <c r="L44" i="7"/>
  <c r="N216" i="7"/>
  <c r="L194" i="7"/>
  <c r="X194" i="7" s="1"/>
  <c r="G101" i="24" s="1"/>
  <c r="J233" i="7"/>
  <c r="K131" i="7"/>
  <c r="W131" i="7" s="1"/>
  <c r="M82" i="7"/>
  <c r="K194" i="7"/>
  <c r="W194" i="7" s="1"/>
  <c r="G100" i="24" s="1"/>
  <c r="K180" i="7"/>
  <c r="W180" i="7" s="1"/>
  <c r="G22" i="24" s="1"/>
  <c r="K47" i="7"/>
  <c r="M121" i="7"/>
  <c r="M68" i="7"/>
  <c r="M206" i="7"/>
  <c r="K209" i="7"/>
  <c r="W209" i="7" s="1"/>
  <c r="F219" i="7"/>
  <c r="K191" i="7"/>
  <c r="F214" i="7"/>
  <c r="O79" i="7"/>
  <c r="E153" i="7"/>
  <c r="D65" i="7"/>
  <c r="H222" i="7"/>
  <c r="E149" i="7"/>
  <c r="P239" i="7"/>
  <c r="C177" i="7"/>
  <c r="H212" i="7"/>
  <c r="E121" i="7"/>
  <c r="E221" i="7"/>
  <c r="E217" i="7"/>
  <c r="H219" i="7"/>
  <c r="E207" i="7"/>
  <c r="E237" i="7"/>
  <c r="K71" i="7"/>
  <c r="K247" i="7"/>
  <c r="D41" i="7"/>
  <c r="G121" i="7"/>
  <c r="H217" i="7"/>
  <c r="G149" i="7"/>
  <c r="D208" i="7"/>
  <c r="O219" i="7"/>
  <c r="N219" i="7"/>
  <c r="G218" i="7"/>
  <c r="N183" i="7"/>
  <c r="P163" i="7"/>
  <c r="C237" i="7"/>
  <c r="C125" i="7"/>
  <c r="G153" i="7"/>
  <c r="G261" i="7"/>
  <c r="D121" i="7"/>
  <c r="P183" i="7"/>
  <c r="H65" i="7"/>
  <c r="M71" i="7"/>
  <c r="M247" i="7"/>
  <c r="L51" i="7"/>
  <c r="C217" i="7"/>
  <c r="I223" i="7"/>
  <c r="F69" i="7"/>
  <c r="F37" i="7"/>
  <c r="L71" i="7"/>
  <c r="C93" i="7"/>
  <c r="P247" i="7"/>
  <c r="H121" i="7"/>
  <c r="D209" i="7"/>
  <c r="F215" i="7"/>
  <c r="H218" i="7"/>
  <c r="H69" i="7"/>
  <c r="O183" i="7"/>
  <c r="D221" i="7"/>
  <c r="F177" i="7"/>
  <c r="E41" i="7"/>
  <c r="N239" i="7"/>
  <c r="K239" i="7"/>
  <c r="H223" i="7"/>
  <c r="L247" i="7"/>
  <c r="H206" i="7"/>
  <c r="H93" i="7"/>
  <c r="C205" i="7"/>
  <c r="D134" i="7"/>
  <c r="E138" i="7"/>
  <c r="G137" i="7"/>
  <c r="H135" i="7"/>
  <c r="E106" i="7"/>
  <c r="E108" i="7"/>
  <c r="F134" i="7"/>
  <c r="H139" i="7"/>
  <c r="I138" i="7"/>
  <c r="C122" i="7"/>
  <c r="J211" i="7"/>
  <c r="F109" i="7"/>
  <c r="C135" i="7"/>
  <c r="H137" i="7"/>
  <c r="G139" i="7"/>
  <c r="G133" i="7"/>
  <c r="C139" i="7"/>
  <c r="H127" i="7"/>
  <c r="F133" i="7"/>
  <c r="H102" i="7"/>
  <c r="E94" i="7"/>
  <c r="C266" i="7"/>
  <c r="D101" i="7"/>
  <c r="J265" i="7"/>
  <c r="E103" i="7"/>
  <c r="C107" i="7"/>
  <c r="J219" i="7"/>
  <c r="D96" i="7"/>
  <c r="F108" i="7"/>
  <c r="C106" i="7"/>
  <c r="G95" i="7"/>
  <c r="E216" i="7"/>
  <c r="E133" i="7"/>
  <c r="F127" i="7"/>
  <c r="D110" i="7"/>
  <c r="E131" i="7"/>
  <c r="H129" i="7"/>
  <c r="D130" i="7"/>
  <c r="G266" i="7"/>
  <c r="F135" i="7"/>
  <c r="C99" i="7"/>
  <c r="H132" i="7"/>
  <c r="D215" i="7"/>
  <c r="H138" i="7"/>
  <c r="H109" i="7"/>
  <c r="H122" i="7"/>
  <c r="I208" i="7"/>
  <c r="D131" i="7"/>
  <c r="F132" i="7"/>
  <c r="M93" i="7"/>
  <c r="M131" i="7"/>
  <c r="Y131" i="7" s="1"/>
  <c r="L186" i="7"/>
  <c r="X186" i="7" s="1"/>
  <c r="G53" i="24" s="1"/>
  <c r="M222" i="7"/>
  <c r="L166" i="7"/>
  <c r="X166" i="7" s="1"/>
  <c r="F101" i="24" s="1"/>
  <c r="K136" i="7"/>
  <c r="W136" i="7" s="1"/>
  <c r="N207" i="7"/>
  <c r="L251" i="7"/>
  <c r="M212" i="7"/>
  <c r="K106" i="7"/>
  <c r="W106" i="7" s="1"/>
  <c r="M110" i="7"/>
  <c r="Y110" i="7" s="1"/>
  <c r="L250" i="7"/>
  <c r="L157" i="7"/>
  <c r="X157" i="7" s="1"/>
  <c r="F47" i="24" s="1"/>
  <c r="M215" i="7"/>
  <c r="L38" i="7"/>
  <c r="M81" i="7"/>
  <c r="M78" i="7"/>
  <c r="L129" i="7"/>
  <c r="X129" i="7" s="1"/>
  <c r="K95" i="7"/>
  <c r="W95" i="7" s="1"/>
  <c r="L108" i="7"/>
  <c r="X108" i="7" s="1"/>
  <c r="L46" i="7"/>
  <c r="L55" i="7"/>
  <c r="M66" i="7"/>
  <c r="L121" i="7"/>
  <c r="L94" i="7"/>
  <c r="X94" i="7" s="1"/>
  <c r="K151" i="7"/>
  <c r="W151" i="7" s="1"/>
  <c r="F16" i="24" s="1"/>
  <c r="K77" i="7"/>
  <c r="K240" i="7"/>
  <c r="L177" i="7"/>
  <c r="L40" i="7"/>
  <c r="K153" i="7"/>
  <c r="W153" i="7" s="1"/>
  <c r="F112" i="24" s="1"/>
  <c r="K160" i="7"/>
  <c r="M83" i="7"/>
  <c r="L80" i="7"/>
  <c r="L111" i="7"/>
  <c r="X111" i="7" s="1"/>
  <c r="K82" i="7"/>
  <c r="M96" i="7"/>
  <c r="Y96" i="7" s="1"/>
  <c r="N223" i="7"/>
  <c r="L245" i="7"/>
  <c r="K94" i="7"/>
  <c r="W94" i="7" s="1"/>
  <c r="L100" i="7"/>
  <c r="X100" i="7" s="1"/>
  <c r="L67" i="7"/>
  <c r="M167" i="7"/>
  <c r="Y167" i="7" s="1"/>
  <c r="F108" i="24" s="1"/>
  <c r="M132" i="7"/>
  <c r="Y132" i="7" s="1"/>
  <c r="L102" i="7"/>
  <c r="X102" i="7" s="1"/>
  <c r="K159" i="7"/>
  <c r="L130" i="7"/>
  <c r="X130" i="7" s="1"/>
  <c r="M160" i="7"/>
  <c r="Y160" i="7" s="1"/>
  <c r="F66" i="24" s="1"/>
  <c r="K188" i="7"/>
  <c r="W188" i="7" s="1"/>
  <c r="G64" i="24" s="1"/>
  <c r="L109" i="7"/>
  <c r="X109" i="7" s="1"/>
  <c r="K38" i="7"/>
  <c r="K110" i="7"/>
  <c r="W110" i="7" s="1"/>
  <c r="M133" i="7"/>
  <c r="Y133" i="7" s="1"/>
  <c r="M50" i="7"/>
  <c r="K125" i="7"/>
  <c r="W125" i="7" s="1"/>
  <c r="L205" i="7"/>
  <c r="X205" i="7" s="1"/>
  <c r="K165" i="7"/>
  <c r="W165" i="7" s="1"/>
  <c r="F94" i="24" s="1"/>
  <c r="M208" i="7"/>
  <c r="K123" i="7"/>
  <c r="W123" i="7" s="1"/>
  <c r="M166" i="7"/>
  <c r="Y166" i="7" s="1"/>
  <c r="F102" i="24" s="1"/>
  <c r="M80" i="7"/>
  <c r="L237" i="7"/>
  <c r="X237" i="7" s="1"/>
  <c r="H113" i="24" s="1"/>
  <c r="L134" i="7"/>
  <c r="X134" i="7" s="1"/>
  <c r="K185" i="7"/>
  <c r="W185" i="7" s="1"/>
  <c r="G46" i="24" s="1"/>
  <c r="K215" i="7"/>
  <c r="L122" i="7"/>
  <c r="X122" i="7" s="1"/>
  <c r="M97" i="7"/>
  <c r="Y97" i="7" s="1"/>
  <c r="M47" i="7"/>
  <c r="L187" i="7"/>
  <c r="X187" i="7" s="1"/>
  <c r="G59" i="24" s="1"/>
  <c r="K103" i="7"/>
  <c r="W103" i="7" s="1"/>
  <c r="L78" i="7"/>
  <c r="K40" i="7"/>
  <c r="K137" i="7"/>
  <c r="W137" i="7" s="1"/>
  <c r="M164" i="7"/>
  <c r="Y164" i="7" s="1"/>
  <c r="F90" i="24" s="1"/>
  <c r="L195" i="7"/>
  <c r="X195" i="7" s="1"/>
  <c r="G107" i="24" s="1"/>
  <c r="K186" i="7"/>
  <c r="W186" i="7" s="1"/>
  <c r="G52" i="24" s="1"/>
  <c r="L82" i="7"/>
  <c r="K242" i="7"/>
  <c r="K78" i="7"/>
  <c r="K190" i="7"/>
  <c r="W190" i="7" s="1"/>
  <c r="G76" i="24" s="1"/>
  <c r="M124" i="7"/>
  <c r="Y124" i="7" s="1"/>
  <c r="M46" i="7"/>
  <c r="L162" i="7"/>
  <c r="X162" i="7" s="1"/>
  <c r="F77" i="24" s="1"/>
  <c r="L206" i="7"/>
  <c r="K122" i="7"/>
  <c r="W122" i="7" s="1"/>
  <c r="K37" i="7"/>
  <c r="W37" i="7" s="1"/>
  <c r="D118" i="24" s="1"/>
  <c r="M136" i="7"/>
  <c r="Y136" i="7" s="1"/>
  <c r="N218" i="7"/>
  <c r="L133" i="7"/>
  <c r="X133" i="7" s="1"/>
  <c r="K250" i="7"/>
  <c r="K235" i="7"/>
  <c r="K44" i="7"/>
  <c r="K74" i="7"/>
  <c r="H207" i="7"/>
  <c r="L43" i="7"/>
  <c r="D177" i="7"/>
  <c r="L107" i="7"/>
  <c r="E208" i="7"/>
  <c r="D265" i="7"/>
  <c r="P43" i="7"/>
  <c r="C213" i="7"/>
  <c r="D149" i="7"/>
  <c r="N51" i="7"/>
  <c r="F265" i="7"/>
  <c r="E97" i="7"/>
  <c r="P107" i="7"/>
  <c r="F222" i="7"/>
  <c r="D237" i="7"/>
  <c r="C223" i="7"/>
  <c r="G69" i="7"/>
  <c r="H97" i="7"/>
  <c r="F216" i="7"/>
  <c r="H220" i="7"/>
  <c r="M127" i="7"/>
  <c r="E261" i="7"/>
  <c r="E177" i="7"/>
  <c r="N71" i="7"/>
  <c r="F208" i="7"/>
  <c r="M155" i="7"/>
  <c r="K211" i="7"/>
  <c r="C218" i="7"/>
  <c r="P191" i="7"/>
  <c r="G181" i="7"/>
  <c r="C221" i="7"/>
  <c r="M163" i="7"/>
  <c r="G65" i="7"/>
  <c r="E37" i="7"/>
  <c r="D37" i="7"/>
  <c r="L155" i="7"/>
  <c r="D206" i="7"/>
  <c r="G221" i="7"/>
  <c r="D261" i="7"/>
  <c r="L239" i="7"/>
  <c r="I222" i="7"/>
  <c r="C206" i="7"/>
  <c r="D218" i="7"/>
  <c r="M219" i="7"/>
  <c r="E93" i="7"/>
  <c r="H237" i="7"/>
  <c r="P219" i="7"/>
  <c r="C65" i="7"/>
  <c r="D222" i="7"/>
  <c r="E213" i="7"/>
  <c r="H209" i="7"/>
  <c r="G220" i="7"/>
  <c r="F213" i="7"/>
  <c r="O247" i="7"/>
  <c r="H177" i="7"/>
  <c r="C37" i="7"/>
  <c r="H213" i="7"/>
  <c r="D181" i="7"/>
  <c r="C265" i="7"/>
  <c r="P127" i="7"/>
  <c r="F220" i="7"/>
  <c r="M191" i="7"/>
  <c r="C41" i="7"/>
  <c r="K135" i="7"/>
  <c r="N99" i="7"/>
  <c r="F125" i="7"/>
  <c r="G207" i="7"/>
  <c r="G206" i="7"/>
  <c r="D97" i="7"/>
  <c r="H41" i="7"/>
  <c r="E123" i="7"/>
  <c r="J207" i="7"/>
  <c r="H131" i="7"/>
  <c r="H123" i="7"/>
  <c r="I218" i="7"/>
  <c r="F103" i="7"/>
  <c r="E111" i="7"/>
  <c r="G103" i="7"/>
  <c r="C214" i="7"/>
  <c r="E266" i="7"/>
  <c r="F124" i="7"/>
  <c r="E95" i="7"/>
  <c r="H136" i="7"/>
  <c r="D94" i="7"/>
  <c r="D102" i="7"/>
  <c r="J223" i="7"/>
  <c r="C134" i="7"/>
  <c r="F94" i="7"/>
  <c r="I207" i="7"/>
  <c r="E105" i="7"/>
  <c r="H124" i="7"/>
  <c r="J220" i="7"/>
  <c r="F95" i="7"/>
  <c r="E122" i="7"/>
  <c r="D135" i="7"/>
  <c r="E132" i="7"/>
  <c r="F123" i="7"/>
  <c r="C95" i="7"/>
  <c r="G122" i="7"/>
  <c r="I214" i="7"/>
  <c r="C131" i="7"/>
  <c r="C124" i="7"/>
  <c r="G136" i="7"/>
  <c r="I111" i="7"/>
  <c r="D106" i="7"/>
  <c r="C101" i="7"/>
  <c r="D124" i="7"/>
  <c r="C211" i="7"/>
  <c r="E135" i="7"/>
  <c r="G106" i="7"/>
  <c r="H94" i="7"/>
  <c r="I209" i="7"/>
  <c r="J222" i="7"/>
  <c r="D139" i="7"/>
  <c r="G105" i="7"/>
  <c r="G130" i="7"/>
  <c r="C129" i="7"/>
  <c r="D129" i="7"/>
  <c r="C132" i="7"/>
  <c r="C127" i="7"/>
  <c r="C104" i="7"/>
  <c r="F110" i="7"/>
  <c r="F122" i="7"/>
  <c r="D266" i="7"/>
  <c r="F104" i="7"/>
  <c r="G135" i="7"/>
  <c r="G99" i="7"/>
  <c r="N97" i="7"/>
  <c r="Z97" i="7" s="1"/>
  <c r="N138" i="7"/>
  <c r="Z138" i="7" s="1"/>
  <c r="N111" i="7"/>
  <c r="Z111" i="7" s="1"/>
  <c r="N48" i="7"/>
  <c r="N157" i="7"/>
  <c r="Z157" i="7" s="1"/>
  <c r="F49" i="24" s="1"/>
  <c r="M246" i="7"/>
  <c r="M177" i="7"/>
  <c r="Y177" i="7" s="1"/>
  <c r="G120" i="24" s="1"/>
  <c r="N83" i="7"/>
  <c r="N153" i="7"/>
  <c r="Z153" i="7" s="1"/>
  <c r="F115" i="24" s="1"/>
  <c r="N110" i="7"/>
  <c r="Z110" i="7" s="1"/>
  <c r="N73" i="7"/>
  <c r="N77" i="7"/>
  <c r="M251" i="7"/>
  <c r="M181" i="7"/>
  <c r="Y181" i="7" s="1"/>
  <c r="G114" i="24" s="1"/>
  <c r="M192" i="7"/>
  <c r="Y192" i="7" s="1"/>
  <c r="G90" i="24" s="1"/>
  <c r="N55" i="7"/>
  <c r="N65" i="7"/>
  <c r="Z65" i="7" s="1"/>
  <c r="E121" i="24" s="1"/>
  <c r="N166" i="7"/>
  <c r="Z166" i="7" s="1"/>
  <c r="F103" i="24" s="1"/>
  <c r="O214" i="7"/>
  <c r="N139" i="7"/>
  <c r="Z139" i="7" s="1"/>
  <c r="N93" i="7"/>
  <c r="Z93" i="7" s="1"/>
  <c r="N159" i="7"/>
  <c r="Z159" i="7" s="1"/>
  <c r="F61" i="24" s="1"/>
  <c r="N38" i="7"/>
  <c r="M179" i="7"/>
  <c r="Y179" i="7" s="1"/>
  <c r="G18" i="24" s="1"/>
  <c r="O83" i="7"/>
  <c r="N124" i="7"/>
  <c r="Z124" i="7" s="1"/>
  <c r="N150" i="7"/>
  <c r="Z150" i="7" s="1"/>
  <c r="F13" i="24" s="1"/>
  <c r="N167" i="7"/>
  <c r="Z167" i="7" s="1"/>
  <c r="F109" i="24" s="1"/>
  <c r="N76" i="7"/>
  <c r="N72" i="7"/>
  <c r="O218" i="7"/>
  <c r="N122" i="7"/>
  <c r="Z122" i="7" s="1"/>
  <c r="M235" i="7"/>
  <c r="N137" i="7"/>
  <c r="Z137" i="7" s="1"/>
  <c r="N74" i="7"/>
  <c r="O207" i="7"/>
  <c r="N75" i="7"/>
  <c r="M242" i="7"/>
  <c r="M243" i="7"/>
  <c r="N95" i="7"/>
  <c r="Z95" i="7" s="1"/>
  <c r="N109" i="7"/>
  <c r="Z109" i="7" s="1"/>
  <c r="N102" i="7"/>
  <c r="Z102" i="7" s="1"/>
  <c r="N134" i="7"/>
  <c r="Z134" i="7" s="1"/>
  <c r="N54" i="7"/>
  <c r="N121" i="7"/>
  <c r="Z121" i="7" s="1"/>
  <c r="M195" i="7"/>
  <c r="Y195" i="7" s="1"/>
  <c r="G108" i="24" s="1"/>
  <c r="M250" i="7"/>
  <c r="N78" i="7"/>
  <c r="N165" i="7"/>
  <c r="Z165" i="7" s="1"/>
  <c r="F97" i="24" s="1"/>
  <c r="N158" i="7"/>
  <c r="Z158" i="7" s="1"/>
  <c r="F55" i="24" s="1"/>
  <c r="O212" i="7"/>
  <c r="N106" i="7"/>
  <c r="Z106" i="7" s="1"/>
  <c r="O221" i="7"/>
  <c r="N235" i="7"/>
  <c r="M233" i="7"/>
  <c r="Y233" i="7" s="1"/>
  <c r="H120" i="24" s="1"/>
  <c r="M248" i="7"/>
  <c r="O223" i="7"/>
  <c r="N129" i="7"/>
  <c r="Z129" i="7" s="1"/>
  <c r="N162" i="7"/>
  <c r="Z162" i="7" s="1"/>
  <c r="F79" i="24" s="1"/>
  <c r="O215" i="7"/>
  <c r="N47" i="7"/>
  <c r="N69" i="7"/>
  <c r="Z69" i="7" s="1"/>
  <c r="E115" i="24" s="1"/>
  <c r="N37" i="7"/>
  <c r="Z37" i="7" s="1"/>
  <c r="D121" i="24" s="1"/>
  <c r="M187" i="7"/>
  <c r="Y187" i="7" s="1"/>
  <c r="G60" i="24" s="1"/>
  <c r="M188" i="7"/>
  <c r="Y188" i="7" s="1"/>
  <c r="G66" i="24" s="1"/>
  <c r="M234" i="7"/>
  <c r="O213" i="7"/>
  <c r="N164" i="7"/>
  <c r="Z164" i="7" s="1"/>
  <c r="F91" i="24" s="1"/>
  <c r="O222" i="7"/>
  <c r="N131" i="7"/>
  <c r="Z131" i="7" s="1"/>
  <c r="N66" i="7"/>
  <c r="M236" i="7"/>
  <c r="M178" i="7"/>
  <c r="Y178" i="7" s="1"/>
  <c r="G12" i="24" s="1"/>
  <c r="M237" i="7"/>
  <c r="Y237" i="7" s="1"/>
  <c r="H114" i="24" s="1"/>
  <c r="N160" i="7"/>
  <c r="Z160" i="7" s="1"/>
  <c r="F67" i="24" s="1"/>
  <c r="N136" i="7"/>
  <c r="Z136" i="7" s="1"/>
  <c r="N52" i="7"/>
  <c r="N103" i="7"/>
  <c r="Z103" i="7" s="1"/>
  <c r="N132" i="7"/>
  <c r="Z132" i="7" s="1"/>
  <c r="M193" i="7"/>
  <c r="Y193" i="7" s="1"/>
  <c r="G96" i="24" s="1"/>
  <c r="M249" i="7"/>
  <c r="N104" i="7"/>
  <c r="Z104" i="7" s="1"/>
  <c r="N45" i="7"/>
  <c r="N94" i="7"/>
  <c r="Z94" i="7" s="1"/>
  <c r="O220" i="7"/>
  <c r="N80" i="7"/>
  <c r="N50" i="7"/>
  <c r="N39" i="7"/>
  <c r="M244" i="7"/>
  <c r="M184" i="7"/>
  <c r="Y184" i="7" s="1"/>
  <c r="G42" i="24" s="1"/>
  <c r="N68" i="7"/>
  <c r="O45" i="7"/>
  <c r="N125" i="7"/>
  <c r="Z125" i="7" s="1"/>
  <c r="O206" i="7"/>
  <c r="N108" i="7"/>
  <c r="Z108" i="7" s="1"/>
  <c r="N149" i="7"/>
  <c r="Z149" i="7" s="1"/>
  <c r="F121" i="24" s="1"/>
  <c r="N40" i="7"/>
  <c r="N44" i="7"/>
  <c r="M241" i="7"/>
  <c r="M189" i="7"/>
  <c r="Y189" i="7" s="1"/>
  <c r="G72" i="24" s="1"/>
  <c r="N151" i="7"/>
  <c r="Z151" i="7" s="1"/>
  <c r="F19" i="24" s="1"/>
  <c r="O216" i="7"/>
  <c r="N128" i="7"/>
  <c r="Z128" i="7" s="1"/>
  <c r="N96" i="7"/>
  <c r="Z96" i="7" s="1"/>
  <c r="N133" i="7"/>
  <c r="Z133" i="7" s="1"/>
  <c r="N81" i="7"/>
  <c r="M190" i="7"/>
  <c r="Y190" i="7" s="1"/>
  <c r="G78" i="24" s="1"/>
  <c r="N156" i="7"/>
  <c r="Z156" i="7" s="1"/>
  <c r="F43" i="24" s="1"/>
  <c r="N105" i="7"/>
  <c r="Z105" i="7" s="1"/>
  <c r="O217" i="7"/>
  <c r="N209" i="7"/>
  <c r="Z209" i="7" s="1"/>
  <c r="M240" i="7"/>
  <c r="M186" i="7"/>
  <c r="Y186" i="7" s="1"/>
  <c r="G54" i="24" s="1"/>
  <c r="M180" i="7"/>
  <c r="Y180" i="7" s="1"/>
  <c r="G24" i="24" s="1"/>
  <c r="N41" i="7"/>
  <c r="Z41" i="7" s="1"/>
  <c r="D115" i="24" s="1"/>
  <c r="N100" i="7"/>
  <c r="Z100" i="7" s="1"/>
  <c r="N161" i="7"/>
  <c r="Z161" i="7" s="1"/>
  <c r="F73" i="24" s="1"/>
  <c r="N82" i="7"/>
  <c r="N67" i="7"/>
  <c r="M194" i="7"/>
  <c r="Y194" i="7" s="1"/>
  <c r="G102" i="24" s="1"/>
  <c r="N123" i="7"/>
  <c r="Z123" i="7" s="1"/>
  <c r="O205" i="7"/>
  <c r="AA205" i="7" s="1"/>
  <c r="N53" i="7"/>
  <c r="N130" i="7"/>
  <c r="Z130" i="7" s="1"/>
  <c r="N152" i="7"/>
  <c r="Z152" i="7" s="1"/>
  <c r="F25" i="24" s="1"/>
  <c r="N49" i="7"/>
  <c r="N101" i="7"/>
  <c r="Z101" i="7" s="1"/>
  <c r="O208" i="7"/>
  <c r="N46" i="7"/>
  <c r="M185" i="7"/>
  <c r="Y185" i="7" s="1"/>
  <c r="G48" i="24" s="1"/>
  <c r="M245" i="7"/>
  <c r="O78" i="7"/>
  <c r="O166" i="7"/>
  <c r="AA166" i="7" s="1"/>
  <c r="F104" i="24" s="1"/>
  <c r="O76" i="7"/>
  <c r="N245" i="7"/>
  <c r="N187" i="7"/>
  <c r="Z187" i="7" s="1"/>
  <c r="G61" i="24" s="1"/>
  <c r="N249" i="7"/>
  <c r="N248" i="7"/>
  <c r="N242" i="7"/>
  <c r="N194" i="7"/>
  <c r="Z194" i="7" s="1"/>
  <c r="G103" i="24" s="1"/>
  <c r="N180" i="7"/>
  <c r="Z180" i="7" s="1"/>
  <c r="G25" i="24" s="1"/>
  <c r="N251" i="7"/>
  <c r="N237" i="7"/>
  <c r="Z237" i="7" s="1"/>
  <c r="H115" i="24" s="1"/>
  <c r="O50" i="7"/>
  <c r="O161" i="7"/>
  <c r="AA161" i="7" s="1"/>
  <c r="F74" i="24" s="1"/>
  <c r="O66" i="7"/>
  <c r="O139" i="7"/>
  <c r="AA139" i="7" s="1"/>
  <c r="O93" i="7"/>
  <c r="AA93" i="7" s="1"/>
  <c r="P216" i="7"/>
  <c r="P217" i="7"/>
  <c r="O162" i="7"/>
  <c r="AA162" i="7" s="1"/>
  <c r="F80" i="24" s="1"/>
  <c r="O67" i="7"/>
  <c r="O128" i="7"/>
  <c r="AA128" i="7" s="1"/>
  <c r="O160" i="7"/>
  <c r="AA160" i="7" s="1"/>
  <c r="F68" i="24" s="1"/>
  <c r="P68" i="7"/>
  <c r="P208" i="7"/>
  <c r="O96" i="7"/>
  <c r="AA96" i="7" s="1"/>
  <c r="O130" i="7"/>
  <c r="AA130" i="7" s="1"/>
  <c r="O94" i="7"/>
  <c r="AA94" i="7" s="1"/>
  <c r="O167" i="7"/>
  <c r="AA167" i="7" s="1"/>
  <c r="F110" i="24" s="1"/>
  <c r="P223" i="7"/>
  <c r="O54" i="7"/>
  <c r="N234" i="7"/>
  <c r="N250" i="7"/>
  <c r="N244" i="7"/>
  <c r="N190" i="7"/>
  <c r="Z190" i="7" s="1"/>
  <c r="G79" i="24" s="1"/>
  <c r="N186" i="7"/>
  <c r="Z186" i="7" s="1"/>
  <c r="G55" i="24" s="1"/>
  <c r="N184" i="7"/>
  <c r="Z184" i="7" s="1"/>
  <c r="G43" i="24" s="1"/>
  <c r="N193" i="7"/>
  <c r="Z193" i="7" s="1"/>
  <c r="G97" i="24" s="1"/>
  <c r="O251" i="7"/>
  <c r="N236" i="7"/>
  <c r="O134" i="7"/>
  <c r="AA134" i="7" s="1"/>
  <c r="O105" i="7"/>
  <c r="AA105" i="7" s="1"/>
  <c r="O100" i="7"/>
  <c r="AA100" i="7" s="1"/>
  <c r="O38" i="7"/>
  <c r="O37" i="7"/>
  <c r="AA37" i="7" s="1"/>
  <c r="D122" i="24" s="1"/>
  <c r="O138" i="7"/>
  <c r="AA138" i="7" s="1"/>
  <c r="O165" i="7"/>
  <c r="AA165" i="7" s="1"/>
  <c r="F98" i="24" s="1"/>
  <c r="O129" i="7"/>
  <c r="AA129" i="7" s="1"/>
  <c r="O97" i="7"/>
  <c r="AA97" i="7" s="1"/>
  <c r="O152" i="7"/>
  <c r="AA152" i="7" s="1"/>
  <c r="F26" i="24" s="1"/>
  <c r="O151" i="7"/>
  <c r="AA151" i="7" s="1"/>
  <c r="F20" i="24" s="1"/>
  <c r="O136" i="7"/>
  <c r="AA136" i="7" s="1"/>
  <c r="O102" i="7"/>
  <c r="AA102" i="7" s="1"/>
  <c r="O150" i="7"/>
  <c r="AA150" i="7" s="1"/>
  <c r="F14" i="24" s="1"/>
  <c r="P221" i="7"/>
  <c r="O209" i="7"/>
  <c r="AA209" i="7" s="1"/>
  <c r="O44" i="7"/>
  <c r="O49" i="7"/>
  <c r="N178" i="7"/>
  <c r="Z178" i="7" s="1"/>
  <c r="G13" i="24" s="1"/>
  <c r="N240" i="7"/>
  <c r="N189" i="7"/>
  <c r="Z189" i="7" s="1"/>
  <c r="G73" i="24" s="1"/>
  <c r="N195" i="7"/>
  <c r="Z195" i="7" s="1"/>
  <c r="G109" i="24" s="1"/>
  <c r="N185" i="7"/>
  <c r="Z185" i="7" s="1"/>
  <c r="G49" i="24" s="1"/>
  <c r="N233" i="7"/>
  <c r="Z233" i="7" s="1"/>
  <c r="H121" i="24" s="1"/>
  <c r="N246" i="7"/>
  <c r="N243" i="7"/>
  <c r="O53" i="7"/>
  <c r="P207" i="7"/>
  <c r="O69" i="7"/>
  <c r="AA69" i="7" s="1"/>
  <c r="E116" i="24" s="1"/>
  <c r="O68" i="7"/>
  <c r="O133" i="7"/>
  <c r="AA133" i="7" s="1"/>
  <c r="O103" i="7"/>
  <c r="AA103" i="7" s="1"/>
  <c r="O156" i="7"/>
  <c r="AA156" i="7" s="1"/>
  <c r="F44" i="24" s="1"/>
  <c r="O121" i="7"/>
  <c r="AA121" i="7" s="1"/>
  <c r="O82" i="7"/>
  <c r="O109" i="7"/>
  <c r="AA109" i="7" s="1"/>
  <c r="O132" i="7"/>
  <c r="AA132" i="7" s="1"/>
  <c r="O101" i="7"/>
  <c r="AA101" i="7" s="1"/>
  <c r="O153" i="7"/>
  <c r="AA153" i="7" s="1"/>
  <c r="F116" i="24" s="1"/>
  <c r="O77" i="7"/>
  <c r="O95" i="7"/>
  <c r="AA95" i="7" s="1"/>
  <c r="O108" i="7"/>
  <c r="AA108" i="7" s="1"/>
  <c r="O158" i="7"/>
  <c r="AA158" i="7" s="1"/>
  <c r="F56" i="24" s="1"/>
  <c r="P215" i="7"/>
  <c r="O52" i="7"/>
  <c r="O125" i="7"/>
  <c r="AA125" i="7" s="1"/>
  <c r="O48" i="7"/>
  <c r="O80" i="7"/>
  <c r="O65" i="7"/>
  <c r="AA65" i="7" s="1"/>
  <c r="E122" i="24" s="1"/>
  <c r="O47" i="7"/>
  <c r="N177" i="7"/>
  <c r="Z177" i="7" s="1"/>
  <c r="G121" i="24" s="1"/>
  <c r="N188" i="7"/>
  <c r="Z188" i="7" s="1"/>
  <c r="G67" i="24" s="1"/>
  <c r="N241" i="7"/>
  <c r="N192" i="7"/>
  <c r="Z192" i="7" s="1"/>
  <c r="G91" i="24" s="1"/>
  <c r="N181" i="7"/>
  <c r="Z181" i="7" s="1"/>
  <c r="G115" i="24" s="1"/>
  <c r="N179" i="7"/>
  <c r="Z179" i="7" s="1"/>
  <c r="G19" i="24" s="1"/>
  <c r="O248" i="7"/>
  <c r="O177" i="7"/>
  <c r="AA177" i="7" s="1"/>
  <c r="G122" i="24" s="1"/>
  <c r="O233" i="7"/>
  <c r="AA233" i="7" s="1"/>
  <c r="H122" i="24" s="1"/>
  <c r="P39" i="7"/>
  <c r="O246" i="7"/>
  <c r="O249" i="7"/>
  <c r="O240" i="7"/>
  <c r="O244" i="7"/>
  <c r="O241" i="7"/>
  <c r="O237" i="7"/>
  <c r="AA237" i="7" s="1"/>
  <c r="H116" i="24" s="1"/>
  <c r="O190" i="7"/>
  <c r="AA190" i="7" s="1"/>
  <c r="G80" i="24" s="1"/>
  <c r="O236" i="7"/>
  <c r="O189" i="7"/>
  <c r="AA189" i="7" s="1"/>
  <c r="G74" i="24" s="1"/>
  <c r="O242" i="7"/>
  <c r="O234" i="7"/>
  <c r="O195" i="7"/>
  <c r="AA195" i="7" s="1"/>
  <c r="G110" i="24" s="1"/>
  <c r="O194" i="7"/>
  <c r="AA194" i="7" s="1"/>
  <c r="G104" i="24" s="1"/>
  <c r="O250" i="7"/>
  <c r="O179" i="7"/>
  <c r="AA179" i="7" s="1"/>
  <c r="G20" i="24" s="1"/>
  <c r="O235" i="7"/>
  <c r="O187" i="7"/>
  <c r="AA187" i="7" s="1"/>
  <c r="G62" i="24" s="1"/>
  <c r="O184" i="7"/>
  <c r="AA184" i="7" s="1"/>
  <c r="G44" i="24" s="1"/>
  <c r="O188" i="7"/>
  <c r="AA188" i="7" s="1"/>
  <c r="G68" i="24" s="1"/>
  <c r="O185" i="7"/>
  <c r="AA185" i="7" s="1"/>
  <c r="G50" i="24" s="1"/>
  <c r="P236" i="7"/>
  <c r="N176" i="7"/>
  <c r="O180" i="7"/>
  <c r="AA180" i="7" s="1"/>
  <c r="G26" i="24" s="1"/>
  <c r="O245" i="7"/>
  <c r="O243" i="7"/>
  <c r="O192" i="7"/>
  <c r="AA192" i="7" s="1"/>
  <c r="G92" i="24" s="1"/>
  <c r="O186" i="7"/>
  <c r="AA186" i="7" s="1"/>
  <c r="G56" i="24" s="1"/>
  <c r="O178" i="7"/>
  <c r="AA178" i="7" s="1"/>
  <c r="G14" i="24" s="1"/>
  <c r="N232" i="7"/>
  <c r="O181" i="7"/>
  <c r="AA181" i="7" s="1"/>
  <c r="G116" i="24" s="1"/>
  <c r="O193" i="7"/>
  <c r="AA193" i="7" s="1"/>
  <c r="G98" i="24" s="1"/>
  <c r="O36" i="7"/>
  <c r="P209" i="7"/>
  <c r="AB209" i="7" s="1"/>
  <c r="P69" i="7"/>
  <c r="AB69" i="7" s="1"/>
  <c r="E117" i="24" s="1"/>
  <c r="P44" i="7"/>
  <c r="P72" i="7"/>
  <c r="P82" i="7"/>
  <c r="P77" i="7"/>
  <c r="P48" i="7"/>
  <c r="P37" i="7"/>
  <c r="AB37" i="7" s="1"/>
  <c r="D123" i="24" s="1"/>
  <c r="P49" i="7"/>
  <c r="O64" i="7"/>
  <c r="AA64" i="7" s="1"/>
  <c r="E8" i="24" s="1"/>
  <c r="P75" i="7"/>
  <c r="P40" i="7"/>
  <c r="P204" i="7"/>
  <c r="P102" i="7"/>
  <c r="AB102" i="7" s="1"/>
  <c r="P158" i="7"/>
  <c r="AB158" i="7" s="1"/>
  <c r="F57" i="24" s="1"/>
  <c r="P151" i="7"/>
  <c r="AB151" i="7" s="1"/>
  <c r="F21" i="24" s="1"/>
  <c r="P95" i="7"/>
  <c r="AB95" i="7" s="1"/>
  <c r="P123" i="7"/>
  <c r="AB123" i="7" s="1"/>
  <c r="P132" i="7"/>
  <c r="AB132" i="7" s="1"/>
  <c r="P245" i="7"/>
  <c r="P54" i="7"/>
  <c r="O148" i="7"/>
  <c r="O92" i="7"/>
  <c r="P136" i="7"/>
  <c r="AB136" i="7" s="1"/>
  <c r="P81" i="7"/>
  <c r="P159" i="7"/>
  <c r="AB159" i="7" s="1"/>
  <c r="F63" i="24" s="1"/>
  <c r="P103" i="7"/>
  <c r="AB103" i="7" s="1"/>
  <c r="P131" i="7"/>
  <c r="AB131" i="7" s="1"/>
  <c r="P47" i="7"/>
  <c r="P83" i="7"/>
  <c r="P237" i="7"/>
  <c r="AB237" i="7" s="1"/>
  <c r="H117" i="24" s="1"/>
  <c r="P130" i="7"/>
  <c r="AB130" i="7" s="1"/>
  <c r="P73" i="7"/>
  <c r="P129" i="7"/>
  <c r="AB129" i="7" s="1"/>
  <c r="P45" i="7"/>
  <c r="P160" i="7"/>
  <c r="AB160" i="7" s="1"/>
  <c r="F69" i="24" s="1"/>
  <c r="P104" i="7"/>
  <c r="AB104" i="7" s="1"/>
  <c r="P149" i="7"/>
  <c r="AB149" i="7" s="1"/>
  <c r="F123" i="24" s="1"/>
  <c r="P93" i="7"/>
  <c r="AB93" i="7" s="1"/>
  <c r="P50" i="7"/>
  <c r="P78" i="7"/>
  <c r="P52" i="7"/>
  <c r="P80" i="7"/>
  <c r="P156" i="7"/>
  <c r="AB156" i="7" s="1"/>
  <c r="F45" i="24" s="1"/>
  <c r="P100" i="7"/>
  <c r="AB100" i="7" s="1"/>
  <c r="P128" i="7"/>
  <c r="AB128" i="7" s="1"/>
  <c r="P46" i="7"/>
  <c r="P74" i="7"/>
  <c r="P101" i="7"/>
  <c r="AB101" i="7" s="1"/>
  <c r="P157" i="7"/>
  <c r="AB157" i="7" s="1"/>
  <c r="F51" i="24" s="1"/>
  <c r="P67" i="7"/>
  <c r="P121" i="7"/>
  <c r="AB121" i="7" s="1"/>
  <c r="P105" i="7"/>
  <c r="AB105" i="7" s="1"/>
  <c r="P161" i="7"/>
  <c r="AB161" i="7" s="1"/>
  <c r="F75" i="24" s="1"/>
  <c r="P133" i="7"/>
  <c r="AB133" i="7" s="1"/>
  <c r="P166" i="7"/>
  <c r="AB166" i="7" s="1"/>
  <c r="F105" i="24" s="1"/>
  <c r="P110" i="7"/>
  <c r="AB110" i="7" s="1"/>
  <c r="P138" i="7"/>
  <c r="AB138" i="7" s="1"/>
  <c r="P124" i="7"/>
  <c r="AB124" i="7" s="1"/>
  <c r="O120" i="7"/>
  <c r="P165" i="7"/>
  <c r="AB165" i="7" s="1"/>
  <c r="F99" i="24" s="1"/>
  <c r="P109" i="7"/>
  <c r="AB109" i="7" s="1"/>
  <c r="P137" i="7"/>
  <c r="AB137" i="7" s="1"/>
  <c r="P53" i="7"/>
  <c r="P167" i="7"/>
  <c r="AB167" i="7" s="1"/>
  <c r="F111" i="24" s="1"/>
  <c r="P111" i="7"/>
  <c r="AB111" i="7" s="1"/>
  <c r="P139" i="7"/>
  <c r="AB139" i="7" s="1"/>
  <c r="P153" i="7"/>
  <c r="AB153" i="7" s="1"/>
  <c r="F117" i="24" s="1"/>
  <c r="P97" i="7"/>
  <c r="AB97" i="7" s="1"/>
  <c r="P125" i="7"/>
  <c r="AB125" i="7" s="1"/>
  <c r="P41" i="7"/>
  <c r="AB41" i="7" s="1"/>
  <c r="D117" i="24" s="1"/>
  <c r="P206" i="7"/>
  <c r="P212" i="7"/>
  <c r="P76" i="7"/>
  <c r="P65" i="7"/>
  <c r="AB65" i="7" s="1"/>
  <c r="E123" i="24" s="1"/>
  <c r="P106" i="7"/>
  <c r="AB106" i="7" s="1"/>
  <c r="P162" i="7"/>
  <c r="AB162" i="7" s="1"/>
  <c r="F81" i="24" s="1"/>
  <c r="P134" i="7"/>
  <c r="AB134" i="7" s="1"/>
  <c r="P96" i="7"/>
  <c r="AB96" i="7" s="1"/>
  <c r="P152" i="7"/>
  <c r="AB152" i="7" s="1"/>
  <c r="F27" i="24" s="1"/>
  <c r="P108" i="7"/>
  <c r="AB108" i="7" s="1"/>
  <c r="P164" i="7"/>
  <c r="AB164" i="7" s="1"/>
  <c r="F93" i="24" s="1"/>
  <c r="D74" i="7" l="1"/>
  <c r="H152" i="7"/>
  <c r="I167" i="7"/>
  <c r="I83" i="7"/>
  <c r="S132" i="7"/>
  <c r="U132" i="7"/>
  <c r="Q132" i="7"/>
  <c r="V132" i="7"/>
  <c r="R132" i="7"/>
  <c r="T132" i="7"/>
  <c r="H151" i="7"/>
  <c r="F268" i="7"/>
  <c r="H73" i="7"/>
  <c r="D51" i="7"/>
  <c r="H49" i="7"/>
  <c r="H83" i="7"/>
  <c r="F45" i="7"/>
  <c r="G165" i="7"/>
  <c r="H240" i="7"/>
  <c r="E71" i="7"/>
  <c r="C52" i="7"/>
  <c r="H159" i="7"/>
  <c r="G81" i="7"/>
  <c r="Q214" i="7"/>
  <c r="V214" i="7"/>
  <c r="S214" i="7"/>
  <c r="R214" i="7"/>
  <c r="T214" i="7"/>
  <c r="U214" i="7"/>
  <c r="F54" i="7"/>
  <c r="G83" i="7"/>
  <c r="C263" i="7"/>
  <c r="G267" i="7"/>
  <c r="H273" i="7"/>
  <c r="I262" i="7"/>
  <c r="H263" i="7"/>
  <c r="Q221" i="7"/>
  <c r="V221" i="7"/>
  <c r="T221" i="7"/>
  <c r="R221" i="7"/>
  <c r="U221" i="7"/>
  <c r="S221" i="7"/>
  <c r="E273" i="7"/>
  <c r="H276" i="7"/>
  <c r="D273" i="7"/>
  <c r="E83" i="7"/>
  <c r="C43" i="7"/>
  <c r="F50" i="7"/>
  <c r="G158" i="7"/>
  <c r="V107" i="7"/>
  <c r="AB107" i="7" s="1"/>
  <c r="U107" i="7"/>
  <c r="AA107" i="7" s="1"/>
  <c r="T107" i="7"/>
  <c r="Z107" i="7" s="1"/>
  <c r="Q107" i="7"/>
  <c r="W107" i="7" s="1"/>
  <c r="R107" i="7"/>
  <c r="X107" i="7" s="1"/>
  <c r="S107" i="7"/>
  <c r="Y107" i="7" s="1"/>
  <c r="H55" i="7"/>
  <c r="D68" i="7"/>
  <c r="C53" i="7"/>
  <c r="H68" i="7"/>
  <c r="G155" i="7"/>
  <c r="G164" i="7"/>
  <c r="E51" i="7"/>
  <c r="E50" i="7"/>
  <c r="G53" i="7"/>
  <c r="I272" i="7"/>
  <c r="D276" i="7"/>
  <c r="G273" i="7"/>
  <c r="I277" i="7"/>
  <c r="T217" i="7"/>
  <c r="V217" i="7"/>
  <c r="R217" i="7"/>
  <c r="Q217" i="7"/>
  <c r="S217" i="7"/>
  <c r="U217" i="7"/>
  <c r="C276" i="7"/>
  <c r="D274" i="7"/>
  <c r="C271" i="7"/>
  <c r="J279" i="7"/>
  <c r="H268" i="7"/>
  <c r="C262" i="7"/>
  <c r="F267" i="7"/>
  <c r="H271" i="7"/>
  <c r="H272" i="7"/>
  <c r="D267" i="7"/>
  <c r="J193" i="7"/>
  <c r="J243" i="7"/>
  <c r="J242" i="7"/>
  <c r="J186" i="7"/>
  <c r="E157" i="7"/>
  <c r="H165" i="7"/>
  <c r="I274" i="7"/>
  <c r="Q94" i="7"/>
  <c r="S94" i="7"/>
  <c r="T94" i="7"/>
  <c r="U94" i="7"/>
  <c r="V94" i="7"/>
  <c r="R94" i="7"/>
  <c r="C47" i="7"/>
  <c r="E47" i="7"/>
  <c r="F76" i="7"/>
  <c r="Q103" i="7"/>
  <c r="V103" i="7"/>
  <c r="T103" i="7"/>
  <c r="U103" i="7"/>
  <c r="R103" i="7"/>
  <c r="S103" i="7"/>
  <c r="C164" i="7"/>
  <c r="D67" i="7"/>
  <c r="I276" i="7"/>
  <c r="E166" i="7"/>
  <c r="F47" i="7"/>
  <c r="F150" i="7"/>
  <c r="G163" i="7"/>
  <c r="C55" i="7"/>
  <c r="H75" i="7"/>
  <c r="D155" i="7"/>
  <c r="C83" i="7"/>
  <c r="R130" i="7"/>
  <c r="V130" i="7"/>
  <c r="S130" i="7"/>
  <c r="Q130" i="7"/>
  <c r="T130" i="7"/>
  <c r="U130" i="7"/>
  <c r="D43" i="7"/>
  <c r="C155" i="7"/>
  <c r="F263" i="7"/>
  <c r="C277" i="7"/>
  <c r="E262" i="7"/>
  <c r="H279" i="7"/>
  <c r="E276" i="7"/>
  <c r="H274" i="7"/>
  <c r="C267" i="7"/>
  <c r="J185" i="7"/>
  <c r="I269" i="7"/>
  <c r="F164" i="7"/>
  <c r="D50" i="7"/>
  <c r="S133" i="7"/>
  <c r="V133" i="7"/>
  <c r="R133" i="7"/>
  <c r="Q133" i="7"/>
  <c r="T133" i="7"/>
  <c r="U133" i="7"/>
  <c r="E163" i="7"/>
  <c r="C54" i="7"/>
  <c r="D157" i="7"/>
  <c r="V111" i="7"/>
  <c r="U111" i="7"/>
  <c r="T111" i="7"/>
  <c r="Q111" i="7"/>
  <c r="R111" i="7"/>
  <c r="S111" i="7"/>
  <c r="C167" i="7"/>
  <c r="H43" i="7"/>
  <c r="H82" i="7"/>
  <c r="G151" i="7"/>
  <c r="F67" i="7"/>
  <c r="F43" i="7"/>
  <c r="D152" i="7"/>
  <c r="C38" i="7"/>
  <c r="E158" i="7"/>
  <c r="F74" i="7"/>
  <c r="J275" i="7"/>
  <c r="H275" i="7"/>
  <c r="E277" i="7"/>
  <c r="I270" i="7"/>
  <c r="S215" i="7"/>
  <c r="T215" i="7"/>
  <c r="Q215" i="7"/>
  <c r="U215" i="7"/>
  <c r="V215" i="7"/>
  <c r="R215" i="7"/>
  <c r="I267" i="7"/>
  <c r="J234" i="7"/>
  <c r="J49" i="7"/>
  <c r="Q49" i="7" s="1"/>
  <c r="J51" i="7"/>
  <c r="Q51" i="7" s="1"/>
  <c r="C247" i="7"/>
  <c r="E251" i="7"/>
  <c r="F193" i="7"/>
  <c r="C250" i="7"/>
  <c r="C179" i="7"/>
  <c r="I44" i="7"/>
  <c r="H236" i="7"/>
  <c r="I164" i="7"/>
  <c r="I66" i="7"/>
  <c r="J239" i="7"/>
  <c r="F185" i="7"/>
  <c r="F235" i="7"/>
  <c r="G247" i="7"/>
  <c r="F245" i="7"/>
  <c r="F183" i="7"/>
  <c r="I43" i="7"/>
  <c r="I185" i="7"/>
  <c r="C195" i="7"/>
  <c r="J55" i="7"/>
  <c r="Q55" i="7" s="1"/>
  <c r="I179" i="7"/>
  <c r="G241" i="7"/>
  <c r="G188" i="7"/>
  <c r="D245" i="7"/>
  <c r="F179" i="7"/>
  <c r="J50" i="7"/>
  <c r="Q50" i="7" s="1"/>
  <c r="D189" i="7"/>
  <c r="J39" i="7"/>
  <c r="Q39" i="7" s="1"/>
  <c r="C248" i="7"/>
  <c r="I190" i="7"/>
  <c r="I80" i="7"/>
  <c r="J80" i="7"/>
  <c r="J45" i="7"/>
  <c r="Q45" i="7" s="1"/>
  <c r="H179" i="7"/>
  <c r="H248" i="7"/>
  <c r="J183" i="7"/>
  <c r="G245" i="7"/>
  <c r="D183" i="7"/>
  <c r="I71" i="7"/>
  <c r="I249" i="7"/>
  <c r="I245" i="7"/>
  <c r="C192" i="7"/>
  <c r="F246" i="7"/>
  <c r="C183" i="7"/>
  <c r="I246" i="7"/>
  <c r="J73" i="7"/>
  <c r="J52" i="7"/>
  <c r="Q52" i="7" s="1"/>
  <c r="I67" i="7"/>
  <c r="G251" i="7"/>
  <c r="J271" i="7"/>
  <c r="G236" i="7"/>
  <c r="I243" i="7"/>
  <c r="I195" i="7"/>
  <c r="D244" i="7"/>
  <c r="D190" i="7"/>
  <c r="I150" i="7"/>
  <c r="I158" i="7"/>
  <c r="J81" i="7"/>
  <c r="I156" i="7"/>
  <c r="I178" i="7"/>
  <c r="G235" i="7"/>
  <c r="E247" i="7"/>
  <c r="F191" i="7"/>
  <c r="E192" i="7"/>
  <c r="C244" i="7"/>
  <c r="G250" i="7"/>
  <c r="I39" i="7"/>
  <c r="I151" i="7"/>
  <c r="G186" i="7"/>
  <c r="G244" i="7"/>
  <c r="D178" i="7"/>
  <c r="J151" i="7"/>
  <c r="E241" i="7"/>
  <c r="F180" i="7"/>
  <c r="E178" i="7"/>
  <c r="D187" i="7"/>
  <c r="G183" i="7"/>
  <c r="J195" i="7"/>
  <c r="H247" i="7"/>
  <c r="E234" i="7"/>
  <c r="J163" i="7"/>
  <c r="G191" i="7"/>
  <c r="F190" i="7"/>
  <c r="F241" i="7"/>
  <c r="H194" i="7"/>
  <c r="AA36" i="7"/>
  <c r="D8" i="24" s="1"/>
  <c r="V36" i="7"/>
  <c r="AA92" i="7"/>
  <c r="C158" i="7"/>
  <c r="F71" i="7"/>
  <c r="F40" i="7"/>
  <c r="D46" i="7"/>
  <c r="H77" i="7"/>
  <c r="G43" i="7"/>
  <c r="H158" i="7"/>
  <c r="E54" i="7"/>
  <c r="C165" i="7"/>
  <c r="D151" i="7"/>
  <c r="D48" i="7"/>
  <c r="I268" i="7"/>
  <c r="C162" i="7"/>
  <c r="D78" i="7"/>
  <c r="V134" i="7"/>
  <c r="S134" i="7"/>
  <c r="Q134" i="7"/>
  <c r="T134" i="7"/>
  <c r="U134" i="7"/>
  <c r="R134" i="7"/>
  <c r="D268" i="7"/>
  <c r="F80" i="7"/>
  <c r="E38" i="7"/>
  <c r="C78" i="7"/>
  <c r="I264" i="7"/>
  <c r="H270" i="7"/>
  <c r="H72" i="7"/>
  <c r="H262" i="7"/>
  <c r="D277" i="7"/>
  <c r="F264" i="7"/>
  <c r="E279" i="7"/>
  <c r="F272" i="7"/>
  <c r="H264" i="7"/>
  <c r="Q218" i="7"/>
  <c r="S218" i="7"/>
  <c r="V218" i="7"/>
  <c r="T218" i="7"/>
  <c r="R218" i="7"/>
  <c r="U218" i="7"/>
  <c r="G279" i="7"/>
  <c r="G262" i="7"/>
  <c r="J244" i="7"/>
  <c r="J246" i="7"/>
  <c r="X177" i="7"/>
  <c r="X121" i="7"/>
  <c r="E43" i="7"/>
  <c r="E73" i="7"/>
  <c r="V99" i="7"/>
  <c r="Q99" i="7"/>
  <c r="U99" i="7"/>
  <c r="S99" i="7"/>
  <c r="R99" i="7"/>
  <c r="T99" i="7"/>
  <c r="H156" i="7"/>
  <c r="H46" i="7"/>
  <c r="J269" i="7"/>
  <c r="E77" i="7"/>
  <c r="F162" i="7"/>
  <c r="J263" i="7"/>
  <c r="H167" i="7"/>
  <c r="G152" i="7"/>
  <c r="C67" i="7"/>
  <c r="D161" i="7"/>
  <c r="U135" i="7"/>
  <c r="AA135" i="7" s="1"/>
  <c r="V135" i="7"/>
  <c r="AB135" i="7" s="1"/>
  <c r="R135" i="7"/>
  <c r="X135" i="7" s="1"/>
  <c r="S135" i="7"/>
  <c r="Y135" i="7" s="1"/>
  <c r="T135" i="7"/>
  <c r="Z135" i="7" s="1"/>
  <c r="Q135" i="7"/>
  <c r="W135" i="7" s="1"/>
  <c r="J264" i="7"/>
  <c r="H78" i="7"/>
  <c r="G157" i="7"/>
  <c r="H52" i="7"/>
  <c r="H155" i="7"/>
  <c r="E162" i="7"/>
  <c r="G78" i="7"/>
  <c r="G263" i="7"/>
  <c r="G274" i="7"/>
  <c r="F262" i="7"/>
  <c r="D262" i="7"/>
  <c r="D264" i="7"/>
  <c r="I263" i="7"/>
  <c r="F276" i="7"/>
  <c r="G66" i="7"/>
  <c r="D263" i="7"/>
  <c r="W177" i="7"/>
  <c r="X149" i="7"/>
  <c r="Y149" i="7"/>
  <c r="C151" i="7"/>
  <c r="J267" i="7"/>
  <c r="F55" i="7"/>
  <c r="E79" i="7"/>
  <c r="E53" i="7"/>
  <c r="H161" i="7"/>
  <c r="C161" i="7"/>
  <c r="E76" i="7"/>
  <c r="E78" i="7"/>
  <c r="C66" i="7"/>
  <c r="D83" i="7"/>
  <c r="D71" i="7"/>
  <c r="G234" i="7"/>
  <c r="E46" i="7"/>
  <c r="C48" i="7"/>
  <c r="F52" i="7"/>
  <c r="E160" i="7"/>
  <c r="F157" i="7"/>
  <c r="H38" i="7"/>
  <c r="C68" i="7"/>
  <c r="D167" i="7"/>
  <c r="G79" i="7"/>
  <c r="G272" i="7"/>
  <c r="S220" i="7"/>
  <c r="Q220" i="7"/>
  <c r="R220" i="7"/>
  <c r="U220" i="7"/>
  <c r="V220" i="7"/>
  <c r="T220" i="7"/>
  <c r="D271" i="7"/>
  <c r="I271" i="7"/>
  <c r="X93" i="7"/>
  <c r="J180" i="7"/>
  <c r="W93" i="7"/>
  <c r="F79" i="7"/>
  <c r="G82" i="7"/>
  <c r="G52" i="7"/>
  <c r="H164" i="7"/>
  <c r="G46" i="7"/>
  <c r="F166" i="7"/>
  <c r="U105" i="7"/>
  <c r="S105" i="7"/>
  <c r="Q105" i="7"/>
  <c r="R105" i="7"/>
  <c r="T105" i="7"/>
  <c r="V105" i="7"/>
  <c r="G71" i="7"/>
  <c r="E67" i="7"/>
  <c r="G54" i="7"/>
  <c r="H150" i="7"/>
  <c r="F39" i="7"/>
  <c r="G166" i="7"/>
  <c r="G74" i="7"/>
  <c r="G160" i="7"/>
  <c r="F46" i="7"/>
  <c r="F161" i="7"/>
  <c r="F51" i="7"/>
  <c r="F158" i="7"/>
  <c r="I278" i="7"/>
  <c r="E267" i="7"/>
  <c r="F269" i="7"/>
  <c r="V208" i="7"/>
  <c r="Q208" i="7"/>
  <c r="R208" i="7"/>
  <c r="T208" i="7"/>
  <c r="U208" i="7"/>
  <c r="S208" i="7"/>
  <c r="G264" i="7"/>
  <c r="C269" i="7"/>
  <c r="D279" i="7"/>
  <c r="J71" i="7"/>
  <c r="W121" i="7"/>
  <c r="H244" i="7"/>
  <c r="D242" i="7"/>
  <c r="C249" i="7"/>
  <c r="J272" i="7"/>
  <c r="H249" i="7"/>
  <c r="E194" i="7"/>
  <c r="G243" i="7"/>
  <c r="D191" i="7"/>
  <c r="J79" i="7"/>
  <c r="E243" i="7"/>
  <c r="H239" i="7"/>
  <c r="I189" i="7"/>
  <c r="G242" i="7"/>
  <c r="I183" i="7"/>
  <c r="E249" i="7"/>
  <c r="J155" i="7"/>
  <c r="J273" i="7"/>
  <c r="F192" i="7"/>
  <c r="D246" i="7"/>
  <c r="D250" i="7"/>
  <c r="H242" i="7"/>
  <c r="J159" i="7"/>
  <c r="G187" i="7"/>
  <c r="J46" i="7"/>
  <c r="Q46" i="7" s="1"/>
  <c r="E193" i="7"/>
  <c r="G195" i="7"/>
  <c r="F187" i="7"/>
  <c r="I250" i="7"/>
  <c r="D236" i="7"/>
  <c r="J194" i="7"/>
  <c r="H234" i="7"/>
  <c r="F244" i="7"/>
  <c r="G248" i="7"/>
  <c r="I180" i="7"/>
  <c r="C239" i="7"/>
  <c r="I161" i="7"/>
  <c r="I184" i="7"/>
  <c r="D234" i="7"/>
  <c r="E179" i="7"/>
  <c r="I239" i="7"/>
  <c r="E186" i="7"/>
  <c r="I45" i="7"/>
  <c r="E188" i="7"/>
  <c r="C178" i="7"/>
  <c r="I187" i="7"/>
  <c r="J78" i="7"/>
  <c r="H190" i="7"/>
  <c r="D180" i="7"/>
  <c r="C190" i="7"/>
  <c r="J68" i="7"/>
  <c r="D179" i="7"/>
  <c r="I194" i="7"/>
  <c r="J167" i="7"/>
  <c r="F178" i="7"/>
  <c r="C180" i="7"/>
  <c r="D248" i="7"/>
  <c r="G180" i="7"/>
  <c r="F248" i="7"/>
  <c r="D247" i="7"/>
  <c r="H193" i="7"/>
  <c r="I186" i="7"/>
  <c r="C191" i="7"/>
  <c r="C236" i="7"/>
  <c r="E245" i="7"/>
  <c r="E236" i="7"/>
  <c r="D193" i="7"/>
  <c r="J48" i="7"/>
  <c r="Q48" i="7" s="1"/>
  <c r="J40" i="7"/>
  <c r="Q40" i="7" s="1"/>
  <c r="I162" i="7"/>
  <c r="C235" i="7"/>
  <c r="H192" i="7"/>
  <c r="J236" i="7"/>
  <c r="J72" i="7"/>
  <c r="F7" i="24"/>
  <c r="J7" i="24"/>
  <c r="AA148" i="7"/>
  <c r="H71" i="7"/>
  <c r="C76" i="7"/>
  <c r="H157" i="7"/>
  <c r="E74" i="7"/>
  <c r="T104" i="7"/>
  <c r="T160" i="7" s="1"/>
  <c r="Q104" i="7"/>
  <c r="S104" i="7"/>
  <c r="R104" i="7"/>
  <c r="U104" i="7"/>
  <c r="U160" i="7" s="1"/>
  <c r="V104" i="7"/>
  <c r="S129" i="7"/>
  <c r="Q129" i="7"/>
  <c r="V129" i="7"/>
  <c r="U129" i="7"/>
  <c r="T129" i="7"/>
  <c r="R129" i="7"/>
  <c r="H160" i="7"/>
  <c r="D47" i="7"/>
  <c r="E75" i="7"/>
  <c r="T211" i="7"/>
  <c r="V211" i="7"/>
  <c r="Q211" i="7"/>
  <c r="U211" i="7"/>
  <c r="S211" i="7"/>
  <c r="R211" i="7"/>
  <c r="G47" i="7"/>
  <c r="G268" i="7"/>
  <c r="D166" i="7"/>
  <c r="E40" i="7"/>
  <c r="S124" i="7"/>
  <c r="T124" i="7"/>
  <c r="V124" i="7"/>
  <c r="U124" i="7"/>
  <c r="R124" i="7"/>
  <c r="Q124" i="7"/>
  <c r="C81" i="7"/>
  <c r="C49" i="7"/>
  <c r="G162" i="7"/>
  <c r="U95" i="7"/>
  <c r="S95" i="7"/>
  <c r="T95" i="7"/>
  <c r="R95" i="7"/>
  <c r="V95" i="7"/>
  <c r="Q95" i="7"/>
  <c r="C40" i="7"/>
  <c r="C46" i="7"/>
  <c r="F83" i="7"/>
  <c r="E165" i="7"/>
  <c r="C166" i="7"/>
  <c r="E82" i="7"/>
  <c r="G77" i="7"/>
  <c r="F167" i="7"/>
  <c r="G150" i="7"/>
  <c r="H51" i="7"/>
  <c r="F277" i="7"/>
  <c r="C270" i="7"/>
  <c r="Q206" i="7"/>
  <c r="S206" i="7"/>
  <c r="R206" i="7"/>
  <c r="U206" i="7"/>
  <c r="V206" i="7"/>
  <c r="T206" i="7"/>
  <c r="C274" i="7"/>
  <c r="D278" i="7"/>
  <c r="H267" i="7"/>
  <c r="T213" i="7"/>
  <c r="Q213" i="7"/>
  <c r="V213" i="7"/>
  <c r="S213" i="7"/>
  <c r="R213" i="7"/>
  <c r="U213" i="7"/>
  <c r="G275" i="7"/>
  <c r="J184" i="7"/>
  <c r="J190" i="7"/>
  <c r="D164" i="7"/>
  <c r="D54" i="7"/>
  <c r="D53" i="7"/>
  <c r="G55" i="7"/>
  <c r="F49" i="7"/>
  <c r="Q106" i="7"/>
  <c r="Q162" i="7" s="1"/>
  <c r="W162" i="7" s="1"/>
  <c r="F76" i="24" s="1"/>
  <c r="T106" i="7"/>
  <c r="V106" i="7"/>
  <c r="V162" i="7" s="1"/>
  <c r="S106" i="7"/>
  <c r="S162" i="7" s="1"/>
  <c r="R106" i="7"/>
  <c r="U106" i="7"/>
  <c r="H50" i="7"/>
  <c r="E45" i="7"/>
  <c r="E39" i="7"/>
  <c r="F81" i="7"/>
  <c r="G50" i="7"/>
  <c r="G49" i="7"/>
  <c r="R139" i="7"/>
  <c r="U139" i="7"/>
  <c r="Q139" i="7"/>
  <c r="V139" i="7"/>
  <c r="S139" i="7"/>
  <c r="T139" i="7"/>
  <c r="C77" i="7"/>
  <c r="G73" i="7"/>
  <c r="H54" i="7"/>
  <c r="H76" i="7"/>
  <c r="F151" i="7"/>
  <c r="C157" i="7"/>
  <c r="G278" i="7"/>
  <c r="D275" i="7"/>
  <c r="F271" i="7"/>
  <c r="I279" i="7"/>
  <c r="J241" i="7"/>
  <c r="E48" i="7"/>
  <c r="D77" i="7"/>
  <c r="F77" i="7"/>
  <c r="D39" i="7"/>
  <c r="D150" i="7"/>
  <c r="E49" i="7"/>
  <c r="E81" i="7"/>
  <c r="E68" i="7"/>
  <c r="F165" i="7"/>
  <c r="F66" i="7"/>
  <c r="C75" i="7"/>
  <c r="G161" i="7"/>
  <c r="F68" i="7"/>
  <c r="D80" i="7"/>
  <c r="H45" i="7"/>
  <c r="F78" i="7"/>
  <c r="T123" i="7"/>
  <c r="S123" i="7"/>
  <c r="R123" i="7"/>
  <c r="U123" i="7"/>
  <c r="Q123" i="7"/>
  <c r="V123" i="7"/>
  <c r="I273" i="7"/>
  <c r="G40" i="7"/>
  <c r="D82" i="7"/>
  <c r="F152" i="7"/>
  <c r="E271" i="7"/>
  <c r="F275" i="7"/>
  <c r="E275" i="7"/>
  <c r="D55" i="7"/>
  <c r="U216" i="7"/>
  <c r="R216" i="7"/>
  <c r="T216" i="7"/>
  <c r="S216" i="7"/>
  <c r="Q216" i="7"/>
  <c r="V216" i="7"/>
  <c r="D270" i="7"/>
  <c r="D40" i="7"/>
  <c r="R219" i="7"/>
  <c r="S219" i="7"/>
  <c r="U219" i="7"/>
  <c r="V219" i="7"/>
  <c r="T219" i="7"/>
  <c r="Q219" i="7"/>
  <c r="J187" i="7"/>
  <c r="G38" i="7"/>
  <c r="E161" i="7"/>
  <c r="H74" i="7"/>
  <c r="C160" i="7"/>
  <c r="J67" i="7"/>
  <c r="E150" i="7"/>
  <c r="U108" i="7"/>
  <c r="S108" i="7"/>
  <c r="T108" i="7"/>
  <c r="R108" i="7"/>
  <c r="V108" i="7"/>
  <c r="Q108" i="7"/>
  <c r="H66" i="7"/>
  <c r="D163" i="7"/>
  <c r="G68" i="7"/>
  <c r="H53" i="7"/>
  <c r="E167" i="7"/>
  <c r="Q138" i="7"/>
  <c r="T138" i="7"/>
  <c r="S138" i="7"/>
  <c r="R138" i="7"/>
  <c r="U138" i="7"/>
  <c r="V138" i="7"/>
  <c r="G80" i="7"/>
  <c r="Q102" i="7"/>
  <c r="U102" i="7"/>
  <c r="S102" i="7"/>
  <c r="T102" i="7"/>
  <c r="R102" i="7"/>
  <c r="V102" i="7"/>
  <c r="G51" i="7"/>
  <c r="C45" i="7"/>
  <c r="I54" i="7"/>
  <c r="J83" i="7"/>
  <c r="U137" i="7"/>
  <c r="V137" i="7"/>
  <c r="R137" i="7"/>
  <c r="S137" i="7"/>
  <c r="T137" i="7"/>
  <c r="Q137" i="7"/>
  <c r="G271" i="7"/>
  <c r="I275" i="7"/>
  <c r="D269" i="7"/>
  <c r="E274" i="7"/>
  <c r="J240" i="7"/>
  <c r="W149" i="7"/>
  <c r="G192" i="7"/>
  <c r="E189" i="7"/>
  <c r="I38" i="7"/>
  <c r="J248" i="7"/>
  <c r="I68" i="7"/>
  <c r="J164" i="7"/>
  <c r="H188" i="7"/>
  <c r="D249" i="7"/>
  <c r="I244" i="7"/>
  <c r="H246" i="7"/>
  <c r="H186" i="7"/>
  <c r="E244" i="7"/>
  <c r="C241" i="7"/>
  <c r="E246" i="7"/>
  <c r="D194" i="7"/>
  <c r="J250" i="7"/>
  <c r="J247" i="7"/>
  <c r="I46" i="7"/>
  <c r="H184" i="7"/>
  <c r="D235" i="7"/>
  <c r="H185" i="7"/>
  <c r="J66" i="7"/>
  <c r="E183" i="7"/>
  <c r="E187" i="7"/>
  <c r="I193" i="7"/>
  <c r="I47" i="7"/>
  <c r="H189" i="7"/>
  <c r="I160" i="7"/>
  <c r="I188" i="7"/>
  <c r="J75" i="7"/>
  <c r="H191" i="7"/>
  <c r="E239" i="7"/>
  <c r="J235" i="7"/>
  <c r="I74" i="7"/>
  <c r="I72" i="7"/>
  <c r="I192" i="7"/>
  <c r="H235" i="7"/>
  <c r="F188" i="7"/>
  <c r="J54" i="7"/>
  <c r="Q54" i="7" s="1"/>
  <c r="C242" i="7"/>
  <c r="G194" i="7"/>
  <c r="I40" i="7"/>
  <c r="J44" i="7"/>
  <c r="Q44" i="7" s="1"/>
  <c r="J160" i="7"/>
  <c r="E185" i="7"/>
  <c r="J150" i="7"/>
  <c r="E242" i="7"/>
  <c r="D188" i="7"/>
  <c r="J74" i="7"/>
  <c r="J162" i="7"/>
  <c r="E250" i="7"/>
  <c r="H243" i="7"/>
  <c r="I50" i="7"/>
  <c r="H195" i="7"/>
  <c r="G246" i="7"/>
  <c r="I240" i="7"/>
  <c r="I159" i="7"/>
  <c r="I247" i="7"/>
  <c r="J268" i="7"/>
  <c r="F186" i="7"/>
  <c r="I48" i="7"/>
  <c r="C186" i="7"/>
  <c r="E190" i="7"/>
  <c r="J179" i="7"/>
  <c r="I242" i="7"/>
  <c r="I163" i="7"/>
  <c r="F249" i="7"/>
  <c r="F239" i="7"/>
  <c r="F243" i="7"/>
  <c r="C243" i="7"/>
  <c r="E180" i="7"/>
  <c r="F194" i="7"/>
  <c r="G190" i="7"/>
  <c r="C189" i="7"/>
  <c r="H178" i="7"/>
  <c r="G189" i="7"/>
  <c r="I165" i="7"/>
  <c r="C193" i="7"/>
  <c r="C185" i="7"/>
  <c r="C234" i="7"/>
  <c r="G185" i="7"/>
  <c r="I51" i="7"/>
  <c r="F195" i="7"/>
  <c r="I76" i="7"/>
  <c r="J38" i="7"/>
  <c r="Q38" i="7" s="1"/>
  <c r="AA120" i="7"/>
  <c r="Z176" i="7"/>
  <c r="H79" i="7"/>
  <c r="V127" i="7"/>
  <c r="AB127" i="7" s="1"/>
  <c r="U127" i="7"/>
  <c r="AA127" i="7" s="1"/>
  <c r="Q127" i="7"/>
  <c r="W127" i="7" s="1"/>
  <c r="S127" i="7"/>
  <c r="Y127" i="7" s="1"/>
  <c r="T127" i="7"/>
  <c r="Z127" i="7" s="1"/>
  <c r="R127" i="7"/>
  <c r="X127" i="7" s="1"/>
  <c r="C163" i="7"/>
  <c r="V101" i="7"/>
  <c r="S101" i="7"/>
  <c r="Q101" i="7"/>
  <c r="U101" i="7"/>
  <c r="U157" i="7" s="1"/>
  <c r="T101" i="7"/>
  <c r="R101" i="7"/>
  <c r="D76" i="7"/>
  <c r="D73" i="7"/>
  <c r="E151" i="7"/>
  <c r="V131" i="7"/>
  <c r="R131" i="7"/>
  <c r="S131" i="7"/>
  <c r="U131" i="7"/>
  <c r="Q131" i="7"/>
  <c r="T131" i="7"/>
  <c r="C71" i="7"/>
  <c r="I55" i="7"/>
  <c r="C50" i="7"/>
  <c r="E164" i="7"/>
  <c r="G48" i="7"/>
  <c r="C74" i="7"/>
  <c r="H81" i="7"/>
  <c r="G269" i="7"/>
  <c r="E278" i="7"/>
  <c r="F278" i="7"/>
  <c r="H277" i="7"/>
  <c r="E263" i="7"/>
  <c r="E272" i="7"/>
  <c r="Q223" i="7"/>
  <c r="V223" i="7"/>
  <c r="T223" i="7"/>
  <c r="S223" i="7"/>
  <c r="U223" i="7"/>
  <c r="R223" i="7"/>
  <c r="C278" i="7"/>
  <c r="C273" i="7"/>
  <c r="F270" i="7"/>
  <c r="J189" i="7"/>
  <c r="J178" i="7"/>
  <c r="Y93" i="7"/>
  <c r="C39" i="7"/>
  <c r="D79" i="7"/>
  <c r="H80" i="7"/>
  <c r="C82" i="7"/>
  <c r="C152" i="7"/>
  <c r="G76" i="7"/>
  <c r="G167" i="7"/>
  <c r="G67" i="7"/>
  <c r="I82" i="7"/>
  <c r="D159" i="7"/>
  <c r="D158" i="7"/>
  <c r="F48" i="7"/>
  <c r="G159" i="7"/>
  <c r="D49" i="7"/>
  <c r="H162" i="7"/>
  <c r="H40" i="7"/>
  <c r="F155" i="7"/>
  <c r="C51" i="7"/>
  <c r="C268" i="7"/>
  <c r="H166" i="7"/>
  <c r="F163" i="7"/>
  <c r="R122" i="7"/>
  <c r="V122" i="7"/>
  <c r="Q122" i="7"/>
  <c r="T122" i="7"/>
  <c r="U122" i="7"/>
  <c r="S122" i="7"/>
  <c r="C73" i="7"/>
  <c r="H39" i="7"/>
  <c r="G276" i="7"/>
  <c r="E264" i="7"/>
  <c r="E270" i="7"/>
  <c r="G39" i="7"/>
  <c r="F273" i="7"/>
  <c r="J278" i="7"/>
  <c r="Y121" i="7"/>
  <c r="J188" i="7"/>
  <c r="E268" i="7"/>
  <c r="F159" i="7"/>
  <c r="F73" i="7"/>
  <c r="V136" i="7"/>
  <c r="S136" i="7"/>
  <c r="Q136" i="7"/>
  <c r="U136" i="7"/>
  <c r="T136" i="7"/>
  <c r="R136" i="7"/>
  <c r="D75" i="7"/>
  <c r="I166" i="7"/>
  <c r="H163" i="7"/>
  <c r="C150" i="7"/>
  <c r="H44" i="7"/>
  <c r="H67" i="7"/>
  <c r="F38" i="7"/>
  <c r="D38" i="7"/>
  <c r="H48" i="7"/>
  <c r="F160" i="7"/>
  <c r="U109" i="7"/>
  <c r="S109" i="7"/>
  <c r="R109" i="7"/>
  <c r="T109" i="7"/>
  <c r="V109" i="7"/>
  <c r="Q109" i="7"/>
  <c r="E66" i="7"/>
  <c r="F75" i="7"/>
  <c r="H47" i="7"/>
  <c r="E159" i="7"/>
  <c r="D272" i="7"/>
  <c r="C272" i="7"/>
  <c r="S222" i="7"/>
  <c r="Q222" i="7"/>
  <c r="V222" i="7"/>
  <c r="T222" i="7"/>
  <c r="U222" i="7"/>
  <c r="R222" i="7"/>
  <c r="C279" i="7"/>
  <c r="G45" i="7"/>
  <c r="C80" i="7"/>
  <c r="D52" i="7"/>
  <c r="D162" i="7"/>
  <c r="E52" i="7"/>
  <c r="F82" i="7"/>
  <c r="D45" i="7"/>
  <c r="J270" i="7"/>
  <c r="C159" i="7"/>
  <c r="D81" i="7"/>
  <c r="E80" i="7"/>
  <c r="D165" i="7"/>
  <c r="D160" i="7"/>
  <c r="E55" i="7"/>
  <c r="C79" i="7"/>
  <c r="D66" i="7"/>
  <c r="E152" i="7"/>
  <c r="G75" i="7"/>
  <c r="T96" i="7"/>
  <c r="T152" i="7" s="1"/>
  <c r="V96" i="7"/>
  <c r="V152" i="7" s="1"/>
  <c r="U96" i="7"/>
  <c r="Q96" i="7"/>
  <c r="R96" i="7"/>
  <c r="S96" i="7"/>
  <c r="S110" i="7"/>
  <c r="V110" i="7"/>
  <c r="T110" i="7"/>
  <c r="R110" i="7"/>
  <c r="Q110" i="7"/>
  <c r="U110" i="7"/>
  <c r="E155" i="7"/>
  <c r="J276" i="7"/>
  <c r="F53" i="7"/>
  <c r="G270" i="7"/>
  <c r="F279" i="7"/>
  <c r="E269" i="7"/>
  <c r="H278" i="7"/>
  <c r="H269" i="7"/>
  <c r="F274" i="7"/>
  <c r="V207" i="7"/>
  <c r="T207" i="7"/>
  <c r="S207" i="7"/>
  <c r="U207" i="7"/>
  <c r="Q207" i="7"/>
  <c r="R207" i="7"/>
  <c r="C275" i="7"/>
  <c r="G277" i="7"/>
  <c r="C264" i="7"/>
  <c r="J245" i="7"/>
  <c r="J249" i="7"/>
  <c r="C187" i="7"/>
  <c r="I155" i="7"/>
  <c r="C188" i="7"/>
  <c r="H180" i="7"/>
  <c r="F234" i="7"/>
  <c r="H251" i="7"/>
  <c r="I157" i="7"/>
  <c r="C246" i="7"/>
  <c r="J157" i="7"/>
  <c r="I78" i="7"/>
  <c r="E191" i="7"/>
  <c r="J192" i="7"/>
  <c r="I53" i="7"/>
  <c r="H187" i="7"/>
  <c r="C245" i="7"/>
  <c r="I191" i="7"/>
  <c r="I75" i="7"/>
  <c r="I81" i="7"/>
  <c r="D239" i="7"/>
  <c r="D195" i="7"/>
  <c r="J191" i="7"/>
  <c r="J262" i="7"/>
  <c r="C194" i="7"/>
  <c r="I49" i="7"/>
  <c r="G193" i="7"/>
  <c r="J76" i="7"/>
  <c r="I248" i="7"/>
  <c r="D192" i="7"/>
  <c r="J165" i="7"/>
  <c r="G179" i="7"/>
  <c r="I73" i="7"/>
  <c r="I251" i="7"/>
  <c r="J274" i="7"/>
  <c r="F236" i="7"/>
  <c r="I235" i="7"/>
  <c r="G239" i="7"/>
  <c r="J277" i="7"/>
  <c r="I241" i="7"/>
  <c r="J53" i="7"/>
  <c r="Q53" i="7" s="1"/>
  <c r="E248" i="7"/>
  <c r="D241" i="7"/>
  <c r="G178" i="7"/>
  <c r="J156" i="7"/>
  <c r="F250" i="7"/>
  <c r="H245" i="7"/>
  <c r="E195" i="7"/>
  <c r="J82" i="7"/>
  <c r="J47" i="7"/>
  <c r="Q47" i="7" s="1"/>
  <c r="D185" i="7"/>
  <c r="I236" i="7"/>
  <c r="D186" i="7"/>
  <c r="H241" i="7"/>
  <c r="D251" i="7"/>
  <c r="J166" i="7"/>
  <c r="F251" i="7"/>
  <c r="F189" i="7"/>
  <c r="H250" i="7"/>
  <c r="F242" i="7"/>
  <c r="J158" i="7"/>
  <c r="I52" i="7"/>
  <c r="J251" i="7"/>
  <c r="E235" i="7"/>
  <c r="F247" i="7"/>
  <c r="I152" i="7"/>
  <c r="J161" i="7"/>
  <c r="D243" i="7"/>
  <c r="G249" i="7"/>
  <c r="J152" i="7"/>
  <c r="C251" i="7"/>
  <c r="J77" i="7"/>
  <c r="I77" i="7"/>
  <c r="J43" i="7"/>
  <c r="Q43" i="7" s="1"/>
  <c r="H183" i="7"/>
  <c r="I234" i="7"/>
  <c r="I79" i="7"/>
  <c r="G6" i="24"/>
  <c r="P243" i="7"/>
  <c r="P233" i="7"/>
  <c r="AB233" i="7" s="1"/>
  <c r="P177" i="7"/>
  <c r="AB177" i="7" s="1"/>
  <c r="G123" i="24" s="1"/>
  <c r="P190" i="7"/>
  <c r="AB190" i="7" s="1"/>
  <c r="G81" i="24" s="1"/>
  <c r="P244" i="7"/>
  <c r="P181" i="7"/>
  <c r="AB181" i="7" s="1"/>
  <c r="G117" i="24" s="1"/>
  <c r="P195" i="7"/>
  <c r="AB195" i="7" s="1"/>
  <c r="G111" i="24" s="1"/>
  <c r="P193" i="7"/>
  <c r="AB193" i="7" s="1"/>
  <c r="G99" i="24" s="1"/>
  <c r="O176" i="7"/>
  <c r="P180" i="7"/>
  <c r="AB180" i="7" s="1"/>
  <c r="G27" i="24" s="1"/>
  <c r="P194" i="7"/>
  <c r="AB194" i="7" s="1"/>
  <c r="G105" i="24" s="1"/>
  <c r="P189" i="7"/>
  <c r="AB189" i="7" s="1"/>
  <c r="G75" i="24" s="1"/>
  <c r="P235" i="7"/>
  <c r="P242" i="7"/>
  <c r="P184" i="7"/>
  <c r="AB184" i="7" s="1"/>
  <c r="G45" i="24" s="1"/>
  <c r="P248" i="7"/>
  <c r="P246" i="7"/>
  <c r="P185" i="7"/>
  <c r="AB185" i="7" s="1"/>
  <c r="G51" i="24" s="1"/>
  <c r="P241" i="7"/>
  <c r="P186" i="7"/>
  <c r="AB186" i="7" s="1"/>
  <c r="G57" i="24" s="1"/>
  <c r="P251" i="7"/>
  <c r="P187" i="7"/>
  <c r="AB187" i="7" s="1"/>
  <c r="G63" i="24" s="1"/>
  <c r="P249" i="7"/>
  <c r="P192" i="7"/>
  <c r="AB192" i="7" s="1"/>
  <c r="G93" i="24" s="1"/>
  <c r="P188" i="7"/>
  <c r="AB188" i="7" s="1"/>
  <c r="G69" i="24" s="1"/>
  <c r="P179" i="7"/>
  <c r="AB179" i="7" s="1"/>
  <c r="G21" i="24" s="1"/>
  <c r="O232" i="7"/>
  <c r="P250" i="7"/>
  <c r="P240" i="7"/>
  <c r="P64" i="7"/>
  <c r="P38" i="7"/>
  <c r="P122" i="7"/>
  <c r="AB122" i="7" s="1"/>
  <c r="P66" i="7"/>
  <c r="P150" i="7"/>
  <c r="AB150" i="7" s="1"/>
  <c r="F15" i="24" s="1"/>
  <c r="P94" i="7"/>
  <c r="AB94" i="7" s="1"/>
  <c r="P36" i="7"/>
  <c r="P92" i="7"/>
  <c r="P148" i="7"/>
  <c r="P120" i="7"/>
  <c r="S152" i="7" l="1"/>
  <c r="T162" i="7"/>
  <c r="R160" i="7"/>
  <c r="T166" i="7"/>
  <c r="S160" i="7"/>
  <c r="V166" i="7"/>
  <c r="R157" i="7"/>
  <c r="V160" i="7"/>
  <c r="U166" i="7"/>
  <c r="R152" i="7"/>
  <c r="Q157" i="7"/>
  <c r="W157" i="7" s="1"/>
  <c r="F46" i="24" s="1"/>
  <c r="S166" i="7"/>
  <c r="U162" i="7"/>
  <c r="F280" i="7"/>
  <c r="Q152" i="7"/>
  <c r="W152" i="7" s="1"/>
  <c r="F22" i="24" s="1"/>
  <c r="S157" i="7"/>
  <c r="Q160" i="7"/>
  <c r="W160" i="7" s="1"/>
  <c r="F64" i="24" s="1"/>
  <c r="T157" i="7"/>
  <c r="R166" i="7"/>
  <c r="R162" i="7"/>
  <c r="C280" i="7"/>
  <c r="Q166" i="7"/>
  <c r="W166" i="7" s="1"/>
  <c r="F100" i="24" s="1"/>
  <c r="U152" i="7"/>
  <c r="V157" i="7"/>
  <c r="J280" i="7"/>
  <c r="I280" i="7"/>
  <c r="D280" i="7"/>
  <c r="H280" i="7"/>
  <c r="E280" i="7"/>
  <c r="G280" i="7"/>
  <c r="AB64" i="7"/>
  <c r="E9" i="24" s="1"/>
  <c r="H123" i="24"/>
  <c r="W43" i="7"/>
  <c r="D34" i="24" s="1"/>
  <c r="R43" i="7"/>
  <c r="R47" i="7"/>
  <c r="W47" i="7"/>
  <c r="D58" i="24" s="1"/>
  <c r="U179" i="7"/>
  <c r="R179" i="7"/>
  <c r="Q179" i="7"/>
  <c r="V179" i="7"/>
  <c r="T179" i="7"/>
  <c r="S179" i="7"/>
  <c r="R191" i="7"/>
  <c r="X191" i="7" s="1"/>
  <c r="G83" i="24" s="1"/>
  <c r="S191" i="7"/>
  <c r="Y191" i="7" s="1"/>
  <c r="G84" i="24" s="1"/>
  <c r="U191" i="7"/>
  <c r="AA191" i="7" s="1"/>
  <c r="G86" i="24" s="1"/>
  <c r="Q191" i="7"/>
  <c r="W191" i="7" s="1"/>
  <c r="G82" i="24" s="1"/>
  <c r="V191" i="7"/>
  <c r="AB191" i="7" s="1"/>
  <c r="G87" i="24" s="1"/>
  <c r="T191" i="7"/>
  <c r="Z191" i="7" s="1"/>
  <c r="G85" i="24" s="1"/>
  <c r="X207" i="7"/>
  <c r="Z207" i="7"/>
  <c r="AB222" i="7"/>
  <c r="R73" i="7"/>
  <c r="X73" i="7" s="1"/>
  <c r="E47" i="24" s="1"/>
  <c r="Q73" i="7"/>
  <c r="W73" i="7" s="1"/>
  <c r="E46" i="24" s="1"/>
  <c r="U73" i="7"/>
  <c r="AA73" i="7" s="1"/>
  <c r="E50" i="24" s="1"/>
  <c r="V73" i="7"/>
  <c r="AB73" i="7" s="1"/>
  <c r="E51" i="24" s="1"/>
  <c r="S73" i="7"/>
  <c r="Y73" i="7" s="1"/>
  <c r="E48" i="24" s="1"/>
  <c r="T73" i="7"/>
  <c r="Z73" i="7" s="1"/>
  <c r="E49" i="24" s="1"/>
  <c r="X223" i="7"/>
  <c r="AB223" i="7"/>
  <c r="V193" i="7"/>
  <c r="U193" i="7"/>
  <c r="Q193" i="7"/>
  <c r="T193" i="7"/>
  <c r="S193" i="7"/>
  <c r="R193" i="7"/>
  <c r="S189" i="7"/>
  <c r="U189" i="7"/>
  <c r="T189" i="7"/>
  <c r="V189" i="7"/>
  <c r="R189" i="7"/>
  <c r="Q189" i="7"/>
  <c r="V186" i="7"/>
  <c r="Q186" i="7"/>
  <c r="R186" i="7"/>
  <c r="S186" i="7"/>
  <c r="U186" i="7"/>
  <c r="T186" i="7"/>
  <c r="AB219" i="7"/>
  <c r="Z216" i="7"/>
  <c r="X213" i="7"/>
  <c r="Z213" i="7"/>
  <c r="Z206" i="7"/>
  <c r="Y206" i="7"/>
  <c r="AA211" i="7"/>
  <c r="W48" i="7"/>
  <c r="D64" i="24" s="1"/>
  <c r="R48" i="7"/>
  <c r="R180" i="7"/>
  <c r="V180" i="7"/>
  <c r="T180" i="7"/>
  <c r="Q180" i="7"/>
  <c r="U180" i="7"/>
  <c r="S180" i="7"/>
  <c r="S190" i="7"/>
  <c r="V190" i="7"/>
  <c r="U190" i="7"/>
  <c r="T190" i="7"/>
  <c r="Q190" i="7"/>
  <c r="R190" i="7"/>
  <c r="Z208" i="7"/>
  <c r="AB220" i="7"/>
  <c r="Y220" i="7"/>
  <c r="S155" i="7"/>
  <c r="Y155" i="7" s="1"/>
  <c r="F36" i="24" s="1"/>
  <c r="Y99" i="7"/>
  <c r="AB218" i="7"/>
  <c r="X215" i="7"/>
  <c r="Z215" i="7"/>
  <c r="S159" i="7"/>
  <c r="V159" i="7"/>
  <c r="R150" i="7"/>
  <c r="S150" i="7"/>
  <c r="AA217" i="7"/>
  <c r="AB217" i="7"/>
  <c r="X221" i="7"/>
  <c r="Z214" i="7"/>
  <c r="W214" i="7"/>
  <c r="W207" i="7"/>
  <c r="AB207" i="7"/>
  <c r="S80" i="7"/>
  <c r="Y80" i="7" s="1"/>
  <c r="E90" i="24" s="1"/>
  <c r="R80" i="7"/>
  <c r="X80" i="7" s="1"/>
  <c r="E89" i="24" s="1"/>
  <c r="V80" i="7"/>
  <c r="AB80" i="7" s="1"/>
  <c r="E93" i="24" s="1"/>
  <c r="T80" i="7"/>
  <c r="Z80" i="7" s="1"/>
  <c r="E91" i="24" s="1"/>
  <c r="U80" i="7"/>
  <c r="AA80" i="7" s="1"/>
  <c r="E92" i="24" s="1"/>
  <c r="Q80" i="7"/>
  <c r="W80" i="7" s="1"/>
  <c r="E88" i="24" s="1"/>
  <c r="X222" i="7"/>
  <c r="W222" i="7"/>
  <c r="AA223" i="7"/>
  <c r="W223" i="7"/>
  <c r="T71" i="7"/>
  <c r="Z71" i="7" s="1"/>
  <c r="E37" i="24" s="1"/>
  <c r="S71" i="7"/>
  <c r="Y71" i="7" s="1"/>
  <c r="E36" i="24" s="1"/>
  <c r="U71" i="7"/>
  <c r="AA71" i="7" s="1"/>
  <c r="E38" i="24" s="1"/>
  <c r="R71" i="7"/>
  <c r="X71" i="7" s="1"/>
  <c r="E35" i="24" s="1"/>
  <c r="V71" i="7"/>
  <c r="AB71" i="7" s="1"/>
  <c r="E39" i="24" s="1"/>
  <c r="Q71" i="7"/>
  <c r="W71" i="7" s="1"/>
  <c r="E34" i="24" s="1"/>
  <c r="F118" i="24"/>
  <c r="AA219" i="7"/>
  <c r="AB216" i="7"/>
  <c r="X216" i="7"/>
  <c r="V75" i="7"/>
  <c r="AB75" i="7" s="1"/>
  <c r="E63" i="24" s="1"/>
  <c r="Q75" i="7"/>
  <c r="W75" i="7" s="1"/>
  <c r="E58" i="24" s="1"/>
  <c r="R75" i="7"/>
  <c r="X75" i="7" s="1"/>
  <c r="E59" i="24" s="1"/>
  <c r="T75" i="7"/>
  <c r="Z75" i="7" s="1"/>
  <c r="E61" i="24" s="1"/>
  <c r="S75" i="7"/>
  <c r="Y75" i="7" s="1"/>
  <c r="E60" i="24" s="1"/>
  <c r="U75" i="7"/>
  <c r="AA75" i="7" s="1"/>
  <c r="E62" i="24" s="1"/>
  <c r="S77" i="7"/>
  <c r="Y77" i="7" s="1"/>
  <c r="E72" i="24" s="1"/>
  <c r="T77" i="7"/>
  <c r="Z77" i="7" s="1"/>
  <c r="E73" i="24" s="1"/>
  <c r="U77" i="7"/>
  <c r="AA77" i="7" s="1"/>
  <c r="E74" i="24" s="1"/>
  <c r="V77" i="7"/>
  <c r="AB77" i="7" s="1"/>
  <c r="E75" i="24" s="1"/>
  <c r="R77" i="7"/>
  <c r="X77" i="7" s="1"/>
  <c r="E71" i="24" s="1"/>
  <c r="Q77" i="7"/>
  <c r="W77" i="7" s="1"/>
  <c r="E70" i="24" s="1"/>
  <c r="Y213" i="7"/>
  <c r="AB206" i="7"/>
  <c r="W206" i="7"/>
  <c r="W211" i="7"/>
  <c r="Q239" i="7"/>
  <c r="W239" i="7" s="1"/>
  <c r="H34" i="24" s="1"/>
  <c r="X208" i="7"/>
  <c r="AA220" i="7"/>
  <c r="U248" i="7"/>
  <c r="AA248" i="7" s="1"/>
  <c r="H92" i="24" s="1"/>
  <c r="S68" i="7"/>
  <c r="Y68" i="7" s="1"/>
  <c r="E24" i="24" s="1"/>
  <c r="T68" i="7"/>
  <c r="Z68" i="7" s="1"/>
  <c r="E25" i="24" s="1"/>
  <c r="V68" i="7"/>
  <c r="AB68" i="7" s="1"/>
  <c r="E27" i="24" s="1"/>
  <c r="R68" i="7"/>
  <c r="X68" i="7" s="1"/>
  <c r="E23" i="24" s="1"/>
  <c r="Q68" i="7"/>
  <c r="W68" i="7" s="1"/>
  <c r="E22" i="24" s="1"/>
  <c r="U68" i="7"/>
  <c r="AA68" i="7" s="1"/>
  <c r="E26" i="24" s="1"/>
  <c r="U66" i="7"/>
  <c r="R66" i="7"/>
  <c r="R234" i="7" s="1"/>
  <c r="V66" i="7"/>
  <c r="V234" i="7" s="1"/>
  <c r="T66" i="7"/>
  <c r="Q66" i="7"/>
  <c r="S66" i="7"/>
  <c r="U161" i="7"/>
  <c r="S161" i="7"/>
  <c r="T161" i="7"/>
  <c r="Q161" i="7"/>
  <c r="V161" i="7"/>
  <c r="R161" i="7"/>
  <c r="F120" i="24"/>
  <c r="G118" i="24"/>
  <c r="U67" i="7"/>
  <c r="AA67" i="7" s="1"/>
  <c r="E20" i="24" s="1"/>
  <c r="R67" i="7"/>
  <c r="X67" i="7" s="1"/>
  <c r="E17" i="24" s="1"/>
  <c r="Q67" i="7"/>
  <c r="W67" i="7" s="1"/>
  <c r="E16" i="24" s="1"/>
  <c r="S67" i="7"/>
  <c r="Y67" i="7" s="1"/>
  <c r="E18" i="24" s="1"/>
  <c r="V67" i="7"/>
  <c r="AB67" i="7" s="1"/>
  <c r="E21" i="24" s="1"/>
  <c r="T67" i="7"/>
  <c r="Z67" i="7" s="1"/>
  <c r="E19" i="24" s="1"/>
  <c r="V167" i="7"/>
  <c r="R167" i="7"/>
  <c r="U167" i="7"/>
  <c r="T167" i="7"/>
  <c r="S167" i="7"/>
  <c r="Q167" i="7"/>
  <c r="U155" i="7"/>
  <c r="AA155" i="7" s="1"/>
  <c r="F38" i="24" s="1"/>
  <c r="AA99" i="7"/>
  <c r="AA218" i="7"/>
  <c r="Y218" i="7"/>
  <c r="T78" i="7"/>
  <c r="Z78" i="7" s="1"/>
  <c r="E79" i="24" s="1"/>
  <c r="V78" i="7"/>
  <c r="AB78" i="7" s="1"/>
  <c r="E81" i="24" s="1"/>
  <c r="Q78" i="7"/>
  <c r="W78" i="7" s="1"/>
  <c r="E76" i="24" s="1"/>
  <c r="S78" i="7"/>
  <c r="Y78" i="7" s="1"/>
  <c r="E78" i="24" s="1"/>
  <c r="U78" i="7"/>
  <c r="AA78" i="7" s="1"/>
  <c r="E80" i="24" s="1"/>
  <c r="R78" i="7"/>
  <c r="X78" i="7" s="1"/>
  <c r="E77" i="24" s="1"/>
  <c r="T158" i="7"/>
  <c r="R158" i="7"/>
  <c r="Q158" i="7"/>
  <c r="S158" i="7"/>
  <c r="U158" i="7"/>
  <c r="V158" i="7"/>
  <c r="W52" i="7"/>
  <c r="D88" i="24" s="1"/>
  <c r="R52" i="7"/>
  <c r="W45" i="7"/>
  <c r="D46" i="24" s="1"/>
  <c r="R45" i="7"/>
  <c r="W51" i="7"/>
  <c r="D82" i="24" s="1"/>
  <c r="R51" i="7"/>
  <c r="AB215" i="7"/>
  <c r="Y215" i="7"/>
  <c r="R159" i="7"/>
  <c r="Q159" i="7"/>
  <c r="W159" i="7" s="1"/>
  <c r="F58" i="24" s="1"/>
  <c r="V150" i="7"/>
  <c r="Q150" i="7"/>
  <c r="U165" i="7"/>
  <c r="T165" i="7"/>
  <c r="S165" i="7"/>
  <c r="R165" i="7"/>
  <c r="V165" i="7"/>
  <c r="Q165" i="7"/>
  <c r="Y217" i="7"/>
  <c r="Z217" i="7"/>
  <c r="T245" i="7"/>
  <c r="Z245" i="7" s="1"/>
  <c r="H73" i="24" s="1"/>
  <c r="Z221" i="7"/>
  <c r="X214" i="7"/>
  <c r="AB120" i="7"/>
  <c r="AB148" i="7"/>
  <c r="AA176" i="7"/>
  <c r="R53" i="7"/>
  <c r="W53" i="7"/>
  <c r="D94" i="24" s="1"/>
  <c r="R194" i="7"/>
  <c r="V194" i="7"/>
  <c r="Q194" i="7"/>
  <c r="T194" i="7"/>
  <c r="S194" i="7"/>
  <c r="U194" i="7"/>
  <c r="V188" i="7"/>
  <c r="R188" i="7"/>
  <c r="T188" i="7"/>
  <c r="S188" i="7"/>
  <c r="U188" i="7"/>
  <c r="Q188" i="7"/>
  <c r="V187" i="7"/>
  <c r="S187" i="7"/>
  <c r="U187" i="7"/>
  <c r="Q187" i="7"/>
  <c r="T187" i="7"/>
  <c r="R187" i="7"/>
  <c r="AA207" i="7"/>
  <c r="AA222" i="7"/>
  <c r="Y222" i="7"/>
  <c r="V82" i="7"/>
  <c r="AB82" i="7" s="1"/>
  <c r="E105" i="24" s="1"/>
  <c r="Q82" i="7"/>
  <c r="W82" i="7" s="1"/>
  <c r="E100" i="24" s="1"/>
  <c r="R82" i="7"/>
  <c r="X82" i="7" s="1"/>
  <c r="E101" i="24" s="1"/>
  <c r="S82" i="7"/>
  <c r="U82" i="7"/>
  <c r="AA82" i="7" s="1"/>
  <c r="E104" i="24" s="1"/>
  <c r="T82" i="7"/>
  <c r="Z82" i="7" s="1"/>
  <c r="E103" i="24" s="1"/>
  <c r="Y223" i="7"/>
  <c r="G7" i="24"/>
  <c r="W38" i="7"/>
  <c r="D10" i="24" s="1"/>
  <c r="R38" i="7"/>
  <c r="R185" i="7"/>
  <c r="S185" i="7"/>
  <c r="T185" i="7"/>
  <c r="U185" i="7"/>
  <c r="V185" i="7"/>
  <c r="Q185" i="7"/>
  <c r="R44" i="7"/>
  <c r="W44" i="7"/>
  <c r="D40" i="24" s="1"/>
  <c r="W54" i="7"/>
  <c r="D100" i="24" s="1"/>
  <c r="R54" i="7"/>
  <c r="W219" i="7"/>
  <c r="Y219" i="7"/>
  <c r="W216" i="7"/>
  <c r="AA216" i="7"/>
  <c r="AB213" i="7"/>
  <c r="AA206" i="7"/>
  <c r="U234" i="7"/>
  <c r="X211" i="7"/>
  <c r="AB211" i="7"/>
  <c r="F8" i="24"/>
  <c r="R40" i="7"/>
  <c r="W40" i="7"/>
  <c r="D22" i="24" s="1"/>
  <c r="S178" i="7"/>
  <c r="Q178" i="7"/>
  <c r="U178" i="7"/>
  <c r="T178" i="7"/>
  <c r="V178" i="7"/>
  <c r="R178" i="7"/>
  <c r="S195" i="7"/>
  <c r="V195" i="7"/>
  <c r="Q195" i="7"/>
  <c r="R195" i="7"/>
  <c r="T195" i="7"/>
  <c r="U195" i="7"/>
  <c r="W46" i="7"/>
  <c r="D52" i="24" s="1"/>
  <c r="R46" i="7"/>
  <c r="Y208" i="7"/>
  <c r="W208" i="7"/>
  <c r="R164" i="7"/>
  <c r="U164" i="7"/>
  <c r="V164" i="7"/>
  <c r="S164" i="7"/>
  <c r="Q164" i="7"/>
  <c r="T164" i="7"/>
  <c r="X220" i="7"/>
  <c r="Z99" i="7"/>
  <c r="T155" i="7"/>
  <c r="Z155" i="7" s="1"/>
  <c r="F37" i="24" s="1"/>
  <c r="W99" i="7"/>
  <c r="Q155" i="7"/>
  <c r="W155" i="7" s="1"/>
  <c r="F34" i="24" s="1"/>
  <c r="X218" i="7"/>
  <c r="Q246" i="7"/>
  <c r="W246" i="7" s="1"/>
  <c r="H76" i="24" s="1"/>
  <c r="W218" i="7"/>
  <c r="AB36" i="7"/>
  <c r="D9" i="24" s="1"/>
  <c r="AA215" i="7"/>
  <c r="U243" i="7"/>
  <c r="AA243" i="7" s="1"/>
  <c r="H62" i="24" s="1"/>
  <c r="U159" i="7"/>
  <c r="U150" i="7"/>
  <c r="W217" i="7"/>
  <c r="Q245" i="7"/>
  <c r="W245" i="7" s="1"/>
  <c r="H70" i="24" s="1"/>
  <c r="Y221" i="7"/>
  <c r="AB221" i="7"/>
  <c r="Y214" i="7"/>
  <c r="V151" i="7"/>
  <c r="R151" i="7"/>
  <c r="Q151" i="7"/>
  <c r="U151" i="7"/>
  <c r="T151" i="7"/>
  <c r="S151" i="7"/>
  <c r="AB92" i="7"/>
  <c r="Y207" i="7"/>
  <c r="R79" i="7"/>
  <c r="X79" i="7" s="1"/>
  <c r="E83" i="24" s="1"/>
  <c r="S79" i="7"/>
  <c r="Q79" i="7"/>
  <c r="W79" i="7" s="1"/>
  <c r="E82" i="24" s="1"/>
  <c r="U79" i="7"/>
  <c r="AA79" i="7" s="1"/>
  <c r="E86" i="24" s="1"/>
  <c r="V79" i="7"/>
  <c r="AB79" i="7" s="1"/>
  <c r="E87" i="24" s="1"/>
  <c r="T79" i="7"/>
  <c r="Z222" i="7"/>
  <c r="T163" i="7"/>
  <c r="Z163" i="7" s="1"/>
  <c r="F85" i="24" s="1"/>
  <c r="V163" i="7"/>
  <c r="AB163" i="7" s="1"/>
  <c r="F87" i="24" s="1"/>
  <c r="U163" i="7"/>
  <c r="AA163" i="7" s="1"/>
  <c r="F86" i="24" s="1"/>
  <c r="R163" i="7"/>
  <c r="X163" i="7" s="1"/>
  <c r="F83" i="24" s="1"/>
  <c r="S163" i="7"/>
  <c r="Y163" i="7" s="1"/>
  <c r="F84" i="24" s="1"/>
  <c r="Q163" i="7"/>
  <c r="W163" i="7" s="1"/>
  <c r="F82" i="24" s="1"/>
  <c r="Z223" i="7"/>
  <c r="R74" i="7"/>
  <c r="T74" i="7"/>
  <c r="Z74" i="7" s="1"/>
  <c r="E55" i="24" s="1"/>
  <c r="Q74" i="7"/>
  <c r="W74" i="7" s="1"/>
  <c r="E52" i="24" s="1"/>
  <c r="V74" i="7"/>
  <c r="AB74" i="7" s="1"/>
  <c r="E57" i="24" s="1"/>
  <c r="U74" i="7"/>
  <c r="AA74" i="7" s="1"/>
  <c r="E56" i="24" s="1"/>
  <c r="S74" i="7"/>
  <c r="U192" i="7"/>
  <c r="Q192" i="7"/>
  <c r="R192" i="7"/>
  <c r="V192" i="7"/>
  <c r="T192" i="7"/>
  <c r="S192" i="7"/>
  <c r="Z219" i="7"/>
  <c r="X219" i="7"/>
  <c r="R247" i="7"/>
  <c r="X247" i="7" s="1"/>
  <c r="H83" i="24" s="1"/>
  <c r="Y216" i="7"/>
  <c r="AA213" i="7"/>
  <c r="W213" i="7"/>
  <c r="Q241" i="7"/>
  <c r="W241" i="7" s="1"/>
  <c r="H46" i="24" s="1"/>
  <c r="X206" i="7"/>
  <c r="T81" i="7"/>
  <c r="Z81" i="7" s="1"/>
  <c r="E97" i="24" s="1"/>
  <c r="U81" i="7"/>
  <c r="AA81" i="7" s="1"/>
  <c r="E98" i="24" s="1"/>
  <c r="R81" i="7"/>
  <c r="Q81" i="7"/>
  <c r="W81" i="7" s="1"/>
  <c r="E94" i="24" s="1"/>
  <c r="S81" i="7"/>
  <c r="Y81" i="7" s="1"/>
  <c r="E96" i="24" s="1"/>
  <c r="V81" i="7"/>
  <c r="AB81" i="7" s="1"/>
  <c r="E99" i="24" s="1"/>
  <c r="S239" i="7"/>
  <c r="Y239" i="7" s="1"/>
  <c r="H36" i="24" s="1"/>
  <c r="Y211" i="7"/>
  <c r="Z211" i="7"/>
  <c r="R76" i="7"/>
  <c r="Q76" i="7"/>
  <c r="V76" i="7"/>
  <c r="AB76" i="7" s="1"/>
  <c r="E69" i="24" s="1"/>
  <c r="S76" i="7"/>
  <c r="Y76" i="7" s="1"/>
  <c r="E66" i="24" s="1"/>
  <c r="T76" i="7"/>
  <c r="U76" i="7"/>
  <c r="AA76" i="7" s="1"/>
  <c r="E68" i="24" s="1"/>
  <c r="S183" i="7"/>
  <c r="Y183" i="7" s="1"/>
  <c r="G36" i="24" s="1"/>
  <c r="V183" i="7"/>
  <c r="AB183" i="7" s="1"/>
  <c r="G39" i="24" s="1"/>
  <c r="Q183" i="7"/>
  <c r="W183" i="7" s="1"/>
  <c r="G34" i="24" s="1"/>
  <c r="R183" i="7"/>
  <c r="X183" i="7" s="1"/>
  <c r="G35" i="24" s="1"/>
  <c r="U183" i="7"/>
  <c r="AA183" i="7" s="1"/>
  <c r="G38" i="24" s="1"/>
  <c r="T183" i="7"/>
  <c r="Z183" i="7" s="1"/>
  <c r="G37" i="24" s="1"/>
  <c r="AA208" i="7"/>
  <c r="AB208" i="7"/>
  <c r="V236" i="7"/>
  <c r="AB236" i="7" s="1"/>
  <c r="H27" i="24" s="1"/>
  <c r="Z220" i="7"/>
  <c r="T248" i="7"/>
  <c r="Z248" i="7" s="1"/>
  <c r="H91" i="24" s="1"/>
  <c r="W220" i="7"/>
  <c r="F119" i="24"/>
  <c r="X99" i="7"/>
  <c r="R155" i="7"/>
  <c r="X155" i="7" s="1"/>
  <c r="F35" i="24" s="1"/>
  <c r="V155" i="7"/>
  <c r="AB155" i="7" s="1"/>
  <c r="F39" i="24" s="1"/>
  <c r="AB99" i="7"/>
  <c r="G119" i="24"/>
  <c r="Z218" i="7"/>
  <c r="T246" i="7"/>
  <c r="Z246" i="7" s="1"/>
  <c r="H79" i="24" s="1"/>
  <c r="J8" i="24"/>
  <c r="R39" i="7"/>
  <c r="W39" i="7"/>
  <c r="D16" i="24" s="1"/>
  <c r="R50" i="7"/>
  <c r="W50" i="7"/>
  <c r="D76" i="24" s="1"/>
  <c r="W55" i="7"/>
  <c r="D106" i="24" s="1"/>
  <c r="R55" i="7"/>
  <c r="R49" i="7"/>
  <c r="W49" i="7"/>
  <c r="D70" i="24" s="1"/>
  <c r="W215" i="7"/>
  <c r="Q243" i="7"/>
  <c r="W243" i="7" s="1"/>
  <c r="H58" i="24" s="1"/>
  <c r="T83" i="7"/>
  <c r="Z83" i="7" s="1"/>
  <c r="E109" i="24" s="1"/>
  <c r="V83" i="7"/>
  <c r="R83" i="7"/>
  <c r="Q83" i="7"/>
  <c r="W83" i="7" s="1"/>
  <c r="E106" i="24" s="1"/>
  <c r="U83" i="7"/>
  <c r="AA83" i="7" s="1"/>
  <c r="E110" i="24" s="1"/>
  <c r="S83" i="7"/>
  <c r="Y83" i="7" s="1"/>
  <c r="E108" i="24" s="1"/>
  <c r="T159" i="7"/>
  <c r="T150" i="7"/>
  <c r="X217" i="7"/>
  <c r="AA221" i="7"/>
  <c r="U249" i="7"/>
  <c r="AA249" i="7" s="1"/>
  <c r="H98" i="24" s="1"/>
  <c r="W221" i="7"/>
  <c r="Q249" i="7"/>
  <c r="W249" i="7" s="1"/>
  <c r="H94" i="24" s="1"/>
  <c r="AA214" i="7"/>
  <c r="AB214" i="7"/>
  <c r="P176" i="7"/>
  <c r="P234" i="7"/>
  <c r="P178" i="7"/>
  <c r="AB178" i="7" s="1"/>
  <c r="G15" i="24" s="1"/>
  <c r="P232" i="7"/>
  <c r="U242" i="7" l="1"/>
  <c r="AA242" i="7" s="1"/>
  <c r="H56" i="24" s="1"/>
  <c r="U236" i="7"/>
  <c r="AA236" i="7" s="1"/>
  <c r="H26" i="24" s="1"/>
  <c r="S241" i="7"/>
  <c r="Y241" i="7" s="1"/>
  <c r="H48" i="24" s="1"/>
  <c r="S245" i="7"/>
  <c r="Y245" i="7" s="1"/>
  <c r="H72" i="24" s="1"/>
  <c r="R245" i="7"/>
  <c r="X245" i="7" s="1"/>
  <c r="H71" i="24" s="1"/>
  <c r="T239" i="7"/>
  <c r="Z239" i="7" s="1"/>
  <c r="H37" i="24" s="1"/>
  <c r="R246" i="7"/>
  <c r="X246" i="7" s="1"/>
  <c r="H77" i="24" s="1"/>
  <c r="U241" i="7"/>
  <c r="AA241" i="7" s="1"/>
  <c r="H50" i="24" s="1"/>
  <c r="S235" i="7"/>
  <c r="Y235" i="7" s="1"/>
  <c r="H18" i="24" s="1"/>
  <c r="Q248" i="7"/>
  <c r="W248" i="7" s="1"/>
  <c r="H88" i="24" s="1"/>
  <c r="AB66" i="7"/>
  <c r="E15" i="24" s="1"/>
  <c r="R239" i="7"/>
  <c r="X239" i="7" s="1"/>
  <c r="H35" i="24" s="1"/>
  <c r="V241" i="7"/>
  <c r="AB241" i="7" s="1"/>
  <c r="H51" i="24" s="1"/>
  <c r="S236" i="7"/>
  <c r="Y236" i="7" s="1"/>
  <c r="H24" i="24" s="1"/>
  <c r="V242" i="7"/>
  <c r="AB242" i="7" s="1"/>
  <c r="H57" i="24" s="1"/>
  <c r="T250" i="7"/>
  <c r="Z250" i="7" s="1"/>
  <c r="H103" i="24" s="1"/>
  <c r="R248" i="7"/>
  <c r="X248" i="7" s="1"/>
  <c r="H89" i="24" s="1"/>
  <c r="Q236" i="7"/>
  <c r="W236" i="7" s="1"/>
  <c r="H22" i="24" s="1"/>
  <c r="R241" i="7"/>
  <c r="X241" i="7" s="1"/>
  <c r="H47" i="24" s="1"/>
  <c r="V249" i="7"/>
  <c r="AB249" i="7" s="1"/>
  <c r="H99" i="24" s="1"/>
  <c r="Q235" i="7"/>
  <c r="W235" i="7" s="1"/>
  <c r="H16" i="24" s="1"/>
  <c r="V248" i="7"/>
  <c r="AB248" i="7" s="1"/>
  <c r="H93" i="24" s="1"/>
  <c r="T235" i="7"/>
  <c r="Z235" i="7" s="1"/>
  <c r="H19" i="24" s="1"/>
  <c r="S244" i="7"/>
  <c r="Y244" i="7" s="1"/>
  <c r="H66" i="24" s="1"/>
  <c r="S249" i="7"/>
  <c r="Y249" i="7" s="1"/>
  <c r="H96" i="24" s="1"/>
  <c r="Q247" i="7"/>
  <c r="W247" i="7" s="1"/>
  <c r="H82" i="24" s="1"/>
  <c r="Z76" i="7"/>
  <c r="E67" i="24" s="1"/>
  <c r="T244" i="7"/>
  <c r="Z244" i="7" s="1"/>
  <c r="H67" i="24" s="1"/>
  <c r="X76" i="7"/>
  <c r="E65" i="24" s="1"/>
  <c r="R244" i="7"/>
  <c r="X244" i="7" s="1"/>
  <c r="H65" i="24" s="1"/>
  <c r="X81" i="7"/>
  <c r="E95" i="24" s="1"/>
  <c r="R249" i="7"/>
  <c r="X249" i="7" s="1"/>
  <c r="H95" i="24" s="1"/>
  <c r="X234" i="7"/>
  <c r="Y74" i="7"/>
  <c r="E54" i="24" s="1"/>
  <c r="S242" i="7"/>
  <c r="Y242" i="7" s="1"/>
  <c r="H54" i="24" s="1"/>
  <c r="Z79" i="7"/>
  <c r="E85" i="24" s="1"/>
  <c r="T247" i="7"/>
  <c r="Z247" i="7" s="1"/>
  <c r="H85" i="24" s="1"/>
  <c r="Y79" i="7"/>
  <c r="E84" i="24" s="1"/>
  <c r="S247" i="7"/>
  <c r="Y247" i="7" s="1"/>
  <c r="H84" i="24" s="1"/>
  <c r="AB176" i="7"/>
  <c r="X83" i="7"/>
  <c r="E107" i="24" s="1"/>
  <c r="R251" i="7"/>
  <c r="X251" i="7" s="1"/>
  <c r="H107" i="24" s="1"/>
  <c r="X49" i="7"/>
  <c r="D71" i="24" s="1"/>
  <c r="S49" i="7"/>
  <c r="X50" i="7"/>
  <c r="D77" i="24" s="1"/>
  <c r="S50" i="7"/>
  <c r="X74" i="7"/>
  <c r="E53" i="24" s="1"/>
  <c r="R242" i="7"/>
  <c r="X242" i="7" s="1"/>
  <c r="H53" i="24" s="1"/>
  <c r="X46" i="7"/>
  <c r="D53" i="24" s="1"/>
  <c r="S46" i="7"/>
  <c r="S38" i="7"/>
  <c r="X38" i="7"/>
  <c r="D11" i="24" s="1"/>
  <c r="S251" i="7"/>
  <c r="Y251" i="7" s="1"/>
  <c r="H108" i="24" s="1"/>
  <c r="Y82" i="7"/>
  <c r="E102" i="24" s="1"/>
  <c r="S250" i="7"/>
  <c r="Y250" i="7" s="1"/>
  <c r="H102" i="24" s="1"/>
  <c r="AB83" i="7"/>
  <c r="E111" i="24" s="1"/>
  <c r="V251" i="7"/>
  <c r="AB251" i="7" s="1"/>
  <c r="H111" i="24" s="1"/>
  <c r="X55" i="7"/>
  <c r="D107" i="24" s="1"/>
  <c r="S55" i="7"/>
  <c r="S44" i="7"/>
  <c r="X44" i="7"/>
  <c r="D41" i="24" s="1"/>
  <c r="S246" i="7"/>
  <c r="Y246" i="7" s="1"/>
  <c r="H78" i="24" s="1"/>
  <c r="AB234" i="7"/>
  <c r="W76" i="7"/>
  <c r="E64" i="24" s="1"/>
  <c r="Q244" i="7"/>
  <c r="W244" i="7" s="1"/>
  <c r="H64" i="24" s="1"/>
  <c r="U244" i="7"/>
  <c r="AA244" i="7" s="1"/>
  <c r="H68" i="24" s="1"/>
  <c r="Y66" i="7"/>
  <c r="E12" i="24" s="1"/>
  <c r="X66" i="7"/>
  <c r="E11" i="24" s="1"/>
  <c r="R236" i="7"/>
  <c r="X236" i="7" s="1"/>
  <c r="H23" i="24" s="1"/>
  <c r="U251" i="7"/>
  <c r="AA251" i="7" s="1"/>
  <c r="H110" i="24" s="1"/>
  <c r="U245" i="7"/>
  <c r="AA245" i="7" s="1"/>
  <c r="H74" i="24" s="1"/>
  <c r="S48" i="7"/>
  <c r="X48" i="7"/>
  <c r="D65" i="24" s="1"/>
  <c r="S43" i="7"/>
  <c r="X43" i="7"/>
  <c r="D35" i="24" s="1"/>
  <c r="S39" i="7"/>
  <c r="X39" i="7"/>
  <c r="D17" i="24" s="1"/>
  <c r="J9" i="24"/>
  <c r="AA234" i="7"/>
  <c r="X54" i="7"/>
  <c r="D101" i="24" s="1"/>
  <c r="S54" i="7"/>
  <c r="U250" i="7"/>
  <c r="AA250" i="7" s="1"/>
  <c r="H104" i="24" s="1"/>
  <c r="F9" i="24"/>
  <c r="T249" i="7"/>
  <c r="Z249" i="7" s="1"/>
  <c r="H97" i="24" s="1"/>
  <c r="S243" i="7"/>
  <c r="Y243" i="7" s="1"/>
  <c r="H60" i="24" s="1"/>
  <c r="X51" i="7"/>
  <c r="D83" i="24" s="1"/>
  <c r="S51" i="7"/>
  <c r="X52" i="7"/>
  <c r="D89" i="24" s="1"/>
  <c r="S52" i="7"/>
  <c r="U246" i="7"/>
  <c r="AA246" i="7" s="1"/>
  <c r="H80" i="24" s="1"/>
  <c r="W66" i="7"/>
  <c r="E10" i="24" s="1"/>
  <c r="AA66" i="7"/>
  <c r="E14" i="24" s="1"/>
  <c r="R250" i="7"/>
  <c r="X250" i="7" s="1"/>
  <c r="H101" i="24" s="1"/>
  <c r="T242" i="7"/>
  <c r="Z242" i="7" s="1"/>
  <c r="H55" i="24" s="1"/>
  <c r="V245" i="7"/>
  <c r="AB245" i="7" s="1"/>
  <c r="H75" i="24" s="1"/>
  <c r="R243" i="7"/>
  <c r="X243" i="7" s="1"/>
  <c r="H59" i="24" s="1"/>
  <c r="T241" i="7"/>
  <c r="Z241" i="7" s="1"/>
  <c r="H49" i="24" s="1"/>
  <c r="V247" i="7"/>
  <c r="AB247" i="7" s="1"/>
  <c r="H87" i="24" s="1"/>
  <c r="V250" i="7"/>
  <c r="AB250" i="7" s="1"/>
  <c r="H105" i="24" s="1"/>
  <c r="T251" i="7"/>
  <c r="Z251" i="7" s="1"/>
  <c r="H109" i="24" s="1"/>
  <c r="V239" i="7"/>
  <c r="AB239" i="7" s="1"/>
  <c r="H39" i="24" s="1"/>
  <c r="X53" i="7"/>
  <c r="D95" i="24" s="1"/>
  <c r="S53" i="7"/>
  <c r="V243" i="7"/>
  <c r="AB243" i="7" s="1"/>
  <c r="H63" i="24" s="1"/>
  <c r="Z66" i="7"/>
  <c r="E13" i="24" s="1"/>
  <c r="Q234" i="7"/>
  <c r="U247" i="7"/>
  <c r="AA247" i="7" s="1"/>
  <c r="H86" i="24" s="1"/>
  <c r="Q251" i="7"/>
  <c r="W251" i="7" s="1"/>
  <c r="H106" i="24" s="1"/>
  <c r="V235" i="7"/>
  <c r="AB235" i="7" s="1"/>
  <c r="H21" i="24" s="1"/>
  <c r="Q242" i="7"/>
  <c r="W242" i="7" s="1"/>
  <c r="H52" i="24" s="1"/>
  <c r="V246" i="7"/>
  <c r="AB246" i="7" s="1"/>
  <c r="H81" i="24" s="1"/>
  <c r="S248" i="7"/>
  <c r="Y248" i="7" s="1"/>
  <c r="H90" i="24" s="1"/>
  <c r="U239" i="7"/>
  <c r="AA239" i="7" s="1"/>
  <c r="H38" i="24" s="1"/>
  <c r="T234" i="7"/>
  <c r="S40" i="7"/>
  <c r="X40" i="7"/>
  <c r="D23" i="24" s="1"/>
  <c r="U235" i="7"/>
  <c r="AA235" i="7" s="1"/>
  <c r="H20" i="24" s="1"/>
  <c r="G8" i="24"/>
  <c r="X45" i="7"/>
  <c r="D47" i="24" s="1"/>
  <c r="S45" i="7"/>
  <c r="V244" i="7"/>
  <c r="AB244" i="7" s="1"/>
  <c r="H69" i="24" s="1"/>
  <c r="Q250" i="7"/>
  <c r="W250" i="7" s="1"/>
  <c r="H100" i="24" s="1"/>
  <c r="T243" i="7"/>
  <c r="Z243" i="7" s="1"/>
  <c r="H61" i="24" s="1"/>
  <c r="T236" i="7"/>
  <c r="Z236" i="7" s="1"/>
  <c r="H25" i="24" s="1"/>
  <c r="S234" i="7"/>
  <c r="R235" i="7"/>
  <c r="X235" i="7" s="1"/>
  <c r="H17" i="24" s="1"/>
  <c r="X47" i="7"/>
  <c r="D59" i="24" s="1"/>
  <c r="S47" i="7"/>
  <c r="W234" i="7" l="1"/>
  <c r="Y53" i="7"/>
  <c r="D96" i="24" s="1"/>
  <c r="T53" i="7"/>
  <c r="J65" i="24"/>
  <c r="J23" i="24"/>
  <c r="J95" i="24"/>
  <c r="J83" i="24"/>
  <c r="Y54" i="7"/>
  <c r="D102" i="24" s="1"/>
  <c r="T54" i="7"/>
  <c r="Y39" i="7"/>
  <c r="D18" i="24" s="1"/>
  <c r="T39" i="7"/>
  <c r="J35" i="24"/>
  <c r="T48" i="7"/>
  <c r="Y48" i="7"/>
  <c r="D66" i="24" s="1"/>
  <c r="H15" i="24"/>
  <c r="J41" i="24"/>
  <c r="J53" i="24"/>
  <c r="J77" i="24"/>
  <c r="G9" i="24"/>
  <c r="H11" i="24"/>
  <c r="Y234" i="7"/>
  <c r="Y51" i="7"/>
  <c r="D84" i="24" s="1"/>
  <c r="T51" i="7"/>
  <c r="J47" i="24"/>
  <c r="T40" i="7"/>
  <c r="Y40" i="7"/>
  <c r="D24" i="24" s="1"/>
  <c r="Z234" i="7"/>
  <c r="T52" i="7"/>
  <c r="Y52" i="7"/>
  <c r="D90" i="24" s="1"/>
  <c r="J101" i="24"/>
  <c r="T43" i="7"/>
  <c r="Y43" i="7"/>
  <c r="D36" i="24" s="1"/>
  <c r="Y44" i="7"/>
  <c r="D42" i="24" s="1"/>
  <c r="T44" i="7"/>
  <c r="Y55" i="7"/>
  <c r="D108" i="24" s="1"/>
  <c r="T55" i="7"/>
  <c r="J11" i="24"/>
  <c r="T49" i="7"/>
  <c r="Y49" i="7"/>
  <c r="D72" i="24" s="1"/>
  <c r="J59" i="24"/>
  <c r="J17" i="24"/>
  <c r="T45" i="7"/>
  <c r="Y45" i="7"/>
  <c r="D48" i="24" s="1"/>
  <c r="Y47" i="7"/>
  <c r="D60" i="24" s="1"/>
  <c r="T47" i="7"/>
  <c r="J89" i="24"/>
  <c r="H14" i="24"/>
  <c r="J107" i="24"/>
  <c r="T38" i="7"/>
  <c r="Y38" i="7"/>
  <c r="D12" i="24" s="1"/>
  <c r="J71" i="24"/>
  <c r="Y46" i="7"/>
  <c r="D54" i="24" s="1"/>
  <c r="T46" i="7"/>
  <c r="T50" i="7"/>
  <c r="Y50" i="7"/>
  <c r="D78" i="24" s="1"/>
  <c r="U50" i="7" l="1"/>
  <c r="Z50" i="7"/>
  <c r="D79" i="24" s="1"/>
  <c r="J12" i="24"/>
  <c r="J60" i="24"/>
  <c r="J42" i="24"/>
  <c r="U43" i="7"/>
  <c r="Z43" i="7"/>
  <c r="D37" i="24" s="1"/>
  <c r="Z48" i="7"/>
  <c r="D67" i="24" s="1"/>
  <c r="U48" i="7"/>
  <c r="J18" i="24"/>
  <c r="U54" i="7"/>
  <c r="Z54" i="7"/>
  <c r="D103" i="24" s="1"/>
  <c r="Z46" i="7"/>
  <c r="D55" i="24" s="1"/>
  <c r="U46" i="7"/>
  <c r="U38" i="7"/>
  <c r="Z38" i="7"/>
  <c r="D13" i="24" s="1"/>
  <c r="J48" i="24"/>
  <c r="J72" i="24"/>
  <c r="U51" i="7"/>
  <c r="Z51" i="7"/>
  <c r="D85" i="24" s="1"/>
  <c r="H12" i="24"/>
  <c r="J102" i="24"/>
  <c r="H10" i="24"/>
  <c r="J54" i="24"/>
  <c r="Z45" i="7"/>
  <c r="D49" i="24" s="1"/>
  <c r="U45" i="7"/>
  <c r="Z49" i="7"/>
  <c r="D73" i="24" s="1"/>
  <c r="U49" i="7"/>
  <c r="U55" i="7"/>
  <c r="Z55" i="7"/>
  <c r="D109" i="24" s="1"/>
  <c r="J90" i="24"/>
  <c r="J24" i="24"/>
  <c r="J84" i="24"/>
  <c r="Z53" i="7"/>
  <c r="D97" i="24" s="1"/>
  <c r="U53" i="7"/>
  <c r="J78" i="24"/>
  <c r="Z47" i="7"/>
  <c r="D61" i="24" s="1"/>
  <c r="U47" i="7"/>
  <c r="J108" i="24"/>
  <c r="Z44" i="7"/>
  <c r="D43" i="24" s="1"/>
  <c r="U44" i="7"/>
  <c r="J36" i="24"/>
  <c r="Z52" i="7"/>
  <c r="D91" i="24" s="1"/>
  <c r="U52" i="7"/>
  <c r="H13" i="24"/>
  <c r="Z40" i="7"/>
  <c r="D25" i="24" s="1"/>
  <c r="U40" i="7"/>
  <c r="J66" i="24"/>
  <c r="U39" i="7"/>
  <c r="Z39" i="7"/>
  <c r="D19" i="24" s="1"/>
  <c r="J96" i="24"/>
  <c r="J61" i="24" l="1"/>
  <c r="AA53" i="7"/>
  <c r="D98" i="24" s="1"/>
  <c r="V53" i="7"/>
  <c r="AB53" i="7" s="1"/>
  <c r="D99" i="24" s="1"/>
  <c r="V55" i="7"/>
  <c r="AB55" i="7" s="1"/>
  <c r="D111" i="24" s="1"/>
  <c r="AA55" i="7"/>
  <c r="D110" i="24" s="1"/>
  <c r="J49" i="24"/>
  <c r="J85" i="24"/>
  <c r="V38" i="7"/>
  <c r="AA38" i="7"/>
  <c r="D14" i="24" s="1"/>
  <c r="J55" i="24"/>
  <c r="AA43" i="7"/>
  <c r="D38" i="24" s="1"/>
  <c r="V43" i="7"/>
  <c r="AB43" i="7" s="1"/>
  <c r="D39" i="24" s="1"/>
  <c r="J79" i="24"/>
  <c r="J19" i="24"/>
  <c r="V40" i="7"/>
  <c r="AB40" i="7" s="1"/>
  <c r="D27" i="24" s="1"/>
  <c r="AA40" i="7"/>
  <c r="D26" i="24" s="1"/>
  <c r="V52" i="7"/>
  <c r="AB52" i="7" s="1"/>
  <c r="D93" i="24" s="1"/>
  <c r="AA52" i="7"/>
  <c r="D92" i="24" s="1"/>
  <c r="AA44" i="7"/>
  <c r="D44" i="24" s="1"/>
  <c r="V44" i="7"/>
  <c r="AB44" i="7" s="1"/>
  <c r="D45" i="24" s="1"/>
  <c r="J97" i="24"/>
  <c r="AA49" i="7"/>
  <c r="D74" i="24" s="1"/>
  <c r="V49" i="7"/>
  <c r="AB49" i="7" s="1"/>
  <c r="D75" i="24" s="1"/>
  <c r="AA51" i="7"/>
  <c r="D86" i="24" s="1"/>
  <c r="V51" i="7"/>
  <c r="AB51" i="7" s="1"/>
  <c r="D87" i="24" s="1"/>
  <c r="J103" i="24"/>
  <c r="AA48" i="7"/>
  <c r="D68" i="24" s="1"/>
  <c r="V48" i="7"/>
  <c r="AB48" i="7" s="1"/>
  <c r="D69" i="24" s="1"/>
  <c r="AA50" i="7"/>
  <c r="D80" i="24" s="1"/>
  <c r="V50" i="7"/>
  <c r="AB50" i="7" s="1"/>
  <c r="D81" i="24" s="1"/>
  <c r="V39" i="7"/>
  <c r="AB39" i="7" s="1"/>
  <c r="D21" i="24" s="1"/>
  <c r="AA39" i="7"/>
  <c r="D20" i="24" s="1"/>
  <c r="J25" i="24"/>
  <c r="J91" i="24"/>
  <c r="J43" i="24"/>
  <c r="J73" i="24"/>
  <c r="V54" i="7"/>
  <c r="AB54" i="7" s="1"/>
  <c r="D105" i="24" s="1"/>
  <c r="AA54" i="7"/>
  <c r="D104" i="24" s="1"/>
  <c r="J67" i="24"/>
  <c r="V47" i="7"/>
  <c r="AB47" i="7" s="1"/>
  <c r="D63" i="24" s="1"/>
  <c r="AA47" i="7"/>
  <c r="D62" i="24" s="1"/>
  <c r="J109" i="24"/>
  <c r="AA45" i="7"/>
  <c r="D50" i="24" s="1"/>
  <c r="V45" i="7"/>
  <c r="AB45" i="7" s="1"/>
  <c r="D51" i="24" s="1"/>
  <c r="J13" i="24"/>
  <c r="V46" i="7"/>
  <c r="AB46" i="7" s="1"/>
  <c r="D57" i="24" s="1"/>
  <c r="AA46" i="7"/>
  <c r="D56" i="24" s="1"/>
  <c r="J37" i="24"/>
  <c r="J56" i="24" l="1"/>
  <c r="J50" i="24"/>
  <c r="J63" i="24"/>
  <c r="J68" i="24"/>
  <c r="J86" i="24"/>
  <c r="J75" i="24"/>
  <c r="J44" i="24"/>
  <c r="J27" i="24"/>
  <c r="AB38" i="7"/>
  <c r="D15" i="24" s="1"/>
  <c r="J98" i="24"/>
  <c r="J57" i="24"/>
  <c r="J74" i="24"/>
  <c r="J92" i="24"/>
  <c r="J39" i="24"/>
  <c r="J110" i="24"/>
  <c r="J104" i="24"/>
  <c r="J20" i="24"/>
  <c r="J81" i="24"/>
  <c r="J93" i="24"/>
  <c r="J38" i="24"/>
  <c r="J111" i="24"/>
  <c r="J51" i="24"/>
  <c r="J62" i="24"/>
  <c r="J105" i="24"/>
  <c r="J21" i="24"/>
  <c r="J80" i="24"/>
  <c r="J69" i="24"/>
  <c r="J87" i="24"/>
  <c r="J45" i="24"/>
  <c r="J26" i="24"/>
  <c r="J14" i="24"/>
  <c r="J99" i="24"/>
  <c r="J15" i="24" l="1"/>
  <c r="I210" i="7" l="1"/>
  <c r="I224" i="7" s="1"/>
  <c r="M210" i="7"/>
  <c r="M224" i="7" s="1"/>
  <c r="N210" i="7"/>
  <c r="N224" i="7" s="1"/>
  <c r="O210" i="7"/>
  <c r="O224" i="7" s="1"/>
  <c r="C212" i="7"/>
  <c r="E210" i="7"/>
  <c r="G210" i="7"/>
  <c r="D212" i="7"/>
  <c r="G212" i="7"/>
  <c r="D210" i="7"/>
  <c r="D224" i="7" l="1"/>
  <c r="G224" i="7"/>
  <c r="F70" i="7"/>
  <c r="P42" i="7"/>
  <c r="P56" i="7" s="1"/>
  <c r="P70" i="7"/>
  <c r="P84" i="7" s="1"/>
  <c r="P154" i="7"/>
  <c r="P98" i="7"/>
  <c r="P210" i="7"/>
  <c r="P224" i="7" s="1"/>
  <c r="P126" i="7"/>
  <c r="L42" i="7"/>
  <c r="L56" i="7" s="1"/>
  <c r="M42" i="7"/>
  <c r="M56" i="7" s="1"/>
  <c r="O70" i="7"/>
  <c r="N42" i="7"/>
  <c r="N56" i="7" s="1"/>
  <c r="J42" i="7"/>
  <c r="F42" i="7"/>
  <c r="M70" i="7"/>
  <c r="J70" i="7"/>
  <c r="J84" i="7" s="1"/>
  <c r="I70" i="7"/>
  <c r="I84" i="7" s="1"/>
  <c r="D42" i="7"/>
  <c r="L70" i="7"/>
  <c r="O42" i="7"/>
  <c r="O56" i="7" s="1"/>
  <c r="K42" i="7"/>
  <c r="K56" i="7" s="1"/>
  <c r="H42" i="7"/>
  <c r="H56" i="7" s="1"/>
  <c r="E126" i="7"/>
  <c r="E42" i="7"/>
  <c r="I126" i="7"/>
  <c r="I140" i="7" s="1"/>
  <c r="K70" i="7"/>
  <c r="G98" i="7"/>
  <c r="G154" i="7"/>
  <c r="F126" i="7"/>
  <c r="D98" i="7"/>
  <c r="D154" i="7"/>
  <c r="F128" i="7"/>
  <c r="C42" i="7"/>
  <c r="G100" i="7"/>
  <c r="G42" i="7"/>
  <c r="N154" i="7"/>
  <c r="N98" i="7"/>
  <c r="K210" i="7"/>
  <c r="K224" i="7" s="1"/>
  <c r="C100" i="7"/>
  <c r="E100" i="7"/>
  <c r="F210" i="7"/>
  <c r="F212" i="7"/>
  <c r="H210" i="7"/>
  <c r="H224" i="7" s="1"/>
  <c r="C70" i="7"/>
  <c r="C154" i="7"/>
  <c r="C98" i="7"/>
  <c r="H70" i="7"/>
  <c r="H84" i="7" s="1"/>
  <c r="N70" i="7"/>
  <c r="L126" i="7"/>
  <c r="J210" i="7"/>
  <c r="J224" i="7" s="1"/>
  <c r="J154" i="7"/>
  <c r="J168" i="7" s="1"/>
  <c r="J98" i="7"/>
  <c r="J112" i="7" s="1"/>
  <c r="D100" i="7"/>
  <c r="C128" i="7"/>
  <c r="G128" i="7"/>
  <c r="F98" i="7"/>
  <c r="F154" i="7"/>
  <c r="C126" i="7"/>
  <c r="G126" i="7"/>
  <c r="E70" i="7"/>
  <c r="E212" i="7"/>
  <c r="H126" i="7"/>
  <c r="H140" i="7" s="1"/>
  <c r="N126" i="7"/>
  <c r="L210" i="7"/>
  <c r="L224" i="7" s="1"/>
  <c r="L98" i="7"/>
  <c r="L154" i="7"/>
  <c r="K154" i="7"/>
  <c r="K98" i="7"/>
  <c r="J126" i="7"/>
  <c r="J140" i="7" s="1"/>
  <c r="H154" i="7"/>
  <c r="H168" i="7" s="1"/>
  <c r="H98" i="7"/>
  <c r="H112" i="7" s="1"/>
  <c r="C210" i="7"/>
  <c r="E154" i="7"/>
  <c r="E98" i="7"/>
  <c r="F100" i="7"/>
  <c r="E128" i="7"/>
  <c r="D70" i="7"/>
  <c r="D126" i="7"/>
  <c r="D128" i="7"/>
  <c r="G70" i="7"/>
  <c r="O126" i="7"/>
  <c r="O154" i="7"/>
  <c r="O98" i="7"/>
  <c r="M126" i="7"/>
  <c r="M154" i="7"/>
  <c r="M98" i="7"/>
  <c r="K126" i="7"/>
  <c r="I98" i="7"/>
  <c r="I112" i="7" s="1"/>
  <c r="I154" i="7"/>
  <c r="I168" i="7" s="1"/>
  <c r="I42" i="7"/>
  <c r="I56" i="7" s="1"/>
  <c r="R212" i="7" l="1"/>
  <c r="E112" i="7"/>
  <c r="F224" i="7"/>
  <c r="G140" i="7"/>
  <c r="Y98" i="7"/>
  <c r="Y112" i="7" s="1"/>
  <c r="M112" i="7"/>
  <c r="Y126" i="7"/>
  <c r="Y140" i="7" s="1"/>
  <c r="M140" i="7"/>
  <c r="C44" i="7"/>
  <c r="C56" i="7" s="1"/>
  <c r="G72" i="7"/>
  <c r="G84" i="7" s="1"/>
  <c r="X98" i="7"/>
  <c r="X112" i="7" s="1"/>
  <c r="L112" i="7"/>
  <c r="X212" i="7"/>
  <c r="V126" i="7"/>
  <c r="Q126" i="7"/>
  <c r="T126" i="7"/>
  <c r="S126" i="7"/>
  <c r="R126" i="7"/>
  <c r="U126" i="7"/>
  <c r="C140" i="7"/>
  <c r="Q128" i="7"/>
  <c r="S128" i="7"/>
  <c r="T128" i="7"/>
  <c r="V128" i="7"/>
  <c r="U128" i="7"/>
  <c r="R128" i="7"/>
  <c r="X126" i="7"/>
  <c r="X140" i="7" s="1"/>
  <c r="L140" i="7"/>
  <c r="S100" i="7"/>
  <c r="Q100" i="7"/>
  <c r="U100" i="7"/>
  <c r="R100" i="7"/>
  <c r="T100" i="7"/>
  <c r="V100" i="7"/>
  <c r="Z154" i="7"/>
  <c r="N168" i="7"/>
  <c r="F72" i="7"/>
  <c r="F84" i="7" s="1"/>
  <c r="C72" i="7"/>
  <c r="C84" i="7" s="1"/>
  <c r="D72" i="7"/>
  <c r="D84" i="7" s="1"/>
  <c r="O84" i="7"/>
  <c r="AB126" i="7"/>
  <c r="AB140" i="7" s="1"/>
  <c r="P140" i="7"/>
  <c r="Q212" i="7"/>
  <c r="W126" i="7"/>
  <c r="W140" i="7" s="1"/>
  <c r="K140" i="7"/>
  <c r="AA98" i="7"/>
  <c r="AA112" i="7" s="1"/>
  <c r="O112" i="7"/>
  <c r="W98" i="7"/>
  <c r="W112" i="7" s="1"/>
  <c r="K112" i="7"/>
  <c r="N84" i="7"/>
  <c r="E72" i="7"/>
  <c r="E84" i="7" s="1"/>
  <c r="C156" i="7"/>
  <c r="C168" i="7" s="1"/>
  <c r="D112" i="7"/>
  <c r="G112" i="7"/>
  <c r="Q42" i="7"/>
  <c r="J56" i="7"/>
  <c r="S212" i="7"/>
  <c r="T212" i="7"/>
  <c r="F112" i="7"/>
  <c r="D156" i="7"/>
  <c r="D168" i="7" s="1"/>
  <c r="R70" i="7"/>
  <c r="X70" i="7" s="1"/>
  <c r="E29" i="24" s="1"/>
  <c r="U70" i="7"/>
  <c r="T70" i="7"/>
  <c r="Q70" i="7"/>
  <c r="W70" i="7" s="1"/>
  <c r="E28" i="24" s="1"/>
  <c r="S70" i="7"/>
  <c r="Y70" i="7" s="1"/>
  <c r="E30" i="24" s="1"/>
  <c r="V70" i="7"/>
  <c r="F140" i="7"/>
  <c r="K84" i="7"/>
  <c r="E140" i="7"/>
  <c r="L84" i="7"/>
  <c r="M84" i="7"/>
  <c r="AB98" i="7"/>
  <c r="AB112" i="7" s="1"/>
  <c r="P112" i="7"/>
  <c r="U212" i="7"/>
  <c r="AA154" i="7"/>
  <c r="O168" i="7"/>
  <c r="W154" i="7"/>
  <c r="K168" i="7"/>
  <c r="Z126" i="7"/>
  <c r="Z140" i="7" s="1"/>
  <c r="N140" i="7"/>
  <c r="Y154" i="7"/>
  <c r="M168" i="7"/>
  <c r="AA126" i="7"/>
  <c r="AA140" i="7" s="1"/>
  <c r="O140" i="7"/>
  <c r="D140" i="7"/>
  <c r="F156" i="7"/>
  <c r="F168" i="7" s="1"/>
  <c r="U210" i="7"/>
  <c r="T210" i="7"/>
  <c r="S210" i="7"/>
  <c r="Q210" i="7"/>
  <c r="V210" i="7"/>
  <c r="R210" i="7"/>
  <c r="C224" i="7"/>
  <c r="X154" i="7"/>
  <c r="L168" i="7"/>
  <c r="D44" i="7"/>
  <c r="D56" i="7" s="1"/>
  <c r="R98" i="7"/>
  <c r="S98" i="7"/>
  <c r="T98" i="7"/>
  <c r="U98" i="7"/>
  <c r="V98" i="7"/>
  <c r="Q98" i="7"/>
  <c r="C112" i="7"/>
  <c r="E156" i="7"/>
  <c r="E168" i="7" s="1"/>
  <c r="Z98" i="7"/>
  <c r="Z112" i="7" s="1"/>
  <c r="N112" i="7"/>
  <c r="G156" i="7"/>
  <c r="G168" i="7" s="1"/>
  <c r="E44" i="7"/>
  <c r="E56" i="7" s="1"/>
  <c r="G44" i="7"/>
  <c r="G56" i="7" s="1"/>
  <c r="F44" i="7"/>
  <c r="F56" i="7" s="1"/>
  <c r="AB154" i="7"/>
  <c r="P168" i="7"/>
  <c r="V212" i="7"/>
  <c r="E224" i="7"/>
  <c r="F238" i="7"/>
  <c r="P238" i="7"/>
  <c r="P252" i="7" s="1"/>
  <c r="P182" i="7"/>
  <c r="O238" i="7"/>
  <c r="O252" i="7" s="1"/>
  <c r="M182" i="7"/>
  <c r="N182" i="7"/>
  <c r="O182" i="7"/>
  <c r="L182" i="7"/>
  <c r="K182" i="7"/>
  <c r="D182" i="7"/>
  <c r="H182" i="7"/>
  <c r="H196" i="7" s="1"/>
  <c r="F182" i="7"/>
  <c r="J182" i="7"/>
  <c r="J196" i="7" s="1"/>
  <c r="C182" i="7"/>
  <c r="I182" i="7"/>
  <c r="I196" i="7" s="1"/>
  <c r="E182" i="7"/>
  <c r="G182" i="7"/>
  <c r="N238" i="7"/>
  <c r="N252" i="7" s="1"/>
  <c r="K238" i="7"/>
  <c r="K252" i="7" s="1"/>
  <c r="G238" i="7"/>
  <c r="D238" i="7"/>
  <c r="E238" i="7"/>
  <c r="H238" i="7"/>
  <c r="H252" i="7" s="1"/>
  <c r="C238" i="7"/>
  <c r="I238" i="7"/>
  <c r="I252" i="7" s="1"/>
  <c r="J238" i="7"/>
  <c r="J252" i="7" s="1"/>
  <c r="L238" i="7"/>
  <c r="L252" i="7" s="1"/>
  <c r="M238" i="7"/>
  <c r="M252" i="7" s="1"/>
  <c r="V156" i="7" l="1"/>
  <c r="S156" i="7"/>
  <c r="U156" i="7"/>
  <c r="T156" i="7"/>
  <c r="Q156" i="7"/>
  <c r="W156" i="7" s="1"/>
  <c r="F40" i="24" s="1"/>
  <c r="G184" i="7"/>
  <c r="Z182" i="7"/>
  <c r="N196" i="7"/>
  <c r="AB182" i="7"/>
  <c r="P196" i="7"/>
  <c r="V154" i="7"/>
  <c r="V112" i="7"/>
  <c r="R154" i="7"/>
  <c r="R112" i="7"/>
  <c r="F29" i="24"/>
  <c r="X168" i="7"/>
  <c r="Q238" i="7"/>
  <c r="W210" i="7"/>
  <c r="Q224" i="7"/>
  <c r="W224" i="7" s="1"/>
  <c r="F32" i="24"/>
  <c r="AA168" i="7"/>
  <c r="Z70" i="7"/>
  <c r="E31" i="24" s="1"/>
  <c r="S140" i="7"/>
  <c r="D240" i="7"/>
  <c r="D252" i="7" s="1"/>
  <c r="C240" i="7"/>
  <c r="C252" i="7" s="1"/>
  <c r="E184" i="7"/>
  <c r="E196" i="7" s="1"/>
  <c r="C184" i="7"/>
  <c r="C196" i="7" s="1"/>
  <c r="W182" i="7"/>
  <c r="K196" i="7"/>
  <c r="Y182" i="7"/>
  <c r="M196" i="7"/>
  <c r="F33" i="24"/>
  <c r="AB168" i="7"/>
  <c r="U154" i="7"/>
  <c r="U168" i="7" s="1"/>
  <c r="U112" i="7"/>
  <c r="Y210" i="7"/>
  <c r="S238" i="7"/>
  <c r="S224" i="7"/>
  <c r="Y224" i="7" s="1"/>
  <c r="AA212" i="7"/>
  <c r="AB70" i="7"/>
  <c r="E33" i="24" s="1"/>
  <c r="W42" i="7"/>
  <c r="D28" i="24" s="1"/>
  <c r="R42" i="7"/>
  <c r="Q56" i="7"/>
  <c r="W56" i="7" s="1"/>
  <c r="AA70" i="7"/>
  <c r="E32" i="24" s="1"/>
  <c r="Q72" i="7"/>
  <c r="W72" i="7" s="1"/>
  <c r="E40" i="24" s="1"/>
  <c r="V72" i="7"/>
  <c r="AB72" i="7" s="1"/>
  <c r="E45" i="24" s="1"/>
  <c r="U72" i="7"/>
  <c r="AA72" i="7" s="1"/>
  <c r="E44" i="24" s="1"/>
  <c r="S72" i="7"/>
  <c r="Y72" i="7" s="1"/>
  <c r="E42" i="24" s="1"/>
  <c r="T72" i="7"/>
  <c r="Z72" i="7" s="1"/>
  <c r="E43" i="24" s="1"/>
  <c r="R72" i="7"/>
  <c r="R84" i="7" s="1"/>
  <c r="X84" i="7" s="1"/>
  <c r="R156" i="7"/>
  <c r="T140" i="7"/>
  <c r="F240" i="7"/>
  <c r="F252" i="7" s="1"/>
  <c r="G240" i="7"/>
  <c r="G252" i="7" s="1"/>
  <c r="E240" i="7"/>
  <c r="E252" i="7" s="1"/>
  <c r="D184" i="7"/>
  <c r="D196" i="7" s="1"/>
  <c r="T182" i="7"/>
  <c r="Q182" i="7"/>
  <c r="S182" i="7"/>
  <c r="R182" i="7"/>
  <c r="V182" i="7"/>
  <c r="U182" i="7"/>
  <c r="F184" i="7"/>
  <c r="F196" i="7" s="1"/>
  <c r="X182" i="7"/>
  <c r="L196" i="7"/>
  <c r="T154" i="7"/>
  <c r="T112" i="7"/>
  <c r="X210" i="7"/>
  <c r="R238" i="7"/>
  <c r="R224" i="7"/>
  <c r="X224" i="7" s="1"/>
  <c r="Z210" i="7"/>
  <c r="T238" i="7"/>
  <c r="T224" i="7"/>
  <c r="Z224" i="7" s="1"/>
  <c r="F30" i="24"/>
  <c r="Y168" i="7"/>
  <c r="F28" i="24"/>
  <c r="W168" i="7"/>
  <c r="Z212" i="7"/>
  <c r="W212" i="7"/>
  <c r="F31" i="24"/>
  <c r="Z168" i="7"/>
  <c r="U140" i="7"/>
  <c r="Q140" i="7"/>
  <c r="AA182" i="7"/>
  <c r="O196" i="7"/>
  <c r="AB212" i="7"/>
  <c r="Q154" i="7"/>
  <c r="Q112" i="7"/>
  <c r="S154" i="7"/>
  <c r="S112" i="7"/>
  <c r="V238" i="7"/>
  <c r="AB210" i="7"/>
  <c r="V224" i="7"/>
  <c r="AB224" i="7" s="1"/>
  <c r="U238" i="7"/>
  <c r="AA210" i="7"/>
  <c r="U224" i="7"/>
  <c r="AA224" i="7" s="1"/>
  <c r="Y212" i="7"/>
  <c r="R140" i="7"/>
  <c r="V140" i="7"/>
  <c r="Q168" i="7" l="1"/>
  <c r="S240" i="7"/>
  <c r="Y240" i="7" s="1"/>
  <c r="H42" i="24" s="1"/>
  <c r="S84" i="7"/>
  <c r="Y84" i="7" s="1"/>
  <c r="S168" i="7"/>
  <c r="Q240" i="7"/>
  <c r="W240" i="7" s="1"/>
  <c r="H40" i="24" s="1"/>
  <c r="V240" i="7"/>
  <c r="AB240" i="7" s="1"/>
  <c r="H45" i="24" s="1"/>
  <c r="T168" i="7"/>
  <c r="V84" i="7"/>
  <c r="AB84" i="7" s="1"/>
  <c r="V168" i="7"/>
  <c r="Q84" i="7"/>
  <c r="W84" i="7" s="1"/>
  <c r="T240" i="7"/>
  <c r="Z240" i="7" s="1"/>
  <c r="H43" i="24" s="1"/>
  <c r="U240" i="7"/>
  <c r="AA240" i="7" s="1"/>
  <c r="H44" i="24" s="1"/>
  <c r="G28" i="24"/>
  <c r="W196" i="7"/>
  <c r="T84" i="7"/>
  <c r="Z84" i="7" s="1"/>
  <c r="U84" i="7"/>
  <c r="AA84" i="7" s="1"/>
  <c r="W238" i="7"/>
  <c r="R168" i="7"/>
  <c r="G33" i="24"/>
  <c r="AB196" i="7"/>
  <c r="T184" i="7"/>
  <c r="T196" i="7" s="1"/>
  <c r="Q184" i="7"/>
  <c r="Q196" i="7" s="1"/>
  <c r="R184" i="7"/>
  <c r="R196" i="7" s="1"/>
  <c r="U184" i="7"/>
  <c r="U196" i="7" s="1"/>
  <c r="V184" i="7"/>
  <c r="V196" i="7" s="1"/>
  <c r="S184" i="7"/>
  <c r="S196" i="7" s="1"/>
  <c r="AA238" i="7"/>
  <c r="G30" i="24"/>
  <c r="Y196" i="7"/>
  <c r="X238" i="7"/>
  <c r="AB238" i="7"/>
  <c r="G32" i="24"/>
  <c r="AA196" i="7"/>
  <c r="Z238" i="7"/>
  <c r="G29" i="24"/>
  <c r="X196" i="7"/>
  <c r="X72" i="7"/>
  <c r="E41" i="24" s="1"/>
  <c r="R240" i="7"/>
  <c r="X240" i="7" s="1"/>
  <c r="H41" i="24" s="1"/>
  <c r="X42" i="7"/>
  <c r="D29" i="24" s="1"/>
  <c r="S42" i="7"/>
  <c r="R56" i="7"/>
  <c r="X56" i="7" s="1"/>
  <c r="Y238" i="7"/>
  <c r="G31" i="24"/>
  <c r="Z196" i="7"/>
  <c r="G196" i="7"/>
  <c r="S252" i="7" l="1"/>
  <c r="Q252" i="7"/>
  <c r="T252" i="7"/>
  <c r="V252" i="7"/>
  <c r="R252" i="7"/>
  <c r="U252" i="7"/>
  <c r="T42" i="7"/>
  <c r="Y42" i="7"/>
  <c r="D30" i="24" s="1"/>
  <c r="S56" i="7"/>
  <c r="Y56" i="7" s="1"/>
  <c r="H29" i="24"/>
  <c r="X252" i="7"/>
  <c r="H28" i="24"/>
  <c r="W252" i="7"/>
  <c r="J29" i="24"/>
  <c r="H31" i="24"/>
  <c r="Z252" i="7"/>
  <c r="H33" i="24"/>
  <c r="AB252" i="7"/>
  <c r="H32" i="24"/>
  <c r="AA252" i="7"/>
  <c r="H30" i="24"/>
  <c r="Y252" i="7"/>
  <c r="J119" i="24" l="1"/>
  <c r="J113" i="24"/>
  <c r="J30" i="24"/>
  <c r="Z42" i="7"/>
  <c r="D31" i="24" s="1"/>
  <c r="U42" i="7"/>
  <c r="T56" i="7"/>
  <c r="Z56" i="7" s="1"/>
  <c r="J120" i="24" l="1"/>
  <c r="J114" i="24"/>
  <c r="AA42" i="7"/>
  <c r="D32" i="24" s="1"/>
  <c r="V42" i="7"/>
  <c r="U56" i="7"/>
  <c r="AA56" i="7" s="1"/>
  <c r="J31" i="24"/>
  <c r="J121" i="24" l="1"/>
  <c r="J115" i="24"/>
  <c r="AB42" i="7"/>
  <c r="D33" i="24" s="1"/>
  <c r="V56" i="7"/>
  <c r="AB56" i="7" s="1"/>
  <c r="J32" i="24"/>
  <c r="J116" i="24" l="1"/>
  <c r="J122" i="24"/>
  <c r="J33" i="24"/>
  <c r="J117" i="24" l="1"/>
  <c r="J123" i="24"/>
</calcChain>
</file>

<file path=xl/sharedStrings.xml><?xml version="1.0" encoding="utf-8"?>
<sst xmlns="http://schemas.openxmlformats.org/spreadsheetml/2006/main" count="2059" uniqueCount="306">
  <si>
    <t>Final decision</t>
  </si>
  <si>
    <t>codecombine</t>
  </si>
  <si>
    <t>companycode</t>
  </si>
  <si>
    <t>financialyear</t>
  </si>
  <si>
    <t>Total households connected</t>
  </si>
  <si>
    <t>000s</t>
  </si>
  <si>
    <t>%</t>
  </si>
  <si>
    <t>ANH</t>
  </si>
  <si>
    <t>2011-12</t>
  </si>
  <si>
    <t>2012-13</t>
  </si>
  <si>
    <t>2013-14</t>
  </si>
  <si>
    <t>2014-15</t>
  </si>
  <si>
    <t>2015-16</t>
  </si>
  <si>
    <t>2016-17</t>
  </si>
  <si>
    <t>2017-18</t>
  </si>
  <si>
    <t>2018-19</t>
  </si>
  <si>
    <t>2019-20</t>
  </si>
  <si>
    <t>2020-21</t>
  </si>
  <si>
    <t>2021-22</t>
  </si>
  <si>
    <t>2022-23</t>
  </si>
  <si>
    <t>2023-24</t>
  </si>
  <si>
    <t>2024-25</t>
  </si>
  <si>
    <t>NES</t>
  </si>
  <si>
    <t>NWT</t>
  </si>
  <si>
    <t>SRN</t>
  </si>
  <si>
    <t>SVT</t>
  </si>
  <si>
    <t>SWB</t>
  </si>
  <si>
    <t>TMS</t>
  </si>
  <si>
    <t>WSH</t>
  </si>
  <si>
    <t>WSX</t>
  </si>
  <si>
    <t>YKY</t>
  </si>
  <si>
    <t>AFW</t>
  </si>
  <si>
    <t>BRL</t>
  </si>
  <si>
    <t>DVW</t>
  </si>
  <si>
    <t>PRT</t>
  </si>
  <si>
    <t>SES</t>
  </si>
  <si>
    <t>SEW</t>
  </si>
  <si>
    <t>SSC</t>
  </si>
  <si>
    <t>Time trend</t>
  </si>
  <si>
    <t>Ofwat forecast</t>
  </si>
  <si>
    <t>Industry</t>
  </si>
  <si>
    <t>Unit</t>
  </si>
  <si>
    <t>Weighted average density</t>
  </si>
  <si>
    <t>properties</t>
  </si>
  <si>
    <t>lengthsofmain</t>
  </si>
  <si>
    <t>pctwatertreated36</t>
  </si>
  <si>
    <t>wedensitywater</t>
  </si>
  <si>
    <t>km</t>
  </si>
  <si>
    <t>Number of booster pumping stations</t>
  </si>
  <si>
    <t>booster</t>
  </si>
  <si>
    <t>watertreated</t>
  </si>
  <si>
    <t>water treated</t>
  </si>
  <si>
    <t>watertreated36</t>
  </si>
  <si>
    <t>water treated in bands 3 to 6</t>
  </si>
  <si>
    <t>% of water treated at complexity level bands 3-6 (indirect forecast)</t>
  </si>
  <si>
    <t>boosterperlength</t>
  </si>
  <si>
    <t>Combination of company and year</t>
  </si>
  <si>
    <t>Company unique code</t>
  </si>
  <si>
    <t>Financial year</t>
  </si>
  <si>
    <t>nr/km</t>
  </si>
  <si>
    <t>nr</t>
  </si>
  <si>
    <t>Weighted average treatment complexity</t>
  </si>
  <si>
    <t>wac</t>
  </si>
  <si>
    <t>SVH</t>
  </si>
  <si>
    <t>Historical</t>
  </si>
  <si>
    <t>Company forecasts</t>
  </si>
  <si>
    <t>Total lengths of main</t>
  </si>
  <si>
    <t>Ofwat forecast: Time trend</t>
  </si>
  <si>
    <t>Ofwat forecast: Average</t>
  </si>
  <si>
    <t>Ofwat forecasts of costs drivers baselines</t>
  </si>
  <si>
    <t>END of sheet</t>
  </si>
  <si>
    <t>Number of booster pumping station</t>
  </si>
  <si>
    <t>C_BOOSTER_PR19CA001</t>
  </si>
  <si>
    <t>Weighted average population density for water serving area</t>
  </si>
  <si>
    <t>C_WADW_PR19CA001</t>
  </si>
  <si>
    <t>Number of booster pumping station per km of mains length</t>
  </si>
  <si>
    <t>C_BOOSTERPL_PR19CA001</t>
  </si>
  <si>
    <t>Weighted average level of water treatment complexity</t>
  </si>
  <si>
    <t>C_WAWTCL_PR19CA001</t>
  </si>
  <si>
    <t>Percentage of water treated at levels 3-6</t>
  </si>
  <si>
    <t>C_PCTWTL36_PR19CA001</t>
  </si>
  <si>
    <t>percentage of water treated</t>
  </si>
  <si>
    <t>C_PCTWT_PR19CA001</t>
  </si>
  <si>
    <t>Water treated at levels 3-6</t>
  </si>
  <si>
    <t>C_TWL36_PR19CA001</t>
  </si>
  <si>
    <t>Total length of mains</t>
  </si>
  <si>
    <t>C_MLENGTH_PR19CA001</t>
  </si>
  <si>
    <t>Connected properties - Water</t>
  </si>
  <si>
    <t>C_PROP_PR19CA001</t>
  </si>
  <si>
    <t>Model</t>
  </si>
  <si>
    <t>Item description</t>
  </si>
  <si>
    <t>Reference</t>
  </si>
  <si>
    <t>Acronym</t>
  </si>
  <si>
    <t>Model number:</t>
  </si>
  <si>
    <t>Calculation of forecasts of costs drivers</t>
  </si>
  <si>
    <r>
      <rPr>
        <b/>
        <sz val="11"/>
        <color theme="1"/>
        <rFont val="Arial"/>
        <family val="2"/>
      </rPr>
      <t xml:space="preserve">Objective
</t>
    </r>
    <r>
      <rPr>
        <sz val="11"/>
        <color theme="1"/>
        <rFont val="Arial"/>
        <family val="2"/>
      </rPr>
      <t xml:space="preserve">To produce the forecast of costs drivers that are used in our econometric models to explain our modelled based costs. 
</t>
    </r>
    <r>
      <rPr>
        <b/>
        <sz val="11"/>
        <color theme="1"/>
        <rFont val="Arial"/>
        <family val="2"/>
      </rPr>
      <t xml:space="preserve">Guide to model
</t>
    </r>
    <r>
      <rPr>
        <sz val="11"/>
        <color theme="1"/>
        <rFont val="Arial"/>
        <family val="2"/>
      </rPr>
      <t>The forecast are performed in the “Forecasts” worksheet. Generally, we derive our forecasts by using a linear time trend. In some cases, however, we use an alternative approach when the time trend produces inaccurate results. Cells have been highlighted in a different colour when this occurs.
The Interface worksheet provides the forecast of costs drivers in a panel data set format to be used in feeder model FM_WW4.</t>
    </r>
  </si>
  <si>
    <t xml:space="preserve">ONS forecasts of households annual growth rates </t>
  </si>
  <si>
    <t>ML</t>
  </si>
  <si>
    <t>PR19CA003_IN_13632</t>
  </si>
  <si>
    <t xml:space="preserve">Ofwat Forecast: Time trend </t>
  </si>
  <si>
    <t>Ofwat forecast based on ONS annual household growth rate</t>
  </si>
  <si>
    <t>SVE</t>
  </si>
  <si>
    <t>HDD</t>
  </si>
  <si>
    <t>Company forecast</t>
  </si>
  <si>
    <t xml:space="preserve">In this block we calculate the annual growth rates of households using the projections produced by the Office for National Statistics (ONS). A growth rate is calculated for each year and for each company. Calculations of these growth rates can be found in our published "Households forecasts" workbook. This information is used to forecast the number of connected properties as explained below. </t>
  </si>
  <si>
    <t xml:space="preserve">We combine companies' data with annual household growth rates to forecast the number of connected properties for each company. Annual household growth rates were computed for each company and year using ONS projections as shown above. To forecast the number of connected properties in 2018/19, we multiply the actual number of connected properties reported by companies in the last year of the historical period (2017/18) by the corresponding annual growth rate in 2018/19. The forecast for the following year (2019/20) is then obtained by multiplying the 2018/19 forecast by the corresponding household growth rate in 2019/20 and so on.  </t>
  </si>
  <si>
    <t xml:space="preserve">The forecast is the ratio of the forecasted lengths of main to the number of booster pumping stations. For Hafren Dyfrdwy (HDD) and Severn Trent England (SVE) we use their forecasts as we do not have historical data for these two companies. </t>
  </si>
  <si>
    <t>As companies do not provide data on this driver, we have to use external sources to produce the forecast. We consider the ONS a reliable and independent source of population numbers. The published workbook on the density indices provide a detailed explanation on how we estimated our forecasts.</t>
  </si>
  <si>
    <t>Ofwat forecast: weighted average density based on ONS population forecasts)</t>
  </si>
  <si>
    <t>new properties</t>
  </si>
  <si>
    <t>Number of NEW connected properties_OFWAT</t>
  </si>
  <si>
    <t>Connected properties - Water_OFWAT</t>
  </si>
  <si>
    <t>Total length of mains_OFWAT</t>
  </si>
  <si>
    <t>Water treated at levels 3-6_OFWAT</t>
  </si>
  <si>
    <t>Weighted average level of water treatment complexity_OFWAT</t>
  </si>
  <si>
    <t>Number of booster pumping station per km of mains length_OFWAT</t>
  </si>
  <si>
    <t>Weighted average population density for water serving area_OFWAT</t>
  </si>
  <si>
    <t>Version 1.0. 16th December 2019</t>
  </si>
  <si>
    <t>For cost drivers that are directly driven by growth and we do not have a trusted, independent source, we put some weight on company forecasts, subject to a sense check of these forecasts. We reviewed company forecasts and we average our forecasts based on  a linear time trend with companies' forecasts. For Hafren Dyfrdwy (HDD) and Severn Trent England (SVE) we use their forecasts as we do not have historical data for these two companies.</t>
  </si>
  <si>
    <t>We accept companies' representations on the forecast of water treatment complexity drivers. The companies’ programmes of work – which we accept as part of our final determinations – would lead to a step change in treatment complexity in line with what they forecast, while using historical data would not sufficiently capture this change. We therefore adopt company forecasts of treatment complexity for all companies</t>
  </si>
  <si>
    <t/>
  </si>
  <si>
    <t>ANHC_PROP_PR19CA001</t>
  </si>
  <si>
    <t>ANHC_MLENGTH_PR19CA001</t>
  </si>
  <si>
    <t>ANHC_PCTWTL36_PR19CA001</t>
  </si>
  <si>
    <t>ANHC_TWL36_PR19CA001</t>
  </si>
  <si>
    <t>ANHC_PCTWT_PR19CA001</t>
  </si>
  <si>
    <t>ANHC_WAWTCL_PR19CA001</t>
  </si>
  <si>
    <t>ANHC_WADW_PR19CA001</t>
  </si>
  <si>
    <t>ANHC_BOOSTERPL_PR19CA001</t>
  </si>
  <si>
    <t>ANHC_BOOSTER_PR19CA001</t>
  </si>
  <si>
    <t>NESC_PROP_PR19CA001</t>
  </si>
  <si>
    <t>NESC_MLENGTH_PR19CA001</t>
  </si>
  <si>
    <t>NESC_PCTWTL36_PR19CA001</t>
  </si>
  <si>
    <t>NESC_TWL36_PR19CA001</t>
  </si>
  <si>
    <t>NESC_PCTWT_PR19CA001</t>
  </si>
  <si>
    <t>NESC_WAWTCL_PR19CA001</t>
  </si>
  <si>
    <t>NESC_WADW_PR19CA001</t>
  </si>
  <si>
    <t>NESC_BOOSTERPL_PR19CA001</t>
  </si>
  <si>
    <t>NESC_BOOSTER_PR19CA001</t>
  </si>
  <si>
    <t>NWTC_PROP_PR19CA001</t>
  </si>
  <si>
    <t>NWTC_MLENGTH_PR19CA001</t>
  </si>
  <si>
    <t>NWTC_PCTWTL36_PR19CA001</t>
  </si>
  <si>
    <t>NWTC_TWL36_PR19CA001</t>
  </si>
  <si>
    <t>NWTC_PCTWT_PR19CA001</t>
  </si>
  <si>
    <t>NWTC_WAWTCL_PR19CA001</t>
  </si>
  <si>
    <t>NWTC_WADW_PR19CA001</t>
  </si>
  <si>
    <t>NWTC_BOOSTERPL_PR19CA001</t>
  </si>
  <si>
    <t>NWTC_BOOSTER_PR19CA001</t>
  </si>
  <si>
    <t>SRNC_PROP_PR19CA001</t>
  </si>
  <si>
    <t>SRNC_MLENGTH_PR19CA001</t>
  </si>
  <si>
    <t>SRNC_PCTWTL36_PR19CA001</t>
  </si>
  <si>
    <t>SRNC_TWL36_PR19CA001</t>
  </si>
  <si>
    <t>SRNC_PCTWT_PR19CA001</t>
  </si>
  <si>
    <t>SRNC_WAWTCL_PR19CA001</t>
  </si>
  <si>
    <t>SRNC_WADW_PR19CA001</t>
  </si>
  <si>
    <t>SRNC_BOOSTERPL_PR19CA001</t>
  </si>
  <si>
    <t>SRNC_BOOSTER_PR19CA001</t>
  </si>
  <si>
    <t>SVTC_PROP_PR19CA001</t>
  </si>
  <si>
    <t>SVTC_MLENGTH_PR19CA001</t>
  </si>
  <si>
    <t>SVTC_PCTWTL36_PR19CA001</t>
  </si>
  <si>
    <t>SVTC_TWL36_PR19CA001</t>
  </si>
  <si>
    <t>SVTC_PCTWT_PR19CA001</t>
  </si>
  <si>
    <t>SVTC_WAWTCL_PR19CA001</t>
  </si>
  <si>
    <t>SVTC_WADW_PR19CA001</t>
  </si>
  <si>
    <t>SVTC_BOOSTERPL_PR19CA001</t>
  </si>
  <si>
    <t>SVTC_BOOSTER_PR19CA001</t>
  </si>
  <si>
    <t>SWBC_PROP_PR19CA001</t>
  </si>
  <si>
    <t>SWBC_MLENGTH_PR19CA001</t>
  </si>
  <si>
    <t>SWBC_PCTWTL36_PR19CA001</t>
  </si>
  <si>
    <t>SWBC_TWL36_PR19CA001</t>
  </si>
  <si>
    <t>SWBC_PCTWT_PR19CA001</t>
  </si>
  <si>
    <t>SWBC_WAWTCL_PR19CA001</t>
  </si>
  <si>
    <t>SWBC_WADW_PR19CA001</t>
  </si>
  <si>
    <t>SWBC_BOOSTERPL_PR19CA001</t>
  </si>
  <si>
    <t>SWBC_BOOSTER_PR19CA001</t>
  </si>
  <si>
    <t>TMSC_PROP_PR19CA001</t>
  </si>
  <si>
    <t>TMSC_MLENGTH_PR19CA001</t>
  </si>
  <si>
    <t>TMSC_PCTWTL36_PR19CA001</t>
  </si>
  <si>
    <t>TMSC_TWL36_PR19CA001</t>
  </si>
  <si>
    <t>TMSC_PCTWT_PR19CA001</t>
  </si>
  <si>
    <t>TMSC_WAWTCL_PR19CA001</t>
  </si>
  <si>
    <t>TMSC_WADW_PR19CA001</t>
  </si>
  <si>
    <t>TMSC_BOOSTERPL_PR19CA001</t>
  </si>
  <si>
    <t>TMSC_BOOSTER_PR19CA001</t>
  </si>
  <si>
    <t>WSHC_PROP_PR19CA001</t>
  </si>
  <si>
    <t>WSHC_MLENGTH_PR19CA001</t>
  </si>
  <si>
    <t>WSHC_PCTWTL36_PR19CA001</t>
  </si>
  <si>
    <t>WSHC_TWL36_PR19CA001</t>
  </si>
  <si>
    <t>WSHC_PCTWT_PR19CA001</t>
  </si>
  <si>
    <t>WSHC_WAWTCL_PR19CA001</t>
  </si>
  <si>
    <t>WSHC_WADW_PR19CA001</t>
  </si>
  <si>
    <t>WSHC_BOOSTERPL_PR19CA001</t>
  </si>
  <si>
    <t>WSHC_BOOSTER_PR19CA001</t>
  </si>
  <si>
    <t>WSXC_PROP_PR19CA001</t>
  </si>
  <si>
    <t>WSXC_MLENGTH_PR19CA001</t>
  </si>
  <si>
    <t>WSXC_PCTWTL36_PR19CA001</t>
  </si>
  <si>
    <t>WSXC_TWL36_PR19CA001</t>
  </si>
  <si>
    <t>WSXC_PCTWT_PR19CA001</t>
  </si>
  <si>
    <t>WSXC_WAWTCL_PR19CA001</t>
  </si>
  <si>
    <t>WSXC_WADW_PR19CA001</t>
  </si>
  <si>
    <t>WSXC_BOOSTERPL_PR19CA001</t>
  </si>
  <si>
    <t>WSXC_BOOSTER_PR19CA001</t>
  </si>
  <si>
    <t>YKYC_PROP_PR19CA001</t>
  </si>
  <si>
    <t>YKYC_MLENGTH_PR19CA001</t>
  </si>
  <si>
    <t>YKYC_PCTWTL36_PR19CA001</t>
  </si>
  <si>
    <t>YKYC_TWL36_PR19CA001</t>
  </si>
  <si>
    <t>YKYC_PCTWT_PR19CA001</t>
  </si>
  <si>
    <t>YKYC_WAWTCL_PR19CA001</t>
  </si>
  <si>
    <t>YKYC_WADW_PR19CA001</t>
  </si>
  <si>
    <t>YKYC_BOOSTERPL_PR19CA001</t>
  </si>
  <si>
    <t>YKYC_BOOSTER_PR19CA001</t>
  </si>
  <si>
    <t>AFWC_PROP_PR19CA001</t>
  </si>
  <si>
    <t>AFWC_MLENGTH_PR19CA001</t>
  </si>
  <si>
    <t>AFWC_PCTWTL36_PR19CA001</t>
  </si>
  <si>
    <t>AFWC_TWL36_PR19CA001</t>
  </si>
  <si>
    <t>AFWC_PCTWT_PR19CA001</t>
  </si>
  <si>
    <t>AFWC_WAWTCL_PR19CA001</t>
  </si>
  <si>
    <t>AFWC_WADW_PR19CA001</t>
  </si>
  <si>
    <t>AFWC_BOOSTERPL_PR19CA001</t>
  </si>
  <si>
    <t>AFWC_BOOSTER_PR19CA001</t>
  </si>
  <si>
    <t>BRLC_PROP_PR19CA001</t>
  </si>
  <si>
    <t>BRLC_MLENGTH_PR19CA001</t>
  </si>
  <si>
    <t>BRLC_PCTWTL36_PR19CA001</t>
  </si>
  <si>
    <t>BRLC_TWL36_PR19CA001</t>
  </si>
  <si>
    <t>BRLC_PCTWT_PR19CA001</t>
  </si>
  <si>
    <t>BRLC_WAWTCL_PR19CA001</t>
  </si>
  <si>
    <t>BRLC_WADW_PR19CA001</t>
  </si>
  <si>
    <t>BRLC_BOOSTERPL_PR19CA001</t>
  </si>
  <si>
    <t>BRLC_BOOSTER_PR19CA001</t>
  </si>
  <si>
    <t>DVWC_PROP_PR19CA001</t>
  </si>
  <si>
    <t>DVWC_MLENGTH_PR19CA001</t>
  </si>
  <si>
    <t>DVWC_PCTWTL36_PR19CA001</t>
  </si>
  <si>
    <t>DVWC_TWL36_PR19CA001</t>
  </si>
  <si>
    <t>DVWC_PCTWT_PR19CA001</t>
  </si>
  <si>
    <t>DVWC_WAWTCL_PR19CA001</t>
  </si>
  <si>
    <t>DVWC_WADW_PR19CA001</t>
  </si>
  <si>
    <t>DVWC_BOOSTERPL_PR19CA001</t>
  </si>
  <si>
    <t>DVWC_BOOSTER_PR19CA001</t>
  </si>
  <si>
    <t>PRTC_PROP_PR19CA001</t>
  </si>
  <si>
    <t>PRTC_MLENGTH_PR19CA001</t>
  </si>
  <si>
    <t>PRTC_PCTWTL36_PR19CA001</t>
  </si>
  <si>
    <t>PRTC_TWL36_PR19CA001</t>
  </si>
  <si>
    <t>PRTC_PCTWT_PR19CA001</t>
  </si>
  <si>
    <t>PRTC_WAWTCL_PR19CA001</t>
  </si>
  <si>
    <t>PRTC_WADW_PR19CA001</t>
  </si>
  <si>
    <t>PRTC_BOOSTERPL_PR19CA001</t>
  </si>
  <si>
    <t>PRTC_BOOSTER_PR19CA001</t>
  </si>
  <si>
    <t>SESC_PROP_PR19CA001</t>
  </si>
  <si>
    <t>SESC_MLENGTH_PR19CA001</t>
  </si>
  <si>
    <t>SESC_PCTWTL36_PR19CA001</t>
  </si>
  <si>
    <t>SESC_TWL36_PR19CA001</t>
  </si>
  <si>
    <t>SESC_PCTWT_PR19CA001</t>
  </si>
  <si>
    <t>SESC_WAWTCL_PR19CA001</t>
  </si>
  <si>
    <t>SESC_WADW_PR19CA001</t>
  </si>
  <si>
    <t>SESC_BOOSTERPL_PR19CA001</t>
  </si>
  <si>
    <t>SESC_BOOSTER_PR19CA001</t>
  </si>
  <si>
    <t>SEWC_PROP_PR19CA001</t>
  </si>
  <si>
    <t>SEWC_MLENGTH_PR19CA001</t>
  </si>
  <si>
    <t>SEWC_PCTWTL36_PR19CA001</t>
  </si>
  <si>
    <t>SEWC_TWL36_PR19CA001</t>
  </si>
  <si>
    <t>SEWC_PCTWT_PR19CA001</t>
  </si>
  <si>
    <t>SEWC_WAWTCL_PR19CA001</t>
  </si>
  <si>
    <t>SEWC_WADW_PR19CA001</t>
  </si>
  <si>
    <t>SEWC_BOOSTERPL_PR19CA001</t>
  </si>
  <si>
    <t>SEWC_BOOSTER_PR19CA001</t>
  </si>
  <si>
    <t>SSCC_PROP_PR19CA001</t>
  </si>
  <si>
    <t>SSCC_MLENGTH_PR19CA001</t>
  </si>
  <si>
    <t>SSCC_PCTWTL36_PR19CA001</t>
  </si>
  <si>
    <t>SSCC_TWL36_PR19CA001</t>
  </si>
  <si>
    <t>SSCC_PCTWT_PR19CA001</t>
  </si>
  <si>
    <t>SSCC_WAWTCL_PR19CA001</t>
  </si>
  <si>
    <t>SSCC_WADW_PR19CA001</t>
  </si>
  <si>
    <t>SSCC_BOOSTERPL_PR19CA001</t>
  </si>
  <si>
    <t>SSCC_BOOSTER_PR19CA001</t>
  </si>
  <si>
    <t>SVEC_PROP_PR19CA001</t>
  </si>
  <si>
    <t>SVEC_MLENGTH_PR19CA001</t>
  </si>
  <si>
    <t>SVEC_PCTWTL36_PR19CA001</t>
  </si>
  <si>
    <t>SVEC_TWL36_PR19CA001</t>
  </si>
  <si>
    <t>SVEC_PCTWT_PR19CA001</t>
  </si>
  <si>
    <t>SVEC_WAWTCL_PR19CA001</t>
  </si>
  <si>
    <t>SVEC_WADW_PR19CA001</t>
  </si>
  <si>
    <t>SVEC_BOOSTERPL_PR19CA001</t>
  </si>
  <si>
    <t>SVEC_BOOSTER_PR19CA001</t>
  </si>
  <si>
    <t>HDDC_PROP_PR19CA001</t>
  </si>
  <si>
    <t>HDDC_MLENGTH_PR19CA001</t>
  </si>
  <si>
    <t>HDDC_PCTWTL36_PR19CA001</t>
  </si>
  <si>
    <t>HDDC_TWL36_PR19CA001</t>
  </si>
  <si>
    <t>HDDC_PCTWT_PR19CA001</t>
  </si>
  <si>
    <t>HDDC_WAWTCL_PR19CA001</t>
  </si>
  <si>
    <t>HDDC_WADW_PR19CA001</t>
  </si>
  <si>
    <t>HDDC_BOOSTERPL_PR19CA001</t>
  </si>
  <si>
    <t>HDDC_BOOSTER_PR19CA001</t>
  </si>
  <si>
    <t>SVHC_PROP_PR19CA001</t>
  </si>
  <si>
    <t>SVHC_MLENGTH_PR19CA001</t>
  </si>
  <si>
    <t>SVHC_PCTWTL36_PR19CA001</t>
  </si>
  <si>
    <t>SVHC_TWL36_PR19CA001</t>
  </si>
  <si>
    <t>SVHC_PCTWT_PR19CA001</t>
  </si>
  <si>
    <t>SVHC_WAWTCL_PR19CA001</t>
  </si>
  <si>
    <t>SVHC_WADW_PR19CA001</t>
  </si>
  <si>
    <t>SVHC_BOOSTERPL_PR19CA001</t>
  </si>
  <si>
    <t>SVHC_BOOSTER_PR19CA001</t>
  </si>
  <si>
    <t xml:space="preserve">At the initial assessment of plans we used the average of the last three years to forecasts number of booster pumping stations. However, if we maintained the same level of the number of booster pumping stations, the number of booster pumping stations per lengths of main would decrease (as lengths of main are increasing over time). </t>
  </si>
  <si>
    <t>Indirect forecast. For companies highlighted in pink, we roll over the average of the three last historical years</t>
  </si>
  <si>
    <t>Ofwat Forecast: Time trend</t>
  </si>
  <si>
    <t>Ofwat forecast: Indirect forecast</t>
  </si>
  <si>
    <t>Number of booster pumping stations per lengths of main (indirect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</si>
</sst>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_(* #,##0.00_);_(* \(#,##0.00\);_(* &quot;-&quot;??_);_(@_)"/>
    <numFmt numFmtId="165" formatCode="0.000"/>
    <numFmt numFmtId="166" formatCode="0.0"/>
    <numFmt numFmtId="167" formatCode="#,##0_);\(#,##0\);&quot;-  &quot;;&quot; &quot;@&quot; &quot;"/>
    <numFmt numFmtId="168" formatCode="#,##0.0000_);\(#,##0.0000\);&quot;-  &quot;;&quot; &quot;@&quot; &quot;"/>
    <numFmt numFmtId="169" formatCode="0.00%_);\-0.00%_);&quot;-  &quot;;&quot; &quot;@&quot; &quot;"/>
    <numFmt numFmtId="170" formatCode="dd\ mmm\ yyyy_);\(###0\);&quot;-  &quot;;&quot; &quot;@&quot; &quot;"/>
    <numFmt numFmtId="171" formatCode="dd\ mmm\ yy_);\(###0\);&quot;-  &quot;;&quot; &quot;@&quot; &quot;"/>
    <numFmt numFmtId="172" formatCode="###0_);\(###0\);&quot;-  &quot;;&quot; &quot;@&quot; &quot;"/>
    <numFmt numFmtId="173" formatCode="&quot;£&quot;#,##0.00"/>
    <numFmt numFmtId="174" formatCode="#,##0.0_ ;[Red]\-#,##0.0\ "/>
    <numFmt numFmtId="175" formatCode="#,##0_ ;[Red]\-#,##0\ "/>
    <numFmt numFmtId="176" formatCode="#,##0.0000"/>
    <numFmt numFmtId="177" formatCode="#,##0.00000"/>
    <numFmt numFmtId="178" formatCode="_(* #,##0_);_(* \(#,##0\);_(* &quot;-&quot;??_);_(@_)"/>
    <numFmt numFmtId="179" formatCode="_(* #,##0.0_);_(* \(#,##0.0\);_(* &quot;-&quot;??_);_(@_)"/>
    <numFmt numFmtId="180" formatCode="_-* #,##0.0_-;\-* #,##0.0_-;_-* &quot;-&quot;??_-;_-@_-"/>
    <numFmt numFmtId="181" formatCode="_-* #,##0.00000_-;\-* #,##0.00000_-;_-* &quot;-&quot;?????_-;_-@_-"/>
    <numFmt numFmtId="182" formatCode="0.0%"/>
    <numFmt numFmtId="183" formatCode="_-* #,##0.000000_-;\-* #,##0.000000_-;_-* &quot;-&quot;??_-;_-@_-"/>
    <numFmt numFmtId="184" formatCode="_-* #,##0_-;\-* #,##0_-;_-* &quot;-&quot;??_-;_-@_-"/>
  </numFmts>
  <fonts count="52">
    <font>
      <sz val="11"/>
      <color theme="1"/>
      <name val="Arial"/>
      <family val="2"/>
    </font>
    <font>
      <sz val="11"/>
      <color theme="1"/>
      <name val="Calibri"/>
      <family val="2"/>
      <scheme val="minor"/>
    </font>
    <font>
      <sz val="10"/>
      <name val="Arial"/>
      <family val="2"/>
    </font>
    <font>
      <sz val="10"/>
      <color theme="1"/>
      <name val="Arial"/>
      <family val="2"/>
    </font>
    <font>
      <sz val="11"/>
      <color theme="1"/>
      <name val="Arial"/>
      <family val="2"/>
    </font>
    <font>
      <b/>
      <sz val="12"/>
      <color theme="0"/>
      <name val="Calibri"/>
      <family val="2"/>
      <scheme val="minor"/>
    </font>
    <font>
      <b/>
      <sz val="8"/>
      <color theme="0"/>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i/>
      <sz val="9"/>
      <color theme="1"/>
      <name val="Calibri"/>
      <family val="2"/>
      <scheme val="minor"/>
    </font>
    <font>
      <sz val="9"/>
      <color theme="1"/>
      <name val="Arial"/>
      <family val="2"/>
    </font>
    <font>
      <b/>
      <sz val="16"/>
      <color theme="0"/>
      <name val="Arial"/>
      <family val="2"/>
    </font>
    <font>
      <b/>
      <sz val="14"/>
      <color theme="0"/>
      <name val="Arial"/>
      <family val="2"/>
    </font>
    <font>
      <sz val="11"/>
      <color theme="3"/>
      <name val="Calibri"/>
      <family val="2"/>
      <scheme val="minor"/>
    </font>
    <font>
      <sz val="10"/>
      <color theme="1"/>
      <name val="Calibri"/>
      <family val="2"/>
      <scheme val="minor"/>
    </font>
    <font>
      <sz val="10"/>
      <color theme="1"/>
      <name val="Franklin Gothic Demi"/>
      <family val="2"/>
    </font>
    <font>
      <sz val="15"/>
      <color theme="0"/>
      <name val="Franklin Gothic Demi"/>
      <family val="2"/>
    </font>
    <font>
      <sz val="10"/>
      <color rgb="FF0078C9"/>
      <name val="Franklin Gothic Demi"/>
      <family val="2"/>
    </font>
    <font>
      <sz val="9"/>
      <name val="Arial"/>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name val="Calibri"/>
      <family val="2"/>
      <scheme val="minor"/>
    </font>
    <font>
      <b/>
      <sz val="10"/>
      <color theme="1"/>
      <name val="Calibri"/>
      <family val="2"/>
      <scheme val="minor"/>
    </font>
    <font>
      <b/>
      <i/>
      <sz val="10"/>
      <color theme="1"/>
      <name val="Calibri"/>
      <family val="2"/>
      <scheme val="minor"/>
    </font>
    <font>
      <b/>
      <sz val="10"/>
      <name val="Calibri"/>
      <family val="2"/>
      <scheme val="minor"/>
    </font>
    <font>
      <sz val="11"/>
      <name val="Calibri"/>
      <family val="2"/>
      <scheme val="minor"/>
    </font>
    <font>
      <sz val="10"/>
      <color rgb="FF000000"/>
      <name val="Calibri"/>
      <family val="2"/>
      <scheme val="minor"/>
    </font>
    <font>
      <b/>
      <sz val="11"/>
      <color theme="1"/>
      <name val="Calibri"/>
      <family val="2"/>
      <scheme val="minor"/>
    </font>
    <font>
      <b/>
      <i/>
      <sz val="10"/>
      <name val="Calibri"/>
      <family val="2"/>
      <scheme val="minor"/>
    </font>
    <font>
      <b/>
      <sz val="10"/>
      <color theme="0"/>
      <name val="Calibri"/>
      <family val="2"/>
      <scheme val="minor"/>
    </font>
    <font>
      <i/>
      <sz val="10"/>
      <color theme="1"/>
      <name val="Calibri"/>
      <family val="2"/>
      <scheme val="minor"/>
    </font>
    <font>
      <b/>
      <sz val="11"/>
      <color rgb="FF000000"/>
      <name val="Calibri"/>
      <family val="2"/>
    </font>
    <font>
      <b/>
      <sz val="11"/>
      <color theme="0"/>
      <name val="Calibri"/>
      <family val="2"/>
      <scheme val="minor"/>
    </font>
    <font>
      <b/>
      <sz val="11"/>
      <color theme="1"/>
      <name val="Arial"/>
      <family val="2"/>
    </font>
    <font>
      <b/>
      <sz val="14"/>
      <color theme="3"/>
      <name val="Arial"/>
      <family val="2"/>
    </font>
    <font>
      <b/>
      <sz val="9"/>
      <color theme="3"/>
      <name val="Arial"/>
      <family val="2"/>
    </font>
  </fonts>
  <fills count="2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rgb="FF000000"/>
      </patternFill>
    </fill>
    <fill>
      <patternFill patternType="solid">
        <fgColor theme="1"/>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theme="3"/>
      </bottom>
      <diagonal/>
    </border>
    <border>
      <left/>
      <right/>
      <top style="thick">
        <color theme="3"/>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41">
    <xf numFmtId="0" fontId="0" fillId="0" borderId="0"/>
    <xf numFmtId="0" fontId="1" fillId="0" borderId="0"/>
    <xf numFmtId="0" fontId="2" fillId="0" borderId="0"/>
    <xf numFmtId="9" fontId="4"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21" fillId="0" borderId="0"/>
    <xf numFmtId="0" fontId="22" fillId="0" borderId="0"/>
    <xf numFmtId="0" fontId="4" fillId="0" borderId="0"/>
    <xf numFmtId="0" fontId="2" fillId="0" borderId="0"/>
    <xf numFmtId="0" fontId="4" fillId="0" borderId="0"/>
    <xf numFmtId="0" fontId="4" fillId="0" borderId="0"/>
    <xf numFmtId="9" fontId="22" fillId="0" borderId="0" applyFont="0" applyFill="0" applyBorder="0" applyAlignment="0" applyProtection="0"/>
    <xf numFmtId="0" fontId="4" fillId="0" borderId="0"/>
    <xf numFmtId="167" fontId="4" fillId="0" borderId="0" applyFont="0" applyFill="0" applyBorder="0" applyProtection="0">
      <alignment vertical="top"/>
    </xf>
    <xf numFmtId="0" fontId="4" fillId="0" borderId="0"/>
    <xf numFmtId="0" fontId="24" fillId="0" borderId="0" applyNumberFormat="0" applyFill="0" applyAlignment="0"/>
    <xf numFmtId="164" fontId="4" fillId="0" borderId="0" applyFont="0" applyFill="0" applyBorder="0" applyAlignment="0" applyProtection="0"/>
    <xf numFmtId="0" fontId="1" fillId="0" borderId="0"/>
    <xf numFmtId="9" fontId="2" fillId="0" borderId="0" applyFont="0" applyFill="0" applyBorder="0" applyAlignment="0" applyProtection="0"/>
    <xf numFmtId="0" fontId="20" fillId="16" borderId="8" applyNumberFormat="0" applyFont="0" applyAlignment="0" applyProtection="0"/>
    <xf numFmtId="9" fontId="1" fillId="0" borderId="0" applyFont="0" applyFill="0" applyBorder="0" applyAlignment="0" applyProtection="0"/>
    <xf numFmtId="0" fontId="2" fillId="0" borderId="0" applyNumberFormat="0" applyFill="0" applyBorder="0" applyProtection="0">
      <alignment horizontal="right" vertical="top"/>
    </xf>
    <xf numFmtId="0" fontId="22" fillId="0" borderId="0"/>
    <xf numFmtId="164" fontId="22" fillId="0" borderId="0" applyFont="0" applyFill="0" applyBorder="0" applyAlignment="0" applyProtection="0"/>
    <xf numFmtId="168" fontId="4" fillId="0" borderId="0" applyFont="0" applyFill="0" applyBorder="0" applyProtection="0">
      <alignment vertical="top"/>
    </xf>
    <xf numFmtId="0" fontId="26" fillId="0" borderId="0"/>
    <xf numFmtId="0" fontId="2" fillId="0" borderId="0">
      <alignment vertical="top"/>
    </xf>
    <xf numFmtId="0" fontId="4" fillId="0" borderId="0"/>
    <xf numFmtId="0" fontId="4" fillId="0" borderId="0"/>
    <xf numFmtId="0" fontId="4" fillId="0" borderId="0"/>
    <xf numFmtId="0" fontId="4" fillId="0" borderId="0"/>
    <xf numFmtId="0" fontId="23"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70" fontId="4" fillId="0" borderId="0" applyFont="0" applyFill="0" applyBorder="0" applyProtection="0">
      <alignment vertical="top"/>
    </xf>
    <xf numFmtId="171" fontId="4" fillId="0" borderId="0" applyFont="0" applyFill="0" applyBorder="0" applyProtection="0">
      <alignment vertical="top"/>
    </xf>
    <xf numFmtId="172" fontId="4" fillId="0" borderId="0" applyFont="0" applyFill="0" applyBorder="0" applyProtection="0">
      <alignment vertical="top"/>
    </xf>
    <xf numFmtId="173" fontId="18" fillId="10" borderId="0" applyNumberFormat="0">
      <alignment horizontal="left"/>
    </xf>
    <xf numFmtId="0" fontId="19" fillId="11" borderId="0" applyNumberFormat="0"/>
    <xf numFmtId="0" fontId="12" fillId="17" borderId="0" applyBorder="0"/>
    <xf numFmtId="174" fontId="3" fillId="18" borderId="0">
      <alignment horizontal="right" vertical="center"/>
    </xf>
    <xf numFmtId="0" fontId="3" fillId="13" borderId="7">
      <alignment horizontal="right" vertical="center" wrapText="1"/>
    </xf>
    <xf numFmtId="0" fontId="3" fillId="14" borderId="7">
      <alignment horizontal="right" vertical="center" wrapText="1"/>
    </xf>
    <xf numFmtId="0" fontId="19" fillId="11" borderId="7">
      <alignment horizontal="center" vertical="center" wrapText="1"/>
    </xf>
    <xf numFmtId="0" fontId="17" fillId="12" borderId="9">
      <alignment horizontal="left" vertical="center" wrapText="1"/>
    </xf>
    <xf numFmtId="174" fontId="25" fillId="19" borderId="0">
      <alignment horizontal="right" vertical="center"/>
    </xf>
    <xf numFmtId="0" fontId="18" fillId="10" borderId="7">
      <alignment horizontal="left" vertical="center" wrapText="1" readingOrder="1"/>
    </xf>
    <xf numFmtId="0" fontId="3" fillId="12" borderId="7">
      <alignment horizontal="right" vertical="center" wrapText="1"/>
    </xf>
    <xf numFmtId="0" fontId="25" fillId="17" borderId="7">
      <alignment horizontal="right" vertical="center" wrapText="1"/>
    </xf>
    <xf numFmtId="0" fontId="3" fillId="0" borderId="7">
      <alignment horizontal="left" vertical="center" wrapText="1"/>
    </xf>
    <xf numFmtId="175" fontId="25" fillId="20"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0" fontId="4"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4" fillId="21" borderId="0"/>
    <xf numFmtId="0" fontId="27" fillId="0" borderId="0" applyNumberFormat="0" applyFill="0" applyBorder="0" applyAlignment="0" applyProtection="0"/>
    <xf numFmtId="0" fontId="29" fillId="0" borderId="0"/>
    <xf numFmtId="0" fontId="2" fillId="0" borderId="0"/>
    <xf numFmtId="0" fontId="36" fillId="0" borderId="0"/>
    <xf numFmtId="0" fontId="36" fillId="0" borderId="0"/>
    <xf numFmtId="0" fontId="21" fillId="0" borderId="0"/>
    <xf numFmtId="0" fontId="4" fillId="0" borderId="0"/>
    <xf numFmtId="0" fontId="22" fillId="0" borderId="0"/>
    <xf numFmtId="0" fontId="4" fillId="0" borderId="0"/>
    <xf numFmtId="0" fontId="22" fillId="0" borderId="0"/>
    <xf numFmtId="40" fontId="30" fillId="15" borderId="0">
      <alignment horizontal="right"/>
    </xf>
    <xf numFmtId="0" fontId="31" fillId="15" borderId="0">
      <alignment horizontal="right"/>
    </xf>
    <xf numFmtId="0" fontId="32" fillId="15" borderId="10"/>
    <xf numFmtId="0" fontId="32" fillId="0" borderId="0" applyBorder="0">
      <alignment horizontal="centerContinuous"/>
    </xf>
    <xf numFmtId="0" fontId="33"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7" fontId="4" fillId="0" borderId="0" applyFont="0" applyFill="0" applyBorder="0" applyProtection="0">
      <alignment vertical="top"/>
    </xf>
    <xf numFmtId="0" fontId="4" fillId="0" borderId="0"/>
    <xf numFmtId="9"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9" fontId="2" fillId="0" borderId="0" applyFont="0" applyFill="0" applyBorder="0" applyAlignment="0" applyProtection="0"/>
    <xf numFmtId="164" fontId="22"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167" fontId="2" fillId="0" borderId="0" applyFont="0" applyFill="0" applyBorder="0" applyProtection="0">
      <alignment vertical="top"/>
    </xf>
  </cellStyleXfs>
  <cellXfs count="160">
    <xf numFmtId="0" fontId="0" fillId="0" borderId="0" xfId="0"/>
    <xf numFmtId="0" fontId="1" fillId="0" borderId="0" xfId="1"/>
    <xf numFmtId="0" fontId="7" fillId="0" borderId="0" xfId="1" applyFont="1"/>
    <xf numFmtId="0" fontId="8" fillId="0" borderId="0" xfId="1" applyFont="1"/>
    <xf numFmtId="0" fontId="6" fillId="6" borderId="6" xfId="1" applyFont="1" applyFill="1" applyBorder="1"/>
    <xf numFmtId="0" fontId="11" fillId="0" borderId="0" xfId="1" applyFont="1" applyAlignment="1">
      <alignment horizontal="right"/>
    </xf>
    <xf numFmtId="2" fontId="7" fillId="0" borderId="0" xfId="1" applyNumberFormat="1" applyFont="1"/>
    <xf numFmtId="165" fontId="8" fillId="0" borderId="0" xfId="1" applyNumberFormat="1" applyFont="1" applyAlignment="1">
      <alignment vertical="center" wrapText="1"/>
    </xf>
    <xf numFmtId="3" fontId="10" fillId="0" borderId="0" xfId="1" applyNumberFormat="1" applyFont="1" applyAlignment="1">
      <alignment vertical="center"/>
    </xf>
    <xf numFmtId="165" fontId="8" fillId="0" borderId="5" xfId="1" applyNumberFormat="1" applyFont="1" applyBorder="1" applyAlignment="1">
      <alignment vertical="center" wrapText="1"/>
    </xf>
    <xf numFmtId="3" fontId="10" fillId="0" borderId="5" xfId="1" applyNumberFormat="1" applyFont="1" applyBorder="1" applyAlignment="1">
      <alignment vertical="center"/>
    </xf>
    <xf numFmtId="0" fontId="7" fillId="0" borderId="5" xfId="1" applyFont="1" applyBorder="1"/>
    <xf numFmtId="0" fontId="6" fillId="9" borderId="0" xfId="1" applyFont="1" applyFill="1"/>
    <xf numFmtId="0" fontId="1" fillId="9" borderId="0" xfId="1" applyFill="1"/>
    <xf numFmtId="0" fontId="14" fillId="9" borderId="0" xfId="1" applyFont="1" applyFill="1" applyAlignment="1">
      <alignment horizontal="left"/>
    </xf>
    <xf numFmtId="0" fontId="13" fillId="6" borderId="6" xfId="1" applyFont="1" applyFill="1" applyBorder="1"/>
    <xf numFmtId="0" fontId="15" fillId="6" borderId="0" xfId="1" applyFont="1" applyFill="1"/>
    <xf numFmtId="0" fontId="16" fillId="0" borderId="0" xfId="1" applyFont="1"/>
    <xf numFmtId="0" fontId="1" fillId="3" borderId="0" xfId="1" applyFill="1"/>
    <xf numFmtId="0" fontId="1" fillId="0" borderId="0" xfId="0" applyFont="1"/>
    <xf numFmtId="165" fontId="16" fillId="0" borderId="2" xfId="1" applyNumberFormat="1" applyFont="1" applyBorder="1" applyAlignment="1">
      <alignment vertical="center" wrapText="1"/>
    </xf>
    <xf numFmtId="166" fontId="38" fillId="0" borderId="2" xfId="1" applyNumberFormat="1" applyFont="1" applyBorder="1" applyAlignment="1">
      <alignment vertical="center" wrapText="1"/>
    </xf>
    <xf numFmtId="3" fontId="16" fillId="0" borderId="0" xfId="1" applyNumberFormat="1" applyFont="1"/>
    <xf numFmtId="2" fontId="38" fillId="4" borderId="2" xfId="1" applyNumberFormat="1" applyFont="1" applyFill="1" applyBorder="1" applyAlignment="1">
      <alignment vertical="center" wrapText="1"/>
    </xf>
    <xf numFmtId="1" fontId="37" fillId="4" borderId="4" xfId="3" applyNumberFormat="1" applyFont="1" applyFill="1" applyBorder="1" applyAlignment="1">
      <alignment vertical="center"/>
    </xf>
    <xf numFmtId="1" fontId="38" fillId="4" borderId="2" xfId="1" applyNumberFormat="1" applyFont="1" applyFill="1" applyBorder="1" applyAlignment="1">
      <alignment vertical="center" wrapText="1"/>
    </xf>
    <xf numFmtId="3" fontId="37" fillId="4" borderId="4" xfId="2737" applyNumberFormat="1" applyFont="1" applyFill="1" applyBorder="1" applyAlignment="1">
      <alignment vertical="center"/>
    </xf>
    <xf numFmtId="3" fontId="16" fillId="7" borderId="2" xfId="2737" applyNumberFormat="1" applyFont="1" applyFill="1" applyBorder="1"/>
    <xf numFmtId="4" fontId="37" fillId="4" borderId="4" xfId="3" applyNumberFormat="1" applyFont="1" applyFill="1" applyBorder="1" applyAlignment="1">
      <alignment vertical="center"/>
    </xf>
    <xf numFmtId="3" fontId="38" fillId="4" borderId="2" xfId="1" applyNumberFormat="1" applyFont="1" applyFill="1" applyBorder="1" applyAlignment="1">
      <alignment vertical="center" wrapText="1"/>
    </xf>
    <xf numFmtId="0" fontId="1" fillId="3" borderId="12" xfId="1" applyFill="1" applyBorder="1"/>
    <xf numFmtId="0" fontId="41" fillId="3" borderId="0" xfId="1" applyFont="1" applyFill="1"/>
    <xf numFmtId="176" fontId="38" fillId="4" borderId="2" xfId="1" applyNumberFormat="1" applyFont="1" applyFill="1" applyBorder="1" applyAlignment="1">
      <alignment vertical="center" wrapText="1"/>
    </xf>
    <xf numFmtId="177" fontId="16" fillId="7" borderId="2" xfId="2737" applyNumberFormat="1" applyFont="1" applyFill="1" applyBorder="1"/>
    <xf numFmtId="4" fontId="37" fillId="8" borderId="4" xfId="2737" applyNumberFormat="1" applyFont="1" applyFill="1" applyBorder="1" applyAlignment="1">
      <alignment vertical="center"/>
    </xf>
    <xf numFmtId="177" fontId="37" fillId="8" borderId="4" xfId="2737" applyNumberFormat="1" applyFont="1" applyFill="1" applyBorder="1" applyAlignment="1">
      <alignment vertical="center"/>
    </xf>
    <xf numFmtId="177" fontId="37" fillId="4" borderId="4" xfId="3" applyNumberFormat="1" applyFont="1" applyFill="1" applyBorder="1" applyAlignment="1">
      <alignment vertical="center"/>
    </xf>
    <xf numFmtId="0" fontId="16" fillId="0" borderId="2" xfId="0" applyFont="1" applyBorder="1" applyAlignment="1">
      <alignment vertical="center"/>
    </xf>
    <xf numFmtId="0" fontId="37" fillId="24" borderId="2" xfId="2" applyFont="1" applyFill="1" applyBorder="1" applyAlignment="1">
      <alignment horizontal="center" vertical="center" wrapText="1"/>
    </xf>
    <xf numFmtId="3" fontId="37" fillId="8" borderId="4" xfId="2737" applyNumberFormat="1" applyFont="1" applyFill="1" applyBorder="1" applyAlignment="1">
      <alignment vertical="center"/>
    </xf>
    <xf numFmtId="0" fontId="16" fillId="5" borderId="2" xfId="0" applyFont="1" applyFill="1" applyBorder="1" applyAlignment="1">
      <alignment horizontal="center" vertical="center"/>
    </xf>
    <xf numFmtId="0" fontId="16" fillId="0" borderId="2" xfId="0" applyFont="1" applyBorder="1" applyAlignment="1">
      <alignment horizontal="center"/>
    </xf>
    <xf numFmtId="0" fontId="16" fillId="23" borderId="2" xfId="0" applyFont="1" applyFill="1" applyBorder="1" applyAlignment="1">
      <alignment vertical="center" wrapText="1"/>
    </xf>
    <xf numFmtId="0" fontId="42" fillId="24" borderId="2" xfId="2" applyFont="1" applyFill="1" applyBorder="1" applyAlignment="1">
      <alignment horizontal="center" vertical="center" wrapText="1"/>
    </xf>
    <xf numFmtId="0" fontId="1" fillId="0" borderId="0" xfId="0" applyFont="1" applyAlignment="1">
      <alignment wrapText="1"/>
    </xf>
    <xf numFmtId="0" fontId="9" fillId="0" borderId="0" xfId="1" applyFont="1"/>
    <xf numFmtId="0" fontId="38" fillId="0" borderId="2" xfId="1" applyFont="1" applyBorder="1" applyAlignment="1">
      <alignment horizontal="right" vertical="center" wrapText="1"/>
    </xf>
    <xf numFmtId="0" fontId="38" fillId="4" borderId="2" xfId="1" applyFont="1" applyFill="1" applyBorder="1" applyAlignment="1">
      <alignment horizontal="right"/>
    </xf>
    <xf numFmtId="0" fontId="38" fillId="7" borderId="2" xfId="1" applyFont="1" applyFill="1" applyBorder="1" applyAlignment="1">
      <alignment horizontal="left"/>
    </xf>
    <xf numFmtId="0" fontId="38" fillId="0" borderId="0" xfId="1" applyFont="1"/>
    <xf numFmtId="0" fontId="38" fillId="0" borderId="2" xfId="1" applyFont="1" applyBorder="1" applyAlignment="1">
      <alignment horizontal="right" wrapText="1"/>
    </xf>
    <xf numFmtId="0" fontId="9" fillId="0" borderId="0" xfId="1" applyFont="1" applyAlignment="1">
      <alignment horizontal="right"/>
    </xf>
    <xf numFmtId="3" fontId="40" fillId="8" borderId="4" xfId="2737" applyNumberFormat="1" applyFont="1" applyFill="1" applyBorder="1" applyAlignment="1">
      <alignment horizontal="right"/>
    </xf>
    <xf numFmtId="0" fontId="38" fillId="7" borderId="2" xfId="1" applyFont="1" applyFill="1" applyBorder="1" applyAlignment="1">
      <alignment horizontal="right"/>
    </xf>
    <xf numFmtId="0" fontId="1" fillId="0" borderId="0" xfId="1" applyAlignment="1">
      <alignment vertical="center"/>
    </xf>
    <xf numFmtId="0" fontId="16" fillId="0" borderId="0" xfId="1" applyFont="1" applyAlignment="1">
      <alignment vertical="center"/>
    </xf>
    <xf numFmtId="0" fontId="11" fillId="0" borderId="0" xfId="1" applyFont="1"/>
    <xf numFmtId="0" fontId="39" fillId="0" borderId="11" xfId="1" applyFont="1" applyBorder="1" applyAlignment="1">
      <alignment horizontal="right"/>
    </xf>
    <xf numFmtId="0" fontId="39" fillId="0" borderId="2" xfId="1" applyFont="1" applyBorder="1" applyAlignment="1">
      <alignment horizontal="right"/>
    </xf>
    <xf numFmtId="3" fontId="44" fillId="8" borderId="4" xfId="2737" applyNumberFormat="1" applyFont="1" applyFill="1" applyBorder="1" applyAlignment="1">
      <alignment horizontal="right"/>
    </xf>
    <xf numFmtId="0" fontId="39" fillId="7" borderId="2" xfId="1" applyFont="1" applyFill="1" applyBorder="1" applyAlignment="1">
      <alignment horizontal="right"/>
    </xf>
    <xf numFmtId="0" fontId="43" fillId="0" borderId="0" xfId="1" applyFont="1"/>
    <xf numFmtId="3" fontId="38" fillId="8" borderId="2" xfId="1" applyNumberFormat="1" applyFont="1" applyFill="1" applyBorder="1" applyAlignment="1">
      <alignment horizontal="right"/>
    </xf>
    <xf numFmtId="0" fontId="38" fillId="22" borderId="2" xfId="1" applyFont="1" applyFill="1" applyBorder="1" applyAlignment="1">
      <alignment horizontal="center"/>
    </xf>
    <xf numFmtId="0" fontId="16" fillId="7" borderId="2" xfId="1" applyFont="1" applyFill="1" applyBorder="1" applyAlignment="1">
      <alignment horizontal="center"/>
    </xf>
    <xf numFmtId="179" fontId="38" fillId="22" borderId="2" xfId="2737" applyNumberFormat="1" applyFont="1" applyFill="1" applyBorder="1"/>
    <xf numFmtId="0" fontId="46" fillId="0" borderId="0" xfId="1" applyFont="1" applyFill="1" applyBorder="1"/>
    <xf numFmtId="0" fontId="16" fillId="0" borderId="0" xfId="1" applyFont="1" applyFill="1" applyBorder="1" applyAlignment="1">
      <alignment horizontal="center"/>
    </xf>
    <xf numFmtId="0" fontId="45" fillId="0" borderId="0" xfId="1" applyFont="1" applyFill="1" applyBorder="1"/>
    <xf numFmtId="0" fontId="16" fillId="0" borderId="0" xfId="1" applyFont="1" applyFill="1" applyBorder="1"/>
    <xf numFmtId="3" fontId="16" fillId="0" borderId="0" xfId="1" applyNumberFormat="1" applyFont="1" applyFill="1" applyBorder="1"/>
    <xf numFmtId="178" fontId="16" fillId="0" borderId="0" xfId="2737" applyNumberFormat="1" applyFont="1" applyFill="1" applyBorder="1"/>
    <xf numFmtId="178" fontId="38" fillId="0" borderId="0" xfId="2737" applyNumberFormat="1" applyFont="1" applyFill="1" applyBorder="1"/>
    <xf numFmtId="0" fontId="38" fillId="0" borderId="0" xfId="1" applyFont="1" applyFill="1" applyBorder="1" applyAlignment="1">
      <alignment horizontal="center"/>
    </xf>
    <xf numFmtId="164" fontId="16" fillId="0" borderId="0" xfId="2737" applyFont="1" applyFill="1" applyBorder="1"/>
    <xf numFmtId="179" fontId="38" fillId="0" borderId="0" xfId="2737" applyNumberFormat="1" applyFont="1" applyFill="1" applyBorder="1"/>
    <xf numFmtId="0" fontId="46" fillId="0" borderId="2" xfId="1" applyFont="1" applyBorder="1"/>
    <xf numFmtId="0" fontId="39" fillId="22" borderId="2" xfId="1" applyFont="1" applyFill="1" applyBorder="1" applyAlignment="1">
      <alignment horizontal="right"/>
    </xf>
    <xf numFmtId="0" fontId="16" fillId="22" borderId="2" xfId="1" applyFont="1" applyFill="1" applyBorder="1" applyAlignment="1">
      <alignment horizontal="centerContinuous"/>
    </xf>
    <xf numFmtId="180" fontId="16" fillId="0" borderId="0" xfId="2737" applyNumberFormat="1" applyFont="1" applyFill="1" applyBorder="1"/>
    <xf numFmtId="3" fontId="16" fillId="0" borderId="0" xfId="1" applyNumberFormat="1" applyFont="1" applyBorder="1"/>
    <xf numFmtId="164" fontId="16" fillId="0" borderId="2" xfId="2737" applyNumberFormat="1" applyFont="1" applyBorder="1"/>
    <xf numFmtId="181" fontId="16" fillId="0" borderId="2" xfId="2737" applyNumberFormat="1" applyFont="1" applyBorder="1"/>
    <xf numFmtId="0" fontId="8" fillId="0" borderId="0" xfId="1" applyFont="1" applyFill="1"/>
    <xf numFmtId="166" fontId="38" fillId="0" borderId="0" xfId="1" applyNumberFormat="1" applyFont="1" applyFill="1" applyBorder="1" applyAlignment="1">
      <alignment vertical="center" wrapText="1"/>
    </xf>
    <xf numFmtId="3" fontId="38" fillId="0" borderId="0" xfId="1" applyNumberFormat="1" applyFont="1" applyFill="1" applyBorder="1" applyAlignment="1">
      <alignment vertical="center" wrapText="1"/>
    </xf>
    <xf numFmtId="0" fontId="13" fillId="0" borderId="0" xfId="1" applyFont="1" applyFill="1" applyBorder="1"/>
    <xf numFmtId="0" fontId="15" fillId="0" borderId="0" xfId="1" applyFont="1" applyFill="1"/>
    <xf numFmtId="0" fontId="6" fillId="0" borderId="0" xfId="1" applyFont="1" applyFill="1" applyBorder="1"/>
    <xf numFmtId="0" fontId="5" fillId="0" borderId="0" xfId="1" applyFont="1" applyFill="1" applyBorder="1"/>
    <xf numFmtId="0" fontId="1" fillId="0" borderId="0" xfId="1" applyFill="1"/>
    <xf numFmtId="0" fontId="1" fillId="0" borderId="0" xfId="1" applyFill="1" applyAlignment="1">
      <alignment vertical="center"/>
    </xf>
    <xf numFmtId="0" fontId="9" fillId="0" borderId="0" xfId="1" applyFont="1" applyFill="1" applyAlignment="1">
      <alignment horizontal="right"/>
    </xf>
    <xf numFmtId="0" fontId="11" fillId="0" borderId="0" xfId="1" applyFont="1" applyFill="1" applyAlignment="1">
      <alignment horizontal="right"/>
    </xf>
    <xf numFmtId="0" fontId="43" fillId="0" borderId="0" xfId="1" applyFont="1" applyFill="1"/>
    <xf numFmtId="0" fontId="9" fillId="0" borderId="0" xfId="1" applyFont="1" applyFill="1"/>
    <xf numFmtId="0" fontId="11" fillId="0" borderId="0" xfId="1" applyFont="1" applyFill="1"/>
    <xf numFmtId="177" fontId="16" fillId="22" borderId="2" xfId="2737" applyNumberFormat="1" applyFont="1" applyFill="1" applyBorder="1"/>
    <xf numFmtId="177" fontId="38" fillId="22" borderId="2" xfId="2737" applyNumberFormat="1" applyFont="1" applyFill="1" applyBorder="1"/>
    <xf numFmtId="4" fontId="16" fillId="22" borderId="2" xfId="2737" applyNumberFormat="1" applyFont="1" applyFill="1" applyBorder="1"/>
    <xf numFmtId="4" fontId="16" fillId="7" borderId="2" xfId="1" applyNumberFormat="1" applyFont="1" applyFill="1" applyBorder="1"/>
    <xf numFmtId="178" fontId="16" fillId="0" borderId="2" xfId="2737" applyNumberFormat="1" applyFont="1" applyBorder="1"/>
    <xf numFmtId="0" fontId="14" fillId="25" borderId="0" xfId="1" applyFont="1" applyFill="1" applyAlignment="1">
      <alignment horizontal="left"/>
    </xf>
    <xf numFmtId="0" fontId="1" fillId="25" borderId="0" xfId="1" applyFill="1"/>
    <xf numFmtId="0" fontId="6" fillId="25" borderId="0" xfId="1" applyFont="1" applyFill="1"/>
    <xf numFmtId="0" fontId="48" fillId="25" borderId="21" xfId="1" applyFont="1" applyFill="1" applyBorder="1"/>
    <xf numFmtId="178" fontId="16" fillId="22" borderId="2" xfId="2737" applyNumberFormat="1" applyFont="1" applyFill="1" applyBorder="1"/>
    <xf numFmtId="178" fontId="38" fillId="22" borderId="2" xfId="2737" applyNumberFormat="1" applyFont="1" applyFill="1" applyBorder="1"/>
    <xf numFmtId="178" fontId="16" fillId="2" borderId="2" xfId="2737" applyNumberFormat="1" applyFont="1" applyFill="1" applyBorder="1"/>
    <xf numFmtId="178" fontId="16" fillId="7" borderId="2" xfId="2737" applyNumberFormat="1" applyFont="1" applyFill="1" applyBorder="1"/>
    <xf numFmtId="178" fontId="38" fillId="4" borderId="2" xfId="2737" applyNumberFormat="1" applyFont="1" applyFill="1" applyBorder="1" applyAlignment="1">
      <alignment vertical="center" wrapText="1"/>
    </xf>
    <xf numFmtId="178" fontId="37" fillId="4" borderId="4" xfId="2737" applyNumberFormat="1" applyFont="1" applyFill="1" applyBorder="1" applyAlignment="1">
      <alignment vertical="center"/>
    </xf>
    <xf numFmtId="178" fontId="37" fillId="8" borderId="4" xfId="2737" applyNumberFormat="1" applyFont="1" applyFill="1" applyBorder="1" applyAlignment="1">
      <alignment vertical="center"/>
    </xf>
    <xf numFmtId="178" fontId="16" fillId="3" borderId="2" xfId="2737" applyNumberFormat="1" applyFont="1" applyFill="1" applyBorder="1"/>
    <xf numFmtId="4" fontId="16" fillId="2" borderId="2" xfId="1" applyNumberFormat="1" applyFont="1" applyFill="1" applyBorder="1"/>
    <xf numFmtId="178" fontId="37" fillId="3" borderId="4" xfId="2737" applyNumberFormat="1" applyFont="1" applyFill="1" applyBorder="1" applyAlignment="1">
      <alignment vertical="center"/>
    </xf>
    <xf numFmtId="0" fontId="50" fillId="26" borderId="0" xfId="2738" applyFont="1" applyFill="1"/>
    <xf numFmtId="0" fontId="0" fillId="26" borderId="0" xfId="0" applyFill="1"/>
    <xf numFmtId="0" fontId="51" fillId="26" borderId="0" xfId="2738" applyFont="1" applyFill="1"/>
    <xf numFmtId="0" fontId="0" fillId="26" borderId="0" xfId="0" applyFill="1" applyBorder="1"/>
    <xf numFmtId="0" fontId="51" fillId="0" borderId="0" xfId="2738" applyFont="1" applyBorder="1"/>
    <xf numFmtId="0" fontId="0" fillId="26" borderId="0" xfId="0" applyFill="1" applyBorder="1" applyAlignment="1">
      <alignment vertical="center" wrapText="1"/>
    </xf>
    <xf numFmtId="178" fontId="37" fillId="22" borderId="2" xfId="2737" applyNumberFormat="1" applyFont="1" applyFill="1" applyBorder="1"/>
    <xf numFmtId="3" fontId="40" fillId="4" borderId="2" xfId="1" applyNumberFormat="1" applyFont="1" applyFill="1" applyBorder="1" applyAlignment="1">
      <alignment vertical="center" wrapText="1"/>
    </xf>
    <xf numFmtId="178" fontId="40" fillId="22" borderId="2" xfId="2737" applyNumberFormat="1" applyFont="1" applyFill="1" applyBorder="1"/>
    <xf numFmtId="182" fontId="37" fillId="8" borderId="4" xfId="3" applyNumberFormat="1" applyFont="1" applyFill="1" applyBorder="1" applyAlignment="1">
      <alignment vertical="center"/>
    </xf>
    <xf numFmtId="182" fontId="37" fillId="7" borderId="2" xfId="3" applyNumberFormat="1" applyFont="1" applyFill="1" applyBorder="1"/>
    <xf numFmtId="182" fontId="7" fillId="0" borderId="0" xfId="3" applyNumberFormat="1" applyFont="1"/>
    <xf numFmtId="0" fontId="43" fillId="0" borderId="0" xfId="1" applyFont="1" applyAlignment="1">
      <alignment vertical="center"/>
    </xf>
    <xf numFmtId="0" fontId="38" fillId="0" borderId="0" xfId="1" applyFont="1" applyAlignment="1">
      <alignment vertical="center"/>
    </xf>
    <xf numFmtId="0" fontId="43" fillId="0" borderId="0" xfId="1" applyFont="1" applyFill="1" applyAlignment="1">
      <alignment vertical="center"/>
    </xf>
    <xf numFmtId="0" fontId="38" fillId="7" borderId="1" xfId="1" applyFont="1" applyFill="1" applyBorder="1" applyAlignment="1">
      <alignment horizontal="centerContinuous" vertical="center"/>
    </xf>
    <xf numFmtId="0" fontId="38" fillId="7" borderId="3" xfId="1" applyFont="1" applyFill="1" applyBorder="1" applyAlignment="1">
      <alignment horizontal="centerContinuous" vertical="center"/>
    </xf>
    <xf numFmtId="183" fontId="7" fillId="0" borderId="0" xfId="1" applyNumberFormat="1" applyFont="1"/>
    <xf numFmtId="0" fontId="38" fillId="4" borderId="4" xfId="1" applyFont="1" applyFill="1" applyBorder="1" applyAlignment="1">
      <alignment horizontal="right"/>
    </xf>
    <xf numFmtId="3" fontId="38" fillId="4" borderId="2" xfId="2737" applyNumberFormat="1" applyFont="1" applyFill="1" applyBorder="1" applyAlignment="1">
      <alignment vertical="center" wrapText="1"/>
    </xf>
    <xf numFmtId="3" fontId="38" fillId="22" borderId="2" xfId="2737" applyNumberFormat="1" applyFont="1" applyFill="1" applyBorder="1"/>
    <xf numFmtId="3" fontId="16" fillId="0" borderId="0" xfId="2737" applyNumberFormat="1" applyFont="1" applyFill="1" applyBorder="1"/>
    <xf numFmtId="0" fontId="38" fillId="22" borderId="1" xfId="1" applyFont="1" applyFill="1" applyBorder="1" applyAlignment="1">
      <alignment horizontal="centerContinuous" vertical="center"/>
    </xf>
    <xf numFmtId="3" fontId="38" fillId="4" borderId="4" xfId="1" applyNumberFormat="1" applyFont="1" applyFill="1" applyBorder="1" applyAlignment="1">
      <alignment horizontal="centerContinuous" vertical="center"/>
    </xf>
    <xf numFmtId="3" fontId="38" fillId="4" borderId="2" xfId="1" applyNumberFormat="1" applyFont="1" applyFill="1" applyBorder="1" applyAlignment="1">
      <alignment horizontal="centerContinuous" vertical="center"/>
    </xf>
    <xf numFmtId="0" fontId="38" fillId="7" borderId="1" xfId="1" applyFont="1" applyFill="1" applyBorder="1" applyAlignment="1">
      <alignment horizontal="centerContinuous" vertical="center" wrapText="1"/>
    </xf>
    <xf numFmtId="0" fontId="38" fillId="0" borderId="0" xfId="1" applyFont="1" applyFill="1" applyBorder="1" applyAlignment="1">
      <alignment horizontal="center" vertical="center" wrapText="1"/>
    </xf>
    <xf numFmtId="43" fontId="1" fillId="0" borderId="0" xfId="0" applyNumberFormat="1" applyFont="1"/>
    <xf numFmtId="184" fontId="16" fillId="7" borderId="2" xfId="2737" applyNumberFormat="1" applyFont="1" applyFill="1" applyBorder="1"/>
    <xf numFmtId="0" fontId="0" fillId="5" borderId="22" xfId="0" applyFill="1" applyBorder="1" applyAlignment="1">
      <alignment horizontal="left" vertical="center" wrapText="1"/>
    </xf>
    <xf numFmtId="0" fontId="0" fillId="5" borderId="23" xfId="0" applyFill="1" applyBorder="1" applyAlignment="1">
      <alignment horizontal="left" vertical="center" wrapText="1"/>
    </xf>
    <xf numFmtId="3" fontId="40" fillId="8" borderId="1" xfId="2737" applyNumberFormat="1" applyFont="1" applyFill="1" applyBorder="1" applyAlignment="1">
      <alignment horizontal="center" vertical="center"/>
    </xf>
    <xf numFmtId="3" fontId="40" fillId="8" borderId="3" xfId="2737" applyNumberFormat="1" applyFont="1" applyFill="1" applyBorder="1" applyAlignment="1">
      <alignment horizontal="center" vertical="center"/>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16" xfId="0" applyFont="1" applyBorder="1" applyAlignment="1">
      <alignment horizontal="left" vertical="center" wrapText="1"/>
    </xf>
    <xf numFmtId="0" fontId="47" fillId="0" borderId="0"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38" fillId="0" borderId="0" xfId="1" applyFont="1" applyFill="1" applyBorder="1" applyAlignment="1">
      <alignment horizontal="center" vertical="center" wrapText="1"/>
    </xf>
    <xf numFmtId="0" fontId="38" fillId="7" borderId="2" xfId="1" applyFont="1" applyFill="1" applyBorder="1" applyAlignment="1">
      <alignment horizontal="center" vertical="center" wrapText="1"/>
    </xf>
  </cellXfs>
  <cellStyles count="2741">
    <cellStyle name="Att1" xfId="163"/>
    <cellStyle name="Att1 2" xfId="164"/>
    <cellStyle name="Att1 2 2" xfId="165"/>
    <cellStyle name="Att1 3" xfId="166"/>
    <cellStyle name="Att1 3 2" xfId="167"/>
    <cellStyle name="Att1 3 3" xfId="168"/>
    <cellStyle name="Att1 4" xfId="169"/>
    <cellStyle name="Att1 4 2" xfId="170"/>
    <cellStyle name="Att1 4 3" xfId="171"/>
    <cellStyle name="BM Heading 3" xfId="21"/>
    <cellStyle name="BM Input" xfId="25"/>
    <cellStyle name="Column 4" xfId="27"/>
    <cellStyle name="Comma" xfId="2737" builtinId="3"/>
    <cellStyle name="Comma 10" xfId="2629"/>
    <cellStyle name="Comma 11" xfId="5"/>
    <cellStyle name="Comma 2" xfId="9"/>
    <cellStyle name="Comma 2 10" xfId="173"/>
    <cellStyle name="Comma 2 10 2" xfId="174"/>
    <cellStyle name="Comma 2 10 2 2" xfId="175"/>
    <cellStyle name="Comma 2 10 3" xfId="176"/>
    <cellStyle name="Comma 2 10 4" xfId="177"/>
    <cellStyle name="Comma 2 11" xfId="178"/>
    <cellStyle name="Comma 2 11 2" xfId="179"/>
    <cellStyle name="Comma 2 11 2 2" xfId="180"/>
    <cellStyle name="Comma 2 11 3" xfId="181"/>
    <cellStyle name="Comma 2 11 4" xfId="182"/>
    <cellStyle name="Comma 2 12" xfId="183"/>
    <cellStyle name="Comma 2 12 2" xfId="184"/>
    <cellStyle name="Comma 2 12 2 2" xfId="185"/>
    <cellStyle name="Comma 2 12 3" xfId="186"/>
    <cellStyle name="Comma 2 12 4" xfId="187"/>
    <cellStyle name="Comma 2 13" xfId="188"/>
    <cellStyle name="Comma 2 13 2" xfId="189"/>
    <cellStyle name="Comma 2 13 2 2" xfId="190"/>
    <cellStyle name="Comma 2 13 3" xfId="191"/>
    <cellStyle name="Comma 2 13 4" xfId="192"/>
    <cellStyle name="Comma 2 14" xfId="193"/>
    <cellStyle name="Comma 2 14 2" xfId="194"/>
    <cellStyle name="Comma 2 14 3" xfId="195"/>
    <cellStyle name="Comma 2 15" xfId="196"/>
    <cellStyle name="Comma 2 15 2" xfId="197"/>
    <cellStyle name="Comma 2 16" xfId="198"/>
    <cellStyle name="Comma 2 17" xfId="199"/>
    <cellStyle name="Comma 2 18" xfId="200"/>
    <cellStyle name="Comma 2 19" xfId="2562"/>
    <cellStyle name="Comma 2 2" xfId="22"/>
    <cellStyle name="Comma 2 2 10" xfId="202"/>
    <cellStyle name="Comma 2 2 10 2" xfId="203"/>
    <cellStyle name="Comma 2 2 10 3" xfId="204"/>
    <cellStyle name="Comma 2 2 11" xfId="205"/>
    <cellStyle name="Comma 2 2 11 2" xfId="206"/>
    <cellStyle name="Comma 2 2 12" xfId="207"/>
    <cellStyle name="Comma 2 2 13" xfId="208"/>
    <cellStyle name="Comma 2 2 14" xfId="209"/>
    <cellStyle name="Comma 2 2 15" xfId="2568"/>
    <cellStyle name="Comma 2 2 16" xfId="2631"/>
    <cellStyle name="Comma 2 2 17" xfId="201"/>
    <cellStyle name="Comma 2 2 2" xfId="39"/>
    <cellStyle name="Comma 2 2 2 10" xfId="211"/>
    <cellStyle name="Comma 2 2 2 11" xfId="2573"/>
    <cellStyle name="Comma 2 2 2 12" xfId="2634"/>
    <cellStyle name="Comma 2 2 2 13" xfId="210"/>
    <cellStyle name="Comma 2 2 2 2" xfId="63"/>
    <cellStyle name="Comma 2 2 2 2 10" xfId="2581"/>
    <cellStyle name="Comma 2 2 2 2 11" xfId="2641"/>
    <cellStyle name="Comma 2 2 2 2 12" xfId="212"/>
    <cellStyle name="Comma 2 2 2 2 2" xfId="76"/>
    <cellStyle name="Comma 2 2 2 2 2 2" xfId="105"/>
    <cellStyle name="Comma 2 2 2 2 2 2 2" xfId="159"/>
    <cellStyle name="Comma 2 2 2 2 2 2 2 2" xfId="2735"/>
    <cellStyle name="Comma 2 2 2 2 2 2 2 3" xfId="215"/>
    <cellStyle name="Comma 2 2 2 2 2 2 3" xfId="2622"/>
    <cellStyle name="Comma 2 2 2 2 2 2 4" xfId="2681"/>
    <cellStyle name="Comma 2 2 2 2 2 2 5" xfId="214"/>
    <cellStyle name="Comma 2 2 2 2 2 3" xfId="132"/>
    <cellStyle name="Comma 2 2 2 2 2 3 2" xfId="2708"/>
    <cellStyle name="Comma 2 2 2 2 2 3 3" xfId="216"/>
    <cellStyle name="Comma 2 2 2 2 2 4" xfId="217"/>
    <cellStyle name="Comma 2 2 2 2 2 5" xfId="2594"/>
    <cellStyle name="Comma 2 2 2 2 2 6" xfId="2654"/>
    <cellStyle name="Comma 2 2 2 2 2 7" xfId="213"/>
    <cellStyle name="Comma 2 2 2 2 3" xfId="92"/>
    <cellStyle name="Comma 2 2 2 2 3 2" xfId="146"/>
    <cellStyle name="Comma 2 2 2 2 3 2 2" xfId="220"/>
    <cellStyle name="Comma 2 2 2 2 3 2 3" xfId="2722"/>
    <cellStyle name="Comma 2 2 2 2 3 2 4" xfId="219"/>
    <cellStyle name="Comma 2 2 2 2 3 3" xfId="221"/>
    <cellStyle name="Comma 2 2 2 2 3 4" xfId="222"/>
    <cellStyle name="Comma 2 2 2 2 3 5" xfId="2609"/>
    <cellStyle name="Comma 2 2 2 2 3 6" xfId="2668"/>
    <cellStyle name="Comma 2 2 2 2 3 7" xfId="218"/>
    <cellStyle name="Comma 2 2 2 2 4" xfId="119"/>
    <cellStyle name="Comma 2 2 2 2 4 2" xfId="224"/>
    <cellStyle name="Comma 2 2 2 2 4 2 2" xfId="225"/>
    <cellStyle name="Comma 2 2 2 2 4 3" xfId="226"/>
    <cellStyle name="Comma 2 2 2 2 4 4" xfId="227"/>
    <cellStyle name="Comma 2 2 2 2 4 5" xfId="2695"/>
    <cellStyle name="Comma 2 2 2 2 4 6" xfId="223"/>
    <cellStyle name="Comma 2 2 2 2 5" xfId="228"/>
    <cellStyle name="Comma 2 2 2 2 5 2" xfId="229"/>
    <cellStyle name="Comma 2 2 2 2 5 2 2" xfId="230"/>
    <cellStyle name="Comma 2 2 2 2 5 3" xfId="231"/>
    <cellStyle name="Comma 2 2 2 2 5 4" xfId="232"/>
    <cellStyle name="Comma 2 2 2 2 6" xfId="233"/>
    <cellStyle name="Comma 2 2 2 2 6 2" xfId="234"/>
    <cellStyle name="Comma 2 2 2 2 6 3" xfId="235"/>
    <cellStyle name="Comma 2 2 2 2 7" xfId="236"/>
    <cellStyle name="Comma 2 2 2 2 7 2" xfId="237"/>
    <cellStyle name="Comma 2 2 2 2 8" xfId="238"/>
    <cellStyle name="Comma 2 2 2 2 9" xfId="239"/>
    <cellStyle name="Comma 2 2 2 3" xfId="69"/>
    <cellStyle name="Comma 2 2 2 3 2" xfId="98"/>
    <cellStyle name="Comma 2 2 2 3 2 2" xfId="152"/>
    <cellStyle name="Comma 2 2 2 3 2 2 2" xfId="2728"/>
    <cellStyle name="Comma 2 2 2 3 2 2 3" xfId="242"/>
    <cellStyle name="Comma 2 2 2 3 2 3" xfId="2615"/>
    <cellStyle name="Comma 2 2 2 3 2 4" xfId="2674"/>
    <cellStyle name="Comma 2 2 2 3 2 5" xfId="241"/>
    <cellStyle name="Comma 2 2 2 3 3" xfId="125"/>
    <cellStyle name="Comma 2 2 2 3 3 2" xfId="2701"/>
    <cellStyle name="Comma 2 2 2 3 3 3" xfId="243"/>
    <cellStyle name="Comma 2 2 2 3 4" xfId="244"/>
    <cellStyle name="Comma 2 2 2 3 5" xfId="2587"/>
    <cellStyle name="Comma 2 2 2 3 6" xfId="2647"/>
    <cellStyle name="Comma 2 2 2 3 7" xfId="240"/>
    <cellStyle name="Comma 2 2 2 4" xfId="85"/>
    <cellStyle name="Comma 2 2 2 4 2" xfId="139"/>
    <cellStyle name="Comma 2 2 2 4 2 2" xfId="247"/>
    <cellStyle name="Comma 2 2 2 4 2 3" xfId="2715"/>
    <cellStyle name="Comma 2 2 2 4 2 4" xfId="246"/>
    <cellStyle name="Comma 2 2 2 4 3" xfId="248"/>
    <cellStyle name="Comma 2 2 2 4 4" xfId="249"/>
    <cellStyle name="Comma 2 2 2 4 5" xfId="2602"/>
    <cellStyle name="Comma 2 2 2 4 6" xfId="2661"/>
    <cellStyle name="Comma 2 2 2 4 7" xfId="245"/>
    <cellStyle name="Comma 2 2 2 5" xfId="112"/>
    <cellStyle name="Comma 2 2 2 5 2" xfId="251"/>
    <cellStyle name="Comma 2 2 2 5 2 2" xfId="252"/>
    <cellStyle name="Comma 2 2 2 5 3" xfId="253"/>
    <cellStyle name="Comma 2 2 2 5 4" xfId="254"/>
    <cellStyle name="Comma 2 2 2 5 5" xfId="2688"/>
    <cellStyle name="Comma 2 2 2 5 6" xfId="250"/>
    <cellStyle name="Comma 2 2 2 6" xfId="255"/>
    <cellStyle name="Comma 2 2 2 6 2" xfId="256"/>
    <cellStyle name="Comma 2 2 2 6 2 2" xfId="257"/>
    <cellStyle name="Comma 2 2 2 6 3" xfId="258"/>
    <cellStyle name="Comma 2 2 2 6 4" xfId="259"/>
    <cellStyle name="Comma 2 2 2 7" xfId="260"/>
    <cellStyle name="Comma 2 2 2 7 2" xfId="261"/>
    <cellStyle name="Comma 2 2 2 7 3" xfId="262"/>
    <cellStyle name="Comma 2 2 2 8" xfId="263"/>
    <cellStyle name="Comma 2 2 2 8 2" xfId="264"/>
    <cellStyle name="Comma 2 2 2 9" xfId="265"/>
    <cellStyle name="Comma 2 2 3" xfId="60"/>
    <cellStyle name="Comma 2 2 3 10" xfId="267"/>
    <cellStyle name="Comma 2 2 3 11" xfId="2578"/>
    <cellStyle name="Comma 2 2 3 12" xfId="2638"/>
    <cellStyle name="Comma 2 2 3 13" xfId="266"/>
    <cellStyle name="Comma 2 2 3 2" xfId="73"/>
    <cellStyle name="Comma 2 2 3 2 10" xfId="2591"/>
    <cellStyle name="Comma 2 2 3 2 11" xfId="2651"/>
    <cellStyle name="Comma 2 2 3 2 12" xfId="268"/>
    <cellStyle name="Comma 2 2 3 2 2" xfId="102"/>
    <cellStyle name="Comma 2 2 3 2 2 2" xfId="156"/>
    <cellStyle name="Comma 2 2 3 2 2 2 2" xfId="271"/>
    <cellStyle name="Comma 2 2 3 2 2 2 3" xfId="2732"/>
    <cellStyle name="Comma 2 2 3 2 2 2 4" xfId="270"/>
    <cellStyle name="Comma 2 2 3 2 2 3" xfId="272"/>
    <cellStyle name="Comma 2 2 3 2 2 4" xfId="273"/>
    <cellStyle name="Comma 2 2 3 2 2 5" xfId="2619"/>
    <cellStyle name="Comma 2 2 3 2 2 6" xfId="2678"/>
    <cellStyle name="Comma 2 2 3 2 2 7" xfId="269"/>
    <cellStyle name="Comma 2 2 3 2 3" xfId="129"/>
    <cellStyle name="Comma 2 2 3 2 3 2" xfId="275"/>
    <cellStyle name="Comma 2 2 3 2 3 2 2" xfId="276"/>
    <cellStyle name="Comma 2 2 3 2 3 3" xfId="277"/>
    <cellStyle name="Comma 2 2 3 2 3 4" xfId="278"/>
    <cellStyle name="Comma 2 2 3 2 3 5" xfId="2705"/>
    <cellStyle name="Comma 2 2 3 2 3 6" xfId="274"/>
    <cellStyle name="Comma 2 2 3 2 4" xfId="279"/>
    <cellStyle name="Comma 2 2 3 2 4 2" xfId="280"/>
    <cellStyle name="Comma 2 2 3 2 4 2 2" xfId="281"/>
    <cellStyle name="Comma 2 2 3 2 4 3" xfId="282"/>
    <cellStyle name="Comma 2 2 3 2 4 4" xfId="283"/>
    <cellStyle name="Comma 2 2 3 2 5" xfId="284"/>
    <cellStyle name="Comma 2 2 3 2 5 2" xfId="285"/>
    <cellStyle name="Comma 2 2 3 2 5 2 2" xfId="286"/>
    <cellStyle name="Comma 2 2 3 2 5 3" xfId="287"/>
    <cellStyle name="Comma 2 2 3 2 5 4" xfId="288"/>
    <cellStyle name="Comma 2 2 3 2 6" xfId="289"/>
    <cellStyle name="Comma 2 2 3 2 6 2" xfId="290"/>
    <cellStyle name="Comma 2 2 3 2 6 3" xfId="291"/>
    <cellStyle name="Comma 2 2 3 2 7" xfId="292"/>
    <cellStyle name="Comma 2 2 3 2 7 2" xfId="293"/>
    <cellStyle name="Comma 2 2 3 2 8" xfId="294"/>
    <cellStyle name="Comma 2 2 3 2 9" xfId="295"/>
    <cellStyle name="Comma 2 2 3 3" xfId="89"/>
    <cellStyle name="Comma 2 2 3 3 2" xfId="143"/>
    <cellStyle name="Comma 2 2 3 3 2 2" xfId="298"/>
    <cellStyle name="Comma 2 2 3 3 2 3" xfId="2719"/>
    <cellStyle name="Comma 2 2 3 3 2 4" xfId="297"/>
    <cellStyle name="Comma 2 2 3 3 3" xfId="299"/>
    <cellStyle name="Comma 2 2 3 3 4" xfId="300"/>
    <cellStyle name="Comma 2 2 3 3 5" xfId="2606"/>
    <cellStyle name="Comma 2 2 3 3 6" xfId="2665"/>
    <cellStyle name="Comma 2 2 3 3 7" xfId="296"/>
    <cellStyle name="Comma 2 2 3 4" xfId="116"/>
    <cellStyle name="Comma 2 2 3 4 2" xfId="302"/>
    <cellStyle name="Comma 2 2 3 4 2 2" xfId="303"/>
    <cellStyle name="Comma 2 2 3 4 3" xfId="304"/>
    <cellStyle name="Comma 2 2 3 4 4" xfId="305"/>
    <cellStyle name="Comma 2 2 3 4 5" xfId="2692"/>
    <cellStyle name="Comma 2 2 3 4 6" xfId="301"/>
    <cellStyle name="Comma 2 2 3 5" xfId="306"/>
    <cellStyle name="Comma 2 2 3 5 2" xfId="307"/>
    <cellStyle name="Comma 2 2 3 5 2 2" xfId="308"/>
    <cellStyle name="Comma 2 2 3 5 3" xfId="309"/>
    <cellStyle name="Comma 2 2 3 5 4" xfId="310"/>
    <cellStyle name="Comma 2 2 3 6" xfId="311"/>
    <cellStyle name="Comma 2 2 3 6 2" xfId="312"/>
    <cellStyle name="Comma 2 2 3 6 2 2" xfId="313"/>
    <cellStyle name="Comma 2 2 3 6 3" xfId="314"/>
    <cellStyle name="Comma 2 2 3 6 4" xfId="315"/>
    <cellStyle name="Comma 2 2 3 7" xfId="316"/>
    <cellStyle name="Comma 2 2 3 7 2" xfId="317"/>
    <cellStyle name="Comma 2 2 3 7 3" xfId="318"/>
    <cellStyle name="Comma 2 2 3 8" xfId="319"/>
    <cellStyle name="Comma 2 2 3 8 2" xfId="320"/>
    <cellStyle name="Comma 2 2 3 9" xfId="321"/>
    <cellStyle name="Comma 2 2 4" xfId="66"/>
    <cellStyle name="Comma 2 2 4 10" xfId="323"/>
    <cellStyle name="Comma 2 2 4 11" xfId="2584"/>
    <cellStyle name="Comma 2 2 4 12" xfId="2644"/>
    <cellStyle name="Comma 2 2 4 13" xfId="322"/>
    <cellStyle name="Comma 2 2 4 2" xfId="95"/>
    <cellStyle name="Comma 2 2 4 2 10" xfId="2612"/>
    <cellStyle name="Comma 2 2 4 2 11" xfId="2671"/>
    <cellStyle name="Comma 2 2 4 2 12" xfId="324"/>
    <cellStyle name="Comma 2 2 4 2 2" xfId="149"/>
    <cellStyle name="Comma 2 2 4 2 2 2" xfId="326"/>
    <cellStyle name="Comma 2 2 4 2 2 2 2" xfId="327"/>
    <cellStyle name="Comma 2 2 4 2 2 3" xfId="328"/>
    <cellStyle name="Comma 2 2 4 2 2 4" xfId="329"/>
    <cellStyle name="Comma 2 2 4 2 2 5" xfId="2725"/>
    <cellStyle name="Comma 2 2 4 2 2 6" xfId="325"/>
    <cellStyle name="Comma 2 2 4 2 3" xfId="330"/>
    <cellStyle name="Comma 2 2 4 2 3 2" xfId="331"/>
    <cellStyle name="Comma 2 2 4 2 3 2 2" xfId="332"/>
    <cellStyle name="Comma 2 2 4 2 3 3" xfId="333"/>
    <cellStyle name="Comma 2 2 4 2 3 4" xfId="334"/>
    <cellStyle name="Comma 2 2 4 2 4" xfId="335"/>
    <cellStyle name="Comma 2 2 4 2 4 2" xfId="336"/>
    <cellStyle name="Comma 2 2 4 2 4 2 2" xfId="337"/>
    <cellStyle name="Comma 2 2 4 2 4 3" xfId="338"/>
    <cellStyle name="Comma 2 2 4 2 4 4" xfId="339"/>
    <cellStyle name="Comma 2 2 4 2 5" xfId="340"/>
    <cellStyle name="Comma 2 2 4 2 5 2" xfId="341"/>
    <cellStyle name="Comma 2 2 4 2 5 2 2" xfId="342"/>
    <cellStyle name="Comma 2 2 4 2 5 3" xfId="343"/>
    <cellStyle name="Comma 2 2 4 2 5 4" xfId="344"/>
    <cellStyle name="Comma 2 2 4 2 6" xfId="345"/>
    <cellStyle name="Comma 2 2 4 2 6 2" xfId="346"/>
    <cellStyle name="Comma 2 2 4 2 6 3" xfId="347"/>
    <cellStyle name="Comma 2 2 4 2 7" xfId="348"/>
    <cellStyle name="Comma 2 2 4 2 7 2" xfId="349"/>
    <cellStyle name="Comma 2 2 4 2 8" xfId="350"/>
    <cellStyle name="Comma 2 2 4 2 9" xfId="351"/>
    <cellStyle name="Comma 2 2 4 3" xfId="122"/>
    <cellStyle name="Comma 2 2 4 3 2" xfId="353"/>
    <cellStyle name="Comma 2 2 4 3 2 2" xfId="354"/>
    <cellStyle name="Comma 2 2 4 3 3" xfId="355"/>
    <cellStyle name="Comma 2 2 4 3 4" xfId="356"/>
    <cellStyle name="Comma 2 2 4 3 5" xfId="2698"/>
    <cellStyle name="Comma 2 2 4 3 6" xfId="352"/>
    <cellStyle name="Comma 2 2 4 4" xfId="357"/>
    <cellStyle name="Comma 2 2 4 4 2" xfId="358"/>
    <cellStyle name="Comma 2 2 4 4 2 2" xfId="359"/>
    <cellStyle name="Comma 2 2 4 4 3" xfId="360"/>
    <cellStyle name="Comma 2 2 4 4 4" xfId="361"/>
    <cellStyle name="Comma 2 2 4 5" xfId="362"/>
    <cellStyle name="Comma 2 2 4 5 2" xfId="363"/>
    <cellStyle name="Comma 2 2 4 5 2 2" xfId="364"/>
    <cellStyle name="Comma 2 2 4 5 3" xfId="365"/>
    <cellStyle name="Comma 2 2 4 5 4" xfId="366"/>
    <cellStyle name="Comma 2 2 4 6" xfId="367"/>
    <cellStyle name="Comma 2 2 4 6 2" xfId="368"/>
    <cellStyle name="Comma 2 2 4 6 2 2" xfId="369"/>
    <cellStyle name="Comma 2 2 4 6 3" xfId="370"/>
    <cellStyle name="Comma 2 2 4 6 4" xfId="371"/>
    <cellStyle name="Comma 2 2 4 7" xfId="372"/>
    <cellStyle name="Comma 2 2 4 7 2" xfId="373"/>
    <cellStyle name="Comma 2 2 4 7 3" xfId="374"/>
    <cellStyle name="Comma 2 2 4 8" xfId="375"/>
    <cellStyle name="Comma 2 2 4 8 2" xfId="376"/>
    <cellStyle name="Comma 2 2 4 9" xfId="377"/>
    <cellStyle name="Comma 2 2 5" xfId="82"/>
    <cellStyle name="Comma 2 2 5 10" xfId="2599"/>
    <cellStyle name="Comma 2 2 5 11" xfId="2658"/>
    <cellStyle name="Comma 2 2 5 12" xfId="378"/>
    <cellStyle name="Comma 2 2 5 2" xfId="136"/>
    <cellStyle name="Comma 2 2 5 2 2" xfId="380"/>
    <cellStyle name="Comma 2 2 5 2 2 2" xfId="381"/>
    <cellStyle name="Comma 2 2 5 2 3" xfId="382"/>
    <cellStyle name="Comma 2 2 5 2 4" xfId="383"/>
    <cellStyle name="Comma 2 2 5 2 5" xfId="2712"/>
    <cellStyle name="Comma 2 2 5 2 6" xfId="379"/>
    <cellStyle name="Comma 2 2 5 3" xfId="384"/>
    <cellStyle name="Comma 2 2 5 3 2" xfId="385"/>
    <cellStyle name="Comma 2 2 5 3 2 2" xfId="386"/>
    <cellStyle name="Comma 2 2 5 3 3" xfId="387"/>
    <cellStyle name="Comma 2 2 5 3 4" xfId="388"/>
    <cellStyle name="Comma 2 2 5 4" xfId="389"/>
    <cellStyle name="Comma 2 2 5 4 2" xfId="390"/>
    <cellStyle name="Comma 2 2 5 4 2 2" xfId="391"/>
    <cellStyle name="Comma 2 2 5 4 3" xfId="392"/>
    <cellStyle name="Comma 2 2 5 4 4" xfId="393"/>
    <cellStyle name="Comma 2 2 5 5" xfId="394"/>
    <cellStyle name="Comma 2 2 5 5 2" xfId="395"/>
    <cellStyle name="Comma 2 2 5 5 2 2" xfId="396"/>
    <cellStyle name="Comma 2 2 5 5 3" xfId="397"/>
    <cellStyle name="Comma 2 2 5 5 4" xfId="398"/>
    <cellStyle name="Comma 2 2 5 6" xfId="399"/>
    <cellStyle name="Comma 2 2 5 6 2" xfId="400"/>
    <cellStyle name="Comma 2 2 5 6 3" xfId="401"/>
    <cellStyle name="Comma 2 2 5 7" xfId="402"/>
    <cellStyle name="Comma 2 2 5 7 2" xfId="403"/>
    <cellStyle name="Comma 2 2 5 8" xfId="404"/>
    <cellStyle name="Comma 2 2 5 9" xfId="405"/>
    <cellStyle name="Comma 2 2 6" xfId="109"/>
    <cellStyle name="Comma 2 2 6 2" xfId="407"/>
    <cellStyle name="Comma 2 2 6 2 2" xfId="408"/>
    <cellStyle name="Comma 2 2 6 3" xfId="409"/>
    <cellStyle name="Comma 2 2 6 4" xfId="410"/>
    <cellStyle name="Comma 2 2 6 5" xfId="2685"/>
    <cellStyle name="Comma 2 2 6 6" xfId="406"/>
    <cellStyle name="Comma 2 2 7" xfId="411"/>
    <cellStyle name="Comma 2 2 7 2" xfId="412"/>
    <cellStyle name="Comma 2 2 7 2 2" xfId="413"/>
    <cellStyle name="Comma 2 2 7 3" xfId="414"/>
    <cellStyle name="Comma 2 2 7 4" xfId="415"/>
    <cellStyle name="Comma 2 2 8" xfId="416"/>
    <cellStyle name="Comma 2 2 8 2" xfId="417"/>
    <cellStyle name="Comma 2 2 8 2 2" xfId="418"/>
    <cellStyle name="Comma 2 2 8 3" xfId="419"/>
    <cellStyle name="Comma 2 2 8 4" xfId="420"/>
    <cellStyle name="Comma 2 2 9" xfId="421"/>
    <cellStyle name="Comma 2 2 9 2" xfId="422"/>
    <cellStyle name="Comma 2 2 9 2 2" xfId="423"/>
    <cellStyle name="Comma 2 2 9 3" xfId="424"/>
    <cellStyle name="Comma 2 2 9 4" xfId="425"/>
    <cellStyle name="Comma 2 20" xfId="2630"/>
    <cellStyle name="Comma 2 21" xfId="172"/>
    <cellStyle name="Comma 2 3" xfId="38"/>
    <cellStyle name="Comma 2 3 10" xfId="427"/>
    <cellStyle name="Comma 2 3 10 2" xfId="428"/>
    <cellStyle name="Comma 2 3 10 3" xfId="429"/>
    <cellStyle name="Comma 2 3 11" xfId="430"/>
    <cellStyle name="Comma 2 3 11 2" xfId="431"/>
    <cellStyle name="Comma 2 3 12" xfId="432"/>
    <cellStyle name="Comma 2 3 13" xfId="433"/>
    <cellStyle name="Comma 2 3 14" xfId="2572"/>
    <cellStyle name="Comma 2 3 15" xfId="2633"/>
    <cellStyle name="Comma 2 3 16" xfId="426"/>
    <cellStyle name="Comma 2 3 2" xfId="62"/>
    <cellStyle name="Comma 2 3 2 10" xfId="435"/>
    <cellStyle name="Comma 2 3 2 11" xfId="2580"/>
    <cellStyle name="Comma 2 3 2 12" xfId="2640"/>
    <cellStyle name="Comma 2 3 2 13" xfId="434"/>
    <cellStyle name="Comma 2 3 2 2" xfId="75"/>
    <cellStyle name="Comma 2 3 2 2 10" xfId="2593"/>
    <cellStyle name="Comma 2 3 2 2 11" xfId="2653"/>
    <cellStyle name="Comma 2 3 2 2 12" xfId="436"/>
    <cellStyle name="Comma 2 3 2 2 2" xfId="104"/>
    <cellStyle name="Comma 2 3 2 2 2 2" xfId="158"/>
    <cellStyle name="Comma 2 3 2 2 2 2 2" xfId="439"/>
    <cellStyle name="Comma 2 3 2 2 2 2 3" xfId="2734"/>
    <cellStyle name="Comma 2 3 2 2 2 2 4" xfId="438"/>
    <cellStyle name="Comma 2 3 2 2 2 3" xfId="440"/>
    <cellStyle name="Comma 2 3 2 2 2 4" xfId="441"/>
    <cellStyle name="Comma 2 3 2 2 2 5" xfId="2621"/>
    <cellStyle name="Comma 2 3 2 2 2 6" xfId="2680"/>
    <cellStyle name="Comma 2 3 2 2 2 7" xfId="437"/>
    <cellStyle name="Comma 2 3 2 2 3" xfId="131"/>
    <cellStyle name="Comma 2 3 2 2 3 2" xfId="443"/>
    <cellStyle name="Comma 2 3 2 2 3 2 2" xfId="444"/>
    <cellStyle name="Comma 2 3 2 2 3 3" xfId="445"/>
    <cellStyle name="Comma 2 3 2 2 3 4" xfId="446"/>
    <cellStyle name="Comma 2 3 2 2 3 5" xfId="2707"/>
    <cellStyle name="Comma 2 3 2 2 3 6" xfId="442"/>
    <cellStyle name="Comma 2 3 2 2 4" xfId="447"/>
    <cellStyle name="Comma 2 3 2 2 4 2" xfId="448"/>
    <cellStyle name="Comma 2 3 2 2 4 2 2" xfId="449"/>
    <cellStyle name="Comma 2 3 2 2 4 3" xfId="450"/>
    <cellStyle name="Comma 2 3 2 2 4 4" xfId="451"/>
    <cellStyle name="Comma 2 3 2 2 5" xfId="452"/>
    <cellStyle name="Comma 2 3 2 2 5 2" xfId="453"/>
    <cellStyle name="Comma 2 3 2 2 5 2 2" xfId="454"/>
    <cellStyle name="Comma 2 3 2 2 5 3" xfId="455"/>
    <cellStyle name="Comma 2 3 2 2 5 4" xfId="456"/>
    <cellStyle name="Comma 2 3 2 2 6" xfId="457"/>
    <cellStyle name="Comma 2 3 2 2 6 2" xfId="458"/>
    <cellStyle name="Comma 2 3 2 2 6 3" xfId="459"/>
    <cellStyle name="Comma 2 3 2 2 7" xfId="460"/>
    <cellStyle name="Comma 2 3 2 2 7 2" xfId="461"/>
    <cellStyle name="Comma 2 3 2 2 8" xfId="462"/>
    <cellStyle name="Comma 2 3 2 2 9" xfId="463"/>
    <cellStyle name="Comma 2 3 2 3" xfId="91"/>
    <cellStyle name="Comma 2 3 2 3 2" xfId="145"/>
    <cellStyle name="Comma 2 3 2 3 2 2" xfId="466"/>
    <cellStyle name="Comma 2 3 2 3 2 3" xfId="2721"/>
    <cellStyle name="Comma 2 3 2 3 2 4" xfId="465"/>
    <cellStyle name="Comma 2 3 2 3 3" xfId="467"/>
    <cellStyle name="Comma 2 3 2 3 4" xfId="468"/>
    <cellStyle name="Comma 2 3 2 3 5" xfId="2608"/>
    <cellStyle name="Comma 2 3 2 3 6" xfId="2667"/>
    <cellStyle name="Comma 2 3 2 3 7" xfId="464"/>
    <cellStyle name="Comma 2 3 2 4" xfId="118"/>
    <cellStyle name="Comma 2 3 2 4 2" xfId="470"/>
    <cellStyle name="Comma 2 3 2 4 2 2" xfId="471"/>
    <cellStyle name="Comma 2 3 2 4 3" xfId="472"/>
    <cellStyle name="Comma 2 3 2 4 4" xfId="473"/>
    <cellStyle name="Comma 2 3 2 4 5" xfId="2694"/>
    <cellStyle name="Comma 2 3 2 4 6" xfId="469"/>
    <cellStyle name="Comma 2 3 2 5" xfId="474"/>
    <cellStyle name="Comma 2 3 2 5 2" xfId="475"/>
    <cellStyle name="Comma 2 3 2 5 2 2" xfId="476"/>
    <cellStyle name="Comma 2 3 2 5 3" xfId="477"/>
    <cellStyle name="Comma 2 3 2 5 4" xfId="478"/>
    <cellStyle name="Comma 2 3 2 6" xfId="479"/>
    <cellStyle name="Comma 2 3 2 6 2" xfId="480"/>
    <cellStyle name="Comma 2 3 2 6 2 2" xfId="481"/>
    <cellStyle name="Comma 2 3 2 6 3" xfId="482"/>
    <cellStyle name="Comma 2 3 2 6 4" xfId="483"/>
    <cellStyle name="Comma 2 3 2 7" xfId="484"/>
    <cellStyle name="Comma 2 3 2 7 2" xfId="485"/>
    <cellStyle name="Comma 2 3 2 7 3" xfId="486"/>
    <cellStyle name="Comma 2 3 2 8" xfId="487"/>
    <cellStyle name="Comma 2 3 2 8 2" xfId="488"/>
    <cellStyle name="Comma 2 3 2 9" xfId="489"/>
    <cellStyle name="Comma 2 3 3" xfId="68"/>
    <cellStyle name="Comma 2 3 3 10" xfId="491"/>
    <cellStyle name="Comma 2 3 3 11" xfId="2586"/>
    <cellStyle name="Comma 2 3 3 12" xfId="2646"/>
    <cellStyle name="Comma 2 3 3 13" xfId="490"/>
    <cellStyle name="Comma 2 3 3 2" xfId="97"/>
    <cellStyle name="Comma 2 3 3 2 10" xfId="2614"/>
    <cellStyle name="Comma 2 3 3 2 11" xfId="2673"/>
    <cellStyle name="Comma 2 3 3 2 12" xfId="492"/>
    <cellStyle name="Comma 2 3 3 2 2" xfId="151"/>
    <cellStyle name="Comma 2 3 3 2 2 2" xfId="494"/>
    <cellStyle name="Comma 2 3 3 2 2 2 2" xfId="495"/>
    <cellStyle name="Comma 2 3 3 2 2 3" xfId="496"/>
    <cellStyle name="Comma 2 3 3 2 2 4" xfId="497"/>
    <cellStyle name="Comma 2 3 3 2 2 5" xfId="2727"/>
    <cellStyle name="Comma 2 3 3 2 2 6" xfId="493"/>
    <cellStyle name="Comma 2 3 3 2 3" xfId="498"/>
    <cellStyle name="Comma 2 3 3 2 3 2" xfId="499"/>
    <cellStyle name="Comma 2 3 3 2 3 2 2" xfId="500"/>
    <cellStyle name="Comma 2 3 3 2 3 3" xfId="501"/>
    <cellStyle name="Comma 2 3 3 2 3 4" xfId="502"/>
    <cellStyle name="Comma 2 3 3 2 4" xfId="503"/>
    <cellStyle name="Comma 2 3 3 2 4 2" xfId="504"/>
    <cellStyle name="Comma 2 3 3 2 4 2 2" xfId="505"/>
    <cellStyle name="Comma 2 3 3 2 4 3" xfId="506"/>
    <cellStyle name="Comma 2 3 3 2 4 4" xfId="507"/>
    <cellStyle name="Comma 2 3 3 2 5" xfId="508"/>
    <cellStyle name="Comma 2 3 3 2 5 2" xfId="509"/>
    <cellStyle name="Comma 2 3 3 2 5 2 2" xfId="510"/>
    <cellStyle name="Comma 2 3 3 2 5 3" xfId="511"/>
    <cellStyle name="Comma 2 3 3 2 5 4" xfId="512"/>
    <cellStyle name="Comma 2 3 3 2 6" xfId="513"/>
    <cellStyle name="Comma 2 3 3 2 6 2" xfId="514"/>
    <cellStyle name="Comma 2 3 3 2 6 3" xfId="515"/>
    <cellStyle name="Comma 2 3 3 2 7" xfId="516"/>
    <cellStyle name="Comma 2 3 3 2 7 2" xfId="517"/>
    <cellStyle name="Comma 2 3 3 2 8" xfId="518"/>
    <cellStyle name="Comma 2 3 3 2 9" xfId="519"/>
    <cellStyle name="Comma 2 3 3 3" xfId="124"/>
    <cellStyle name="Comma 2 3 3 3 2" xfId="521"/>
    <cellStyle name="Comma 2 3 3 3 2 2" xfId="522"/>
    <cellStyle name="Comma 2 3 3 3 3" xfId="523"/>
    <cellStyle name="Comma 2 3 3 3 4" xfId="524"/>
    <cellStyle name="Comma 2 3 3 3 5" xfId="2700"/>
    <cellStyle name="Comma 2 3 3 3 6" xfId="520"/>
    <cellStyle name="Comma 2 3 3 4" xfId="525"/>
    <cellStyle name="Comma 2 3 3 4 2" xfId="526"/>
    <cellStyle name="Comma 2 3 3 4 2 2" xfId="527"/>
    <cellStyle name="Comma 2 3 3 4 3" xfId="528"/>
    <cellStyle name="Comma 2 3 3 4 4" xfId="529"/>
    <cellStyle name="Comma 2 3 3 5" xfId="530"/>
    <cellStyle name="Comma 2 3 3 5 2" xfId="531"/>
    <cellStyle name="Comma 2 3 3 5 2 2" xfId="532"/>
    <cellStyle name="Comma 2 3 3 5 3" xfId="533"/>
    <cellStyle name="Comma 2 3 3 5 4" xfId="534"/>
    <cellStyle name="Comma 2 3 3 6" xfId="535"/>
    <cellStyle name="Comma 2 3 3 6 2" xfId="536"/>
    <cellStyle name="Comma 2 3 3 6 2 2" xfId="537"/>
    <cellStyle name="Comma 2 3 3 6 3" xfId="538"/>
    <cellStyle name="Comma 2 3 3 6 4" xfId="539"/>
    <cellStyle name="Comma 2 3 3 7" xfId="540"/>
    <cellStyle name="Comma 2 3 3 7 2" xfId="541"/>
    <cellStyle name="Comma 2 3 3 7 3" xfId="542"/>
    <cellStyle name="Comma 2 3 3 8" xfId="543"/>
    <cellStyle name="Comma 2 3 3 8 2" xfId="544"/>
    <cellStyle name="Comma 2 3 3 9" xfId="545"/>
    <cellStyle name="Comma 2 3 4" xfId="84"/>
    <cellStyle name="Comma 2 3 4 10" xfId="547"/>
    <cellStyle name="Comma 2 3 4 11" xfId="2601"/>
    <cellStyle name="Comma 2 3 4 12" xfId="2660"/>
    <cellStyle name="Comma 2 3 4 13" xfId="546"/>
    <cellStyle name="Comma 2 3 4 2" xfId="138"/>
    <cellStyle name="Comma 2 3 4 2 10" xfId="2714"/>
    <cellStyle name="Comma 2 3 4 2 11" xfId="548"/>
    <cellStyle name="Comma 2 3 4 2 2" xfId="549"/>
    <cellStyle name="Comma 2 3 4 2 2 2" xfId="550"/>
    <cellStyle name="Comma 2 3 4 2 2 2 2" xfId="551"/>
    <cellStyle name="Comma 2 3 4 2 2 3" xfId="552"/>
    <cellStyle name="Comma 2 3 4 2 2 4" xfId="553"/>
    <cellStyle name="Comma 2 3 4 2 3" xfId="554"/>
    <cellStyle name="Comma 2 3 4 2 3 2" xfId="555"/>
    <cellStyle name="Comma 2 3 4 2 3 2 2" xfId="556"/>
    <cellStyle name="Comma 2 3 4 2 3 3" xfId="557"/>
    <cellStyle name="Comma 2 3 4 2 3 4" xfId="558"/>
    <cellStyle name="Comma 2 3 4 2 4" xfId="559"/>
    <cellStyle name="Comma 2 3 4 2 4 2" xfId="560"/>
    <cellStyle name="Comma 2 3 4 2 4 2 2" xfId="561"/>
    <cellStyle name="Comma 2 3 4 2 4 3" xfId="562"/>
    <cellStyle name="Comma 2 3 4 2 4 4" xfId="563"/>
    <cellStyle name="Comma 2 3 4 2 5" xfId="564"/>
    <cellStyle name="Comma 2 3 4 2 5 2" xfId="565"/>
    <cellStyle name="Comma 2 3 4 2 5 2 2" xfId="566"/>
    <cellStyle name="Comma 2 3 4 2 5 3" xfId="567"/>
    <cellStyle name="Comma 2 3 4 2 5 4" xfId="568"/>
    <cellStyle name="Comma 2 3 4 2 6" xfId="569"/>
    <cellStyle name="Comma 2 3 4 2 6 2" xfId="570"/>
    <cellStyle name="Comma 2 3 4 2 6 3" xfId="571"/>
    <cellStyle name="Comma 2 3 4 2 7" xfId="572"/>
    <cellStyle name="Comma 2 3 4 2 7 2" xfId="573"/>
    <cellStyle name="Comma 2 3 4 2 8" xfId="574"/>
    <cellStyle name="Comma 2 3 4 2 9" xfId="575"/>
    <cellStyle name="Comma 2 3 4 3" xfId="576"/>
    <cellStyle name="Comma 2 3 4 3 2" xfId="577"/>
    <cellStyle name="Comma 2 3 4 3 2 2" xfId="578"/>
    <cellStyle name="Comma 2 3 4 3 3" xfId="579"/>
    <cellStyle name="Comma 2 3 4 3 4" xfId="580"/>
    <cellStyle name="Comma 2 3 4 4" xfId="581"/>
    <cellStyle name="Comma 2 3 4 4 2" xfId="582"/>
    <cellStyle name="Comma 2 3 4 4 2 2" xfId="583"/>
    <cellStyle name="Comma 2 3 4 4 3" xfId="584"/>
    <cellStyle name="Comma 2 3 4 4 4" xfId="585"/>
    <cellStyle name="Comma 2 3 4 5" xfId="586"/>
    <cellStyle name="Comma 2 3 4 5 2" xfId="587"/>
    <cellStyle name="Comma 2 3 4 5 2 2" xfId="588"/>
    <cellStyle name="Comma 2 3 4 5 3" xfId="589"/>
    <cellStyle name="Comma 2 3 4 5 4" xfId="590"/>
    <cellStyle name="Comma 2 3 4 6" xfId="591"/>
    <cellStyle name="Comma 2 3 4 6 2" xfId="592"/>
    <cellStyle name="Comma 2 3 4 6 2 2" xfId="593"/>
    <cellStyle name="Comma 2 3 4 6 3" xfId="594"/>
    <cellStyle name="Comma 2 3 4 6 4" xfId="595"/>
    <cellStyle name="Comma 2 3 4 7" xfId="596"/>
    <cellStyle name="Comma 2 3 4 7 2" xfId="597"/>
    <cellStyle name="Comma 2 3 4 7 3" xfId="598"/>
    <cellStyle name="Comma 2 3 4 8" xfId="599"/>
    <cellStyle name="Comma 2 3 4 8 2" xfId="600"/>
    <cellStyle name="Comma 2 3 4 9" xfId="601"/>
    <cellStyle name="Comma 2 3 5" xfId="111"/>
    <cellStyle name="Comma 2 3 5 10" xfId="2687"/>
    <cellStyle name="Comma 2 3 5 11" xfId="602"/>
    <cellStyle name="Comma 2 3 5 2" xfId="603"/>
    <cellStyle name="Comma 2 3 5 2 2" xfId="604"/>
    <cellStyle name="Comma 2 3 5 2 2 2" xfId="605"/>
    <cellStyle name="Comma 2 3 5 2 3" xfId="606"/>
    <cellStyle name="Comma 2 3 5 2 4" xfId="607"/>
    <cellStyle name="Comma 2 3 5 3" xfId="608"/>
    <cellStyle name="Comma 2 3 5 3 2" xfId="609"/>
    <cellStyle name="Comma 2 3 5 3 2 2" xfId="610"/>
    <cellStyle name="Comma 2 3 5 3 3" xfId="611"/>
    <cellStyle name="Comma 2 3 5 3 4" xfId="612"/>
    <cellStyle name="Comma 2 3 5 4" xfId="613"/>
    <cellStyle name="Comma 2 3 5 4 2" xfId="614"/>
    <cellStyle name="Comma 2 3 5 4 2 2" xfId="615"/>
    <cellStyle name="Comma 2 3 5 4 3" xfId="616"/>
    <cellStyle name="Comma 2 3 5 4 4" xfId="617"/>
    <cellStyle name="Comma 2 3 5 5" xfId="618"/>
    <cellStyle name="Comma 2 3 5 5 2" xfId="619"/>
    <cellStyle name="Comma 2 3 5 5 2 2" xfId="620"/>
    <cellStyle name="Comma 2 3 5 5 3" xfId="621"/>
    <cellStyle name="Comma 2 3 5 5 4" xfId="622"/>
    <cellStyle name="Comma 2 3 5 6" xfId="623"/>
    <cellStyle name="Comma 2 3 5 6 2" xfId="624"/>
    <cellStyle name="Comma 2 3 5 6 3" xfId="625"/>
    <cellStyle name="Comma 2 3 5 7" xfId="626"/>
    <cellStyle name="Comma 2 3 5 7 2" xfId="627"/>
    <cellStyle name="Comma 2 3 5 8" xfId="628"/>
    <cellStyle name="Comma 2 3 5 9" xfId="629"/>
    <cellStyle name="Comma 2 3 6" xfId="630"/>
    <cellStyle name="Comma 2 3 6 2" xfId="631"/>
    <cellStyle name="Comma 2 3 6 2 2" xfId="632"/>
    <cellStyle name="Comma 2 3 6 3" xfId="633"/>
    <cellStyle name="Comma 2 3 6 4" xfId="634"/>
    <cellStyle name="Comma 2 3 7" xfId="635"/>
    <cellStyle name="Comma 2 3 7 2" xfId="636"/>
    <cellStyle name="Comma 2 3 7 2 2" xfId="637"/>
    <cellStyle name="Comma 2 3 7 3" xfId="638"/>
    <cellStyle name="Comma 2 3 7 4" xfId="639"/>
    <cellStyle name="Comma 2 3 8" xfId="640"/>
    <cellStyle name="Comma 2 3 8 2" xfId="641"/>
    <cellStyle name="Comma 2 3 8 2 2" xfId="642"/>
    <cellStyle name="Comma 2 3 8 3" xfId="643"/>
    <cellStyle name="Comma 2 3 8 4" xfId="644"/>
    <cellStyle name="Comma 2 3 9" xfId="645"/>
    <cellStyle name="Comma 2 3 9 2" xfId="646"/>
    <cellStyle name="Comma 2 3 9 2 2" xfId="647"/>
    <cellStyle name="Comma 2 3 9 3" xfId="648"/>
    <cellStyle name="Comma 2 3 9 4" xfId="649"/>
    <cellStyle name="Comma 2 4" xfId="59"/>
    <cellStyle name="Comma 2 4 10" xfId="651"/>
    <cellStyle name="Comma 2 4 10 2" xfId="652"/>
    <cellStyle name="Comma 2 4 10 3" xfId="653"/>
    <cellStyle name="Comma 2 4 11" xfId="654"/>
    <cellStyle name="Comma 2 4 11 2" xfId="655"/>
    <cellStyle name="Comma 2 4 12" xfId="656"/>
    <cellStyle name="Comma 2 4 13" xfId="657"/>
    <cellStyle name="Comma 2 4 14" xfId="2577"/>
    <cellStyle name="Comma 2 4 15" xfId="2637"/>
    <cellStyle name="Comma 2 4 16" xfId="650"/>
    <cellStyle name="Comma 2 4 2" xfId="72"/>
    <cellStyle name="Comma 2 4 2 10" xfId="659"/>
    <cellStyle name="Comma 2 4 2 11" xfId="2590"/>
    <cellStyle name="Comma 2 4 2 12" xfId="2650"/>
    <cellStyle name="Comma 2 4 2 13" xfId="658"/>
    <cellStyle name="Comma 2 4 2 2" xfId="101"/>
    <cellStyle name="Comma 2 4 2 2 10" xfId="2618"/>
    <cellStyle name="Comma 2 4 2 2 11" xfId="2677"/>
    <cellStyle name="Comma 2 4 2 2 12" xfId="660"/>
    <cellStyle name="Comma 2 4 2 2 2" xfId="155"/>
    <cellStyle name="Comma 2 4 2 2 2 2" xfId="662"/>
    <cellStyle name="Comma 2 4 2 2 2 2 2" xfId="663"/>
    <cellStyle name="Comma 2 4 2 2 2 3" xfId="664"/>
    <cellStyle name="Comma 2 4 2 2 2 4" xfId="665"/>
    <cellStyle name="Comma 2 4 2 2 2 5" xfId="2731"/>
    <cellStyle name="Comma 2 4 2 2 2 6" xfId="661"/>
    <cellStyle name="Comma 2 4 2 2 3" xfId="666"/>
    <cellStyle name="Comma 2 4 2 2 3 2" xfId="667"/>
    <cellStyle name="Comma 2 4 2 2 3 2 2" xfId="668"/>
    <cellStyle name="Comma 2 4 2 2 3 3" xfId="669"/>
    <cellStyle name="Comma 2 4 2 2 3 4" xfId="670"/>
    <cellStyle name="Comma 2 4 2 2 4" xfId="671"/>
    <cellStyle name="Comma 2 4 2 2 4 2" xfId="672"/>
    <cellStyle name="Comma 2 4 2 2 4 2 2" xfId="673"/>
    <cellStyle name="Comma 2 4 2 2 4 3" xfId="674"/>
    <cellStyle name="Comma 2 4 2 2 4 4" xfId="675"/>
    <cellStyle name="Comma 2 4 2 2 5" xfId="676"/>
    <cellStyle name="Comma 2 4 2 2 5 2" xfId="677"/>
    <cellStyle name="Comma 2 4 2 2 5 2 2" xfId="678"/>
    <cellStyle name="Comma 2 4 2 2 5 3" xfId="679"/>
    <cellStyle name="Comma 2 4 2 2 5 4" xfId="680"/>
    <cellStyle name="Comma 2 4 2 2 6" xfId="681"/>
    <cellStyle name="Comma 2 4 2 2 6 2" xfId="682"/>
    <cellStyle name="Comma 2 4 2 2 6 3" xfId="683"/>
    <cellStyle name="Comma 2 4 2 2 7" xfId="684"/>
    <cellStyle name="Comma 2 4 2 2 7 2" xfId="685"/>
    <cellStyle name="Comma 2 4 2 2 8" xfId="686"/>
    <cellStyle name="Comma 2 4 2 2 9" xfId="687"/>
    <cellStyle name="Comma 2 4 2 3" xfId="128"/>
    <cellStyle name="Comma 2 4 2 3 2" xfId="689"/>
    <cellStyle name="Comma 2 4 2 3 2 2" xfId="690"/>
    <cellStyle name="Comma 2 4 2 3 3" xfId="691"/>
    <cellStyle name="Comma 2 4 2 3 4" xfId="692"/>
    <cellStyle name="Comma 2 4 2 3 5" xfId="2704"/>
    <cellStyle name="Comma 2 4 2 3 6" xfId="688"/>
    <cellStyle name="Comma 2 4 2 4" xfId="693"/>
    <cellStyle name="Comma 2 4 2 4 2" xfId="694"/>
    <cellStyle name="Comma 2 4 2 4 2 2" xfId="695"/>
    <cellStyle name="Comma 2 4 2 4 3" xfId="696"/>
    <cellStyle name="Comma 2 4 2 4 4" xfId="697"/>
    <cellStyle name="Comma 2 4 2 5" xfId="698"/>
    <cellStyle name="Comma 2 4 2 5 2" xfId="699"/>
    <cellStyle name="Comma 2 4 2 5 2 2" xfId="700"/>
    <cellStyle name="Comma 2 4 2 5 3" xfId="701"/>
    <cellStyle name="Comma 2 4 2 5 4" xfId="702"/>
    <cellStyle name="Comma 2 4 2 6" xfId="703"/>
    <cellStyle name="Comma 2 4 2 6 2" xfId="704"/>
    <cellStyle name="Comma 2 4 2 6 2 2" xfId="705"/>
    <cellStyle name="Comma 2 4 2 6 3" xfId="706"/>
    <cellStyle name="Comma 2 4 2 6 4" xfId="707"/>
    <cellStyle name="Comma 2 4 2 7" xfId="708"/>
    <cellStyle name="Comma 2 4 2 7 2" xfId="709"/>
    <cellStyle name="Comma 2 4 2 7 3" xfId="710"/>
    <cellStyle name="Comma 2 4 2 8" xfId="711"/>
    <cellStyle name="Comma 2 4 2 8 2" xfId="712"/>
    <cellStyle name="Comma 2 4 2 9" xfId="713"/>
    <cellStyle name="Comma 2 4 3" xfId="88"/>
    <cellStyle name="Comma 2 4 3 10" xfId="715"/>
    <cellStyle name="Comma 2 4 3 11" xfId="2605"/>
    <cellStyle name="Comma 2 4 3 12" xfId="2664"/>
    <cellStyle name="Comma 2 4 3 13" xfId="714"/>
    <cellStyle name="Comma 2 4 3 2" xfId="142"/>
    <cellStyle name="Comma 2 4 3 2 10" xfId="2718"/>
    <cellStyle name="Comma 2 4 3 2 11" xfId="716"/>
    <cellStyle name="Comma 2 4 3 2 2" xfId="717"/>
    <cellStyle name="Comma 2 4 3 2 2 2" xfId="718"/>
    <cellStyle name="Comma 2 4 3 2 2 2 2" xfId="719"/>
    <cellStyle name="Comma 2 4 3 2 2 3" xfId="720"/>
    <cellStyle name="Comma 2 4 3 2 2 4" xfId="721"/>
    <cellStyle name="Comma 2 4 3 2 3" xfId="722"/>
    <cellStyle name="Comma 2 4 3 2 3 2" xfId="723"/>
    <cellStyle name="Comma 2 4 3 2 3 2 2" xfId="724"/>
    <cellStyle name="Comma 2 4 3 2 3 3" xfId="725"/>
    <cellStyle name="Comma 2 4 3 2 3 4" xfId="726"/>
    <cellStyle name="Comma 2 4 3 2 4" xfId="727"/>
    <cellStyle name="Comma 2 4 3 2 4 2" xfId="728"/>
    <cellStyle name="Comma 2 4 3 2 4 2 2" xfId="729"/>
    <cellStyle name="Comma 2 4 3 2 4 3" xfId="730"/>
    <cellStyle name="Comma 2 4 3 2 4 4" xfId="731"/>
    <cellStyle name="Comma 2 4 3 2 5" xfId="732"/>
    <cellStyle name="Comma 2 4 3 2 5 2" xfId="733"/>
    <cellStyle name="Comma 2 4 3 2 5 2 2" xfId="734"/>
    <cellStyle name="Comma 2 4 3 2 5 3" xfId="735"/>
    <cellStyle name="Comma 2 4 3 2 5 4" xfId="736"/>
    <cellStyle name="Comma 2 4 3 2 6" xfId="737"/>
    <cellStyle name="Comma 2 4 3 2 6 2" xfId="738"/>
    <cellStyle name="Comma 2 4 3 2 6 3" xfId="739"/>
    <cellStyle name="Comma 2 4 3 2 7" xfId="740"/>
    <cellStyle name="Comma 2 4 3 2 7 2" xfId="741"/>
    <cellStyle name="Comma 2 4 3 2 8" xfId="742"/>
    <cellStyle name="Comma 2 4 3 2 9" xfId="743"/>
    <cellStyle name="Comma 2 4 3 3" xfId="744"/>
    <cellStyle name="Comma 2 4 3 3 2" xfId="745"/>
    <cellStyle name="Comma 2 4 3 3 2 2" xfId="746"/>
    <cellStyle name="Comma 2 4 3 3 3" xfId="747"/>
    <cellStyle name="Comma 2 4 3 3 4" xfId="748"/>
    <cellStyle name="Comma 2 4 3 4" xfId="749"/>
    <cellStyle name="Comma 2 4 3 4 2" xfId="750"/>
    <cellStyle name="Comma 2 4 3 4 2 2" xfId="751"/>
    <cellStyle name="Comma 2 4 3 4 3" xfId="752"/>
    <cellStyle name="Comma 2 4 3 4 4" xfId="753"/>
    <cellStyle name="Comma 2 4 3 5" xfId="754"/>
    <cellStyle name="Comma 2 4 3 5 2" xfId="755"/>
    <cellStyle name="Comma 2 4 3 5 2 2" xfId="756"/>
    <cellStyle name="Comma 2 4 3 5 3" xfId="757"/>
    <cellStyle name="Comma 2 4 3 5 4" xfId="758"/>
    <cellStyle name="Comma 2 4 3 6" xfId="759"/>
    <cellStyle name="Comma 2 4 3 6 2" xfId="760"/>
    <cellStyle name="Comma 2 4 3 6 2 2" xfId="761"/>
    <cellStyle name="Comma 2 4 3 6 3" xfId="762"/>
    <cellStyle name="Comma 2 4 3 6 4" xfId="763"/>
    <cellStyle name="Comma 2 4 3 7" xfId="764"/>
    <cellStyle name="Comma 2 4 3 7 2" xfId="765"/>
    <cellStyle name="Comma 2 4 3 7 3" xfId="766"/>
    <cellStyle name="Comma 2 4 3 8" xfId="767"/>
    <cellStyle name="Comma 2 4 3 8 2" xfId="768"/>
    <cellStyle name="Comma 2 4 3 9" xfId="769"/>
    <cellStyle name="Comma 2 4 4" xfId="115"/>
    <cellStyle name="Comma 2 4 4 10" xfId="771"/>
    <cellStyle name="Comma 2 4 4 11" xfId="2691"/>
    <cellStyle name="Comma 2 4 4 12" xfId="770"/>
    <cellStyle name="Comma 2 4 4 2" xfId="772"/>
    <cellStyle name="Comma 2 4 4 2 2" xfId="773"/>
    <cellStyle name="Comma 2 4 4 2 2 2" xfId="774"/>
    <cellStyle name="Comma 2 4 4 2 2 2 2" xfId="775"/>
    <cellStyle name="Comma 2 4 4 2 2 3" xfId="776"/>
    <cellStyle name="Comma 2 4 4 2 2 4" xfId="777"/>
    <cellStyle name="Comma 2 4 4 2 3" xfId="778"/>
    <cellStyle name="Comma 2 4 4 2 3 2" xfId="779"/>
    <cellStyle name="Comma 2 4 4 2 3 2 2" xfId="780"/>
    <cellStyle name="Comma 2 4 4 2 3 3" xfId="781"/>
    <cellStyle name="Comma 2 4 4 2 3 4" xfId="782"/>
    <cellStyle name="Comma 2 4 4 2 4" xfId="783"/>
    <cellStyle name="Comma 2 4 4 2 4 2" xfId="784"/>
    <cellStyle name="Comma 2 4 4 2 4 2 2" xfId="785"/>
    <cellStyle name="Comma 2 4 4 2 4 3" xfId="786"/>
    <cellStyle name="Comma 2 4 4 2 4 4" xfId="787"/>
    <cellStyle name="Comma 2 4 4 2 5" xfId="788"/>
    <cellStyle name="Comma 2 4 4 2 5 2" xfId="789"/>
    <cellStyle name="Comma 2 4 4 2 5 2 2" xfId="790"/>
    <cellStyle name="Comma 2 4 4 2 5 3" xfId="791"/>
    <cellStyle name="Comma 2 4 4 2 5 4" xfId="792"/>
    <cellStyle name="Comma 2 4 4 2 6" xfId="793"/>
    <cellStyle name="Comma 2 4 4 2 6 2" xfId="794"/>
    <cellStyle name="Comma 2 4 4 2 6 3" xfId="795"/>
    <cellStyle name="Comma 2 4 4 2 7" xfId="796"/>
    <cellStyle name="Comma 2 4 4 2 7 2" xfId="797"/>
    <cellStyle name="Comma 2 4 4 2 8" xfId="798"/>
    <cellStyle name="Comma 2 4 4 2 9" xfId="799"/>
    <cellStyle name="Comma 2 4 4 3" xfId="800"/>
    <cellStyle name="Comma 2 4 4 3 2" xfId="801"/>
    <cellStyle name="Comma 2 4 4 3 2 2" xfId="802"/>
    <cellStyle name="Comma 2 4 4 3 3" xfId="803"/>
    <cellStyle name="Comma 2 4 4 3 4" xfId="804"/>
    <cellStyle name="Comma 2 4 4 4" xfId="805"/>
    <cellStyle name="Comma 2 4 4 4 2" xfId="806"/>
    <cellStyle name="Comma 2 4 4 4 2 2" xfId="807"/>
    <cellStyle name="Comma 2 4 4 4 3" xfId="808"/>
    <cellStyle name="Comma 2 4 4 4 4" xfId="809"/>
    <cellStyle name="Comma 2 4 4 5" xfId="810"/>
    <cellStyle name="Comma 2 4 4 5 2" xfId="811"/>
    <cellStyle name="Comma 2 4 4 5 2 2" xfId="812"/>
    <cellStyle name="Comma 2 4 4 5 3" xfId="813"/>
    <cellStyle name="Comma 2 4 4 5 4" xfId="814"/>
    <cellStyle name="Comma 2 4 4 6" xfId="815"/>
    <cellStyle name="Comma 2 4 4 6 2" xfId="816"/>
    <cellStyle name="Comma 2 4 4 6 2 2" xfId="817"/>
    <cellStyle name="Comma 2 4 4 6 3" xfId="818"/>
    <cellStyle name="Comma 2 4 4 6 4" xfId="819"/>
    <cellStyle name="Comma 2 4 4 7" xfId="820"/>
    <cellStyle name="Comma 2 4 4 7 2" xfId="821"/>
    <cellStyle name="Comma 2 4 4 7 3" xfId="822"/>
    <cellStyle name="Comma 2 4 4 8" xfId="823"/>
    <cellStyle name="Comma 2 4 4 8 2" xfId="824"/>
    <cellStyle name="Comma 2 4 4 9" xfId="825"/>
    <cellStyle name="Comma 2 4 5" xfId="826"/>
    <cellStyle name="Comma 2 4 5 2" xfId="827"/>
    <cellStyle name="Comma 2 4 5 2 2" xfId="828"/>
    <cellStyle name="Comma 2 4 5 2 2 2" xfId="829"/>
    <cellStyle name="Comma 2 4 5 2 3" xfId="830"/>
    <cellStyle name="Comma 2 4 5 2 4" xfId="831"/>
    <cellStyle name="Comma 2 4 5 3" xfId="832"/>
    <cellStyle name="Comma 2 4 5 3 2" xfId="833"/>
    <cellStyle name="Comma 2 4 5 3 2 2" xfId="834"/>
    <cellStyle name="Comma 2 4 5 3 3" xfId="835"/>
    <cellStyle name="Comma 2 4 5 3 4" xfId="836"/>
    <cellStyle name="Comma 2 4 5 4" xfId="837"/>
    <cellStyle name="Comma 2 4 5 4 2" xfId="838"/>
    <cellStyle name="Comma 2 4 5 4 2 2" xfId="839"/>
    <cellStyle name="Comma 2 4 5 4 3" xfId="840"/>
    <cellStyle name="Comma 2 4 5 4 4" xfId="841"/>
    <cellStyle name="Comma 2 4 5 5" xfId="842"/>
    <cellStyle name="Comma 2 4 5 5 2" xfId="843"/>
    <cellStyle name="Comma 2 4 5 5 2 2" xfId="844"/>
    <cellStyle name="Comma 2 4 5 5 3" xfId="845"/>
    <cellStyle name="Comma 2 4 5 5 4" xfId="846"/>
    <cellStyle name="Comma 2 4 5 6" xfId="847"/>
    <cellStyle name="Comma 2 4 5 6 2" xfId="848"/>
    <cellStyle name="Comma 2 4 5 6 3" xfId="849"/>
    <cellStyle name="Comma 2 4 5 7" xfId="850"/>
    <cellStyle name="Comma 2 4 5 7 2" xfId="851"/>
    <cellStyle name="Comma 2 4 5 8" xfId="852"/>
    <cellStyle name="Comma 2 4 5 9" xfId="853"/>
    <cellStyle name="Comma 2 4 6" xfId="854"/>
    <cellStyle name="Comma 2 4 6 2" xfId="855"/>
    <cellStyle name="Comma 2 4 6 2 2" xfId="856"/>
    <cellStyle name="Comma 2 4 6 3" xfId="857"/>
    <cellStyle name="Comma 2 4 6 4" xfId="858"/>
    <cellStyle name="Comma 2 4 7" xfId="859"/>
    <cellStyle name="Comma 2 4 7 2" xfId="860"/>
    <cellStyle name="Comma 2 4 7 2 2" xfId="861"/>
    <cellStyle name="Comma 2 4 7 3" xfId="862"/>
    <cellStyle name="Comma 2 4 7 4" xfId="863"/>
    <cellStyle name="Comma 2 4 8" xfId="864"/>
    <cellStyle name="Comma 2 4 8 2" xfId="865"/>
    <cellStyle name="Comma 2 4 8 2 2" xfId="866"/>
    <cellStyle name="Comma 2 4 8 3" xfId="867"/>
    <cellStyle name="Comma 2 4 8 4" xfId="868"/>
    <cellStyle name="Comma 2 4 9" xfId="869"/>
    <cellStyle name="Comma 2 4 9 2" xfId="870"/>
    <cellStyle name="Comma 2 4 9 2 2" xfId="871"/>
    <cellStyle name="Comma 2 4 9 3" xfId="872"/>
    <cellStyle name="Comma 2 4 9 4" xfId="873"/>
    <cellStyle name="Comma 2 5" xfId="65"/>
    <cellStyle name="Comma 2 5 10" xfId="875"/>
    <cellStyle name="Comma 2 5 10 2" xfId="876"/>
    <cellStyle name="Comma 2 5 10 3" xfId="877"/>
    <cellStyle name="Comma 2 5 11" xfId="878"/>
    <cellStyle name="Comma 2 5 11 2" xfId="879"/>
    <cellStyle name="Comma 2 5 12" xfId="880"/>
    <cellStyle name="Comma 2 5 13" xfId="881"/>
    <cellStyle name="Comma 2 5 14" xfId="2583"/>
    <cellStyle name="Comma 2 5 15" xfId="2643"/>
    <cellStyle name="Comma 2 5 16" xfId="874"/>
    <cellStyle name="Comma 2 5 2" xfId="94"/>
    <cellStyle name="Comma 2 5 2 10" xfId="883"/>
    <cellStyle name="Comma 2 5 2 11" xfId="2611"/>
    <cellStyle name="Comma 2 5 2 12" xfId="2670"/>
    <cellStyle name="Comma 2 5 2 13" xfId="882"/>
    <cellStyle name="Comma 2 5 2 2" xfId="148"/>
    <cellStyle name="Comma 2 5 2 2 10" xfId="2724"/>
    <cellStyle name="Comma 2 5 2 2 11" xfId="884"/>
    <cellStyle name="Comma 2 5 2 2 2" xfId="885"/>
    <cellStyle name="Comma 2 5 2 2 2 2" xfId="886"/>
    <cellStyle name="Comma 2 5 2 2 2 2 2" xfId="887"/>
    <cellStyle name="Comma 2 5 2 2 2 3" xfId="888"/>
    <cellStyle name="Comma 2 5 2 2 2 4" xfId="889"/>
    <cellStyle name="Comma 2 5 2 2 3" xfId="890"/>
    <cellStyle name="Comma 2 5 2 2 3 2" xfId="891"/>
    <cellStyle name="Comma 2 5 2 2 3 2 2" xfId="892"/>
    <cellStyle name="Comma 2 5 2 2 3 3" xfId="893"/>
    <cellStyle name="Comma 2 5 2 2 3 4" xfId="894"/>
    <cellStyle name="Comma 2 5 2 2 4" xfId="895"/>
    <cellStyle name="Comma 2 5 2 2 4 2" xfId="896"/>
    <cellStyle name="Comma 2 5 2 2 4 2 2" xfId="897"/>
    <cellStyle name="Comma 2 5 2 2 4 3" xfId="898"/>
    <cellStyle name="Comma 2 5 2 2 4 4" xfId="899"/>
    <cellStyle name="Comma 2 5 2 2 5" xfId="900"/>
    <cellStyle name="Comma 2 5 2 2 5 2" xfId="901"/>
    <cellStyle name="Comma 2 5 2 2 5 2 2" xfId="902"/>
    <cellStyle name="Comma 2 5 2 2 5 3" xfId="903"/>
    <cellStyle name="Comma 2 5 2 2 5 4" xfId="904"/>
    <cellStyle name="Comma 2 5 2 2 6" xfId="905"/>
    <cellStyle name="Comma 2 5 2 2 6 2" xfId="906"/>
    <cellStyle name="Comma 2 5 2 2 6 3" xfId="907"/>
    <cellStyle name="Comma 2 5 2 2 7" xfId="908"/>
    <cellStyle name="Comma 2 5 2 2 7 2" xfId="909"/>
    <cellStyle name="Comma 2 5 2 2 8" xfId="910"/>
    <cellStyle name="Comma 2 5 2 2 9" xfId="911"/>
    <cellStyle name="Comma 2 5 2 3" xfId="912"/>
    <cellStyle name="Comma 2 5 2 3 2" xfId="913"/>
    <cellStyle name="Comma 2 5 2 3 2 2" xfId="914"/>
    <cellStyle name="Comma 2 5 2 3 3" xfId="915"/>
    <cellStyle name="Comma 2 5 2 3 4" xfId="916"/>
    <cellStyle name="Comma 2 5 2 4" xfId="917"/>
    <cellStyle name="Comma 2 5 2 4 2" xfId="918"/>
    <cellStyle name="Comma 2 5 2 4 2 2" xfId="919"/>
    <cellStyle name="Comma 2 5 2 4 3" xfId="920"/>
    <cellStyle name="Comma 2 5 2 4 4" xfId="921"/>
    <cellStyle name="Comma 2 5 2 5" xfId="922"/>
    <cellStyle name="Comma 2 5 2 5 2" xfId="923"/>
    <cellStyle name="Comma 2 5 2 5 2 2" xfId="924"/>
    <cellStyle name="Comma 2 5 2 5 3" xfId="925"/>
    <cellStyle name="Comma 2 5 2 5 4" xfId="926"/>
    <cellStyle name="Comma 2 5 2 6" xfId="927"/>
    <cellStyle name="Comma 2 5 2 6 2" xfId="928"/>
    <cellStyle name="Comma 2 5 2 6 2 2" xfId="929"/>
    <cellStyle name="Comma 2 5 2 6 3" xfId="930"/>
    <cellStyle name="Comma 2 5 2 6 4" xfId="931"/>
    <cellStyle name="Comma 2 5 2 7" xfId="932"/>
    <cellStyle name="Comma 2 5 2 7 2" xfId="933"/>
    <cellStyle name="Comma 2 5 2 7 3" xfId="934"/>
    <cellStyle name="Comma 2 5 2 8" xfId="935"/>
    <cellStyle name="Comma 2 5 2 8 2" xfId="936"/>
    <cellStyle name="Comma 2 5 2 9" xfId="937"/>
    <cellStyle name="Comma 2 5 3" xfId="121"/>
    <cellStyle name="Comma 2 5 3 10" xfId="939"/>
    <cellStyle name="Comma 2 5 3 11" xfId="2697"/>
    <cellStyle name="Comma 2 5 3 12" xfId="938"/>
    <cellStyle name="Comma 2 5 3 2" xfId="940"/>
    <cellStyle name="Comma 2 5 3 2 2" xfId="941"/>
    <cellStyle name="Comma 2 5 3 2 2 2" xfId="942"/>
    <cellStyle name="Comma 2 5 3 2 2 2 2" xfId="943"/>
    <cellStyle name="Comma 2 5 3 2 2 3" xfId="944"/>
    <cellStyle name="Comma 2 5 3 2 2 4" xfId="945"/>
    <cellStyle name="Comma 2 5 3 2 3" xfId="946"/>
    <cellStyle name="Comma 2 5 3 2 3 2" xfId="947"/>
    <cellStyle name="Comma 2 5 3 2 3 2 2" xfId="948"/>
    <cellStyle name="Comma 2 5 3 2 3 3" xfId="949"/>
    <cellStyle name="Comma 2 5 3 2 3 4" xfId="950"/>
    <cellStyle name="Comma 2 5 3 2 4" xfId="951"/>
    <cellStyle name="Comma 2 5 3 2 4 2" xfId="952"/>
    <cellStyle name="Comma 2 5 3 2 4 2 2" xfId="953"/>
    <cellStyle name="Comma 2 5 3 2 4 3" xfId="954"/>
    <cellStyle name="Comma 2 5 3 2 4 4" xfId="955"/>
    <cellStyle name="Comma 2 5 3 2 5" xfId="956"/>
    <cellStyle name="Comma 2 5 3 2 5 2" xfId="957"/>
    <cellStyle name="Comma 2 5 3 2 5 2 2" xfId="958"/>
    <cellStyle name="Comma 2 5 3 2 5 3" xfId="959"/>
    <cellStyle name="Comma 2 5 3 2 5 4" xfId="960"/>
    <cellStyle name="Comma 2 5 3 2 6" xfId="961"/>
    <cellStyle name="Comma 2 5 3 2 6 2" xfId="962"/>
    <cellStyle name="Comma 2 5 3 2 6 3" xfId="963"/>
    <cellStyle name="Comma 2 5 3 2 7" xfId="964"/>
    <cellStyle name="Comma 2 5 3 2 7 2" xfId="965"/>
    <cellStyle name="Comma 2 5 3 2 8" xfId="966"/>
    <cellStyle name="Comma 2 5 3 2 9" xfId="967"/>
    <cellStyle name="Comma 2 5 3 3" xfId="968"/>
    <cellStyle name="Comma 2 5 3 3 2" xfId="969"/>
    <cellStyle name="Comma 2 5 3 3 2 2" xfId="970"/>
    <cellStyle name="Comma 2 5 3 3 3" xfId="971"/>
    <cellStyle name="Comma 2 5 3 3 4" xfId="972"/>
    <cellStyle name="Comma 2 5 3 4" xfId="973"/>
    <cellStyle name="Comma 2 5 3 4 2" xfId="974"/>
    <cellStyle name="Comma 2 5 3 4 2 2" xfId="975"/>
    <cellStyle name="Comma 2 5 3 4 3" xfId="976"/>
    <cellStyle name="Comma 2 5 3 4 4" xfId="977"/>
    <cellStyle name="Comma 2 5 3 5" xfId="978"/>
    <cellStyle name="Comma 2 5 3 5 2" xfId="979"/>
    <cellStyle name="Comma 2 5 3 5 2 2" xfId="980"/>
    <cellStyle name="Comma 2 5 3 5 3" xfId="981"/>
    <cellStyle name="Comma 2 5 3 5 4" xfId="982"/>
    <cellStyle name="Comma 2 5 3 6" xfId="983"/>
    <cellStyle name="Comma 2 5 3 6 2" xfId="984"/>
    <cellStyle name="Comma 2 5 3 6 2 2" xfId="985"/>
    <cellStyle name="Comma 2 5 3 6 3" xfId="986"/>
    <cellStyle name="Comma 2 5 3 6 4" xfId="987"/>
    <cellStyle name="Comma 2 5 3 7" xfId="988"/>
    <cellStyle name="Comma 2 5 3 7 2" xfId="989"/>
    <cellStyle name="Comma 2 5 3 7 3" xfId="990"/>
    <cellStyle name="Comma 2 5 3 8" xfId="991"/>
    <cellStyle name="Comma 2 5 3 8 2" xfId="992"/>
    <cellStyle name="Comma 2 5 3 9" xfId="993"/>
    <cellStyle name="Comma 2 5 4" xfId="994"/>
    <cellStyle name="Comma 2 5 4 10" xfId="995"/>
    <cellStyle name="Comma 2 5 4 2" xfId="996"/>
    <cellStyle name="Comma 2 5 4 2 2" xfId="997"/>
    <cellStyle name="Comma 2 5 4 2 2 2" xfId="998"/>
    <cellStyle name="Comma 2 5 4 2 2 2 2" xfId="999"/>
    <cellStyle name="Comma 2 5 4 2 2 3" xfId="1000"/>
    <cellStyle name="Comma 2 5 4 2 2 4" xfId="1001"/>
    <cellStyle name="Comma 2 5 4 2 3" xfId="1002"/>
    <cellStyle name="Comma 2 5 4 2 3 2" xfId="1003"/>
    <cellStyle name="Comma 2 5 4 2 3 2 2" xfId="1004"/>
    <cellStyle name="Comma 2 5 4 2 3 3" xfId="1005"/>
    <cellStyle name="Comma 2 5 4 2 3 4" xfId="1006"/>
    <cellStyle name="Comma 2 5 4 2 4" xfId="1007"/>
    <cellStyle name="Comma 2 5 4 2 4 2" xfId="1008"/>
    <cellStyle name="Comma 2 5 4 2 4 2 2" xfId="1009"/>
    <cellStyle name="Comma 2 5 4 2 4 3" xfId="1010"/>
    <cellStyle name="Comma 2 5 4 2 4 4" xfId="1011"/>
    <cellStyle name="Comma 2 5 4 2 5" xfId="1012"/>
    <cellStyle name="Comma 2 5 4 2 5 2" xfId="1013"/>
    <cellStyle name="Comma 2 5 4 2 5 2 2" xfId="1014"/>
    <cellStyle name="Comma 2 5 4 2 5 3" xfId="1015"/>
    <cellStyle name="Comma 2 5 4 2 5 4" xfId="1016"/>
    <cellStyle name="Comma 2 5 4 2 6" xfId="1017"/>
    <cellStyle name="Comma 2 5 4 2 6 2" xfId="1018"/>
    <cellStyle name="Comma 2 5 4 2 6 3" xfId="1019"/>
    <cellStyle name="Comma 2 5 4 2 7" xfId="1020"/>
    <cellStyle name="Comma 2 5 4 2 7 2" xfId="1021"/>
    <cellStyle name="Comma 2 5 4 2 8" xfId="1022"/>
    <cellStyle name="Comma 2 5 4 2 9" xfId="1023"/>
    <cellStyle name="Comma 2 5 4 3" xfId="1024"/>
    <cellStyle name="Comma 2 5 4 3 2" xfId="1025"/>
    <cellStyle name="Comma 2 5 4 3 2 2" xfId="1026"/>
    <cellStyle name="Comma 2 5 4 3 3" xfId="1027"/>
    <cellStyle name="Comma 2 5 4 3 4" xfId="1028"/>
    <cellStyle name="Comma 2 5 4 4" xfId="1029"/>
    <cellStyle name="Comma 2 5 4 4 2" xfId="1030"/>
    <cellStyle name="Comma 2 5 4 4 2 2" xfId="1031"/>
    <cellStyle name="Comma 2 5 4 4 3" xfId="1032"/>
    <cellStyle name="Comma 2 5 4 4 4" xfId="1033"/>
    <cellStyle name="Comma 2 5 4 5" xfId="1034"/>
    <cellStyle name="Comma 2 5 4 5 2" xfId="1035"/>
    <cellStyle name="Comma 2 5 4 5 2 2" xfId="1036"/>
    <cellStyle name="Comma 2 5 4 5 3" xfId="1037"/>
    <cellStyle name="Comma 2 5 4 5 4" xfId="1038"/>
    <cellStyle name="Comma 2 5 4 6" xfId="1039"/>
    <cellStyle name="Comma 2 5 4 6 2" xfId="1040"/>
    <cellStyle name="Comma 2 5 4 6 2 2" xfId="1041"/>
    <cellStyle name="Comma 2 5 4 6 3" xfId="1042"/>
    <cellStyle name="Comma 2 5 4 6 4" xfId="1043"/>
    <cellStyle name="Comma 2 5 4 7" xfId="1044"/>
    <cellStyle name="Comma 2 5 4 7 2" xfId="1045"/>
    <cellStyle name="Comma 2 5 4 7 3" xfId="1046"/>
    <cellStyle name="Comma 2 5 4 8" xfId="1047"/>
    <cellStyle name="Comma 2 5 4 8 2" xfId="1048"/>
    <cellStyle name="Comma 2 5 4 9" xfId="1049"/>
    <cellStyle name="Comma 2 5 5" xfId="1050"/>
    <cellStyle name="Comma 2 5 5 2" xfId="1051"/>
    <cellStyle name="Comma 2 5 5 2 2" xfId="1052"/>
    <cellStyle name="Comma 2 5 5 2 2 2" xfId="1053"/>
    <cellStyle name="Comma 2 5 5 2 3" xfId="1054"/>
    <cellStyle name="Comma 2 5 5 2 4" xfId="1055"/>
    <cellStyle name="Comma 2 5 5 3" xfId="1056"/>
    <cellStyle name="Comma 2 5 5 3 2" xfId="1057"/>
    <cellStyle name="Comma 2 5 5 3 2 2" xfId="1058"/>
    <cellStyle name="Comma 2 5 5 3 3" xfId="1059"/>
    <cellStyle name="Comma 2 5 5 3 4" xfId="1060"/>
    <cellStyle name="Comma 2 5 5 4" xfId="1061"/>
    <cellStyle name="Comma 2 5 5 4 2" xfId="1062"/>
    <cellStyle name="Comma 2 5 5 4 2 2" xfId="1063"/>
    <cellStyle name="Comma 2 5 5 4 3" xfId="1064"/>
    <cellStyle name="Comma 2 5 5 4 4" xfId="1065"/>
    <cellStyle name="Comma 2 5 5 5" xfId="1066"/>
    <cellStyle name="Comma 2 5 5 5 2" xfId="1067"/>
    <cellStyle name="Comma 2 5 5 5 2 2" xfId="1068"/>
    <cellStyle name="Comma 2 5 5 5 3" xfId="1069"/>
    <cellStyle name="Comma 2 5 5 5 4" xfId="1070"/>
    <cellStyle name="Comma 2 5 5 6" xfId="1071"/>
    <cellStyle name="Comma 2 5 5 6 2" xfId="1072"/>
    <cellStyle name="Comma 2 5 5 6 3" xfId="1073"/>
    <cellStyle name="Comma 2 5 5 7" xfId="1074"/>
    <cellStyle name="Comma 2 5 5 7 2" xfId="1075"/>
    <cellStyle name="Comma 2 5 5 8" xfId="1076"/>
    <cellStyle name="Comma 2 5 5 9" xfId="1077"/>
    <cellStyle name="Comma 2 5 6" xfId="1078"/>
    <cellStyle name="Comma 2 5 6 2" xfId="1079"/>
    <cellStyle name="Comma 2 5 6 2 2" xfId="1080"/>
    <cellStyle name="Comma 2 5 6 3" xfId="1081"/>
    <cellStyle name="Comma 2 5 6 4" xfId="1082"/>
    <cellStyle name="Comma 2 5 7" xfId="1083"/>
    <cellStyle name="Comma 2 5 7 2" xfId="1084"/>
    <cellStyle name="Comma 2 5 7 2 2" xfId="1085"/>
    <cellStyle name="Comma 2 5 7 3" xfId="1086"/>
    <cellStyle name="Comma 2 5 7 4" xfId="1087"/>
    <cellStyle name="Comma 2 5 8" xfId="1088"/>
    <cellStyle name="Comma 2 5 8 2" xfId="1089"/>
    <cellStyle name="Comma 2 5 8 2 2" xfId="1090"/>
    <cellStyle name="Comma 2 5 8 3" xfId="1091"/>
    <cellStyle name="Comma 2 5 8 4" xfId="1092"/>
    <cellStyle name="Comma 2 5 9" xfId="1093"/>
    <cellStyle name="Comma 2 5 9 2" xfId="1094"/>
    <cellStyle name="Comma 2 5 9 2 2" xfId="1095"/>
    <cellStyle name="Comma 2 5 9 3" xfId="1096"/>
    <cellStyle name="Comma 2 5 9 4" xfId="1097"/>
    <cellStyle name="Comma 2 6" xfId="81"/>
    <cellStyle name="Comma 2 6 10" xfId="1099"/>
    <cellStyle name="Comma 2 6 11" xfId="2598"/>
    <cellStyle name="Comma 2 6 12" xfId="2657"/>
    <cellStyle name="Comma 2 6 13" xfId="1098"/>
    <cellStyle name="Comma 2 6 2" xfId="135"/>
    <cellStyle name="Comma 2 6 2 10" xfId="2711"/>
    <cellStyle name="Comma 2 6 2 11" xfId="1100"/>
    <cellStyle name="Comma 2 6 2 2" xfId="1101"/>
    <cellStyle name="Comma 2 6 2 2 2" xfId="1102"/>
    <cellStyle name="Comma 2 6 2 2 2 2" xfId="1103"/>
    <cellStyle name="Comma 2 6 2 2 3" xfId="1104"/>
    <cellStyle name="Comma 2 6 2 2 4" xfId="1105"/>
    <cellStyle name="Comma 2 6 2 3" xfId="1106"/>
    <cellStyle name="Comma 2 6 2 3 2" xfId="1107"/>
    <cellStyle name="Comma 2 6 2 3 2 2" xfId="1108"/>
    <cellStyle name="Comma 2 6 2 3 3" xfId="1109"/>
    <cellStyle name="Comma 2 6 2 3 4" xfId="1110"/>
    <cellStyle name="Comma 2 6 2 4" xfId="1111"/>
    <cellStyle name="Comma 2 6 2 4 2" xfId="1112"/>
    <cellStyle name="Comma 2 6 2 4 2 2" xfId="1113"/>
    <cellStyle name="Comma 2 6 2 4 3" xfId="1114"/>
    <cellStyle name="Comma 2 6 2 4 4" xfId="1115"/>
    <cellStyle name="Comma 2 6 2 5" xfId="1116"/>
    <cellStyle name="Comma 2 6 2 5 2" xfId="1117"/>
    <cellStyle name="Comma 2 6 2 5 2 2" xfId="1118"/>
    <cellStyle name="Comma 2 6 2 5 3" xfId="1119"/>
    <cellStyle name="Comma 2 6 2 5 4" xfId="1120"/>
    <cellStyle name="Comma 2 6 2 6" xfId="1121"/>
    <cellStyle name="Comma 2 6 2 6 2" xfId="1122"/>
    <cellStyle name="Comma 2 6 2 6 3" xfId="1123"/>
    <cellStyle name="Comma 2 6 2 7" xfId="1124"/>
    <cellStyle name="Comma 2 6 2 7 2" xfId="1125"/>
    <cellStyle name="Comma 2 6 2 8" xfId="1126"/>
    <cellStyle name="Comma 2 6 2 9" xfId="1127"/>
    <cellStyle name="Comma 2 6 3" xfId="1128"/>
    <cellStyle name="Comma 2 6 3 2" xfId="1129"/>
    <cellStyle name="Comma 2 6 3 2 2" xfId="1130"/>
    <cellStyle name="Comma 2 6 3 3" xfId="1131"/>
    <cellStyle name="Comma 2 6 3 4" xfId="1132"/>
    <cellStyle name="Comma 2 6 4" xfId="1133"/>
    <cellStyle name="Comma 2 6 4 2" xfId="1134"/>
    <cellStyle name="Comma 2 6 4 2 2" xfId="1135"/>
    <cellStyle name="Comma 2 6 4 3" xfId="1136"/>
    <cellStyle name="Comma 2 6 4 4" xfId="1137"/>
    <cellStyle name="Comma 2 6 5" xfId="1138"/>
    <cellStyle name="Comma 2 6 5 2" xfId="1139"/>
    <cellStyle name="Comma 2 6 5 2 2" xfId="1140"/>
    <cellStyle name="Comma 2 6 5 3" xfId="1141"/>
    <cellStyle name="Comma 2 6 5 4" xfId="1142"/>
    <cellStyle name="Comma 2 6 6" xfId="1143"/>
    <cellStyle name="Comma 2 6 6 2" xfId="1144"/>
    <cellStyle name="Comma 2 6 6 2 2" xfId="1145"/>
    <cellStyle name="Comma 2 6 6 3" xfId="1146"/>
    <cellStyle name="Comma 2 6 6 4" xfId="1147"/>
    <cellStyle name="Comma 2 6 7" xfId="1148"/>
    <cellStyle name="Comma 2 6 7 2" xfId="1149"/>
    <cellStyle name="Comma 2 6 7 3" xfId="1150"/>
    <cellStyle name="Comma 2 6 8" xfId="1151"/>
    <cellStyle name="Comma 2 6 8 2" xfId="1152"/>
    <cellStyle name="Comma 2 6 9" xfId="1153"/>
    <cellStyle name="Comma 2 7" xfId="108"/>
    <cellStyle name="Comma 2 7 10" xfId="1155"/>
    <cellStyle name="Comma 2 7 11" xfId="2684"/>
    <cellStyle name="Comma 2 7 12" xfId="1154"/>
    <cellStyle name="Comma 2 7 2" xfId="1156"/>
    <cellStyle name="Comma 2 7 2 2" xfId="1157"/>
    <cellStyle name="Comma 2 7 2 2 2" xfId="1158"/>
    <cellStyle name="Comma 2 7 2 2 2 2" xfId="1159"/>
    <cellStyle name="Comma 2 7 2 2 3" xfId="1160"/>
    <cellStyle name="Comma 2 7 2 2 4" xfId="1161"/>
    <cellStyle name="Comma 2 7 2 3" xfId="1162"/>
    <cellStyle name="Comma 2 7 2 3 2" xfId="1163"/>
    <cellStyle name="Comma 2 7 2 3 2 2" xfId="1164"/>
    <cellStyle name="Comma 2 7 2 3 3" xfId="1165"/>
    <cellStyle name="Comma 2 7 2 3 4" xfId="1166"/>
    <cellStyle name="Comma 2 7 2 4" xfId="1167"/>
    <cellStyle name="Comma 2 7 2 4 2" xfId="1168"/>
    <cellStyle name="Comma 2 7 2 4 2 2" xfId="1169"/>
    <cellStyle name="Comma 2 7 2 4 3" xfId="1170"/>
    <cellStyle name="Comma 2 7 2 4 4" xfId="1171"/>
    <cellStyle name="Comma 2 7 2 5" xfId="1172"/>
    <cellStyle name="Comma 2 7 2 5 2" xfId="1173"/>
    <cellStyle name="Comma 2 7 2 5 2 2" xfId="1174"/>
    <cellStyle name="Comma 2 7 2 5 3" xfId="1175"/>
    <cellStyle name="Comma 2 7 2 5 4" xfId="1176"/>
    <cellStyle name="Comma 2 7 2 6" xfId="1177"/>
    <cellStyle name="Comma 2 7 2 6 2" xfId="1178"/>
    <cellStyle name="Comma 2 7 2 6 3" xfId="1179"/>
    <cellStyle name="Comma 2 7 2 7" xfId="1180"/>
    <cellStyle name="Comma 2 7 2 7 2" xfId="1181"/>
    <cellStyle name="Comma 2 7 2 8" xfId="1182"/>
    <cellStyle name="Comma 2 7 2 9" xfId="1183"/>
    <cellStyle name="Comma 2 7 3" xfId="1184"/>
    <cellStyle name="Comma 2 7 3 2" xfId="1185"/>
    <cellStyle name="Comma 2 7 3 2 2" xfId="1186"/>
    <cellStyle name="Comma 2 7 3 3" xfId="1187"/>
    <cellStyle name="Comma 2 7 3 4" xfId="1188"/>
    <cellStyle name="Comma 2 7 4" xfId="1189"/>
    <cellStyle name="Comma 2 7 4 2" xfId="1190"/>
    <cellStyle name="Comma 2 7 4 2 2" xfId="1191"/>
    <cellStyle name="Comma 2 7 4 3" xfId="1192"/>
    <cellStyle name="Comma 2 7 4 4" xfId="1193"/>
    <cellStyle name="Comma 2 7 5" xfId="1194"/>
    <cellStyle name="Comma 2 7 5 2" xfId="1195"/>
    <cellStyle name="Comma 2 7 5 2 2" xfId="1196"/>
    <cellStyle name="Comma 2 7 5 3" xfId="1197"/>
    <cellStyle name="Comma 2 7 5 4" xfId="1198"/>
    <cellStyle name="Comma 2 7 6" xfId="1199"/>
    <cellStyle name="Comma 2 7 6 2" xfId="1200"/>
    <cellStyle name="Comma 2 7 6 2 2" xfId="1201"/>
    <cellStyle name="Comma 2 7 6 3" xfId="1202"/>
    <cellStyle name="Comma 2 7 6 4" xfId="1203"/>
    <cellStyle name="Comma 2 7 7" xfId="1204"/>
    <cellStyle name="Comma 2 7 7 2" xfId="1205"/>
    <cellStyle name="Comma 2 7 7 3" xfId="1206"/>
    <cellStyle name="Comma 2 7 8" xfId="1207"/>
    <cellStyle name="Comma 2 7 8 2" xfId="1208"/>
    <cellStyle name="Comma 2 7 9" xfId="1209"/>
    <cellStyle name="Comma 2 8" xfId="1210"/>
    <cellStyle name="Comma 2 8 10" xfId="1211"/>
    <cellStyle name="Comma 2 8 2" xfId="1212"/>
    <cellStyle name="Comma 2 8 2 2" xfId="1213"/>
    <cellStyle name="Comma 2 8 2 2 2" xfId="1214"/>
    <cellStyle name="Comma 2 8 2 2 2 2" xfId="1215"/>
    <cellStyle name="Comma 2 8 2 2 3" xfId="1216"/>
    <cellStyle name="Comma 2 8 2 2 4" xfId="1217"/>
    <cellStyle name="Comma 2 8 2 3" xfId="1218"/>
    <cellStyle name="Comma 2 8 2 3 2" xfId="1219"/>
    <cellStyle name="Comma 2 8 2 3 2 2" xfId="1220"/>
    <cellStyle name="Comma 2 8 2 3 3" xfId="1221"/>
    <cellStyle name="Comma 2 8 2 3 4" xfId="1222"/>
    <cellStyle name="Comma 2 8 2 4" xfId="1223"/>
    <cellStyle name="Comma 2 8 2 4 2" xfId="1224"/>
    <cellStyle name="Comma 2 8 2 4 2 2" xfId="1225"/>
    <cellStyle name="Comma 2 8 2 4 3" xfId="1226"/>
    <cellStyle name="Comma 2 8 2 4 4" xfId="1227"/>
    <cellStyle name="Comma 2 8 2 5" xfId="1228"/>
    <cellStyle name="Comma 2 8 2 5 2" xfId="1229"/>
    <cellStyle name="Comma 2 8 2 5 2 2" xfId="1230"/>
    <cellStyle name="Comma 2 8 2 5 3" xfId="1231"/>
    <cellStyle name="Comma 2 8 2 5 4" xfId="1232"/>
    <cellStyle name="Comma 2 8 2 6" xfId="1233"/>
    <cellStyle name="Comma 2 8 2 6 2" xfId="1234"/>
    <cellStyle name="Comma 2 8 2 6 3" xfId="1235"/>
    <cellStyle name="Comma 2 8 2 7" xfId="1236"/>
    <cellStyle name="Comma 2 8 2 7 2" xfId="1237"/>
    <cellStyle name="Comma 2 8 2 8" xfId="1238"/>
    <cellStyle name="Comma 2 8 2 9" xfId="1239"/>
    <cellStyle name="Comma 2 8 3" xfId="1240"/>
    <cellStyle name="Comma 2 8 3 2" xfId="1241"/>
    <cellStyle name="Comma 2 8 3 2 2" xfId="1242"/>
    <cellStyle name="Comma 2 8 3 3" xfId="1243"/>
    <cellStyle name="Comma 2 8 3 4" xfId="1244"/>
    <cellStyle name="Comma 2 8 4" xfId="1245"/>
    <cellStyle name="Comma 2 8 4 2" xfId="1246"/>
    <cellStyle name="Comma 2 8 4 2 2" xfId="1247"/>
    <cellStyle name="Comma 2 8 4 3" xfId="1248"/>
    <cellStyle name="Comma 2 8 4 4" xfId="1249"/>
    <cellStyle name="Comma 2 8 5" xfId="1250"/>
    <cellStyle name="Comma 2 8 5 2" xfId="1251"/>
    <cellStyle name="Comma 2 8 5 2 2" xfId="1252"/>
    <cellStyle name="Comma 2 8 5 3" xfId="1253"/>
    <cellStyle name="Comma 2 8 5 4" xfId="1254"/>
    <cellStyle name="Comma 2 8 6" xfId="1255"/>
    <cellStyle name="Comma 2 8 6 2" xfId="1256"/>
    <cellStyle name="Comma 2 8 6 2 2" xfId="1257"/>
    <cellStyle name="Comma 2 8 6 3" xfId="1258"/>
    <cellStyle name="Comma 2 8 6 4" xfId="1259"/>
    <cellStyle name="Comma 2 8 7" xfId="1260"/>
    <cellStyle name="Comma 2 8 7 2" xfId="1261"/>
    <cellStyle name="Comma 2 8 7 3" xfId="1262"/>
    <cellStyle name="Comma 2 8 8" xfId="1263"/>
    <cellStyle name="Comma 2 8 8 2" xfId="1264"/>
    <cellStyle name="Comma 2 8 9" xfId="1265"/>
    <cellStyle name="Comma 2 9" xfId="1266"/>
    <cellStyle name="Comma 2 9 2" xfId="1267"/>
    <cellStyle name="Comma 2 9 2 2" xfId="1268"/>
    <cellStyle name="Comma 2 9 2 2 2" xfId="1269"/>
    <cellStyle name="Comma 2 9 2 3" xfId="1270"/>
    <cellStyle name="Comma 2 9 2 4" xfId="1271"/>
    <cellStyle name="Comma 2 9 3" xfId="1272"/>
    <cellStyle name="Comma 2 9 3 2" xfId="1273"/>
    <cellStyle name="Comma 2 9 3 2 2" xfId="1274"/>
    <cellStyle name="Comma 2 9 3 3" xfId="1275"/>
    <cellStyle name="Comma 2 9 3 4" xfId="1276"/>
    <cellStyle name="Comma 2 9 4" xfId="1277"/>
    <cellStyle name="Comma 2 9 4 2" xfId="1278"/>
    <cellStyle name="Comma 2 9 4 2 2" xfId="1279"/>
    <cellStyle name="Comma 2 9 4 3" xfId="1280"/>
    <cellStyle name="Comma 2 9 4 4" xfId="1281"/>
    <cellStyle name="Comma 2 9 5" xfId="1282"/>
    <cellStyle name="Comma 2 9 5 2" xfId="1283"/>
    <cellStyle name="Comma 2 9 5 2 2" xfId="1284"/>
    <cellStyle name="Comma 2 9 5 3" xfId="1285"/>
    <cellStyle name="Comma 2 9 5 4" xfId="1286"/>
    <cellStyle name="Comma 2 9 6" xfId="1287"/>
    <cellStyle name="Comma 2 9 6 2" xfId="1288"/>
    <cellStyle name="Comma 2 9 6 3" xfId="1289"/>
    <cellStyle name="Comma 2 9 7" xfId="1290"/>
    <cellStyle name="Comma 2 9 7 2" xfId="1291"/>
    <cellStyle name="Comma 2 9 8" xfId="1292"/>
    <cellStyle name="Comma 2 9 9" xfId="1293"/>
    <cellStyle name="Comma 3" xfId="58"/>
    <cellStyle name="Comma 3 10" xfId="1295"/>
    <cellStyle name="Comma 3 10 2" xfId="1296"/>
    <cellStyle name="Comma 3 10 3" xfId="1297"/>
    <cellStyle name="Comma 3 11" xfId="1298"/>
    <cellStyle name="Comma 3 11 2" xfId="1299"/>
    <cellStyle name="Comma 3 12" xfId="1300"/>
    <cellStyle name="Comma 3 13" xfId="1301"/>
    <cellStyle name="Comma 3 14" xfId="1302"/>
    <cellStyle name="Comma 3 15" xfId="2576"/>
    <cellStyle name="Comma 3 16" xfId="2636"/>
    <cellStyle name="Comma 3 17" xfId="1294"/>
    <cellStyle name="Comma 3 2" xfId="71"/>
    <cellStyle name="Comma 3 2 10" xfId="1304"/>
    <cellStyle name="Comma 3 2 11" xfId="2589"/>
    <cellStyle name="Comma 3 2 12" xfId="2649"/>
    <cellStyle name="Comma 3 2 13" xfId="1303"/>
    <cellStyle name="Comma 3 2 2" xfId="100"/>
    <cellStyle name="Comma 3 2 2 10" xfId="2617"/>
    <cellStyle name="Comma 3 2 2 11" xfId="2676"/>
    <cellStyle name="Comma 3 2 2 12" xfId="1305"/>
    <cellStyle name="Comma 3 2 2 2" xfId="154"/>
    <cellStyle name="Comma 3 2 2 2 2" xfId="1307"/>
    <cellStyle name="Comma 3 2 2 2 2 2" xfId="1308"/>
    <cellStyle name="Comma 3 2 2 2 3" xfId="1309"/>
    <cellStyle name="Comma 3 2 2 2 4" xfId="1310"/>
    <cellStyle name="Comma 3 2 2 2 5" xfId="2730"/>
    <cellStyle name="Comma 3 2 2 2 6" xfId="1306"/>
    <cellStyle name="Comma 3 2 2 3" xfId="1311"/>
    <cellStyle name="Comma 3 2 2 3 2" xfId="1312"/>
    <cellStyle name="Comma 3 2 2 3 2 2" xfId="1313"/>
    <cellStyle name="Comma 3 2 2 3 3" xfId="1314"/>
    <cellStyle name="Comma 3 2 2 3 4" xfId="1315"/>
    <cellStyle name="Comma 3 2 2 4" xfId="1316"/>
    <cellStyle name="Comma 3 2 2 4 2" xfId="1317"/>
    <cellStyle name="Comma 3 2 2 4 2 2" xfId="1318"/>
    <cellStyle name="Comma 3 2 2 4 3" xfId="1319"/>
    <cellStyle name="Comma 3 2 2 4 4" xfId="1320"/>
    <cellStyle name="Comma 3 2 2 5" xfId="1321"/>
    <cellStyle name="Comma 3 2 2 5 2" xfId="1322"/>
    <cellStyle name="Comma 3 2 2 5 2 2" xfId="1323"/>
    <cellStyle name="Comma 3 2 2 5 3" xfId="1324"/>
    <cellStyle name="Comma 3 2 2 5 4" xfId="1325"/>
    <cellStyle name="Comma 3 2 2 6" xfId="1326"/>
    <cellStyle name="Comma 3 2 2 6 2" xfId="1327"/>
    <cellStyle name="Comma 3 2 2 6 3" xfId="1328"/>
    <cellStyle name="Comma 3 2 2 7" xfId="1329"/>
    <cellStyle name="Comma 3 2 2 7 2" xfId="1330"/>
    <cellStyle name="Comma 3 2 2 8" xfId="1331"/>
    <cellStyle name="Comma 3 2 2 9" xfId="1332"/>
    <cellStyle name="Comma 3 2 3" xfId="127"/>
    <cellStyle name="Comma 3 2 3 2" xfId="1334"/>
    <cellStyle name="Comma 3 2 3 2 2" xfId="1335"/>
    <cellStyle name="Comma 3 2 3 3" xfId="1336"/>
    <cellStyle name="Comma 3 2 3 4" xfId="1337"/>
    <cellStyle name="Comma 3 2 3 5" xfId="2703"/>
    <cellStyle name="Comma 3 2 3 6" xfId="1333"/>
    <cellStyle name="Comma 3 2 4" xfId="1338"/>
    <cellStyle name="Comma 3 2 4 2" xfId="1339"/>
    <cellStyle name="Comma 3 2 4 2 2" xfId="1340"/>
    <cellStyle name="Comma 3 2 4 3" xfId="1341"/>
    <cellStyle name="Comma 3 2 4 4" xfId="1342"/>
    <cellStyle name="Comma 3 2 5" xfId="1343"/>
    <cellStyle name="Comma 3 2 5 2" xfId="1344"/>
    <cellStyle name="Comma 3 2 5 2 2" xfId="1345"/>
    <cellStyle name="Comma 3 2 5 3" xfId="1346"/>
    <cellStyle name="Comma 3 2 5 4" xfId="1347"/>
    <cellStyle name="Comma 3 2 6" xfId="1348"/>
    <cellStyle name="Comma 3 2 6 2" xfId="1349"/>
    <cellStyle name="Comma 3 2 6 2 2" xfId="1350"/>
    <cellStyle name="Comma 3 2 6 3" xfId="1351"/>
    <cellStyle name="Comma 3 2 6 4" xfId="1352"/>
    <cellStyle name="Comma 3 2 7" xfId="1353"/>
    <cellStyle name="Comma 3 2 7 2" xfId="1354"/>
    <cellStyle name="Comma 3 2 7 3" xfId="1355"/>
    <cellStyle name="Comma 3 2 8" xfId="1356"/>
    <cellStyle name="Comma 3 2 8 2" xfId="1357"/>
    <cellStyle name="Comma 3 2 9" xfId="1358"/>
    <cellStyle name="Comma 3 3" xfId="87"/>
    <cellStyle name="Comma 3 3 10" xfId="1360"/>
    <cellStyle name="Comma 3 3 11" xfId="2604"/>
    <cellStyle name="Comma 3 3 12" xfId="2663"/>
    <cellStyle name="Comma 3 3 13" xfId="1359"/>
    <cellStyle name="Comma 3 3 2" xfId="141"/>
    <cellStyle name="Comma 3 3 2 10" xfId="2717"/>
    <cellStyle name="Comma 3 3 2 11" xfId="1361"/>
    <cellStyle name="Comma 3 3 2 2" xfId="1362"/>
    <cellStyle name="Comma 3 3 2 2 2" xfId="1363"/>
    <cellStyle name="Comma 3 3 2 2 2 2" xfId="1364"/>
    <cellStyle name="Comma 3 3 2 2 3" xfId="1365"/>
    <cellStyle name="Comma 3 3 2 2 4" xfId="1366"/>
    <cellStyle name="Comma 3 3 2 3" xfId="1367"/>
    <cellStyle name="Comma 3 3 2 3 2" xfId="1368"/>
    <cellStyle name="Comma 3 3 2 3 2 2" xfId="1369"/>
    <cellStyle name="Comma 3 3 2 3 3" xfId="1370"/>
    <cellStyle name="Comma 3 3 2 3 4" xfId="1371"/>
    <cellStyle name="Comma 3 3 2 4" xfId="1372"/>
    <cellStyle name="Comma 3 3 2 4 2" xfId="1373"/>
    <cellStyle name="Comma 3 3 2 4 2 2" xfId="1374"/>
    <cellStyle name="Comma 3 3 2 4 3" xfId="1375"/>
    <cellStyle name="Comma 3 3 2 4 4" xfId="1376"/>
    <cellStyle name="Comma 3 3 2 5" xfId="1377"/>
    <cellStyle name="Comma 3 3 2 5 2" xfId="1378"/>
    <cellStyle name="Comma 3 3 2 5 2 2" xfId="1379"/>
    <cellStyle name="Comma 3 3 2 5 3" xfId="1380"/>
    <cellStyle name="Comma 3 3 2 5 4" xfId="1381"/>
    <cellStyle name="Comma 3 3 2 6" xfId="1382"/>
    <cellStyle name="Comma 3 3 2 6 2" xfId="1383"/>
    <cellStyle name="Comma 3 3 2 6 3" xfId="1384"/>
    <cellStyle name="Comma 3 3 2 7" xfId="1385"/>
    <cellStyle name="Comma 3 3 2 7 2" xfId="1386"/>
    <cellStyle name="Comma 3 3 2 8" xfId="1387"/>
    <cellStyle name="Comma 3 3 2 9" xfId="1388"/>
    <cellStyle name="Comma 3 3 3" xfId="1389"/>
    <cellStyle name="Comma 3 3 3 2" xfId="1390"/>
    <cellStyle name="Comma 3 3 3 2 2" xfId="1391"/>
    <cellStyle name="Comma 3 3 3 3" xfId="1392"/>
    <cellStyle name="Comma 3 3 3 4" xfId="1393"/>
    <cellStyle name="Comma 3 3 4" xfId="1394"/>
    <cellStyle name="Comma 3 3 4 2" xfId="1395"/>
    <cellStyle name="Comma 3 3 4 2 2" xfId="1396"/>
    <cellStyle name="Comma 3 3 4 3" xfId="1397"/>
    <cellStyle name="Comma 3 3 4 4" xfId="1398"/>
    <cellStyle name="Comma 3 3 5" xfId="1399"/>
    <cellStyle name="Comma 3 3 5 2" xfId="1400"/>
    <cellStyle name="Comma 3 3 5 2 2" xfId="1401"/>
    <cellStyle name="Comma 3 3 5 3" xfId="1402"/>
    <cellStyle name="Comma 3 3 5 4" xfId="1403"/>
    <cellStyle name="Comma 3 3 6" xfId="1404"/>
    <cellStyle name="Comma 3 3 6 2" xfId="1405"/>
    <cellStyle name="Comma 3 3 6 2 2" xfId="1406"/>
    <cellStyle name="Comma 3 3 6 3" xfId="1407"/>
    <cellStyle name="Comma 3 3 6 4" xfId="1408"/>
    <cellStyle name="Comma 3 3 7" xfId="1409"/>
    <cellStyle name="Comma 3 3 7 2" xfId="1410"/>
    <cellStyle name="Comma 3 3 7 3" xfId="1411"/>
    <cellStyle name="Comma 3 3 8" xfId="1412"/>
    <cellStyle name="Comma 3 3 8 2" xfId="1413"/>
    <cellStyle name="Comma 3 3 9" xfId="1414"/>
    <cellStyle name="Comma 3 4" xfId="114"/>
    <cellStyle name="Comma 3 4 10" xfId="1416"/>
    <cellStyle name="Comma 3 4 11" xfId="2690"/>
    <cellStyle name="Comma 3 4 12" xfId="1415"/>
    <cellStyle name="Comma 3 4 2" xfId="1417"/>
    <cellStyle name="Comma 3 4 2 2" xfId="1418"/>
    <cellStyle name="Comma 3 4 2 2 2" xfId="1419"/>
    <cellStyle name="Comma 3 4 2 2 2 2" xfId="1420"/>
    <cellStyle name="Comma 3 4 2 2 3" xfId="1421"/>
    <cellStyle name="Comma 3 4 2 2 4" xfId="1422"/>
    <cellStyle name="Comma 3 4 2 3" xfId="1423"/>
    <cellStyle name="Comma 3 4 2 3 2" xfId="1424"/>
    <cellStyle name="Comma 3 4 2 3 2 2" xfId="1425"/>
    <cellStyle name="Comma 3 4 2 3 3" xfId="1426"/>
    <cellStyle name="Comma 3 4 2 3 4" xfId="1427"/>
    <cellStyle name="Comma 3 4 2 4" xfId="1428"/>
    <cellStyle name="Comma 3 4 2 4 2" xfId="1429"/>
    <cellStyle name="Comma 3 4 2 4 2 2" xfId="1430"/>
    <cellStyle name="Comma 3 4 2 4 3" xfId="1431"/>
    <cellStyle name="Comma 3 4 2 4 4" xfId="1432"/>
    <cellStyle name="Comma 3 4 2 5" xfId="1433"/>
    <cellStyle name="Comma 3 4 2 5 2" xfId="1434"/>
    <cellStyle name="Comma 3 4 2 5 2 2" xfId="1435"/>
    <cellStyle name="Comma 3 4 2 5 3" xfId="1436"/>
    <cellStyle name="Comma 3 4 2 5 4" xfId="1437"/>
    <cellStyle name="Comma 3 4 2 6" xfId="1438"/>
    <cellStyle name="Comma 3 4 2 6 2" xfId="1439"/>
    <cellStyle name="Comma 3 4 2 6 3" xfId="1440"/>
    <cellStyle name="Comma 3 4 2 7" xfId="1441"/>
    <cellStyle name="Comma 3 4 2 7 2" xfId="1442"/>
    <cellStyle name="Comma 3 4 2 8" xfId="1443"/>
    <cellStyle name="Comma 3 4 2 9" xfId="1444"/>
    <cellStyle name="Comma 3 4 3" xfId="1445"/>
    <cellStyle name="Comma 3 4 3 2" xfId="1446"/>
    <cellStyle name="Comma 3 4 3 2 2" xfId="1447"/>
    <cellStyle name="Comma 3 4 3 3" xfId="1448"/>
    <cellStyle name="Comma 3 4 3 4" xfId="1449"/>
    <cellStyle name="Comma 3 4 4" xfId="1450"/>
    <cellStyle name="Comma 3 4 4 2" xfId="1451"/>
    <cellStyle name="Comma 3 4 4 2 2" xfId="1452"/>
    <cellStyle name="Comma 3 4 4 3" xfId="1453"/>
    <cellStyle name="Comma 3 4 4 4" xfId="1454"/>
    <cellStyle name="Comma 3 4 5" xfId="1455"/>
    <cellStyle name="Comma 3 4 5 2" xfId="1456"/>
    <cellStyle name="Comma 3 4 5 2 2" xfId="1457"/>
    <cellStyle name="Comma 3 4 5 3" xfId="1458"/>
    <cellStyle name="Comma 3 4 5 4" xfId="1459"/>
    <cellStyle name="Comma 3 4 6" xfId="1460"/>
    <cellStyle name="Comma 3 4 6 2" xfId="1461"/>
    <cellStyle name="Comma 3 4 6 2 2" xfId="1462"/>
    <cellStyle name="Comma 3 4 6 3" xfId="1463"/>
    <cellStyle name="Comma 3 4 6 4" xfId="1464"/>
    <cellStyle name="Comma 3 4 7" xfId="1465"/>
    <cellStyle name="Comma 3 4 7 2" xfId="1466"/>
    <cellStyle name="Comma 3 4 7 3" xfId="1467"/>
    <cellStyle name="Comma 3 4 8" xfId="1468"/>
    <cellStyle name="Comma 3 4 8 2" xfId="1469"/>
    <cellStyle name="Comma 3 4 9" xfId="1470"/>
    <cellStyle name="Comma 3 5" xfId="1471"/>
    <cellStyle name="Comma 3 5 2" xfId="1472"/>
    <cellStyle name="Comma 3 5 2 2" xfId="1473"/>
    <cellStyle name="Comma 3 5 2 2 2" xfId="1474"/>
    <cellStyle name="Comma 3 5 2 3" xfId="1475"/>
    <cellStyle name="Comma 3 5 2 4" xfId="1476"/>
    <cellStyle name="Comma 3 5 3" xfId="1477"/>
    <cellStyle name="Comma 3 5 3 2" xfId="1478"/>
    <cellStyle name="Comma 3 5 3 2 2" xfId="1479"/>
    <cellStyle name="Comma 3 5 3 3" xfId="1480"/>
    <cellStyle name="Comma 3 5 3 4" xfId="1481"/>
    <cellStyle name="Comma 3 5 4" xfId="1482"/>
    <cellStyle name="Comma 3 5 4 2" xfId="1483"/>
    <cellStyle name="Comma 3 5 4 2 2" xfId="1484"/>
    <cellStyle name="Comma 3 5 4 3" xfId="1485"/>
    <cellStyle name="Comma 3 5 4 4" xfId="1486"/>
    <cellStyle name="Comma 3 5 5" xfId="1487"/>
    <cellStyle name="Comma 3 5 5 2" xfId="1488"/>
    <cellStyle name="Comma 3 5 5 2 2" xfId="1489"/>
    <cellStyle name="Comma 3 5 5 3" xfId="1490"/>
    <cellStyle name="Comma 3 5 5 4" xfId="1491"/>
    <cellStyle name="Comma 3 5 6" xfId="1492"/>
    <cellStyle name="Comma 3 5 6 2" xfId="1493"/>
    <cellStyle name="Comma 3 5 6 3" xfId="1494"/>
    <cellStyle name="Comma 3 5 7" xfId="1495"/>
    <cellStyle name="Comma 3 5 7 2" xfId="1496"/>
    <cellStyle name="Comma 3 5 8" xfId="1497"/>
    <cellStyle name="Comma 3 5 9" xfId="1498"/>
    <cellStyle name="Comma 3 6" xfId="1499"/>
    <cellStyle name="Comma 3 6 2" xfId="1500"/>
    <cellStyle name="Comma 3 6 2 2" xfId="1501"/>
    <cellStyle name="Comma 3 6 3" xfId="1502"/>
    <cellStyle name="Comma 3 6 4" xfId="1503"/>
    <cellStyle name="Comma 3 7" xfId="1504"/>
    <cellStyle name="Comma 3 7 2" xfId="1505"/>
    <cellStyle name="Comma 3 7 2 2" xfId="1506"/>
    <cellStyle name="Comma 3 7 3" xfId="1507"/>
    <cellStyle name="Comma 3 7 4" xfId="1508"/>
    <cellStyle name="Comma 3 8" xfId="1509"/>
    <cellStyle name="Comma 3 8 2" xfId="1510"/>
    <cellStyle name="Comma 3 8 2 2" xfId="1511"/>
    <cellStyle name="Comma 3 8 3" xfId="1512"/>
    <cellStyle name="Comma 3 8 4" xfId="1513"/>
    <cellStyle name="Comma 3 9" xfId="1514"/>
    <cellStyle name="Comma 3 9 2" xfId="1515"/>
    <cellStyle name="Comma 3 9 2 2" xfId="1516"/>
    <cellStyle name="Comma 3 9 3" xfId="1517"/>
    <cellStyle name="Comma 3 9 4" xfId="1518"/>
    <cellStyle name="Comma 4" xfId="80"/>
    <cellStyle name="Comma 4 10" xfId="1520"/>
    <cellStyle name="Comma 4 10 2" xfId="1521"/>
    <cellStyle name="Comma 4 10 3" xfId="1522"/>
    <cellStyle name="Comma 4 11" xfId="1523"/>
    <cellStyle name="Comma 4 11 2" xfId="1524"/>
    <cellStyle name="Comma 4 12" xfId="1525"/>
    <cellStyle name="Comma 4 13" xfId="1526"/>
    <cellStyle name="Comma 4 14" xfId="2597"/>
    <cellStyle name="Comma 4 15" xfId="2656"/>
    <cellStyle name="Comma 4 16" xfId="1519"/>
    <cellStyle name="Comma 4 2" xfId="29"/>
    <cellStyle name="Comma 4 2 10" xfId="1528"/>
    <cellStyle name="Comma 4 2 10 2" xfId="1529"/>
    <cellStyle name="Comma 4 2 11" xfId="1530"/>
    <cellStyle name="Comma 4 2 12" xfId="1531"/>
    <cellStyle name="Comma 4 2 13" xfId="1532"/>
    <cellStyle name="Comma 4 2 14" xfId="2570"/>
    <cellStyle name="Comma 4 2 15" xfId="2632"/>
    <cellStyle name="Comma 4 2 16" xfId="1527"/>
    <cellStyle name="Comma 4 2 2" xfId="40"/>
    <cellStyle name="Comma 4 2 2 10" xfId="1534"/>
    <cellStyle name="Comma 4 2 2 11" xfId="2574"/>
    <cellStyle name="Comma 4 2 2 12" xfId="2635"/>
    <cellStyle name="Comma 4 2 2 13" xfId="1533"/>
    <cellStyle name="Comma 4 2 2 2" xfId="64"/>
    <cellStyle name="Comma 4 2 2 2 10" xfId="2582"/>
    <cellStyle name="Comma 4 2 2 2 11" xfId="2642"/>
    <cellStyle name="Comma 4 2 2 2 12" xfId="1535"/>
    <cellStyle name="Comma 4 2 2 2 2" xfId="77"/>
    <cellStyle name="Comma 4 2 2 2 2 2" xfId="106"/>
    <cellStyle name="Comma 4 2 2 2 2 2 2" xfId="160"/>
    <cellStyle name="Comma 4 2 2 2 2 2 2 2" xfId="2736"/>
    <cellStyle name="Comma 4 2 2 2 2 2 2 3" xfId="1538"/>
    <cellStyle name="Comma 4 2 2 2 2 2 3" xfId="2623"/>
    <cellStyle name="Comma 4 2 2 2 2 2 4" xfId="2682"/>
    <cellStyle name="Comma 4 2 2 2 2 2 5" xfId="1537"/>
    <cellStyle name="Comma 4 2 2 2 2 3" xfId="133"/>
    <cellStyle name="Comma 4 2 2 2 2 3 2" xfId="2709"/>
    <cellStyle name="Comma 4 2 2 2 2 3 3" xfId="1539"/>
    <cellStyle name="Comma 4 2 2 2 2 4" xfId="1540"/>
    <cellStyle name="Comma 4 2 2 2 2 5" xfId="2595"/>
    <cellStyle name="Comma 4 2 2 2 2 6" xfId="2655"/>
    <cellStyle name="Comma 4 2 2 2 2 7" xfId="1536"/>
    <cellStyle name="Comma 4 2 2 2 3" xfId="93"/>
    <cellStyle name="Comma 4 2 2 2 3 2" xfId="147"/>
    <cellStyle name="Comma 4 2 2 2 3 2 2" xfId="1543"/>
    <cellStyle name="Comma 4 2 2 2 3 2 3" xfId="2723"/>
    <cellStyle name="Comma 4 2 2 2 3 2 4" xfId="1542"/>
    <cellStyle name="Comma 4 2 2 2 3 3" xfId="1544"/>
    <cellStyle name="Comma 4 2 2 2 3 4" xfId="1545"/>
    <cellStyle name="Comma 4 2 2 2 3 5" xfId="2610"/>
    <cellStyle name="Comma 4 2 2 2 3 6" xfId="2669"/>
    <cellStyle name="Comma 4 2 2 2 3 7" xfId="1541"/>
    <cellStyle name="Comma 4 2 2 2 4" xfId="120"/>
    <cellStyle name="Comma 4 2 2 2 4 2" xfId="1547"/>
    <cellStyle name="Comma 4 2 2 2 4 2 2" xfId="1548"/>
    <cellStyle name="Comma 4 2 2 2 4 3" xfId="1549"/>
    <cellStyle name="Comma 4 2 2 2 4 4" xfId="1550"/>
    <cellStyle name="Comma 4 2 2 2 4 5" xfId="2696"/>
    <cellStyle name="Comma 4 2 2 2 4 6" xfId="1546"/>
    <cellStyle name="Comma 4 2 2 2 5" xfId="1551"/>
    <cellStyle name="Comma 4 2 2 2 5 2" xfId="1552"/>
    <cellStyle name="Comma 4 2 2 2 5 2 2" xfId="1553"/>
    <cellStyle name="Comma 4 2 2 2 5 3" xfId="1554"/>
    <cellStyle name="Comma 4 2 2 2 5 4" xfId="1555"/>
    <cellStyle name="Comma 4 2 2 2 6" xfId="1556"/>
    <cellStyle name="Comma 4 2 2 2 6 2" xfId="1557"/>
    <cellStyle name="Comma 4 2 2 2 6 3" xfId="1558"/>
    <cellStyle name="Comma 4 2 2 2 7" xfId="1559"/>
    <cellStyle name="Comma 4 2 2 2 7 2" xfId="1560"/>
    <cellStyle name="Comma 4 2 2 2 8" xfId="1561"/>
    <cellStyle name="Comma 4 2 2 2 9" xfId="1562"/>
    <cellStyle name="Comma 4 2 2 3" xfId="70"/>
    <cellStyle name="Comma 4 2 2 3 2" xfId="99"/>
    <cellStyle name="Comma 4 2 2 3 2 2" xfId="153"/>
    <cellStyle name="Comma 4 2 2 3 2 2 2" xfId="2729"/>
    <cellStyle name="Comma 4 2 2 3 2 2 3" xfId="1565"/>
    <cellStyle name="Comma 4 2 2 3 2 3" xfId="2616"/>
    <cellStyle name="Comma 4 2 2 3 2 4" xfId="2675"/>
    <cellStyle name="Comma 4 2 2 3 2 5" xfId="1564"/>
    <cellStyle name="Comma 4 2 2 3 3" xfId="126"/>
    <cellStyle name="Comma 4 2 2 3 3 2" xfId="2702"/>
    <cellStyle name="Comma 4 2 2 3 3 3" xfId="1566"/>
    <cellStyle name="Comma 4 2 2 3 4" xfId="1567"/>
    <cellStyle name="Comma 4 2 2 3 5" xfId="2588"/>
    <cellStyle name="Comma 4 2 2 3 6" xfId="2648"/>
    <cellStyle name="Comma 4 2 2 3 7" xfId="1563"/>
    <cellStyle name="Comma 4 2 2 4" xfId="86"/>
    <cellStyle name="Comma 4 2 2 4 2" xfId="140"/>
    <cellStyle name="Comma 4 2 2 4 2 2" xfId="1570"/>
    <cellStyle name="Comma 4 2 2 4 2 3" xfId="2716"/>
    <cellStyle name="Comma 4 2 2 4 2 4" xfId="1569"/>
    <cellStyle name="Comma 4 2 2 4 3" xfId="1571"/>
    <cellStyle name="Comma 4 2 2 4 4" xfId="1572"/>
    <cellStyle name="Comma 4 2 2 4 5" xfId="2603"/>
    <cellStyle name="Comma 4 2 2 4 6" xfId="2662"/>
    <cellStyle name="Comma 4 2 2 4 7" xfId="1568"/>
    <cellStyle name="Comma 4 2 2 5" xfId="113"/>
    <cellStyle name="Comma 4 2 2 5 2" xfId="1574"/>
    <cellStyle name="Comma 4 2 2 5 2 2" xfId="1575"/>
    <cellStyle name="Comma 4 2 2 5 3" xfId="1576"/>
    <cellStyle name="Comma 4 2 2 5 4" xfId="1577"/>
    <cellStyle name="Comma 4 2 2 5 5" xfId="2689"/>
    <cellStyle name="Comma 4 2 2 5 6" xfId="1573"/>
    <cellStyle name="Comma 4 2 2 6" xfId="1578"/>
    <cellStyle name="Comma 4 2 2 6 2" xfId="1579"/>
    <cellStyle name="Comma 4 2 2 6 2 2" xfId="1580"/>
    <cellStyle name="Comma 4 2 2 6 3" xfId="1581"/>
    <cellStyle name="Comma 4 2 2 6 4" xfId="1582"/>
    <cellStyle name="Comma 4 2 2 7" xfId="1583"/>
    <cellStyle name="Comma 4 2 2 7 2" xfId="1584"/>
    <cellStyle name="Comma 4 2 2 7 3" xfId="1585"/>
    <cellStyle name="Comma 4 2 2 8" xfId="1586"/>
    <cellStyle name="Comma 4 2 2 8 2" xfId="1587"/>
    <cellStyle name="Comma 4 2 2 9" xfId="1588"/>
    <cellStyle name="Comma 4 2 3" xfId="61"/>
    <cellStyle name="Comma 4 2 3 10" xfId="1590"/>
    <cellStyle name="Comma 4 2 3 11" xfId="2579"/>
    <cellStyle name="Comma 4 2 3 12" xfId="2639"/>
    <cellStyle name="Comma 4 2 3 13" xfId="1589"/>
    <cellStyle name="Comma 4 2 3 2" xfId="74"/>
    <cellStyle name="Comma 4 2 3 2 10" xfId="2592"/>
    <cellStyle name="Comma 4 2 3 2 11" xfId="2652"/>
    <cellStyle name="Comma 4 2 3 2 12" xfId="1591"/>
    <cellStyle name="Comma 4 2 3 2 2" xfId="103"/>
    <cellStyle name="Comma 4 2 3 2 2 2" xfId="157"/>
    <cellStyle name="Comma 4 2 3 2 2 2 2" xfId="1594"/>
    <cellStyle name="Comma 4 2 3 2 2 2 3" xfId="2733"/>
    <cellStyle name="Comma 4 2 3 2 2 2 4" xfId="1593"/>
    <cellStyle name="Comma 4 2 3 2 2 3" xfId="1595"/>
    <cellStyle name="Comma 4 2 3 2 2 4" xfId="1596"/>
    <cellStyle name="Comma 4 2 3 2 2 5" xfId="2620"/>
    <cellStyle name="Comma 4 2 3 2 2 6" xfId="2679"/>
    <cellStyle name="Comma 4 2 3 2 2 7" xfId="1592"/>
    <cellStyle name="Comma 4 2 3 2 3" xfId="130"/>
    <cellStyle name="Comma 4 2 3 2 3 2" xfId="1598"/>
    <cellStyle name="Comma 4 2 3 2 3 2 2" xfId="1599"/>
    <cellStyle name="Comma 4 2 3 2 3 3" xfId="1600"/>
    <cellStyle name="Comma 4 2 3 2 3 4" xfId="1601"/>
    <cellStyle name="Comma 4 2 3 2 3 5" xfId="2706"/>
    <cellStyle name="Comma 4 2 3 2 3 6" xfId="1597"/>
    <cellStyle name="Comma 4 2 3 2 4" xfId="1602"/>
    <cellStyle name="Comma 4 2 3 2 4 2" xfId="1603"/>
    <cellStyle name="Comma 4 2 3 2 4 2 2" xfId="1604"/>
    <cellStyle name="Comma 4 2 3 2 4 3" xfId="1605"/>
    <cellStyle name="Comma 4 2 3 2 4 4" xfId="1606"/>
    <cellStyle name="Comma 4 2 3 2 5" xfId="1607"/>
    <cellStyle name="Comma 4 2 3 2 5 2" xfId="1608"/>
    <cellStyle name="Comma 4 2 3 2 5 2 2" xfId="1609"/>
    <cellStyle name="Comma 4 2 3 2 5 3" xfId="1610"/>
    <cellStyle name="Comma 4 2 3 2 5 4" xfId="1611"/>
    <cellStyle name="Comma 4 2 3 2 6" xfId="1612"/>
    <cellStyle name="Comma 4 2 3 2 6 2" xfId="1613"/>
    <cellStyle name="Comma 4 2 3 2 6 3" xfId="1614"/>
    <cellStyle name="Comma 4 2 3 2 7" xfId="1615"/>
    <cellStyle name="Comma 4 2 3 2 7 2" xfId="1616"/>
    <cellStyle name="Comma 4 2 3 2 8" xfId="1617"/>
    <cellStyle name="Comma 4 2 3 2 9" xfId="1618"/>
    <cellStyle name="Comma 4 2 3 3" xfId="90"/>
    <cellStyle name="Comma 4 2 3 3 2" xfId="144"/>
    <cellStyle name="Comma 4 2 3 3 2 2" xfId="1621"/>
    <cellStyle name="Comma 4 2 3 3 2 3" xfId="2720"/>
    <cellStyle name="Comma 4 2 3 3 2 4" xfId="1620"/>
    <cellStyle name="Comma 4 2 3 3 3" xfId="1622"/>
    <cellStyle name="Comma 4 2 3 3 4" xfId="1623"/>
    <cellStyle name="Comma 4 2 3 3 5" xfId="2607"/>
    <cellStyle name="Comma 4 2 3 3 6" xfId="2666"/>
    <cellStyle name="Comma 4 2 3 3 7" xfId="1619"/>
    <cellStyle name="Comma 4 2 3 4" xfId="117"/>
    <cellStyle name="Comma 4 2 3 4 2" xfId="1625"/>
    <cellStyle name="Comma 4 2 3 4 2 2" xfId="1626"/>
    <cellStyle name="Comma 4 2 3 4 3" xfId="1627"/>
    <cellStyle name="Comma 4 2 3 4 4" xfId="1628"/>
    <cellStyle name="Comma 4 2 3 4 5" xfId="2693"/>
    <cellStyle name="Comma 4 2 3 4 6" xfId="1624"/>
    <cellStyle name="Comma 4 2 3 5" xfId="1629"/>
    <cellStyle name="Comma 4 2 3 5 2" xfId="1630"/>
    <cellStyle name="Comma 4 2 3 5 2 2" xfId="1631"/>
    <cellStyle name="Comma 4 2 3 5 3" xfId="1632"/>
    <cellStyle name="Comma 4 2 3 5 4" xfId="1633"/>
    <cellStyle name="Comma 4 2 3 6" xfId="1634"/>
    <cellStyle name="Comma 4 2 3 6 2" xfId="1635"/>
    <cellStyle name="Comma 4 2 3 6 2 2" xfId="1636"/>
    <cellStyle name="Comma 4 2 3 6 3" xfId="1637"/>
    <cellStyle name="Comma 4 2 3 6 4" xfId="1638"/>
    <cellStyle name="Comma 4 2 3 7" xfId="1639"/>
    <cellStyle name="Comma 4 2 3 7 2" xfId="1640"/>
    <cellStyle name="Comma 4 2 3 7 3" xfId="1641"/>
    <cellStyle name="Comma 4 2 3 8" xfId="1642"/>
    <cellStyle name="Comma 4 2 3 8 2" xfId="1643"/>
    <cellStyle name="Comma 4 2 3 9" xfId="1644"/>
    <cellStyle name="Comma 4 2 4" xfId="67"/>
    <cellStyle name="Comma 4 2 4 10" xfId="2585"/>
    <cellStyle name="Comma 4 2 4 11" xfId="2645"/>
    <cellStyle name="Comma 4 2 4 12" xfId="1645"/>
    <cellStyle name="Comma 4 2 4 2" xfId="96"/>
    <cellStyle name="Comma 4 2 4 2 2" xfId="150"/>
    <cellStyle name="Comma 4 2 4 2 2 2" xfId="1648"/>
    <cellStyle name="Comma 4 2 4 2 2 3" xfId="2726"/>
    <cellStyle name="Comma 4 2 4 2 2 4" xfId="1647"/>
    <cellStyle name="Comma 4 2 4 2 3" xfId="1649"/>
    <cellStyle name="Comma 4 2 4 2 4" xfId="1650"/>
    <cellStyle name="Comma 4 2 4 2 5" xfId="2613"/>
    <cellStyle name="Comma 4 2 4 2 6" xfId="2672"/>
    <cellStyle name="Comma 4 2 4 2 7" xfId="1646"/>
    <cellStyle name="Comma 4 2 4 3" xfId="123"/>
    <cellStyle name="Comma 4 2 4 3 2" xfId="1652"/>
    <cellStyle name="Comma 4 2 4 3 2 2" xfId="1653"/>
    <cellStyle name="Comma 4 2 4 3 3" xfId="1654"/>
    <cellStyle name="Comma 4 2 4 3 4" xfId="1655"/>
    <cellStyle name="Comma 4 2 4 3 5" xfId="2699"/>
    <cellStyle name="Comma 4 2 4 3 6" xfId="1651"/>
    <cellStyle name="Comma 4 2 4 4" xfId="1656"/>
    <cellStyle name="Comma 4 2 4 4 2" xfId="1657"/>
    <cellStyle name="Comma 4 2 4 4 2 2" xfId="1658"/>
    <cellStyle name="Comma 4 2 4 4 3" xfId="1659"/>
    <cellStyle name="Comma 4 2 4 4 4" xfId="1660"/>
    <cellStyle name="Comma 4 2 4 5" xfId="1661"/>
    <cellStyle name="Comma 4 2 4 5 2" xfId="1662"/>
    <cellStyle name="Comma 4 2 4 5 2 2" xfId="1663"/>
    <cellStyle name="Comma 4 2 4 5 3" xfId="1664"/>
    <cellStyle name="Comma 4 2 4 5 4" xfId="1665"/>
    <cellStyle name="Comma 4 2 4 6" xfId="1666"/>
    <cellStyle name="Comma 4 2 4 6 2" xfId="1667"/>
    <cellStyle name="Comma 4 2 4 6 3" xfId="1668"/>
    <cellStyle name="Comma 4 2 4 7" xfId="1669"/>
    <cellStyle name="Comma 4 2 4 7 2" xfId="1670"/>
    <cellStyle name="Comma 4 2 4 8" xfId="1671"/>
    <cellStyle name="Comma 4 2 4 9" xfId="1672"/>
    <cellStyle name="Comma 4 2 5" xfId="83"/>
    <cellStyle name="Comma 4 2 5 2" xfId="137"/>
    <cellStyle name="Comma 4 2 5 2 2" xfId="1675"/>
    <cellStyle name="Comma 4 2 5 2 3" xfId="2713"/>
    <cellStyle name="Comma 4 2 5 2 4" xfId="1674"/>
    <cellStyle name="Comma 4 2 5 3" xfId="1676"/>
    <cellStyle name="Comma 4 2 5 4" xfId="1677"/>
    <cellStyle name="Comma 4 2 5 5" xfId="2600"/>
    <cellStyle name="Comma 4 2 5 6" xfId="2659"/>
    <cellStyle name="Comma 4 2 5 7" xfId="1673"/>
    <cellStyle name="Comma 4 2 6" xfId="110"/>
    <cellStyle name="Comma 4 2 6 2" xfId="1679"/>
    <cellStyle name="Comma 4 2 6 2 2" xfId="1680"/>
    <cellStyle name="Comma 4 2 6 3" xfId="1681"/>
    <cellStyle name="Comma 4 2 6 4" xfId="1682"/>
    <cellStyle name="Comma 4 2 6 5" xfId="2686"/>
    <cellStyle name="Comma 4 2 6 6" xfId="1678"/>
    <cellStyle name="Comma 4 2 7" xfId="1683"/>
    <cellStyle name="Comma 4 2 7 2" xfId="1684"/>
    <cellStyle name="Comma 4 2 7 2 2" xfId="1685"/>
    <cellStyle name="Comma 4 2 7 3" xfId="1686"/>
    <cellStyle name="Comma 4 2 7 4" xfId="1687"/>
    <cellStyle name="Comma 4 2 8" xfId="1688"/>
    <cellStyle name="Comma 4 2 8 2" xfId="1689"/>
    <cellStyle name="Comma 4 2 8 2 2" xfId="1690"/>
    <cellStyle name="Comma 4 2 8 3" xfId="1691"/>
    <cellStyle name="Comma 4 2 8 4" xfId="1692"/>
    <cellStyle name="Comma 4 2 9" xfId="1693"/>
    <cellStyle name="Comma 4 2 9 2" xfId="1694"/>
    <cellStyle name="Comma 4 2 9 3" xfId="1695"/>
    <cellStyle name="Comma 4 3" xfId="134"/>
    <cellStyle name="Comma 4 3 10" xfId="1697"/>
    <cellStyle name="Comma 4 3 11" xfId="2710"/>
    <cellStyle name="Comma 4 3 12" xfId="1696"/>
    <cellStyle name="Comma 4 3 2" xfId="1698"/>
    <cellStyle name="Comma 4 3 2 2" xfId="1699"/>
    <cellStyle name="Comma 4 3 2 2 2" xfId="1700"/>
    <cellStyle name="Comma 4 3 2 2 2 2" xfId="1701"/>
    <cellStyle name="Comma 4 3 2 2 3" xfId="1702"/>
    <cellStyle name="Comma 4 3 2 2 4" xfId="1703"/>
    <cellStyle name="Comma 4 3 2 3" xfId="1704"/>
    <cellStyle name="Comma 4 3 2 3 2" xfId="1705"/>
    <cellStyle name="Comma 4 3 2 3 2 2" xfId="1706"/>
    <cellStyle name="Comma 4 3 2 3 3" xfId="1707"/>
    <cellStyle name="Comma 4 3 2 3 4" xfId="1708"/>
    <cellStyle name="Comma 4 3 2 4" xfId="1709"/>
    <cellStyle name="Comma 4 3 2 4 2" xfId="1710"/>
    <cellStyle name="Comma 4 3 2 4 2 2" xfId="1711"/>
    <cellStyle name="Comma 4 3 2 4 3" xfId="1712"/>
    <cellStyle name="Comma 4 3 2 4 4" xfId="1713"/>
    <cellStyle name="Comma 4 3 2 5" xfId="1714"/>
    <cellStyle name="Comma 4 3 2 5 2" xfId="1715"/>
    <cellStyle name="Comma 4 3 2 5 2 2" xfId="1716"/>
    <cellStyle name="Comma 4 3 2 5 3" xfId="1717"/>
    <cellStyle name="Comma 4 3 2 5 4" xfId="1718"/>
    <cellStyle name="Comma 4 3 2 6" xfId="1719"/>
    <cellStyle name="Comma 4 3 2 6 2" xfId="1720"/>
    <cellStyle name="Comma 4 3 2 6 3" xfId="1721"/>
    <cellStyle name="Comma 4 3 2 7" xfId="1722"/>
    <cellStyle name="Comma 4 3 2 7 2" xfId="1723"/>
    <cellStyle name="Comma 4 3 2 8" xfId="1724"/>
    <cellStyle name="Comma 4 3 2 9" xfId="1725"/>
    <cellStyle name="Comma 4 3 3" xfId="1726"/>
    <cellStyle name="Comma 4 3 3 2" xfId="1727"/>
    <cellStyle name="Comma 4 3 3 2 2" xfId="1728"/>
    <cellStyle name="Comma 4 3 3 3" xfId="1729"/>
    <cellStyle name="Comma 4 3 3 4" xfId="1730"/>
    <cellStyle name="Comma 4 3 4" xfId="1731"/>
    <cellStyle name="Comma 4 3 4 2" xfId="1732"/>
    <cellStyle name="Comma 4 3 4 2 2" xfId="1733"/>
    <cellStyle name="Comma 4 3 4 3" xfId="1734"/>
    <cellStyle name="Comma 4 3 4 4" xfId="1735"/>
    <cellStyle name="Comma 4 3 5" xfId="1736"/>
    <cellStyle name="Comma 4 3 5 2" xfId="1737"/>
    <cellStyle name="Comma 4 3 5 2 2" xfId="1738"/>
    <cellStyle name="Comma 4 3 5 3" xfId="1739"/>
    <cellStyle name="Comma 4 3 5 4" xfId="1740"/>
    <cellStyle name="Comma 4 3 6" xfId="1741"/>
    <cellStyle name="Comma 4 3 6 2" xfId="1742"/>
    <cellStyle name="Comma 4 3 6 2 2" xfId="1743"/>
    <cellStyle name="Comma 4 3 6 3" xfId="1744"/>
    <cellStyle name="Comma 4 3 6 4" xfId="1745"/>
    <cellStyle name="Comma 4 3 7" xfId="1746"/>
    <cellStyle name="Comma 4 3 7 2" xfId="1747"/>
    <cellStyle name="Comma 4 3 7 3" xfId="1748"/>
    <cellStyle name="Comma 4 3 8" xfId="1749"/>
    <cellStyle name="Comma 4 3 8 2" xfId="1750"/>
    <cellStyle name="Comma 4 3 9" xfId="1751"/>
    <cellStyle name="Comma 4 4" xfId="1752"/>
    <cellStyle name="Comma 4 4 10" xfId="1753"/>
    <cellStyle name="Comma 4 4 2" xfId="1754"/>
    <cellStyle name="Comma 4 4 2 2" xfId="1755"/>
    <cellStyle name="Comma 4 4 2 2 2" xfId="1756"/>
    <cellStyle name="Comma 4 4 2 2 2 2" xfId="1757"/>
    <cellStyle name="Comma 4 4 2 2 3" xfId="1758"/>
    <cellStyle name="Comma 4 4 2 2 4" xfId="1759"/>
    <cellStyle name="Comma 4 4 2 3" xfId="1760"/>
    <cellStyle name="Comma 4 4 2 3 2" xfId="1761"/>
    <cellStyle name="Comma 4 4 2 3 2 2" xfId="1762"/>
    <cellStyle name="Comma 4 4 2 3 3" xfId="1763"/>
    <cellStyle name="Comma 4 4 2 3 4" xfId="1764"/>
    <cellStyle name="Comma 4 4 2 4" xfId="1765"/>
    <cellStyle name="Comma 4 4 2 4 2" xfId="1766"/>
    <cellStyle name="Comma 4 4 2 4 2 2" xfId="1767"/>
    <cellStyle name="Comma 4 4 2 4 3" xfId="1768"/>
    <cellStyle name="Comma 4 4 2 4 4" xfId="1769"/>
    <cellStyle name="Comma 4 4 2 5" xfId="1770"/>
    <cellStyle name="Comma 4 4 2 5 2" xfId="1771"/>
    <cellStyle name="Comma 4 4 2 5 2 2" xfId="1772"/>
    <cellStyle name="Comma 4 4 2 5 3" xfId="1773"/>
    <cellStyle name="Comma 4 4 2 5 4" xfId="1774"/>
    <cellStyle name="Comma 4 4 2 6" xfId="1775"/>
    <cellStyle name="Comma 4 4 2 6 2" xfId="1776"/>
    <cellStyle name="Comma 4 4 2 6 3" xfId="1777"/>
    <cellStyle name="Comma 4 4 2 7" xfId="1778"/>
    <cellStyle name="Comma 4 4 2 7 2" xfId="1779"/>
    <cellStyle name="Comma 4 4 2 8" xfId="1780"/>
    <cellStyle name="Comma 4 4 2 9" xfId="1781"/>
    <cellStyle name="Comma 4 4 3" xfId="1782"/>
    <cellStyle name="Comma 4 4 3 2" xfId="1783"/>
    <cellStyle name="Comma 4 4 3 2 2" xfId="1784"/>
    <cellStyle name="Comma 4 4 3 3" xfId="1785"/>
    <cellStyle name="Comma 4 4 3 4" xfId="1786"/>
    <cellStyle name="Comma 4 4 4" xfId="1787"/>
    <cellStyle name="Comma 4 4 4 2" xfId="1788"/>
    <cellStyle name="Comma 4 4 4 2 2" xfId="1789"/>
    <cellStyle name="Comma 4 4 4 3" xfId="1790"/>
    <cellStyle name="Comma 4 4 4 4" xfId="1791"/>
    <cellStyle name="Comma 4 4 5" xfId="1792"/>
    <cellStyle name="Comma 4 4 5 2" xfId="1793"/>
    <cellStyle name="Comma 4 4 5 2 2" xfId="1794"/>
    <cellStyle name="Comma 4 4 5 3" xfId="1795"/>
    <cellStyle name="Comma 4 4 5 4" xfId="1796"/>
    <cellStyle name="Comma 4 4 6" xfId="1797"/>
    <cellStyle name="Comma 4 4 6 2" xfId="1798"/>
    <cellStyle name="Comma 4 4 6 2 2" xfId="1799"/>
    <cellStyle name="Comma 4 4 6 3" xfId="1800"/>
    <cellStyle name="Comma 4 4 6 4" xfId="1801"/>
    <cellStyle name="Comma 4 4 7" xfId="1802"/>
    <cellStyle name="Comma 4 4 7 2" xfId="1803"/>
    <cellStyle name="Comma 4 4 7 3" xfId="1804"/>
    <cellStyle name="Comma 4 4 8" xfId="1805"/>
    <cellStyle name="Comma 4 4 8 2" xfId="1806"/>
    <cellStyle name="Comma 4 4 9" xfId="1807"/>
    <cellStyle name="Comma 4 5" xfId="1808"/>
    <cellStyle name="Comma 4 5 2" xfId="1809"/>
    <cellStyle name="Comma 4 5 2 2" xfId="1810"/>
    <cellStyle name="Comma 4 5 2 2 2" xfId="1811"/>
    <cellStyle name="Comma 4 5 2 3" xfId="1812"/>
    <cellStyle name="Comma 4 5 2 4" xfId="1813"/>
    <cellStyle name="Comma 4 5 3" xfId="1814"/>
    <cellStyle name="Comma 4 5 3 2" xfId="1815"/>
    <cellStyle name="Comma 4 5 3 2 2" xfId="1816"/>
    <cellStyle name="Comma 4 5 3 3" xfId="1817"/>
    <cellStyle name="Comma 4 5 3 4" xfId="1818"/>
    <cellStyle name="Comma 4 5 4" xfId="1819"/>
    <cellStyle name="Comma 4 5 4 2" xfId="1820"/>
    <cellStyle name="Comma 4 5 4 2 2" xfId="1821"/>
    <cellStyle name="Comma 4 5 4 3" xfId="1822"/>
    <cellStyle name="Comma 4 5 4 4" xfId="1823"/>
    <cellStyle name="Comma 4 5 5" xfId="1824"/>
    <cellStyle name="Comma 4 5 5 2" xfId="1825"/>
    <cellStyle name="Comma 4 5 5 2 2" xfId="1826"/>
    <cellStyle name="Comma 4 5 5 3" xfId="1827"/>
    <cellStyle name="Comma 4 5 5 4" xfId="1828"/>
    <cellStyle name="Comma 4 5 6" xfId="1829"/>
    <cellStyle name="Comma 4 5 6 2" xfId="1830"/>
    <cellStyle name="Comma 4 5 6 3" xfId="1831"/>
    <cellStyle name="Comma 4 5 7" xfId="1832"/>
    <cellStyle name="Comma 4 5 7 2" xfId="1833"/>
    <cellStyle name="Comma 4 5 8" xfId="1834"/>
    <cellStyle name="Comma 4 5 9" xfId="1835"/>
    <cellStyle name="Comma 4 6" xfId="1836"/>
    <cellStyle name="Comma 4 6 2" xfId="1837"/>
    <cellStyle name="Comma 4 6 2 2" xfId="1838"/>
    <cellStyle name="Comma 4 6 3" xfId="1839"/>
    <cellStyle name="Comma 4 6 4" xfId="1840"/>
    <cellStyle name="Comma 4 7" xfId="1841"/>
    <cellStyle name="Comma 4 7 2" xfId="1842"/>
    <cellStyle name="Comma 4 7 2 2" xfId="1843"/>
    <cellStyle name="Comma 4 7 3" xfId="1844"/>
    <cellStyle name="Comma 4 7 4" xfId="1845"/>
    <cellStyle name="Comma 4 8" xfId="1846"/>
    <cellStyle name="Comma 4 8 2" xfId="1847"/>
    <cellStyle name="Comma 4 8 2 2" xfId="1848"/>
    <cellStyle name="Comma 4 8 3" xfId="1849"/>
    <cellStyle name="Comma 4 8 4" xfId="1850"/>
    <cellStyle name="Comma 4 9" xfId="1851"/>
    <cellStyle name="Comma 4 9 2" xfId="1852"/>
    <cellStyle name="Comma 4 9 2 2" xfId="1853"/>
    <cellStyle name="Comma 4 9 3" xfId="1854"/>
    <cellStyle name="Comma 4 9 4" xfId="1855"/>
    <cellStyle name="Comma 5" xfId="107"/>
    <cellStyle name="Comma 5 10" xfId="1857"/>
    <cellStyle name="Comma 5 10 2" xfId="1858"/>
    <cellStyle name="Comma 5 10 3" xfId="1859"/>
    <cellStyle name="Comma 5 11" xfId="1860"/>
    <cellStyle name="Comma 5 11 2" xfId="1861"/>
    <cellStyle name="Comma 5 12" xfId="1862"/>
    <cellStyle name="Comma 5 13" xfId="1863"/>
    <cellStyle name="Comma 5 14" xfId="2683"/>
    <cellStyle name="Comma 5 15" xfId="1856"/>
    <cellStyle name="Comma 5 2" xfId="1864"/>
    <cellStyle name="Comma 5 2 10" xfId="1865"/>
    <cellStyle name="Comma 5 2 2" xfId="1866"/>
    <cellStyle name="Comma 5 2 2 2" xfId="1867"/>
    <cellStyle name="Comma 5 2 2 2 2" xfId="1868"/>
    <cellStyle name="Comma 5 2 2 2 2 2" xfId="1869"/>
    <cellStyle name="Comma 5 2 2 2 3" xfId="1870"/>
    <cellStyle name="Comma 5 2 2 2 4" xfId="1871"/>
    <cellStyle name="Comma 5 2 2 3" xfId="1872"/>
    <cellStyle name="Comma 5 2 2 3 2" xfId="1873"/>
    <cellStyle name="Comma 5 2 2 3 2 2" xfId="1874"/>
    <cellStyle name="Comma 5 2 2 3 3" xfId="1875"/>
    <cellStyle name="Comma 5 2 2 3 4" xfId="1876"/>
    <cellStyle name="Comma 5 2 2 4" xfId="1877"/>
    <cellStyle name="Comma 5 2 2 4 2" xfId="1878"/>
    <cellStyle name="Comma 5 2 2 4 2 2" xfId="1879"/>
    <cellStyle name="Comma 5 2 2 4 3" xfId="1880"/>
    <cellStyle name="Comma 5 2 2 4 4" xfId="1881"/>
    <cellStyle name="Comma 5 2 2 5" xfId="1882"/>
    <cellStyle name="Comma 5 2 2 5 2" xfId="1883"/>
    <cellStyle name="Comma 5 2 2 5 2 2" xfId="1884"/>
    <cellStyle name="Comma 5 2 2 5 3" xfId="1885"/>
    <cellStyle name="Comma 5 2 2 5 4" xfId="1886"/>
    <cellStyle name="Comma 5 2 2 6" xfId="1887"/>
    <cellStyle name="Comma 5 2 2 6 2" xfId="1888"/>
    <cellStyle name="Comma 5 2 2 6 3" xfId="1889"/>
    <cellStyle name="Comma 5 2 2 7" xfId="1890"/>
    <cellStyle name="Comma 5 2 2 7 2" xfId="1891"/>
    <cellStyle name="Comma 5 2 2 8" xfId="1892"/>
    <cellStyle name="Comma 5 2 2 9" xfId="1893"/>
    <cellStyle name="Comma 5 2 3" xfId="1894"/>
    <cellStyle name="Comma 5 2 3 2" xfId="1895"/>
    <cellStyle name="Comma 5 2 3 2 2" xfId="1896"/>
    <cellStyle name="Comma 5 2 3 3" xfId="1897"/>
    <cellStyle name="Comma 5 2 3 4" xfId="1898"/>
    <cellStyle name="Comma 5 2 4" xfId="1899"/>
    <cellStyle name="Comma 5 2 4 2" xfId="1900"/>
    <cellStyle name="Comma 5 2 4 2 2" xfId="1901"/>
    <cellStyle name="Comma 5 2 4 3" xfId="1902"/>
    <cellStyle name="Comma 5 2 4 4" xfId="1903"/>
    <cellStyle name="Comma 5 2 5" xfId="1904"/>
    <cellStyle name="Comma 5 2 5 2" xfId="1905"/>
    <cellStyle name="Comma 5 2 5 2 2" xfId="1906"/>
    <cellStyle name="Comma 5 2 5 3" xfId="1907"/>
    <cellStyle name="Comma 5 2 5 4" xfId="1908"/>
    <cellStyle name="Comma 5 2 6" xfId="1909"/>
    <cellStyle name="Comma 5 2 6 2" xfId="1910"/>
    <cellStyle name="Comma 5 2 6 2 2" xfId="1911"/>
    <cellStyle name="Comma 5 2 6 3" xfId="1912"/>
    <cellStyle name="Comma 5 2 6 4" xfId="1913"/>
    <cellStyle name="Comma 5 2 7" xfId="1914"/>
    <cellStyle name="Comma 5 2 7 2" xfId="1915"/>
    <cellStyle name="Comma 5 2 7 3" xfId="1916"/>
    <cellStyle name="Comma 5 2 8" xfId="1917"/>
    <cellStyle name="Comma 5 2 8 2" xfId="1918"/>
    <cellStyle name="Comma 5 2 9" xfId="1919"/>
    <cellStyle name="Comma 5 3" xfId="1920"/>
    <cellStyle name="Comma 5 3 10" xfId="1921"/>
    <cellStyle name="Comma 5 3 2" xfId="1922"/>
    <cellStyle name="Comma 5 3 2 2" xfId="1923"/>
    <cellStyle name="Comma 5 3 2 2 2" xfId="1924"/>
    <cellStyle name="Comma 5 3 2 2 2 2" xfId="1925"/>
    <cellStyle name="Comma 5 3 2 2 3" xfId="1926"/>
    <cellStyle name="Comma 5 3 2 2 4" xfId="1927"/>
    <cellStyle name="Comma 5 3 2 3" xfId="1928"/>
    <cellStyle name="Comma 5 3 2 3 2" xfId="1929"/>
    <cellStyle name="Comma 5 3 2 3 2 2" xfId="1930"/>
    <cellStyle name="Comma 5 3 2 3 3" xfId="1931"/>
    <cellStyle name="Comma 5 3 2 3 4" xfId="1932"/>
    <cellStyle name="Comma 5 3 2 4" xfId="1933"/>
    <cellStyle name="Comma 5 3 2 4 2" xfId="1934"/>
    <cellStyle name="Comma 5 3 2 4 2 2" xfId="1935"/>
    <cellStyle name="Comma 5 3 2 4 3" xfId="1936"/>
    <cellStyle name="Comma 5 3 2 4 4" xfId="1937"/>
    <cellStyle name="Comma 5 3 2 5" xfId="1938"/>
    <cellStyle name="Comma 5 3 2 5 2" xfId="1939"/>
    <cellStyle name="Comma 5 3 2 5 2 2" xfId="1940"/>
    <cellStyle name="Comma 5 3 2 5 3" xfId="1941"/>
    <cellStyle name="Comma 5 3 2 5 4" xfId="1942"/>
    <cellStyle name="Comma 5 3 2 6" xfId="1943"/>
    <cellStyle name="Comma 5 3 2 6 2" xfId="1944"/>
    <cellStyle name="Comma 5 3 2 6 3" xfId="1945"/>
    <cellStyle name="Comma 5 3 2 7" xfId="1946"/>
    <cellStyle name="Comma 5 3 2 7 2" xfId="1947"/>
    <cellStyle name="Comma 5 3 2 8" xfId="1948"/>
    <cellStyle name="Comma 5 3 2 9" xfId="1949"/>
    <cellStyle name="Comma 5 3 3" xfId="1950"/>
    <cellStyle name="Comma 5 3 3 2" xfId="1951"/>
    <cellStyle name="Comma 5 3 3 2 2" xfId="1952"/>
    <cellStyle name="Comma 5 3 3 3" xfId="1953"/>
    <cellStyle name="Comma 5 3 3 4" xfId="1954"/>
    <cellStyle name="Comma 5 3 4" xfId="1955"/>
    <cellStyle name="Comma 5 3 4 2" xfId="1956"/>
    <cellStyle name="Comma 5 3 4 2 2" xfId="1957"/>
    <cellStyle name="Comma 5 3 4 3" xfId="1958"/>
    <cellStyle name="Comma 5 3 4 4" xfId="1959"/>
    <cellStyle name="Comma 5 3 5" xfId="1960"/>
    <cellStyle name="Comma 5 3 5 2" xfId="1961"/>
    <cellStyle name="Comma 5 3 5 2 2" xfId="1962"/>
    <cellStyle name="Comma 5 3 5 3" xfId="1963"/>
    <cellStyle name="Comma 5 3 5 4" xfId="1964"/>
    <cellStyle name="Comma 5 3 6" xfId="1965"/>
    <cellStyle name="Comma 5 3 6 2" xfId="1966"/>
    <cellStyle name="Comma 5 3 6 2 2" xfId="1967"/>
    <cellStyle name="Comma 5 3 6 3" xfId="1968"/>
    <cellStyle name="Comma 5 3 6 4" xfId="1969"/>
    <cellStyle name="Comma 5 3 7" xfId="1970"/>
    <cellStyle name="Comma 5 3 7 2" xfId="1971"/>
    <cellStyle name="Comma 5 3 7 3" xfId="1972"/>
    <cellStyle name="Comma 5 3 8" xfId="1973"/>
    <cellStyle name="Comma 5 3 8 2" xfId="1974"/>
    <cellStyle name="Comma 5 3 9" xfId="1975"/>
    <cellStyle name="Comma 5 4" xfId="1976"/>
    <cellStyle name="Comma 5 4 10" xfId="1977"/>
    <cellStyle name="Comma 5 4 2" xfId="1978"/>
    <cellStyle name="Comma 5 4 2 2" xfId="1979"/>
    <cellStyle name="Comma 5 4 2 2 2" xfId="1980"/>
    <cellStyle name="Comma 5 4 2 2 2 2" xfId="1981"/>
    <cellStyle name="Comma 5 4 2 2 3" xfId="1982"/>
    <cellStyle name="Comma 5 4 2 2 4" xfId="1983"/>
    <cellStyle name="Comma 5 4 2 3" xfId="1984"/>
    <cellStyle name="Comma 5 4 2 3 2" xfId="1985"/>
    <cellStyle name="Comma 5 4 2 3 2 2" xfId="1986"/>
    <cellStyle name="Comma 5 4 2 3 3" xfId="1987"/>
    <cellStyle name="Comma 5 4 2 3 4" xfId="1988"/>
    <cellStyle name="Comma 5 4 2 4" xfId="1989"/>
    <cellStyle name="Comma 5 4 2 4 2" xfId="1990"/>
    <cellStyle name="Comma 5 4 2 4 2 2" xfId="1991"/>
    <cellStyle name="Comma 5 4 2 4 3" xfId="1992"/>
    <cellStyle name="Comma 5 4 2 4 4" xfId="1993"/>
    <cellStyle name="Comma 5 4 2 5" xfId="1994"/>
    <cellStyle name="Comma 5 4 2 5 2" xfId="1995"/>
    <cellStyle name="Comma 5 4 2 5 2 2" xfId="1996"/>
    <cellStyle name="Comma 5 4 2 5 3" xfId="1997"/>
    <cellStyle name="Comma 5 4 2 5 4" xfId="1998"/>
    <cellStyle name="Comma 5 4 2 6" xfId="1999"/>
    <cellStyle name="Comma 5 4 2 6 2" xfId="2000"/>
    <cellStyle name="Comma 5 4 2 6 3" xfId="2001"/>
    <cellStyle name="Comma 5 4 2 7" xfId="2002"/>
    <cellStyle name="Comma 5 4 2 7 2" xfId="2003"/>
    <cellStyle name="Comma 5 4 2 8" xfId="2004"/>
    <cellStyle name="Comma 5 4 2 9" xfId="2005"/>
    <cellStyle name="Comma 5 4 3" xfId="2006"/>
    <cellStyle name="Comma 5 4 3 2" xfId="2007"/>
    <cellStyle name="Comma 5 4 3 2 2" xfId="2008"/>
    <cellStyle name="Comma 5 4 3 3" xfId="2009"/>
    <cellStyle name="Comma 5 4 3 4" xfId="2010"/>
    <cellStyle name="Comma 5 4 4" xfId="2011"/>
    <cellStyle name="Comma 5 4 4 2" xfId="2012"/>
    <cellStyle name="Comma 5 4 4 2 2" xfId="2013"/>
    <cellStyle name="Comma 5 4 4 3" xfId="2014"/>
    <cellStyle name="Comma 5 4 4 4" xfId="2015"/>
    <cellStyle name="Comma 5 4 5" xfId="2016"/>
    <cellStyle name="Comma 5 4 5 2" xfId="2017"/>
    <cellStyle name="Comma 5 4 5 2 2" xfId="2018"/>
    <cellStyle name="Comma 5 4 5 3" xfId="2019"/>
    <cellStyle name="Comma 5 4 5 4" xfId="2020"/>
    <cellStyle name="Comma 5 4 6" xfId="2021"/>
    <cellStyle name="Comma 5 4 6 2" xfId="2022"/>
    <cellStyle name="Comma 5 4 6 2 2" xfId="2023"/>
    <cellStyle name="Comma 5 4 6 3" xfId="2024"/>
    <cellStyle name="Comma 5 4 6 4" xfId="2025"/>
    <cellStyle name="Comma 5 4 7" xfId="2026"/>
    <cellStyle name="Comma 5 4 7 2" xfId="2027"/>
    <cellStyle name="Comma 5 4 7 3" xfId="2028"/>
    <cellStyle name="Comma 5 4 8" xfId="2029"/>
    <cellStyle name="Comma 5 4 8 2" xfId="2030"/>
    <cellStyle name="Comma 5 4 9" xfId="2031"/>
    <cellStyle name="Comma 5 5" xfId="2032"/>
    <cellStyle name="Comma 5 5 2" xfId="2033"/>
    <cellStyle name="Comma 5 5 2 2" xfId="2034"/>
    <cellStyle name="Comma 5 5 2 2 2" xfId="2035"/>
    <cellStyle name="Comma 5 5 2 3" xfId="2036"/>
    <cellStyle name="Comma 5 5 2 4" xfId="2037"/>
    <cellStyle name="Comma 5 5 3" xfId="2038"/>
    <cellStyle name="Comma 5 5 3 2" xfId="2039"/>
    <cellStyle name="Comma 5 5 3 2 2" xfId="2040"/>
    <cellStyle name="Comma 5 5 3 3" xfId="2041"/>
    <cellStyle name="Comma 5 5 3 4" xfId="2042"/>
    <cellStyle name="Comma 5 5 4" xfId="2043"/>
    <cellStyle name="Comma 5 5 4 2" xfId="2044"/>
    <cellStyle name="Comma 5 5 4 2 2" xfId="2045"/>
    <cellStyle name="Comma 5 5 4 3" xfId="2046"/>
    <cellStyle name="Comma 5 5 4 4" xfId="2047"/>
    <cellStyle name="Comma 5 5 5" xfId="2048"/>
    <cellStyle name="Comma 5 5 5 2" xfId="2049"/>
    <cellStyle name="Comma 5 5 5 2 2" xfId="2050"/>
    <cellStyle name="Comma 5 5 5 3" xfId="2051"/>
    <cellStyle name="Comma 5 5 5 4" xfId="2052"/>
    <cellStyle name="Comma 5 5 6" xfId="2053"/>
    <cellStyle name="Comma 5 5 6 2" xfId="2054"/>
    <cellStyle name="Comma 5 5 6 3" xfId="2055"/>
    <cellStyle name="Comma 5 5 7" xfId="2056"/>
    <cellStyle name="Comma 5 5 7 2" xfId="2057"/>
    <cellStyle name="Comma 5 5 8" xfId="2058"/>
    <cellStyle name="Comma 5 5 9" xfId="2059"/>
    <cellStyle name="Comma 5 6" xfId="2060"/>
    <cellStyle name="Comma 5 6 2" xfId="2061"/>
    <cellStyle name="Comma 5 6 2 2" xfId="2062"/>
    <cellStyle name="Comma 5 6 3" xfId="2063"/>
    <cellStyle name="Comma 5 6 4" xfId="2064"/>
    <cellStyle name="Comma 5 7" xfId="2065"/>
    <cellStyle name="Comma 5 7 2" xfId="2066"/>
    <cellStyle name="Comma 5 7 2 2" xfId="2067"/>
    <cellStyle name="Comma 5 7 3" xfId="2068"/>
    <cellStyle name="Comma 5 7 4" xfId="2069"/>
    <cellStyle name="Comma 5 8" xfId="2070"/>
    <cellStyle name="Comma 5 8 2" xfId="2071"/>
    <cellStyle name="Comma 5 8 2 2" xfId="2072"/>
    <cellStyle name="Comma 5 8 3" xfId="2073"/>
    <cellStyle name="Comma 5 8 4" xfId="2074"/>
    <cellStyle name="Comma 5 9" xfId="2075"/>
    <cellStyle name="Comma 5 9 2" xfId="2076"/>
    <cellStyle name="Comma 5 9 2 2" xfId="2077"/>
    <cellStyle name="Comma 5 9 3" xfId="2078"/>
    <cellStyle name="Comma 5 9 4" xfId="2079"/>
    <cellStyle name="Comma 6" xfId="2080"/>
    <cellStyle name="Comma 6 10" xfId="2081"/>
    <cellStyle name="Comma 6 10 2" xfId="2082"/>
    <cellStyle name="Comma 6 10 3" xfId="2083"/>
    <cellStyle name="Comma 6 11" xfId="2084"/>
    <cellStyle name="Comma 6 11 2" xfId="2085"/>
    <cellStyle name="Comma 6 12" xfId="2086"/>
    <cellStyle name="Comma 6 13" xfId="2087"/>
    <cellStyle name="Comma 6 2" xfId="2088"/>
    <cellStyle name="Comma 6 2 10" xfId="2089"/>
    <cellStyle name="Comma 6 2 2" xfId="2090"/>
    <cellStyle name="Comma 6 2 2 2" xfId="2091"/>
    <cellStyle name="Comma 6 2 2 2 2" xfId="2092"/>
    <cellStyle name="Comma 6 2 2 2 2 2" xfId="2093"/>
    <cellStyle name="Comma 6 2 2 2 3" xfId="2094"/>
    <cellStyle name="Comma 6 2 2 2 4" xfId="2095"/>
    <cellStyle name="Comma 6 2 2 3" xfId="2096"/>
    <cellStyle name="Comma 6 2 2 3 2" xfId="2097"/>
    <cellStyle name="Comma 6 2 2 3 2 2" xfId="2098"/>
    <cellStyle name="Comma 6 2 2 3 3" xfId="2099"/>
    <cellStyle name="Comma 6 2 2 3 4" xfId="2100"/>
    <cellStyle name="Comma 6 2 2 4" xfId="2101"/>
    <cellStyle name="Comma 6 2 2 4 2" xfId="2102"/>
    <cellStyle name="Comma 6 2 2 4 2 2" xfId="2103"/>
    <cellStyle name="Comma 6 2 2 4 3" xfId="2104"/>
    <cellStyle name="Comma 6 2 2 4 4" xfId="2105"/>
    <cellStyle name="Comma 6 2 2 5" xfId="2106"/>
    <cellStyle name="Comma 6 2 2 5 2" xfId="2107"/>
    <cellStyle name="Comma 6 2 2 5 2 2" xfId="2108"/>
    <cellStyle name="Comma 6 2 2 5 3" xfId="2109"/>
    <cellStyle name="Comma 6 2 2 5 4" xfId="2110"/>
    <cellStyle name="Comma 6 2 2 6" xfId="2111"/>
    <cellStyle name="Comma 6 2 2 6 2" xfId="2112"/>
    <cellStyle name="Comma 6 2 2 6 3" xfId="2113"/>
    <cellStyle name="Comma 6 2 2 7" xfId="2114"/>
    <cellStyle name="Comma 6 2 2 7 2" xfId="2115"/>
    <cellStyle name="Comma 6 2 2 8" xfId="2116"/>
    <cellStyle name="Comma 6 2 2 9" xfId="2117"/>
    <cellStyle name="Comma 6 2 3" xfId="2118"/>
    <cellStyle name="Comma 6 2 3 2" xfId="2119"/>
    <cellStyle name="Comma 6 2 3 2 2" xfId="2120"/>
    <cellStyle name="Comma 6 2 3 3" xfId="2121"/>
    <cellStyle name="Comma 6 2 3 4" xfId="2122"/>
    <cellStyle name="Comma 6 2 4" xfId="2123"/>
    <cellStyle name="Comma 6 2 4 2" xfId="2124"/>
    <cellStyle name="Comma 6 2 4 2 2" xfId="2125"/>
    <cellStyle name="Comma 6 2 4 3" xfId="2126"/>
    <cellStyle name="Comma 6 2 4 4" xfId="2127"/>
    <cellStyle name="Comma 6 2 5" xfId="2128"/>
    <cellStyle name="Comma 6 2 5 2" xfId="2129"/>
    <cellStyle name="Comma 6 2 5 2 2" xfId="2130"/>
    <cellStyle name="Comma 6 2 5 3" xfId="2131"/>
    <cellStyle name="Comma 6 2 5 4" xfId="2132"/>
    <cellStyle name="Comma 6 2 6" xfId="2133"/>
    <cellStyle name="Comma 6 2 6 2" xfId="2134"/>
    <cellStyle name="Comma 6 2 6 2 2" xfId="2135"/>
    <cellStyle name="Comma 6 2 6 3" xfId="2136"/>
    <cellStyle name="Comma 6 2 6 4" xfId="2137"/>
    <cellStyle name="Comma 6 2 7" xfId="2138"/>
    <cellStyle name="Comma 6 2 7 2" xfId="2139"/>
    <cellStyle name="Comma 6 2 7 3" xfId="2140"/>
    <cellStyle name="Comma 6 2 8" xfId="2141"/>
    <cellStyle name="Comma 6 2 8 2" xfId="2142"/>
    <cellStyle name="Comma 6 2 9" xfId="2143"/>
    <cellStyle name="Comma 6 3" xfId="2144"/>
    <cellStyle name="Comma 6 3 10" xfId="2145"/>
    <cellStyle name="Comma 6 3 2" xfId="2146"/>
    <cellStyle name="Comma 6 3 2 2" xfId="2147"/>
    <cellStyle name="Comma 6 3 2 2 2" xfId="2148"/>
    <cellStyle name="Comma 6 3 2 2 2 2" xfId="2149"/>
    <cellStyle name="Comma 6 3 2 2 3" xfId="2150"/>
    <cellStyle name="Comma 6 3 2 2 4" xfId="2151"/>
    <cellStyle name="Comma 6 3 2 3" xfId="2152"/>
    <cellStyle name="Comma 6 3 2 3 2" xfId="2153"/>
    <cellStyle name="Comma 6 3 2 3 2 2" xfId="2154"/>
    <cellStyle name="Comma 6 3 2 3 3" xfId="2155"/>
    <cellStyle name="Comma 6 3 2 3 4" xfId="2156"/>
    <cellStyle name="Comma 6 3 2 4" xfId="2157"/>
    <cellStyle name="Comma 6 3 2 4 2" xfId="2158"/>
    <cellStyle name="Comma 6 3 2 4 2 2" xfId="2159"/>
    <cellStyle name="Comma 6 3 2 4 3" xfId="2160"/>
    <cellStyle name="Comma 6 3 2 4 4" xfId="2161"/>
    <cellStyle name="Comma 6 3 2 5" xfId="2162"/>
    <cellStyle name="Comma 6 3 2 5 2" xfId="2163"/>
    <cellStyle name="Comma 6 3 2 5 2 2" xfId="2164"/>
    <cellStyle name="Comma 6 3 2 5 3" xfId="2165"/>
    <cellStyle name="Comma 6 3 2 5 4" xfId="2166"/>
    <cellStyle name="Comma 6 3 2 6" xfId="2167"/>
    <cellStyle name="Comma 6 3 2 6 2" xfId="2168"/>
    <cellStyle name="Comma 6 3 2 6 3" xfId="2169"/>
    <cellStyle name="Comma 6 3 2 7" xfId="2170"/>
    <cellStyle name="Comma 6 3 2 7 2" xfId="2171"/>
    <cellStyle name="Comma 6 3 2 8" xfId="2172"/>
    <cellStyle name="Comma 6 3 2 9" xfId="2173"/>
    <cellStyle name="Comma 6 3 3" xfId="2174"/>
    <cellStyle name="Comma 6 3 3 2" xfId="2175"/>
    <cellStyle name="Comma 6 3 3 2 2" xfId="2176"/>
    <cellStyle name="Comma 6 3 3 3" xfId="2177"/>
    <cellStyle name="Comma 6 3 3 4" xfId="2178"/>
    <cellStyle name="Comma 6 3 4" xfId="2179"/>
    <cellStyle name="Comma 6 3 4 2" xfId="2180"/>
    <cellStyle name="Comma 6 3 4 2 2" xfId="2181"/>
    <cellStyle name="Comma 6 3 4 3" xfId="2182"/>
    <cellStyle name="Comma 6 3 4 4" xfId="2183"/>
    <cellStyle name="Comma 6 3 5" xfId="2184"/>
    <cellStyle name="Comma 6 3 5 2" xfId="2185"/>
    <cellStyle name="Comma 6 3 5 2 2" xfId="2186"/>
    <cellStyle name="Comma 6 3 5 3" xfId="2187"/>
    <cellStyle name="Comma 6 3 5 4" xfId="2188"/>
    <cellStyle name="Comma 6 3 6" xfId="2189"/>
    <cellStyle name="Comma 6 3 6 2" xfId="2190"/>
    <cellStyle name="Comma 6 3 6 2 2" xfId="2191"/>
    <cellStyle name="Comma 6 3 6 3" xfId="2192"/>
    <cellStyle name="Comma 6 3 6 4" xfId="2193"/>
    <cellStyle name="Comma 6 3 7" xfId="2194"/>
    <cellStyle name="Comma 6 3 7 2" xfId="2195"/>
    <cellStyle name="Comma 6 3 7 3" xfId="2196"/>
    <cellStyle name="Comma 6 3 8" xfId="2197"/>
    <cellStyle name="Comma 6 3 8 2" xfId="2198"/>
    <cellStyle name="Comma 6 3 9" xfId="2199"/>
    <cellStyle name="Comma 6 4" xfId="2200"/>
    <cellStyle name="Comma 6 4 10" xfId="2201"/>
    <cellStyle name="Comma 6 4 2" xfId="2202"/>
    <cellStyle name="Comma 6 4 2 2" xfId="2203"/>
    <cellStyle name="Comma 6 4 2 2 2" xfId="2204"/>
    <cellStyle name="Comma 6 4 2 2 2 2" xfId="2205"/>
    <cellStyle name="Comma 6 4 2 2 3" xfId="2206"/>
    <cellStyle name="Comma 6 4 2 2 4" xfId="2207"/>
    <cellStyle name="Comma 6 4 2 3" xfId="2208"/>
    <cellStyle name="Comma 6 4 2 3 2" xfId="2209"/>
    <cellStyle name="Comma 6 4 2 3 2 2" xfId="2210"/>
    <cellStyle name="Comma 6 4 2 3 3" xfId="2211"/>
    <cellStyle name="Comma 6 4 2 3 4" xfId="2212"/>
    <cellStyle name="Comma 6 4 2 4" xfId="2213"/>
    <cellStyle name="Comma 6 4 2 4 2" xfId="2214"/>
    <cellStyle name="Comma 6 4 2 4 2 2" xfId="2215"/>
    <cellStyle name="Comma 6 4 2 4 3" xfId="2216"/>
    <cellStyle name="Comma 6 4 2 4 4" xfId="2217"/>
    <cellStyle name="Comma 6 4 2 5" xfId="2218"/>
    <cellStyle name="Comma 6 4 2 5 2" xfId="2219"/>
    <cellStyle name="Comma 6 4 2 5 2 2" xfId="2220"/>
    <cellStyle name="Comma 6 4 2 5 3" xfId="2221"/>
    <cellStyle name="Comma 6 4 2 5 4" xfId="2222"/>
    <cellStyle name="Comma 6 4 2 6" xfId="2223"/>
    <cellStyle name="Comma 6 4 2 6 2" xfId="2224"/>
    <cellStyle name="Comma 6 4 2 6 3" xfId="2225"/>
    <cellStyle name="Comma 6 4 2 7" xfId="2226"/>
    <cellStyle name="Comma 6 4 2 7 2" xfId="2227"/>
    <cellStyle name="Comma 6 4 2 8" xfId="2228"/>
    <cellStyle name="Comma 6 4 2 9" xfId="2229"/>
    <cellStyle name="Comma 6 4 3" xfId="2230"/>
    <cellStyle name="Comma 6 4 3 2" xfId="2231"/>
    <cellStyle name="Comma 6 4 3 2 2" xfId="2232"/>
    <cellStyle name="Comma 6 4 3 3" xfId="2233"/>
    <cellStyle name="Comma 6 4 3 4" xfId="2234"/>
    <cellStyle name="Comma 6 4 4" xfId="2235"/>
    <cellStyle name="Comma 6 4 4 2" xfId="2236"/>
    <cellStyle name="Comma 6 4 4 2 2" xfId="2237"/>
    <cellStyle name="Comma 6 4 4 3" xfId="2238"/>
    <cellStyle name="Comma 6 4 4 4" xfId="2239"/>
    <cellStyle name="Comma 6 4 5" xfId="2240"/>
    <cellStyle name="Comma 6 4 5 2" xfId="2241"/>
    <cellStyle name="Comma 6 4 5 2 2" xfId="2242"/>
    <cellStyle name="Comma 6 4 5 3" xfId="2243"/>
    <cellStyle name="Comma 6 4 5 4" xfId="2244"/>
    <cellStyle name="Comma 6 4 6" xfId="2245"/>
    <cellStyle name="Comma 6 4 6 2" xfId="2246"/>
    <cellStyle name="Comma 6 4 6 2 2" xfId="2247"/>
    <cellStyle name="Comma 6 4 6 3" xfId="2248"/>
    <cellStyle name="Comma 6 4 6 4" xfId="2249"/>
    <cellStyle name="Comma 6 4 7" xfId="2250"/>
    <cellStyle name="Comma 6 4 7 2" xfId="2251"/>
    <cellStyle name="Comma 6 4 7 3" xfId="2252"/>
    <cellStyle name="Comma 6 4 8" xfId="2253"/>
    <cellStyle name="Comma 6 4 8 2" xfId="2254"/>
    <cellStyle name="Comma 6 4 9" xfId="2255"/>
    <cellStyle name="Comma 6 5" xfId="2256"/>
    <cellStyle name="Comma 6 5 2" xfId="2257"/>
    <cellStyle name="Comma 6 5 2 2" xfId="2258"/>
    <cellStyle name="Comma 6 5 2 2 2" xfId="2259"/>
    <cellStyle name="Comma 6 5 2 3" xfId="2260"/>
    <cellStyle name="Comma 6 5 2 4" xfId="2261"/>
    <cellStyle name="Comma 6 5 3" xfId="2262"/>
    <cellStyle name="Comma 6 5 3 2" xfId="2263"/>
    <cellStyle name="Comma 6 5 3 2 2" xfId="2264"/>
    <cellStyle name="Comma 6 5 3 3" xfId="2265"/>
    <cellStyle name="Comma 6 5 3 4" xfId="2266"/>
    <cellStyle name="Comma 6 5 4" xfId="2267"/>
    <cellStyle name="Comma 6 5 4 2" xfId="2268"/>
    <cellStyle name="Comma 6 5 4 2 2" xfId="2269"/>
    <cellStyle name="Comma 6 5 4 3" xfId="2270"/>
    <cellStyle name="Comma 6 5 4 4" xfId="2271"/>
    <cellStyle name="Comma 6 5 5" xfId="2272"/>
    <cellStyle name="Comma 6 5 5 2" xfId="2273"/>
    <cellStyle name="Comma 6 5 5 2 2" xfId="2274"/>
    <cellStyle name="Comma 6 5 5 3" xfId="2275"/>
    <cellStyle name="Comma 6 5 5 4" xfId="2276"/>
    <cellStyle name="Comma 6 5 6" xfId="2277"/>
    <cellStyle name="Comma 6 5 6 2" xfId="2278"/>
    <cellStyle name="Comma 6 5 6 3" xfId="2279"/>
    <cellStyle name="Comma 6 5 7" xfId="2280"/>
    <cellStyle name="Comma 6 5 7 2" xfId="2281"/>
    <cellStyle name="Comma 6 5 8" xfId="2282"/>
    <cellStyle name="Comma 6 5 9" xfId="2283"/>
    <cellStyle name="Comma 6 6" xfId="2284"/>
    <cellStyle name="Comma 6 6 2" xfId="2285"/>
    <cellStyle name="Comma 6 6 2 2" xfId="2286"/>
    <cellStyle name="Comma 6 6 3" xfId="2287"/>
    <cellStyle name="Comma 6 6 4" xfId="2288"/>
    <cellStyle name="Comma 6 7" xfId="2289"/>
    <cellStyle name="Comma 6 7 2" xfId="2290"/>
    <cellStyle name="Comma 6 7 2 2" xfId="2291"/>
    <cellStyle name="Comma 6 7 3" xfId="2292"/>
    <cellStyle name="Comma 6 7 4" xfId="2293"/>
    <cellStyle name="Comma 6 8" xfId="2294"/>
    <cellStyle name="Comma 6 8 2" xfId="2295"/>
    <cellStyle name="Comma 6 8 2 2" xfId="2296"/>
    <cellStyle name="Comma 6 8 3" xfId="2297"/>
    <cellStyle name="Comma 6 8 4" xfId="2298"/>
    <cellStyle name="Comma 6 9" xfId="2299"/>
    <cellStyle name="Comma 6 9 2" xfId="2300"/>
    <cellStyle name="Comma 6 9 2 2" xfId="2301"/>
    <cellStyle name="Comma 6 9 3" xfId="2302"/>
    <cellStyle name="Comma 6 9 4" xfId="2303"/>
    <cellStyle name="Comma 7" xfId="2304"/>
    <cellStyle name="Comma 7 10" xfId="2305"/>
    <cellStyle name="Comma 7 10 2" xfId="2306"/>
    <cellStyle name="Comma 7 10 3" xfId="2307"/>
    <cellStyle name="Comma 7 11" xfId="2308"/>
    <cellStyle name="Comma 7 11 2" xfId="2309"/>
    <cellStyle name="Comma 7 12" xfId="2310"/>
    <cellStyle name="Comma 7 13" xfId="2311"/>
    <cellStyle name="Comma 7 2" xfId="2312"/>
    <cellStyle name="Comma 7 2 10" xfId="2313"/>
    <cellStyle name="Comma 7 2 2" xfId="2314"/>
    <cellStyle name="Comma 7 2 2 2" xfId="2315"/>
    <cellStyle name="Comma 7 2 2 2 2" xfId="2316"/>
    <cellStyle name="Comma 7 2 2 2 2 2" xfId="2317"/>
    <cellStyle name="Comma 7 2 2 2 3" xfId="2318"/>
    <cellStyle name="Comma 7 2 2 2 4" xfId="2319"/>
    <cellStyle name="Comma 7 2 2 3" xfId="2320"/>
    <cellStyle name="Comma 7 2 2 3 2" xfId="2321"/>
    <cellStyle name="Comma 7 2 2 3 2 2" xfId="2322"/>
    <cellStyle name="Comma 7 2 2 3 3" xfId="2323"/>
    <cellStyle name="Comma 7 2 2 3 4" xfId="2324"/>
    <cellStyle name="Comma 7 2 2 4" xfId="2325"/>
    <cellStyle name="Comma 7 2 2 4 2" xfId="2326"/>
    <cellStyle name="Comma 7 2 2 4 2 2" xfId="2327"/>
    <cellStyle name="Comma 7 2 2 4 3" xfId="2328"/>
    <cellStyle name="Comma 7 2 2 4 4" xfId="2329"/>
    <cellStyle name="Comma 7 2 2 5" xfId="2330"/>
    <cellStyle name="Comma 7 2 2 5 2" xfId="2331"/>
    <cellStyle name="Comma 7 2 2 5 2 2" xfId="2332"/>
    <cellStyle name="Comma 7 2 2 5 3" xfId="2333"/>
    <cellStyle name="Comma 7 2 2 5 4" xfId="2334"/>
    <cellStyle name="Comma 7 2 2 6" xfId="2335"/>
    <cellStyle name="Comma 7 2 2 6 2" xfId="2336"/>
    <cellStyle name="Comma 7 2 2 6 3" xfId="2337"/>
    <cellStyle name="Comma 7 2 2 7" xfId="2338"/>
    <cellStyle name="Comma 7 2 2 7 2" xfId="2339"/>
    <cellStyle name="Comma 7 2 2 8" xfId="2340"/>
    <cellStyle name="Comma 7 2 2 9" xfId="2341"/>
    <cellStyle name="Comma 7 2 3" xfId="2342"/>
    <cellStyle name="Comma 7 2 3 2" xfId="2343"/>
    <cellStyle name="Comma 7 2 3 2 2" xfId="2344"/>
    <cellStyle name="Comma 7 2 3 3" xfId="2345"/>
    <cellStyle name="Comma 7 2 3 4" xfId="2346"/>
    <cellStyle name="Comma 7 2 4" xfId="2347"/>
    <cellStyle name="Comma 7 2 4 2" xfId="2348"/>
    <cellStyle name="Comma 7 2 4 2 2" xfId="2349"/>
    <cellStyle name="Comma 7 2 4 3" xfId="2350"/>
    <cellStyle name="Comma 7 2 4 4" xfId="2351"/>
    <cellStyle name="Comma 7 2 5" xfId="2352"/>
    <cellStyle name="Comma 7 2 5 2" xfId="2353"/>
    <cellStyle name="Comma 7 2 5 2 2" xfId="2354"/>
    <cellStyle name="Comma 7 2 5 3" xfId="2355"/>
    <cellStyle name="Comma 7 2 5 4" xfId="2356"/>
    <cellStyle name="Comma 7 2 6" xfId="2357"/>
    <cellStyle name="Comma 7 2 6 2" xfId="2358"/>
    <cellStyle name="Comma 7 2 6 2 2" xfId="2359"/>
    <cellStyle name="Comma 7 2 6 3" xfId="2360"/>
    <cellStyle name="Comma 7 2 6 4" xfId="2361"/>
    <cellStyle name="Comma 7 2 7" xfId="2362"/>
    <cellStyle name="Comma 7 2 7 2" xfId="2363"/>
    <cellStyle name="Comma 7 2 7 3" xfId="2364"/>
    <cellStyle name="Comma 7 2 8" xfId="2365"/>
    <cellStyle name="Comma 7 2 8 2" xfId="2366"/>
    <cellStyle name="Comma 7 2 9" xfId="2367"/>
    <cellStyle name="Comma 7 3" xfId="2368"/>
    <cellStyle name="Comma 7 3 10" xfId="2369"/>
    <cellStyle name="Comma 7 3 2" xfId="2370"/>
    <cellStyle name="Comma 7 3 2 2" xfId="2371"/>
    <cellStyle name="Comma 7 3 2 2 2" xfId="2372"/>
    <cellStyle name="Comma 7 3 2 2 2 2" xfId="2373"/>
    <cellStyle name="Comma 7 3 2 2 3" xfId="2374"/>
    <cellStyle name="Comma 7 3 2 2 4" xfId="2375"/>
    <cellStyle name="Comma 7 3 2 3" xfId="2376"/>
    <cellStyle name="Comma 7 3 2 3 2" xfId="2377"/>
    <cellStyle name="Comma 7 3 2 3 2 2" xfId="2378"/>
    <cellStyle name="Comma 7 3 2 3 3" xfId="2379"/>
    <cellStyle name="Comma 7 3 2 3 4" xfId="2380"/>
    <cellStyle name="Comma 7 3 2 4" xfId="2381"/>
    <cellStyle name="Comma 7 3 2 4 2" xfId="2382"/>
    <cellStyle name="Comma 7 3 2 4 2 2" xfId="2383"/>
    <cellStyle name="Comma 7 3 2 4 3" xfId="2384"/>
    <cellStyle name="Comma 7 3 2 4 4" xfId="2385"/>
    <cellStyle name="Comma 7 3 2 5" xfId="2386"/>
    <cellStyle name="Comma 7 3 2 5 2" xfId="2387"/>
    <cellStyle name="Comma 7 3 2 5 2 2" xfId="2388"/>
    <cellStyle name="Comma 7 3 2 5 3" xfId="2389"/>
    <cellStyle name="Comma 7 3 2 5 4" xfId="2390"/>
    <cellStyle name="Comma 7 3 2 6" xfId="2391"/>
    <cellStyle name="Comma 7 3 2 6 2" xfId="2392"/>
    <cellStyle name="Comma 7 3 2 6 3" xfId="2393"/>
    <cellStyle name="Comma 7 3 2 7" xfId="2394"/>
    <cellStyle name="Comma 7 3 2 7 2" xfId="2395"/>
    <cellStyle name="Comma 7 3 2 8" xfId="2396"/>
    <cellStyle name="Comma 7 3 2 9" xfId="2397"/>
    <cellStyle name="Comma 7 3 3" xfId="2398"/>
    <cellStyle name="Comma 7 3 3 2" xfId="2399"/>
    <cellStyle name="Comma 7 3 3 2 2" xfId="2400"/>
    <cellStyle name="Comma 7 3 3 3" xfId="2401"/>
    <cellStyle name="Comma 7 3 3 4" xfId="2402"/>
    <cellStyle name="Comma 7 3 4" xfId="2403"/>
    <cellStyle name="Comma 7 3 4 2" xfId="2404"/>
    <cellStyle name="Comma 7 3 4 2 2" xfId="2405"/>
    <cellStyle name="Comma 7 3 4 3" xfId="2406"/>
    <cellStyle name="Comma 7 3 4 4" xfId="2407"/>
    <cellStyle name="Comma 7 3 5" xfId="2408"/>
    <cellStyle name="Comma 7 3 5 2" xfId="2409"/>
    <cellStyle name="Comma 7 3 5 2 2" xfId="2410"/>
    <cellStyle name="Comma 7 3 5 3" xfId="2411"/>
    <cellStyle name="Comma 7 3 5 4" xfId="2412"/>
    <cellStyle name="Comma 7 3 6" xfId="2413"/>
    <cellStyle name="Comma 7 3 6 2" xfId="2414"/>
    <cellStyle name="Comma 7 3 6 2 2" xfId="2415"/>
    <cellStyle name="Comma 7 3 6 3" xfId="2416"/>
    <cellStyle name="Comma 7 3 6 4" xfId="2417"/>
    <cellStyle name="Comma 7 3 7" xfId="2418"/>
    <cellStyle name="Comma 7 3 7 2" xfId="2419"/>
    <cellStyle name="Comma 7 3 7 3" xfId="2420"/>
    <cellStyle name="Comma 7 3 8" xfId="2421"/>
    <cellStyle name="Comma 7 3 8 2" xfId="2422"/>
    <cellStyle name="Comma 7 3 9" xfId="2423"/>
    <cellStyle name="Comma 7 4" xfId="2424"/>
    <cellStyle name="Comma 7 4 10" xfId="2425"/>
    <cellStyle name="Comma 7 4 2" xfId="2426"/>
    <cellStyle name="Comma 7 4 2 2" xfId="2427"/>
    <cellStyle name="Comma 7 4 2 2 2" xfId="2428"/>
    <cellStyle name="Comma 7 4 2 2 2 2" xfId="2429"/>
    <cellStyle name="Comma 7 4 2 2 3" xfId="2430"/>
    <cellStyle name="Comma 7 4 2 2 4" xfId="2431"/>
    <cellStyle name="Comma 7 4 2 3" xfId="2432"/>
    <cellStyle name="Comma 7 4 2 3 2" xfId="2433"/>
    <cellStyle name="Comma 7 4 2 3 2 2" xfId="2434"/>
    <cellStyle name="Comma 7 4 2 3 3" xfId="2435"/>
    <cellStyle name="Comma 7 4 2 3 4" xfId="2436"/>
    <cellStyle name="Comma 7 4 2 4" xfId="2437"/>
    <cellStyle name="Comma 7 4 2 4 2" xfId="2438"/>
    <cellStyle name="Comma 7 4 2 4 2 2" xfId="2439"/>
    <cellStyle name="Comma 7 4 2 4 3" xfId="2440"/>
    <cellStyle name="Comma 7 4 2 4 4" xfId="2441"/>
    <cellStyle name="Comma 7 4 2 5" xfId="2442"/>
    <cellStyle name="Comma 7 4 2 5 2" xfId="2443"/>
    <cellStyle name="Comma 7 4 2 5 2 2" xfId="2444"/>
    <cellStyle name="Comma 7 4 2 5 3" xfId="2445"/>
    <cellStyle name="Comma 7 4 2 5 4" xfId="2446"/>
    <cellStyle name="Comma 7 4 2 6" xfId="2447"/>
    <cellStyle name="Comma 7 4 2 6 2" xfId="2448"/>
    <cellStyle name="Comma 7 4 2 6 3" xfId="2449"/>
    <cellStyle name="Comma 7 4 2 7" xfId="2450"/>
    <cellStyle name="Comma 7 4 2 7 2" xfId="2451"/>
    <cellStyle name="Comma 7 4 2 8" xfId="2452"/>
    <cellStyle name="Comma 7 4 2 9" xfId="2453"/>
    <cellStyle name="Comma 7 4 3" xfId="2454"/>
    <cellStyle name="Comma 7 4 3 2" xfId="2455"/>
    <cellStyle name="Comma 7 4 3 2 2" xfId="2456"/>
    <cellStyle name="Comma 7 4 3 3" xfId="2457"/>
    <cellStyle name="Comma 7 4 3 4" xfId="2458"/>
    <cellStyle name="Comma 7 4 4" xfId="2459"/>
    <cellStyle name="Comma 7 4 4 2" xfId="2460"/>
    <cellStyle name="Comma 7 4 4 2 2" xfId="2461"/>
    <cellStyle name="Comma 7 4 4 3" xfId="2462"/>
    <cellStyle name="Comma 7 4 4 4" xfId="2463"/>
    <cellStyle name="Comma 7 4 5" xfId="2464"/>
    <cellStyle name="Comma 7 4 5 2" xfId="2465"/>
    <cellStyle name="Comma 7 4 5 2 2" xfId="2466"/>
    <cellStyle name="Comma 7 4 5 3" xfId="2467"/>
    <cellStyle name="Comma 7 4 5 4" xfId="2468"/>
    <cellStyle name="Comma 7 4 6" xfId="2469"/>
    <cellStyle name="Comma 7 4 6 2" xfId="2470"/>
    <cellStyle name="Comma 7 4 6 2 2" xfId="2471"/>
    <cellStyle name="Comma 7 4 6 3" xfId="2472"/>
    <cellStyle name="Comma 7 4 6 4" xfId="2473"/>
    <cellStyle name="Comma 7 4 7" xfId="2474"/>
    <cellStyle name="Comma 7 4 7 2" xfId="2475"/>
    <cellStyle name="Comma 7 4 7 3" xfId="2476"/>
    <cellStyle name="Comma 7 4 8" xfId="2477"/>
    <cellStyle name="Comma 7 4 8 2" xfId="2478"/>
    <cellStyle name="Comma 7 4 9" xfId="2479"/>
    <cellStyle name="Comma 7 5" xfId="2480"/>
    <cellStyle name="Comma 7 5 2" xfId="2481"/>
    <cellStyle name="Comma 7 5 2 2" xfId="2482"/>
    <cellStyle name="Comma 7 5 2 2 2" xfId="2483"/>
    <cellStyle name="Comma 7 5 2 3" xfId="2484"/>
    <cellStyle name="Comma 7 5 2 4" xfId="2485"/>
    <cellStyle name="Comma 7 5 3" xfId="2486"/>
    <cellStyle name="Comma 7 5 3 2" xfId="2487"/>
    <cellStyle name="Comma 7 5 3 2 2" xfId="2488"/>
    <cellStyle name="Comma 7 5 3 3" xfId="2489"/>
    <cellStyle name="Comma 7 5 3 4" xfId="2490"/>
    <cellStyle name="Comma 7 5 4" xfId="2491"/>
    <cellStyle name="Comma 7 5 4 2" xfId="2492"/>
    <cellStyle name="Comma 7 5 4 2 2" xfId="2493"/>
    <cellStyle name="Comma 7 5 4 3" xfId="2494"/>
    <cellStyle name="Comma 7 5 4 4" xfId="2495"/>
    <cellStyle name="Comma 7 5 5" xfId="2496"/>
    <cellStyle name="Comma 7 5 5 2" xfId="2497"/>
    <cellStyle name="Comma 7 5 5 2 2" xfId="2498"/>
    <cellStyle name="Comma 7 5 5 3" xfId="2499"/>
    <cellStyle name="Comma 7 5 5 4" xfId="2500"/>
    <cellStyle name="Comma 7 5 6" xfId="2501"/>
    <cellStyle name="Comma 7 5 6 2" xfId="2502"/>
    <cellStyle name="Comma 7 5 6 3" xfId="2503"/>
    <cellStyle name="Comma 7 5 7" xfId="2504"/>
    <cellStyle name="Comma 7 5 7 2" xfId="2505"/>
    <cellStyle name="Comma 7 5 8" xfId="2506"/>
    <cellStyle name="Comma 7 5 9" xfId="2507"/>
    <cellStyle name="Comma 7 6" xfId="2508"/>
    <cellStyle name="Comma 7 6 2" xfId="2509"/>
    <cellStyle name="Comma 7 6 2 2" xfId="2510"/>
    <cellStyle name="Comma 7 6 3" xfId="2511"/>
    <cellStyle name="Comma 7 6 4" xfId="2512"/>
    <cellStyle name="Comma 7 7" xfId="2513"/>
    <cellStyle name="Comma 7 7 2" xfId="2514"/>
    <cellStyle name="Comma 7 7 2 2" xfId="2515"/>
    <cellStyle name="Comma 7 7 3" xfId="2516"/>
    <cellStyle name="Comma 7 7 4" xfId="2517"/>
    <cellStyle name="Comma 7 8" xfId="2518"/>
    <cellStyle name="Comma 7 8 2" xfId="2519"/>
    <cellStyle name="Comma 7 8 2 2" xfId="2520"/>
    <cellStyle name="Comma 7 8 3" xfId="2521"/>
    <cellStyle name="Comma 7 8 4" xfId="2522"/>
    <cellStyle name="Comma 7 9" xfId="2523"/>
    <cellStyle name="Comma 7 9 2" xfId="2524"/>
    <cellStyle name="Comma 7 9 2 2" xfId="2525"/>
    <cellStyle name="Comma 7 9 3" xfId="2526"/>
    <cellStyle name="Comma 7 9 4" xfId="2527"/>
    <cellStyle name="Comma 8" xfId="2528"/>
    <cellStyle name="Comma 9" xfId="2560"/>
    <cellStyle name="DateLong" xfId="41"/>
    <cellStyle name="DateShort" xfId="42"/>
    <cellStyle name="Descriptor text" xfId="45"/>
    <cellStyle name="Factor" xfId="30"/>
    <cellStyle name="headerStyle" xfId="2529"/>
    <cellStyle name="Heading" xfId="44"/>
    <cellStyle name="Hyperlink 2" xfId="2530"/>
    <cellStyle name="NJS" xfId="2531"/>
    <cellStyle name="Normal" xfId="0" builtinId="0"/>
    <cellStyle name="Normal 10" xfId="2575"/>
    <cellStyle name="Normal 10 2" xfId="12"/>
    <cellStyle name="Normal 11" xfId="2626"/>
    <cellStyle name="Normal 12" xfId="33"/>
    <cellStyle name="Normal 13" xfId="2563"/>
    <cellStyle name="Normal 14" xfId="2627"/>
    <cellStyle name="Normal 15" xfId="2624"/>
    <cellStyle name="Normal 16" xfId="2625"/>
    <cellStyle name="Normal 17" xfId="2566"/>
    <cellStyle name="Normal 18" xfId="2628"/>
    <cellStyle name="Normal 19" xfId="161"/>
    <cellStyle name="Normal 2" xfId="1"/>
    <cellStyle name="Normal 2 2" xfId="2"/>
    <cellStyle name="Normal 2 3" xfId="13"/>
    <cellStyle name="Normal 2 3 2" xfId="37"/>
    <cellStyle name="Normal 2 4" xfId="78"/>
    <cellStyle name="Normal 2 6" xfId="2738"/>
    <cellStyle name="Normal 20" xfId="4"/>
    <cellStyle name="Normal 24" xfId="23"/>
    <cellStyle name="Normal 3" xfId="7"/>
    <cellStyle name="Normal 3 2" xfId="8"/>
    <cellStyle name="Normal 3 2 2" xfId="18"/>
    <cellStyle name="Normal 3 2 3" xfId="2532"/>
    <cellStyle name="Normal 3 3" xfId="32"/>
    <cellStyle name="Normal 3 3 2" xfId="20"/>
    <cellStyle name="Normal 3 4" xfId="15"/>
    <cellStyle name="Normal 3 7" xfId="11"/>
    <cellStyle name="Normal 3 7 2" xfId="2534"/>
    <cellStyle name="Normal 3 7 3" xfId="2535"/>
    <cellStyle name="Normal 3 7 4" xfId="2533"/>
    <cellStyle name="Normal 30" xfId="2740"/>
    <cellStyle name="Normal 4" xfId="19"/>
    <cellStyle name="Normal 4 2" xfId="16"/>
    <cellStyle name="Normal 4 2 2" xfId="14"/>
    <cellStyle name="Normal 4 2 3" xfId="2564"/>
    <cellStyle name="Normal 4 3" xfId="2567"/>
    <cellStyle name="Normal 5" xfId="28"/>
    <cellStyle name="Normal 5 2" xfId="2537"/>
    <cellStyle name="Normal 5 3" xfId="2538"/>
    <cellStyle name="Normal 5 4" xfId="2539"/>
    <cellStyle name="Normal 5 5" xfId="31"/>
    <cellStyle name="Normal 5 6" xfId="2536"/>
    <cellStyle name="Normal 6" xfId="34"/>
    <cellStyle name="Normal 7" xfId="35"/>
    <cellStyle name="Normal 7 2 3" xfId="2739"/>
    <cellStyle name="Normal 8" xfId="36"/>
    <cellStyle name="Normal 8 2" xfId="2571"/>
    <cellStyle name="Normal 8 3" xfId="162"/>
    <cellStyle name="Normal 9" xfId="2559"/>
    <cellStyle name="OfwatAmber" xfId="47"/>
    <cellStyle name="OfwatCalculation" xfId="48"/>
    <cellStyle name="OfwatCopy" xfId="49"/>
    <cellStyle name="OfwatDescTxt" xfId="50"/>
    <cellStyle name="OfwatEmphasis" xfId="51"/>
    <cellStyle name="OfwatGreen" xfId="52"/>
    <cellStyle name="OfwatHeaderTxt" xfId="53"/>
    <cellStyle name="OfwatInput" xfId="54"/>
    <cellStyle name="OfwatINVALID" xfId="55"/>
    <cellStyle name="OfwatNormal" xfId="56"/>
    <cellStyle name="OfwatRedPurple" xfId="57"/>
    <cellStyle name="Output Amounts" xfId="2540"/>
    <cellStyle name="Output Column Headings" xfId="2541"/>
    <cellStyle name="Output Line Items" xfId="2542"/>
    <cellStyle name="Output Report Heading" xfId="2543"/>
    <cellStyle name="Output Report Title" xfId="2544"/>
    <cellStyle name="Percent" xfId="3" builtinId="5"/>
    <cellStyle name="Percent 2" xfId="10"/>
    <cellStyle name="Percent 2 2" xfId="17"/>
    <cellStyle name="Percent 2 2 2" xfId="2547"/>
    <cellStyle name="Percent 2 2 3" xfId="2548"/>
    <cellStyle name="Percent 2 2 4" xfId="2549"/>
    <cellStyle name="Percent 2 2 5" xfId="2565"/>
    <cellStyle name="Percent 2 2 6" xfId="2546"/>
    <cellStyle name="Percent 2 3" xfId="24"/>
    <cellStyle name="Percent 2 3 2" xfId="2551"/>
    <cellStyle name="Percent 2 3 3" xfId="2552"/>
    <cellStyle name="Percent 2 3 4" xfId="2569"/>
    <cellStyle name="Percent 2 3 5" xfId="2550"/>
    <cellStyle name="Percent 2 4" xfId="79"/>
    <cellStyle name="Percent 2 4 2" xfId="2554"/>
    <cellStyle name="Percent 2 4 3" xfId="2555"/>
    <cellStyle name="Percent 2 4 4" xfId="2596"/>
    <cellStyle name="Percent 2 4 5" xfId="2553"/>
    <cellStyle name="Percent 2 5" xfId="2556"/>
    <cellStyle name="Percent 2 6" xfId="2557"/>
    <cellStyle name="Percent 2 7" xfId="2558"/>
    <cellStyle name="Percent 2 8" xfId="2545"/>
    <cellStyle name="Percent 3" xfId="26"/>
    <cellStyle name="Percent 4" xfId="2561"/>
    <cellStyle name="Percent 5" xfId="6"/>
    <cellStyle name="Validation error" xfId="46"/>
    <cellStyle name="Year" xfId="43"/>
  </cellStyles>
  <dxfs count="1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0</xdr:rowOff>
    </xdr:from>
    <xdr:to>
      <xdr:col>1</xdr:col>
      <xdr:colOff>2670048</xdr:colOff>
      <xdr:row>48</xdr:row>
      <xdr:rowOff>102870</xdr:rowOff>
    </xdr:to>
    <xdr:sp macro="" textlink="">
      <xdr:nvSpPr>
        <xdr:cNvPr id="4" name="Rectangle 3"/>
        <xdr:cNvSpPr/>
      </xdr:nvSpPr>
      <xdr:spPr>
        <a:xfrm>
          <a:off x="309563" y="10747375"/>
          <a:ext cx="2670048" cy="27749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50</xdr:row>
      <xdr:rowOff>0</xdr:rowOff>
    </xdr:from>
    <xdr:to>
      <xdr:col>1</xdr:col>
      <xdr:colOff>4769115</xdr:colOff>
      <xdr:row>59</xdr:row>
      <xdr:rowOff>47625</xdr:rowOff>
    </xdr:to>
    <xdr:sp macro="" textlink="">
      <xdr:nvSpPr>
        <xdr:cNvPr id="5" name="Content Placeholder 2"/>
        <xdr:cNvSpPr txBox="1">
          <a:spLocks/>
        </xdr:cNvSpPr>
      </xdr:nvSpPr>
      <xdr:spPr>
        <a:xfrm>
          <a:off x="314325" y="10915650"/>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7"/>
  <sheetViews>
    <sheetView tabSelected="1" zoomScale="80" zoomScaleNormal="80" workbookViewId="0">
      <selection activeCell="J38" sqref="J38"/>
    </sheetView>
  </sheetViews>
  <sheetFormatPr defaultColWidth="8.58203125" defaultRowHeight="14"/>
  <cols>
    <col min="1" max="1" width="4.08203125" style="117" customWidth="1"/>
    <col min="2" max="2" width="69.33203125" style="117" bestFit="1" customWidth="1"/>
    <col min="3" max="16384" width="8.58203125" style="117"/>
  </cols>
  <sheetData>
    <row r="1" spans="1:21" ht="18">
      <c r="A1" s="116" t="s">
        <v>94</v>
      </c>
    </row>
    <row r="2" spans="1:21" s="119" customFormat="1">
      <c r="A2" s="118" t="s">
        <v>117</v>
      </c>
    </row>
    <row r="3" spans="1:21" s="119" customFormat="1">
      <c r="A3" s="120"/>
    </row>
    <row r="4" spans="1:21" s="119" customFormat="1" ht="14.5" thickBot="1"/>
    <row r="5" spans="1:21" s="119" customFormat="1" ht="208.5" customHeight="1" thickBot="1">
      <c r="B5" s="145" t="s">
        <v>95</v>
      </c>
      <c r="C5" s="146"/>
      <c r="D5" s="121"/>
      <c r="E5" s="121"/>
      <c r="F5" s="121"/>
      <c r="G5" s="121"/>
      <c r="H5" s="121"/>
      <c r="I5" s="121"/>
      <c r="J5" s="121"/>
      <c r="K5" s="121"/>
      <c r="L5" s="121"/>
      <c r="M5" s="121"/>
      <c r="N5" s="121"/>
      <c r="O5" s="121"/>
      <c r="P5" s="121"/>
      <c r="Q5" s="121"/>
      <c r="R5" s="121"/>
      <c r="S5" s="121"/>
      <c r="T5" s="121"/>
      <c r="U5" s="121"/>
    </row>
    <row r="6" spans="1:21" s="119" customFormat="1"/>
    <row r="7" spans="1:21" s="119" customFormat="1"/>
  </sheetData>
  <mergeCells count="1">
    <mergeCell ref="B5:C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83"/>
  <sheetViews>
    <sheetView zoomScale="80" zoomScaleNormal="80" workbookViewId="0"/>
  </sheetViews>
  <sheetFormatPr defaultRowHeight="14"/>
  <cols>
    <col min="1" max="1" width="9.5" customWidth="1"/>
    <col min="2" max="2" width="29.58203125" customWidth="1"/>
    <col min="3" max="3" width="53.08203125" bestFit="1" customWidth="1"/>
    <col min="4" max="4" width="6.33203125" customWidth="1"/>
    <col min="5" max="5" width="31.75" bestFit="1" customWidth="1"/>
    <col min="6" max="19" width="11.58203125" bestFit="1" customWidth="1"/>
  </cols>
  <sheetData>
    <row r="1" spans="1:19">
      <c r="A1" t="s">
        <v>93</v>
      </c>
      <c r="C1" t="s">
        <v>98</v>
      </c>
    </row>
    <row r="2" spans="1:19">
      <c r="A2" t="s">
        <v>92</v>
      </c>
      <c r="B2" t="s">
        <v>91</v>
      </c>
      <c r="C2" t="s">
        <v>90</v>
      </c>
      <c r="D2" t="s">
        <v>41</v>
      </c>
      <c r="E2" t="s">
        <v>89</v>
      </c>
      <c r="F2" t="s">
        <v>8</v>
      </c>
      <c r="G2" t="s">
        <v>9</v>
      </c>
      <c r="H2" t="s">
        <v>10</v>
      </c>
      <c r="I2" t="s">
        <v>11</v>
      </c>
      <c r="J2" t="s">
        <v>12</v>
      </c>
      <c r="K2" t="s">
        <v>13</v>
      </c>
      <c r="L2" t="s">
        <v>14</v>
      </c>
      <c r="M2" t="s">
        <v>15</v>
      </c>
      <c r="N2" t="s">
        <v>16</v>
      </c>
      <c r="O2" t="s">
        <v>17</v>
      </c>
      <c r="P2" t="s">
        <v>18</v>
      </c>
      <c r="Q2" t="s">
        <v>19</v>
      </c>
      <c r="R2" t="s">
        <v>20</v>
      </c>
      <c r="S2" t="s">
        <v>21</v>
      </c>
    </row>
    <row r="4" spans="1:19">
      <c r="A4" t="s">
        <v>7</v>
      </c>
      <c r="B4" t="s">
        <v>88</v>
      </c>
      <c r="C4" t="s">
        <v>87</v>
      </c>
      <c r="D4" t="s">
        <v>60</v>
      </c>
      <c r="E4" t="s">
        <v>121</v>
      </c>
      <c r="F4">
        <v>2089648.0000000002</v>
      </c>
      <c r="G4">
        <v>2104622.0000000005</v>
      </c>
      <c r="H4">
        <v>2120225</v>
      </c>
      <c r="I4">
        <v>2137917</v>
      </c>
      <c r="J4">
        <v>2154581</v>
      </c>
      <c r="K4">
        <v>2160277</v>
      </c>
      <c r="L4">
        <v>2195719</v>
      </c>
      <c r="M4">
        <v>2218665</v>
      </c>
      <c r="N4">
        <v>2238029</v>
      </c>
      <c r="O4">
        <v>2270271</v>
      </c>
      <c r="P4">
        <v>2306347</v>
      </c>
      <c r="Q4">
        <v>2344165</v>
      </c>
      <c r="R4">
        <v>2381817</v>
      </c>
      <c r="S4">
        <v>2416460</v>
      </c>
    </row>
    <row r="5" spans="1:19">
      <c r="A5" t="s">
        <v>7</v>
      </c>
      <c r="B5" t="s">
        <v>86</v>
      </c>
      <c r="C5" t="s">
        <v>85</v>
      </c>
      <c r="D5" t="s">
        <v>47</v>
      </c>
      <c r="E5" t="s">
        <v>122</v>
      </c>
      <c r="F5">
        <v>37965.031529</v>
      </c>
      <c r="G5">
        <v>38094.539452999998</v>
      </c>
      <c r="H5">
        <v>38164.459453000003</v>
      </c>
      <c r="I5">
        <v>38183.459453000003</v>
      </c>
      <c r="J5">
        <v>38273.119452999999</v>
      </c>
      <c r="K5">
        <v>38413.689452999999</v>
      </c>
      <c r="L5">
        <v>39067</v>
      </c>
      <c r="M5">
        <v>39231.370000000003</v>
      </c>
      <c r="N5">
        <v>39500</v>
      </c>
      <c r="O5">
        <v>39719</v>
      </c>
      <c r="P5">
        <v>39919</v>
      </c>
      <c r="Q5">
        <v>40096</v>
      </c>
      <c r="R5">
        <v>40285</v>
      </c>
      <c r="S5">
        <v>40827</v>
      </c>
    </row>
    <row r="6" spans="1:19">
      <c r="A6" t="s">
        <v>7</v>
      </c>
      <c r="B6" t="s">
        <v>84</v>
      </c>
      <c r="C6" t="s">
        <v>83</v>
      </c>
      <c r="D6" t="s">
        <v>97</v>
      </c>
      <c r="E6" t="s">
        <v>124</v>
      </c>
      <c r="F6">
        <v>926.02</v>
      </c>
      <c r="G6">
        <v>883.71</v>
      </c>
      <c r="H6">
        <v>923.9185910091453</v>
      </c>
      <c r="I6">
        <v>908.94999999999993</v>
      </c>
      <c r="J6">
        <v>883.37195551632294</v>
      </c>
      <c r="K6">
        <v>935.50545524285496</v>
      </c>
      <c r="L6">
        <v>888.01</v>
      </c>
      <c r="M6">
        <v>968.32999999999993</v>
      </c>
      <c r="N6">
        <v>887.88</v>
      </c>
      <c r="O6">
        <v>883.58</v>
      </c>
      <c r="P6">
        <v>880.80000000000007</v>
      </c>
      <c r="Q6">
        <v>882.32999999999993</v>
      </c>
      <c r="R6">
        <v>879.34</v>
      </c>
      <c r="S6">
        <v>876.73000000000013</v>
      </c>
    </row>
    <row r="7" spans="1:19">
      <c r="A7" t="s">
        <v>7</v>
      </c>
      <c r="B7" t="s">
        <v>82</v>
      </c>
      <c r="C7" t="s">
        <v>81</v>
      </c>
      <c r="D7" t="s">
        <v>6</v>
      </c>
      <c r="E7" t="s">
        <v>125</v>
      </c>
      <c r="F7">
        <v>1149.9633196197531</v>
      </c>
      <c r="G7">
        <v>1082.82</v>
      </c>
      <c r="H7">
        <v>1101.03</v>
      </c>
      <c r="I7">
        <v>1092.73</v>
      </c>
      <c r="J7">
        <v>1071.7500000000002</v>
      </c>
      <c r="K7">
        <v>1099.5610240563155</v>
      </c>
      <c r="L7">
        <v>1112.3399999999999</v>
      </c>
      <c r="M7">
        <v>1161.76</v>
      </c>
      <c r="N7">
        <v>1112.18</v>
      </c>
      <c r="O7">
        <v>1106.79</v>
      </c>
      <c r="P7">
        <v>1103.3000000000002</v>
      </c>
      <c r="Q7">
        <v>1099.67</v>
      </c>
      <c r="R7">
        <v>1095.95</v>
      </c>
      <c r="S7">
        <v>1092.69</v>
      </c>
    </row>
    <row r="8" spans="1:19">
      <c r="A8" t="s">
        <v>7</v>
      </c>
      <c r="B8" t="s">
        <v>80</v>
      </c>
      <c r="C8" t="s">
        <v>79</v>
      </c>
      <c r="D8" t="s">
        <v>6</v>
      </c>
      <c r="E8" t="s">
        <v>123</v>
      </c>
      <c r="F8">
        <v>80.526046718272525</v>
      </c>
      <c r="G8">
        <v>81.611902255222475</v>
      </c>
      <c r="H8">
        <v>83.914025140926711</v>
      </c>
      <c r="I8">
        <v>83.181572758137861</v>
      </c>
      <c r="J8">
        <v>82.423322184867999</v>
      </c>
      <c r="K8">
        <v>85.079903231904822</v>
      </c>
      <c r="L8">
        <v>79.832605138716588</v>
      </c>
      <c r="M8">
        <v>83.350261671946001</v>
      </c>
      <c r="N8">
        <v>79.832401230016714</v>
      </c>
      <c r="O8">
        <v>79.832669250716037</v>
      </c>
      <c r="P8">
        <v>79.833227589957389</v>
      </c>
      <c r="Q8">
        <v>80.235888948502719</v>
      </c>
      <c r="R8">
        <v>80.235412199461649</v>
      </c>
      <c r="S8">
        <v>80.235931508479084</v>
      </c>
    </row>
    <row r="9" spans="1:19">
      <c r="A9" t="s">
        <v>7</v>
      </c>
      <c r="B9" t="s">
        <v>78</v>
      </c>
      <c r="C9" t="s">
        <v>77</v>
      </c>
      <c r="D9" t="s">
        <v>60</v>
      </c>
      <c r="E9" t="s">
        <v>126</v>
      </c>
      <c r="F9">
        <v>4.9031223418861236</v>
      </c>
      <c r="G9">
        <v>4.9724700319536037</v>
      </c>
      <c r="H9">
        <v>5.0468405842691038</v>
      </c>
      <c r="I9">
        <v>5.0365232033530694</v>
      </c>
      <c r="J9">
        <v>5.0468452221390248</v>
      </c>
      <c r="K9">
        <v>5.1425500399966575</v>
      </c>
      <c r="L9">
        <v>5.0218368484456191</v>
      </c>
      <c r="M9">
        <v>5.0313145572235225</v>
      </c>
      <c r="N9">
        <v>5.0218489812800087</v>
      </c>
      <c r="O9">
        <v>5.0218469628384792</v>
      </c>
      <c r="P9">
        <v>5.0218798151001529</v>
      </c>
      <c r="Q9">
        <v>5.0448770994934842</v>
      </c>
      <c r="R9">
        <v>5.0448651854555404</v>
      </c>
      <c r="S9">
        <v>5.0528420686562514</v>
      </c>
    </row>
    <row r="10" spans="1:19">
      <c r="A10" t="s">
        <v>7</v>
      </c>
      <c r="B10" t="s">
        <v>76</v>
      </c>
      <c r="C10" t="s">
        <v>75</v>
      </c>
      <c r="D10" t="s">
        <v>60</v>
      </c>
      <c r="E10" t="s">
        <v>128</v>
      </c>
      <c r="F10">
        <v>1.116817194465183E-2</v>
      </c>
      <c r="G10">
        <v>1.1287707009308309E-2</v>
      </c>
      <c r="H10">
        <v>1.1267027128460977E-2</v>
      </c>
      <c r="I10">
        <v>1.1287610032572289E-2</v>
      </c>
      <c r="J10">
        <v>1.1417935257057971E-2</v>
      </c>
      <c r="K10">
        <v>1.1610444254402871E-2</v>
      </c>
      <c r="L10">
        <v>1.151867304886477E-2</v>
      </c>
      <c r="M10">
        <v>1.14704125805446E-2</v>
      </c>
      <c r="N10">
        <v>1.1468354430379748E-2</v>
      </c>
      <c r="O10">
        <v>1.1405120974848309E-2</v>
      </c>
      <c r="P10">
        <v>1.1498284025150931E-2</v>
      </c>
      <c r="Q10">
        <v>1.1447525937749401E-2</v>
      </c>
      <c r="R10">
        <v>1.1542757850316495E-2</v>
      </c>
      <c r="S10">
        <v>1.1609963994415461E-2</v>
      </c>
    </row>
    <row r="11" spans="1:19">
      <c r="A11" t="s">
        <v>7</v>
      </c>
      <c r="B11" t="s">
        <v>74</v>
      </c>
      <c r="C11" t="s">
        <v>73</v>
      </c>
      <c r="D11" t="s">
        <v>60</v>
      </c>
      <c r="E11" t="s">
        <v>127</v>
      </c>
      <c r="F11">
        <v>653.15657187383704</v>
      </c>
      <c r="G11">
        <v>661.06876204408263</v>
      </c>
      <c r="H11">
        <v>666.43627331999971</v>
      </c>
      <c r="I11">
        <v>672.36251744115418</v>
      </c>
      <c r="J11">
        <v>680.16272593797407</v>
      </c>
      <c r="K11">
        <v>687.62309253986314</v>
      </c>
      <c r="L11">
        <v>689.8732009349385</v>
      </c>
      <c r="M11">
        <v>689.6570591182101</v>
      </c>
      <c r="N11">
        <v>701.15596383307286</v>
      </c>
      <c r="O11" t="s">
        <v>120</v>
      </c>
      <c r="P11" t="s">
        <v>120</v>
      </c>
      <c r="Q11" t="s">
        <v>120</v>
      </c>
      <c r="R11" t="s">
        <v>120</v>
      </c>
      <c r="S11" t="s">
        <v>120</v>
      </c>
    </row>
    <row r="12" spans="1:19">
      <c r="A12" t="s">
        <v>7</v>
      </c>
      <c r="B12" t="s">
        <v>72</v>
      </c>
      <c r="C12" t="s">
        <v>71</v>
      </c>
      <c r="D12" t="s">
        <v>60</v>
      </c>
      <c r="E12" t="s">
        <v>129</v>
      </c>
      <c r="F12">
        <v>424</v>
      </c>
      <c r="G12">
        <v>430</v>
      </c>
      <c r="H12">
        <v>430</v>
      </c>
      <c r="I12">
        <v>431</v>
      </c>
      <c r="J12">
        <v>437</v>
      </c>
      <c r="K12">
        <v>446</v>
      </c>
      <c r="L12">
        <v>450</v>
      </c>
      <c r="M12">
        <v>450</v>
      </c>
      <c r="N12">
        <v>453</v>
      </c>
      <c r="O12">
        <v>453</v>
      </c>
      <c r="P12">
        <v>459</v>
      </c>
      <c r="Q12">
        <v>459</v>
      </c>
      <c r="R12">
        <v>465</v>
      </c>
      <c r="S12">
        <v>474</v>
      </c>
    </row>
    <row r="13" spans="1:19">
      <c r="A13" t="s">
        <v>28</v>
      </c>
      <c r="B13" t="s">
        <v>88</v>
      </c>
      <c r="C13" t="s">
        <v>87</v>
      </c>
      <c r="D13" t="s">
        <v>60</v>
      </c>
      <c r="E13" t="s">
        <v>184</v>
      </c>
      <c r="F13">
        <v>1393967.9999999998</v>
      </c>
      <c r="G13">
        <v>1398724.0000000002</v>
      </c>
      <c r="H13">
        <v>1403811.0000000002</v>
      </c>
      <c r="I13">
        <v>1408011</v>
      </c>
      <c r="J13">
        <v>1417003.0000000002</v>
      </c>
      <c r="K13">
        <v>1424962</v>
      </c>
      <c r="L13">
        <v>1433501</v>
      </c>
      <c r="M13">
        <v>1441768</v>
      </c>
      <c r="N13">
        <v>1447454.0000000002</v>
      </c>
      <c r="O13">
        <v>1456235</v>
      </c>
      <c r="P13">
        <v>1465168</v>
      </c>
      <c r="Q13">
        <v>1474250</v>
      </c>
      <c r="R13">
        <v>1483370</v>
      </c>
      <c r="S13">
        <v>1492524</v>
      </c>
    </row>
    <row r="14" spans="1:19">
      <c r="A14" t="s">
        <v>28</v>
      </c>
      <c r="B14" t="s">
        <v>86</v>
      </c>
      <c r="C14" t="s">
        <v>85</v>
      </c>
      <c r="D14" t="s">
        <v>47</v>
      </c>
      <c r="E14" t="s">
        <v>185</v>
      </c>
      <c r="F14">
        <v>27518.3</v>
      </c>
      <c r="G14">
        <v>27343.200000000001</v>
      </c>
      <c r="H14">
        <v>27336.2</v>
      </c>
      <c r="I14">
        <v>27392.799999999999</v>
      </c>
      <c r="J14">
        <v>27477.3</v>
      </c>
      <c r="K14">
        <v>27681.1</v>
      </c>
      <c r="L14">
        <v>27717</v>
      </c>
      <c r="M14">
        <v>27764.400000000001</v>
      </c>
      <c r="N14">
        <v>27906</v>
      </c>
      <c r="O14">
        <v>27947</v>
      </c>
      <c r="P14">
        <v>27992</v>
      </c>
      <c r="Q14">
        <v>28033</v>
      </c>
      <c r="R14">
        <v>28088</v>
      </c>
      <c r="S14">
        <v>28157</v>
      </c>
    </row>
    <row r="15" spans="1:19">
      <c r="A15" t="s">
        <v>28</v>
      </c>
      <c r="B15" t="s">
        <v>84</v>
      </c>
      <c r="C15" t="s">
        <v>83</v>
      </c>
      <c r="D15" t="s">
        <v>97</v>
      </c>
      <c r="E15" t="s">
        <v>187</v>
      </c>
      <c r="F15">
        <v>818.33699999999988</v>
      </c>
      <c r="G15">
        <v>787.45</v>
      </c>
      <c r="H15">
        <v>791.44999999999993</v>
      </c>
      <c r="I15">
        <v>792.29000000000008</v>
      </c>
      <c r="J15">
        <v>790.89</v>
      </c>
      <c r="K15">
        <v>803.67000000000007</v>
      </c>
      <c r="L15">
        <v>815.2</v>
      </c>
      <c r="M15">
        <v>840.84999999999991</v>
      </c>
      <c r="N15">
        <v>798.49</v>
      </c>
      <c r="O15">
        <v>792.29</v>
      </c>
      <c r="P15">
        <v>783.24</v>
      </c>
      <c r="Q15">
        <v>775.41</v>
      </c>
      <c r="R15">
        <v>765.46999999999991</v>
      </c>
      <c r="S15">
        <v>758.46</v>
      </c>
    </row>
    <row r="16" spans="1:19">
      <c r="A16" t="s">
        <v>28</v>
      </c>
      <c r="B16" t="s">
        <v>82</v>
      </c>
      <c r="C16" t="s">
        <v>81</v>
      </c>
      <c r="D16" t="s">
        <v>6</v>
      </c>
      <c r="E16" t="s">
        <v>188</v>
      </c>
      <c r="F16">
        <v>827.66</v>
      </c>
      <c r="G16">
        <v>796.17</v>
      </c>
      <c r="H16">
        <v>800.06999999999994</v>
      </c>
      <c r="I16">
        <v>800.99</v>
      </c>
      <c r="J16">
        <v>795.61</v>
      </c>
      <c r="K16">
        <v>804.0200000000001</v>
      </c>
      <c r="L16">
        <v>815.2</v>
      </c>
      <c r="M16">
        <v>840.84999999999991</v>
      </c>
      <c r="N16">
        <v>798.49</v>
      </c>
      <c r="O16">
        <v>792.29</v>
      </c>
      <c r="P16">
        <v>783.24</v>
      </c>
      <c r="Q16">
        <v>775.41</v>
      </c>
      <c r="R16">
        <v>765.46999999999991</v>
      </c>
      <c r="S16">
        <v>758.46</v>
      </c>
    </row>
    <row r="17" spans="1:19">
      <c r="A17" t="s">
        <v>28</v>
      </c>
      <c r="B17" t="s">
        <v>80</v>
      </c>
      <c r="C17" t="s">
        <v>79</v>
      </c>
      <c r="D17" t="s">
        <v>6</v>
      </c>
      <c r="E17" t="s">
        <v>186</v>
      </c>
      <c r="F17">
        <v>98.873571273228123</v>
      </c>
      <c r="G17">
        <v>98.904756521848356</v>
      </c>
      <c r="H17">
        <v>98.92259427300111</v>
      </c>
      <c r="I17">
        <v>98.913844117904105</v>
      </c>
      <c r="J17">
        <v>99.406744510501383</v>
      </c>
      <c r="K17">
        <v>99.956468744558592</v>
      </c>
      <c r="L17">
        <v>100</v>
      </c>
      <c r="M17">
        <v>100</v>
      </c>
      <c r="N17">
        <v>100</v>
      </c>
      <c r="O17">
        <v>100</v>
      </c>
      <c r="P17">
        <v>100</v>
      </c>
      <c r="Q17">
        <v>100</v>
      </c>
      <c r="R17">
        <v>100</v>
      </c>
      <c r="S17">
        <v>100</v>
      </c>
    </row>
    <row r="18" spans="1:19">
      <c r="A18" t="s">
        <v>28</v>
      </c>
      <c r="B18" t="s">
        <v>78</v>
      </c>
      <c r="C18" t="s">
        <v>77</v>
      </c>
      <c r="D18" t="s">
        <v>60</v>
      </c>
      <c r="E18" t="s">
        <v>189</v>
      </c>
      <c r="F18">
        <v>5.0274690090133625</v>
      </c>
      <c r="G18">
        <v>5.0071969554240923</v>
      </c>
      <c r="H18">
        <v>4.9897134000774939</v>
      </c>
      <c r="I18">
        <v>5.0171537722068944</v>
      </c>
      <c r="J18">
        <v>5.2590339487940074</v>
      </c>
      <c r="K18">
        <v>5.2832640979080114</v>
      </c>
      <c r="L18">
        <v>5.53179587831207</v>
      </c>
      <c r="M18">
        <v>5.5664387227210561</v>
      </c>
      <c r="N18">
        <v>5.5317912559956923</v>
      </c>
      <c r="O18">
        <v>5.5317876030241449</v>
      </c>
      <c r="P18">
        <v>5.5317782544303151</v>
      </c>
      <c r="Q18">
        <v>5.531783185669517</v>
      </c>
      <c r="R18">
        <v>5.5316733510131035</v>
      </c>
      <c r="S18">
        <v>5.5316562508240388</v>
      </c>
    </row>
    <row r="19" spans="1:19">
      <c r="A19" t="s">
        <v>28</v>
      </c>
      <c r="B19" t="s">
        <v>76</v>
      </c>
      <c r="C19" t="s">
        <v>75</v>
      </c>
      <c r="D19" t="s">
        <v>60</v>
      </c>
      <c r="E19" t="s">
        <v>191</v>
      </c>
      <c r="F19">
        <v>2.1840011919340947E-2</v>
      </c>
      <c r="G19">
        <v>2.1833582024049853E-2</v>
      </c>
      <c r="H19">
        <v>2.1729428377023872E-2</v>
      </c>
      <c r="I19">
        <v>2.1611518355188226E-2</v>
      </c>
      <c r="J19">
        <v>2.1472269837283866E-2</v>
      </c>
      <c r="K19">
        <v>2.1386433342605607E-2</v>
      </c>
      <c r="L19">
        <v>2.1322653966879532E-2</v>
      </c>
      <c r="M19">
        <v>2.1286251458702509E-2</v>
      </c>
      <c r="N19">
        <v>2.1142406650899448E-2</v>
      </c>
      <c r="O19">
        <v>2.1075607399720902E-2</v>
      </c>
      <c r="P19">
        <v>2.1041726207487853E-2</v>
      </c>
      <c r="Q19">
        <v>2.1010951378732209E-2</v>
      </c>
      <c r="R19">
        <v>2.0969809171176305E-2</v>
      </c>
      <c r="S19">
        <v>2.0989452001278545E-2</v>
      </c>
    </row>
    <row r="20" spans="1:19">
      <c r="A20" t="s">
        <v>28</v>
      </c>
      <c r="B20" t="s">
        <v>74</v>
      </c>
      <c r="C20" t="s">
        <v>73</v>
      </c>
      <c r="D20" t="s">
        <v>60</v>
      </c>
      <c r="E20" t="s">
        <v>190</v>
      </c>
      <c r="F20">
        <v>594.89990237365907</v>
      </c>
      <c r="G20">
        <v>599.5426298875359</v>
      </c>
      <c r="H20">
        <v>604.76915842260632</v>
      </c>
      <c r="I20">
        <v>609.00845919079404</v>
      </c>
      <c r="J20">
        <v>613.66223269384307</v>
      </c>
      <c r="K20">
        <v>620.31290632663263</v>
      </c>
      <c r="L20">
        <v>623.71607983376521</v>
      </c>
      <c r="M20">
        <v>626.58796667592696</v>
      </c>
      <c r="N20">
        <v>632.56118247641109</v>
      </c>
      <c r="O20" t="s">
        <v>120</v>
      </c>
      <c r="P20" t="s">
        <v>120</v>
      </c>
      <c r="Q20" t="s">
        <v>120</v>
      </c>
      <c r="R20" t="s">
        <v>120</v>
      </c>
      <c r="S20" t="s">
        <v>120</v>
      </c>
    </row>
    <row r="21" spans="1:19">
      <c r="A21" t="s">
        <v>28</v>
      </c>
      <c r="B21" t="s">
        <v>72</v>
      </c>
      <c r="C21" t="s">
        <v>71</v>
      </c>
      <c r="D21" t="s">
        <v>60</v>
      </c>
      <c r="E21" t="s">
        <v>192</v>
      </c>
      <c r="F21">
        <v>601</v>
      </c>
      <c r="G21">
        <v>597</v>
      </c>
      <c r="H21">
        <v>594</v>
      </c>
      <c r="I21">
        <v>592</v>
      </c>
      <c r="J21">
        <v>590</v>
      </c>
      <c r="K21">
        <v>592</v>
      </c>
      <c r="L21">
        <v>591</v>
      </c>
      <c r="M21">
        <v>591</v>
      </c>
      <c r="N21">
        <v>590</v>
      </c>
      <c r="O21">
        <v>589</v>
      </c>
      <c r="P21">
        <v>589</v>
      </c>
      <c r="Q21">
        <v>589</v>
      </c>
      <c r="R21">
        <v>589</v>
      </c>
      <c r="S21">
        <v>591</v>
      </c>
    </row>
    <row r="22" spans="1:19">
      <c r="A22" t="s">
        <v>63</v>
      </c>
      <c r="B22" t="s">
        <v>88</v>
      </c>
      <c r="C22" t="s">
        <v>87</v>
      </c>
      <c r="D22" t="s">
        <v>60</v>
      </c>
      <c r="E22" t="s">
        <v>292</v>
      </c>
      <c r="F22">
        <v>3568191.0000000005</v>
      </c>
      <c r="G22">
        <v>3586950.0000000005</v>
      </c>
      <c r="H22">
        <v>3607147</v>
      </c>
      <c r="I22">
        <v>3625731</v>
      </c>
      <c r="J22">
        <v>3655653.0000000005</v>
      </c>
      <c r="K22">
        <v>3659550</v>
      </c>
      <c r="L22">
        <v>3716646</v>
      </c>
      <c r="M22">
        <v>3741934</v>
      </c>
      <c r="N22">
        <v>3761123.5278540566</v>
      </c>
      <c r="O22">
        <v>3781715.8139072214</v>
      </c>
      <c r="P22">
        <v>3803844.6593947783</v>
      </c>
      <c r="Q22">
        <v>3827416.1768702059</v>
      </c>
      <c r="R22">
        <v>3851411.4772210643</v>
      </c>
      <c r="S22">
        <v>3875828.558556343</v>
      </c>
    </row>
    <row r="23" spans="1:19">
      <c r="A23" t="s">
        <v>63</v>
      </c>
      <c r="B23" t="s">
        <v>86</v>
      </c>
      <c r="C23" t="s">
        <v>85</v>
      </c>
      <c r="D23" t="s">
        <v>47</v>
      </c>
      <c r="E23" t="s">
        <v>293</v>
      </c>
      <c r="F23">
        <v>48699.650697900004</v>
      </c>
      <c r="G23">
        <v>48814.718205998994</v>
      </c>
      <c r="H23">
        <v>48901.809358099003</v>
      </c>
      <c r="I23">
        <v>48977.036921202001</v>
      </c>
      <c r="J23">
        <v>49114.167384002001</v>
      </c>
      <c r="K23">
        <v>49264.515425003992</v>
      </c>
      <c r="L23">
        <v>49263.05</v>
      </c>
      <c r="M23">
        <v>49421.000255003004</v>
      </c>
      <c r="N23">
        <v>49522.124305003003</v>
      </c>
      <c r="O23">
        <v>49651.904305003001</v>
      </c>
      <c r="P23">
        <v>49781.684305003007</v>
      </c>
      <c r="Q23">
        <v>49911.464305002999</v>
      </c>
      <c r="R23">
        <v>50041.244305002998</v>
      </c>
      <c r="S23">
        <v>50171.024305003004</v>
      </c>
    </row>
    <row r="24" spans="1:19">
      <c r="A24" t="s">
        <v>63</v>
      </c>
      <c r="B24" t="s">
        <v>84</v>
      </c>
      <c r="C24" t="s">
        <v>83</v>
      </c>
      <c r="D24" t="s">
        <v>97</v>
      </c>
      <c r="E24" t="s">
        <v>295</v>
      </c>
      <c r="F24">
        <v>1625.5045780390815</v>
      </c>
      <c r="G24">
        <v>1571.5702957641322</v>
      </c>
      <c r="H24">
        <v>1626.2675076498122</v>
      </c>
      <c r="I24">
        <v>1640.1290128075038</v>
      </c>
      <c r="J24">
        <v>1691.5876501314783</v>
      </c>
      <c r="K24">
        <v>1759.6734968202377</v>
      </c>
      <c r="L24">
        <v>1813.77</v>
      </c>
      <c r="M24">
        <v>1856.8007063937039</v>
      </c>
      <c r="N24">
        <v>1819.1078435063494</v>
      </c>
      <c r="O24">
        <v>1818.8230633764078</v>
      </c>
      <c r="P24">
        <v>1819.7608334823879</v>
      </c>
      <c r="Q24">
        <v>1807.9948509792323</v>
      </c>
      <c r="R24">
        <v>1782.5066946631969</v>
      </c>
      <c r="S24">
        <v>1780.9199206367753</v>
      </c>
    </row>
    <row r="25" spans="1:19">
      <c r="A25" t="s">
        <v>63</v>
      </c>
      <c r="B25" t="s">
        <v>82</v>
      </c>
      <c r="C25" t="s">
        <v>81</v>
      </c>
      <c r="D25" t="s">
        <v>6</v>
      </c>
      <c r="E25" t="s">
        <v>296</v>
      </c>
      <c r="F25">
        <v>1923.4045780390816</v>
      </c>
      <c r="G25">
        <v>1854.9502957641323</v>
      </c>
      <c r="H25">
        <v>1906.5375076498126</v>
      </c>
      <c r="I25">
        <v>1908.6790128075038</v>
      </c>
      <c r="J25">
        <v>1941.0376501314784</v>
      </c>
      <c r="K25">
        <v>1957.3920756319733</v>
      </c>
      <c r="L25">
        <v>1994.47</v>
      </c>
      <c r="M25">
        <v>2036.0361887342756</v>
      </c>
      <c r="N25">
        <v>1986.2370060585401</v>
      </c>
      <c r="O25">
        <v>1985.5609100763709</v>
      </c>
      <c r="P25">
        <v>1970.6085842457253</v>
      </c>
      <c r="Q25">
        <v>1947.3171926550574</v>
      </c>
      <c r="R25">
        <v>1920.5061084625772</v>
      </c>
      <c r="S25">
        <v>1917.9574602616676</v>
      </c>
    </row>
    <row r="26" spans="1:19">
      <c r="A26" t="s">
        <v>63</v>
      </c>
      <c r="B26" t="s">
        <v>80</v>
      </c>
      <c r="C26" t="s">
        <v>79</v>
      </c>
      <c r="D26" t="s">
        <v>6</v>
      </c>
      <c r="E26" t="s">
        <v>294</v>
      </c>
      <c r="F26">
        <v>84.511838881879427</v>
      </c>
      <c r="G26">
        <v>84.723040792677196</v>
      </c>
      <c r="H26">
        <v>85.299528654671519</v>
      </c>
      <c r="I26">
        <v>85.930059575340238</v>
      </c>
      <c r="J26">
        <v>87.148626406957987</v>
      </c>
      <c r="K26">
        <v>89.898877119552083</v>
      </c>
      <c r="L26">
        <v>90.93994895887127</v>
      </c>
      <c r="M26">
        <v>91.196842014286815</v>
      </c>
      <c r="N26">
        <v>91.58563846900428</v>
      </c>
      <c r="O26">
        <v>91.602481401915298</v>
      </c>
      <c r="P26">
        <v>92.345118560362096</v>
      </c>
      <c r="Q26">
        <v>92.845421269769261</v>
      </c>
      <c r="R26">
        <v>92.814424635709543</v>
      </c>
      <c r="S26">
        <v>92.855027159664104</v>
      </c>
    </row>
    <row r="27" spans="1:19">
      <c r="A27" t="s">
        <v>63</v>
      </c>
      <c r="B27" t="s">
        <v>78</v>
      </c>
      <c r="C27" t="s">
        <v>77</v>
      </c>
      <c r="D27" t="s">
        <v>60</v>
      </c>
      <c r="E27" t="s">
        <v>297</v>
      </c>
      <c r="F27">
        <v>4.3701255082482433</v>
      </c>
      <c r="G27">
        <v>4.3630160013837251</v>
      </c>
      <c r="H27">
        <v>4.3819275750498212</v>
      </c>
      <c r="I27">
        <v>4.415053151316803</v>
      </c>
      <c r="J27">
        <v>4.4603536150045056</v>
      </c>
      <c r="K27">
        <v>4.5634765795590413</v>
      </c>
      <c r="L27">
        <v>4.637437514728223</v>
      </c>
      <c r="M27">
        <v>4.7034752165169209</v>
      </c>
      <c r="N27">
        <v>4.6631626032246132</v>
      </c>
      <c r="O27">
        <v>4.6636867651029892</v>
      </c>
      <c r="P27">
        <v>4.7109531441554555</v>
      </c>
      <c r="Q27">
        <v>4.7348372552583839</v>
      </c>
      <c r="R27">
        <v>4.7344991940768493</v>
      </c>
      <c r="S27">
        <v>4.7357491820961064</v>
      </c>
    </row>
    <row r="28" spans="1:19">
      <c r="A28" t="s">
        <v>63</v>
      </c>
      <c r="B28" t="s">
        <v>76</v>
      </c>
      <c r="C28" t="s">
        <v>75</v>
      </c>
      <c r="D28" t="s">
        <v>60</v>
      </c>
      <c r="E28" t="s">
        <v>299</v>
      </c>
      <c r="F28">
        <v>1.593440587107665E-2</v>
      </c>
      <c r="G28">
        <v>1.5937816064344076E-2</v>
      </c>
      <c r="H28">
        <v>1.5991228346451499E-2</v>
      </c>
      <c r="I28">
        <v>1.5966666200287728E-2</v>
      </c>
      <c r="J28">
        <v>1.592208606298641E-2</v>
      </c>
      <c r="K28">
        <v>1.5670508343378017E-2</v>
      </c>
      <c r="L28">
        <v>1.5650675303295267E-2</v>
      </c>
      <c r="M28">
        <v>1.5580421198011894E-2</v>
      </c>
      <c r="N28">
        <v>1.5568799012971851E-2</v>
      </c>
      <c r="O28">
        <v>1.5528105332353041E-2</v>
      </c>
      <c r="P28">
        <v>1.5487623827193715E-2</v>
      </c>
      <c r="Q28">
        <v>1.5447352842395307E-2</v>
      </c>
      <c r="R28">
        <v>1.5407290740028967E-2</v>
      </c>
      <c r="S28">
        <v>1.5387367722588374E-2</v>
      </c>
    </row>
    <row r="29" spans="1:19">
      <c r="A29" t="s">
        <v>63</v>
      </c>
      <c r="B29" t="s">
        <v>74</v>
      </c>
      <c r="C29" t="s">
        <v>73</v>
      </c>
      <c r="D29" t="s">
        <v>60</v>
      </c>
      <c r="E29" t="s">
        <v>298</v>
      </c>
      <c r="F29">
        <v>1761.2198199310226</v>
      </c>
      <c r="G29">
        <v>1780.3292777375325</v>
      </c>
      <c r="H29">
        <v>1792.9732325508269</v>
      </c>
      <c r="I29">
        <v>1810.3391673220137</v>
      </c>
      <c r="J29">
        <v>1834.197565504779</v>
      </c>
      <c r="K29">
        <v>1863.0340847428185</v>
      </c>
      <c r="L29">
        <v>1880.5088160339244</v>
      </c>
      <c r="M29">
        <v>1888.0210155692034</v>
      </c>
      <c r="N29">
        <v>0</v>
      </c>
      <c r="O29">
        <v>0</v>
      </c>
      <c r="P29">
        <v>0</v>
      </c>
      <c r="Q29">
        <v>0</v>
      </c>
      <c r="R29">
        <v>0</v>
      </c>
      <c r="S29">
        <v>0</v>
      </c>
    </row>
    <row r="30" spans="1:19">
      <c r="A30" t="s">
        <v>63</v>
      </c>
      <c r="B30" t="s">
        <v>72</v>
      </c>
      <c r="C30" t="s">
        <v>71</v>
      </c>
      <c r="D30" t="s">
        <v>60</v>
      </c>
      <c r="E30" t="s">
        <v>300</v>
      </c>
      <c r="F30">
        <v>776</v>
      </c>
      <c r="G30">
        <v>778</v>
      </c>
      <c r="H30">
        <v>782</v>
      </c>
      <c r="I30">
        <v>782.00000000000011</v>
      </c>
      <c r="J30">
        <v>782</v>
      </c>
      <c r="K30">
        <v>772</v>
      </c>
      <c r="L30">
        <v>771</v>
      </c>
      <c r="M30">
        <v>770</v>
      </c>
      <c r="N30">
        <v>771</v>
      </c>
      <c r="O30">
        <v>771</v>
      </c>
      <c r="P30">
        <v>771</v>
      </c>
      <c r="Q30">
        <v>771</v>
      </c>
      <c r="R30">
        <v>771</v>
      </c>
      <c r="S30">
        <v>772</v>
      </c>
    </row>
    <row r="31" spans="1:19">
      <c r="A31" t="s">
        <v>22</v>
      </c>
      <c r="B31" t="s">
        <v>88</v>
      </c>
      <c r="C31" t="s">
        <v>87</v>
      </c>
      <c r="D31" t="s">
        <v>60</v>
      </c>
      <c r="E31" t="s">
        <v>130</v>
      </c>
      <c r="F31">
        <v>1957568</v>
      </c>
      <c r="G31">
        <v>1965192</v>
      </c>
      <c r="H31">
        <v>1972577</v>
      </c>
      <c r="I31">
        <v>1984550</v>
      </c>
      <c r="J31">
        <v>2005971</v>
      </c>
      <c r="K31">
        <v>2021485.9999999998</v>
      </c>
      <c r="L31">
        <v>2018673</v>
      </c>
      <c r="M31">
        <v>2029591.9999999998</v>
      </c>
      <c r="N31">
        <v>2061067</v>
      </c>
      <c r="O31">
        <v>2078647</v>
      </c>
      <c r="P31">
        <v>2096014.9999999998</v>
      </c>
      <c r="Q31">
        <v>2112839</v>
      </c>
      <c r="R31">
        <v>2129025</v>
      </c>
      <c r="S31">
        <v>2145379</v>
      </c>
    </row>
    <row r="32" spans="1:19">
      <c r="A32" t="s">
        <v>22</v>
      </c>
      <c r="B32" t="s">
        <v>86</v>
      </c>
      <c r="C32" t="s">
        <v>85</v>
      </c>
      <c r="D32" t="s">
        <v>47</v>
      </c>
      <c r="E32" t="s">
        <v>131</v>
      </c>
      <c r="F32">
        <v>24967.8</v>
      </c>
      <c r="G32">
        <v>25597.4</v>
      </c>
      <c r="H32">
        <v>25803.7</v>
      </c>
      <c r="I32">
        <v>25867</v>
      </c>
      <c r="J32">
        <v>25951.3</v>
      </c>
      <c r="K32">
        <v>26003.5</v>
      </c>
      <c r="L32">
        <v>26095</v>
      </c>
      <c r="M32">
        <v>26215.3</v>
      </c>
      <c r="N32">
        <v>26315</v>
      </c>
      <c r="O32">
        <v>26400</v>
      </c>
      <c r="P32">
        <v>26550</v>
      </c>
      <c r="Q32">
        <v>26692</v>
      </c>
      <c r="R32">
        <v>26845</v>
      </c>
      <c r="S32">
        <v>27004</v>
      </c>
    </row>
    <row r="33" spans="1:19">
      <c r="A33" t="s">
        <v>22</v>
      </c>
      <c r="B33" t="s">
        <v>84</v>
      </c>
      <c r="C33" t="s">
        <v>83</v>
      </c>
      <c r="D33" t="s">
        <v>97</v>
      </c>
      <c r="E33" t="s">
        <v>133</v>
      </c>
      <c r="F33">
        <v>1116.27</v>
      </c>
      <c r="G33">
        <v>1076.68</v>
      </c>
      <c r="H33">
        <v>1078.49</v>
      </c>
      <c r="I33">
        <v>1086.73</v>
      </c>
      <c r="J33">
        <v>1087.6499999999999</v>
      </c>
      <c r="K33">
        <v>1093.97</v>
      </c>
      <c r="L33">
        <v>1105.4100000000001</v>
      </c>
      <c r="M33">
        <v>1123.1299999999999</v>
      </c>
      <c r="N33">
        <v>1106.74</v>
      </c>
      <c r="O33">
        <v>1099.9100000000001</v>
      </c>
      <c r="P33">
        <v>1093.02</v>
      </c>
      <c r="Q33">
        <v>1086.22</v>
      </c>
      <c r="R33">
        <v>1079.1400000000001</v>
      </c>
      <c r="S33">
        <v>1072.4100000000001</v>
      </c>
    </row>
    <row r="34" spans="1:19">
      <c r="A34" t="s">
        <v>22</v>
      </c>
      <c r="B34" t="s">
        <v>82</v>
      </c>
      <c r="C34" t="s">
        <v>81</v>
      </c>
      <c r="D34" t="s">
        <v>6</v>
      </c>
      <c r="E34" t="s">
        <v>134</v>
      </c>
      <c r="F34">
        <v>1141.32</v>
      </c>
      <c r="G34">
        <v>1098.75</v>
      </c>
      <c r="H34">
        <v>1096.6300000000001</v>
      </c>
      <c r="I34">
        <v>1105.81</v>
      </c>
      <c r="J34">
        <v>1106.7399999999998</v>
      </c>
      <c r="K34">
        <v>1111.1099999999999</v>
      </c>
      <c r="L34">
        <v>1125.1500000000001</v>
      </c>
      <c r="M34">
        <v>1142.7099999999998</v>
      </c>
      <c r="N34">
        <v>1126.5</v>
      </c>
      <c r="O34">
        <v>1119.55</v>
      </c>
      <c r="P34">
        <v>1112.54</v>
      </c>
      <c r="Q34">
        <v>1105.6200000000003</v>
      </c>
      <c r="R34">
        <v>1098.42</v>
      </c>
      <c r="S34">
        <v>1091.5700000000002</v>
      </c>
    </row>
    <row r="35" spans="1:19">
      <c r="A35" t="s">
        <v>22</v>
      </c>
      <c r="B35" t="s">
        <v>80</v>
      </c>
      <c r="C35" t="s">
        <v>79</v>
      </c>
      <c r="D35" t="s">
        <v>6</v>
      </c>
      <c r="E35" t="s">
        <v>132</v>
      </c>
      <c r="F35">
        <v>97.805172957628017</v>
      </c>
      <c r="G35">
        <v>97.99135381114904</v>
      </c>
      <c r="H35">
        <v>98.345841350318693</v>
      </c>
      <c r="I35">
        <v>98.274567963755075</v>
      </c>
      <c r="J35">
        <v>98.275114299654859</v>
      </c>
      <c r="K35">
        <v>98.457398457398469</v>
      </c>
      <c r="L35">
        <v>98.24556725769898</v>
      </c>
      <c r="M35">
        <v>98.286529390659055</v>
      </c>
      <c r="N35">
        <v>98.245894363071457</v>
      </c>
      <c r="O35">
        <v>98.245723728283693</v>
      </c>
      <c r="P35">
        <v>98.24545634314272</v>
      </c>
      <c r="Q35">
        <v>98.245328413017106</v>
      </c>
      <c r="R35">
        <v>98.244751552229573</v>
      </c>
      <c r="S35">
        <v>98.244730067700644</v>
      </c>
    </row>
    <row r="36" spans="1:19">
      <c r="A36" t="s">
        <v>22</v>
      </c>
      <c r="B36" t="s">
        <v>78</v>
      </c>
      <c r="C36" t="s">
        <v>77</v>
      </c>
      <c r="D36" t="s">
        <v>60</v>
      </c>
      <c r="E36" t="s">
        <v>135</v>
      </c>
      <c r="F36">
        <v>5.2874040584586268</v>
      </c>
      <c r="G36">
        <v>5.2832218430034121</v>
      </c>
      <c r="H36">
        <v>5.2855657787950356</v>
      </c>
      <c r="I36">
        <v>5.2843074307521194</v>
      </c>
      <c r="J36">
        <v>5.2892458933444182</v>
      </c>
      <c r="K36">
        <v>5.2963342963342965</v>
      </c>
      <c r="L36">
        <v>5.2933208905479265</v>
      </c>
      <c r="M36">
        <v>5.1890243368833744</v>
      </c>
      <c r="N36">
        <v>5.2924189968930317</v>
      </c>
      <c r="O36">
        <v>5.2931088383725609</v>
      </c>
      <c r="P36">
        <v>5.2936523630611028</v>
      </c>
      <c r="Q36">
        <v>5.2942240552811981</v>
      </c>
      <c r="R36">
        <v>5.2946504979880196</v>
      </c>
      <c r="S36">
        <v>5.2951894976959784</v>
      </c>
    </row>
    <row r="37" spans="1:19">
      <c r="A37" t="s">
        <v>22</v>
      </c>
      <c r="B37" t="s">
        <v>76</v>
      </c>
      <c r="C37" t="s">
        <v>75</v>
      </c>
      <c r="D37" t="s">
        <v>60</v>
      </c>
      <c r="E37" t="s">
        <v>137</v>
      </c>
      <c r="F37">
        <v>1.2456043383878436E-2</v>
      </c>
      <c r="G37">
        <v>1.2149671451006741E-2</v>
      </c>
      <c r="H37">
        <v>1.2052535101555203E-2</v>
      </c>
      <c r="I37">
        <v>1.2023040940194069E-2</v>
      </c>
      <c r="J37">
        <v>1.1983985388015244E-2</v>
      </c>
      <c r="K37">
        <v>1.2036841194454593E-2</v>
      </c>
      <c r="L37">
        <v>1.2071278022609695E-2</v>
      </c>
      <c r="M37">
        <v>1.2092175180142894E-2</v>
      </c>
      <c r="N37">
        <v>1.2084362530875926E-2</v>
      </c>
      <c r="O37">
        <v>1.2083333333333333E-2</v>
      </c>
      <c r="P37">
        <v>1.2052730696798493E-2</v>
      </c>
      <c r="Q37">
        <v>1.2026075228532893E-2</v>
      </c>
      <c r="R37">
        <v>1.1994784876140809E-2</v>
      </c>
      <c r="S37">
        <v>1.1961190934676345E-2</v>
      </c>
    </row>
    <row r="38" spans="1:19">
      <c r="A38" t="s">
        <v>22</v>
      </c>
      <c r="B38" t="s">
        <v>74</v>
      </c>
      <c r="C38" t="s">
        <v>73</v>
      </c>
      <c r="D38" t="s">
        <v>60</v>
      </c>
      <c r="E38" t="s">
        <v>136</v>
      </c>
      <c r="F38">
        <v>1531.0812424314145</v>
      </c>
      <c r="G38">
        <v>1546.1887520354312</v>
      </c>
      <c r="H38">
        <v>1564.7312537243358</v>
      </c>
      <c r="I38">
        <v>1585.5833356646363</v>
      </c>
      <c r="J38">
        <v>1603.7303629595633</v>
      </c>
      <c r="K38">
        <v>1625.6191573185861</v>
      </c>
      <c r="L38">
        <v>1636.0537405055227</v>
      </c>
      <c r="M38">
        <v>1646.2006724282676</v>
      </c>
      <c r="N38">
        <v>1682.2372643259944</v>
      </c>
      <c r="O38" t="s">
        <v>120</v>
      </c>
      <c r="P38" t="s">
        <v>120</v>
      </c>
      <c r="Q38" t="s">
        <v>120</v>
      </c>
      <c r="R38" t="s">
        <v>120</v>
      </c>
      <c r="S38" t="s">
        <v>120</v>
      </c>
    </row>
    <row r="39" spans="1:19">
      <c r="A39" t="s">
        <v>22</v>
      </c>
      <c r="B39" t="s">
        <v>72</v>
      </c>
      <c r="C39" t="s">
        <v>71</v>
      </c>
      <c r="D39" t="s">
        <v>60</v>
      </c>
      <c r="E39" t="s">
        <v>138</v>
      </c>
      <c r="F39">
        <v>311</v>
      </c>
      <c r="G39">
        <v>311</v>
      </c>
      <c r="H39">
        <v>311</v>
      </c>
      <c r="I39">
        <v>311</v>
      </c>
      <c r="J39">
        <v>311</v>
      </c>
      <c r="K39">
        <v>313</v>
      </c>
      <c r="L39">
        <v>315</v>
      </c>
      <c r="M39">
        <v>317</v>
      </c>
      <c r="N39">
        <v>318</v>
      </c>
      <c r="O39">
        <v>319</v>
      </c>
      <c r="P39">
        <v>320</v>
      </c>
      <c r="Q39">
        <v>321</v>
      </c>
      <c r="R39">
        <v>322</v>
      </c>
      <c r="S39">
        <v>323</v>
      </c>
    </row>
    <row r="40" spans="1:19">
      <c r="A40" t="s">
        <v>25</v>
      </c>
      <c r="B40" t="s">
        <v>88</v>
      </c>
      <c r="C40" t="s">
        <v>87</v>
      </c>
      <c r="D40" t="s">
        <v>60</v>
      </c>
      <c r="E40" t="s">
        <v>157</v>
      </c>
      <c r="F40">
        <v>3444770</v>
      </c>
      <c r="G40">
        <v>3462865.0000000005</v>
      </c>
      <c r="H40">
        <v>3482399.0000000005</v>
      </c>
      <c r="I40">
        <v>3500093.0000000005</v>
      </c>
      <c r="J40">
        <v>3529012</v>
      </c>
      <c r="K40">
        <v>3532127</v>
      </c>
      <c r="L40">
        <v>3588716.0000000005</v>
      </c>
      <c r="M40">
        <v>3614855</v>
      </c>
      <c r="N40">
        <v>0</v>
      </c>
      <c r="O40">
        <v>0</v>
      </c>
      <c r="P40">
        <v>0</v>
      </c>
      <c r="Q40">
        <v>0</v>
      </c>
      <c r="R40">
        <v>0</v>
      </c>
      <c r="S40">
        <v>0</v>
      </c>
    </row>
    <row r="41" spans="1:19">
      <c r="A41" t="s">
        <v>25</v>
      </c>
      <c r="B41" t="s">
        <v>86</v>
      </c>
      <c r="C41" t="s">
        <v>85</v>
      </c>
      <c r="D41" t="s">
        <v>47</v>
      </c>
      <c r="E41" t="s">
        <v>158</v>
      </c>
      <c r="F41">
        <v>46703.090697899999</v>
      </c>
      <c r="G41">
        <v>46811.618205998995</v>
      </c>
      <c r="H41">
        <v>46895.678678099001</v>
      </c>
      <c r="I41">
        <v>46963.929921202005</v>
      </c>
      <c r="J41">
        <v>47094.002884002002</v>
      </c>
      <c r="K41">
        <v>47242.835425003999</v>
      </c>
      <c r="L41">
        <v>47221.200000000004</v>
      </c>
      <c r="M41">
        <v>47409.048070003002</v>
      </c>
      <c r="N41">
        <v>0</v>
      </c>
      <c r="O41">
        <v>0</v>
      </c>
      <c r="P41">
        <v>0</v>
      </c>
      <c r="Q41">
        <v>0</v>
      </c>
      <c r="R41">
        <v>0</v>
      </c>
      <c r="S41">
        <v>0</v>
      </c>
    </row>
    <row r="42" spans="1:19">
      <c r="A42" t="s">
        <v>25</v>
      </c>
      <c r="B42" t="s">
        <v>84</v>
      </c>
      <c r="C42" t="s">
        <v>83</v>
      </c>
      <c r="D42" t="s">
        <v>97</v>
      </c>
      <c r="E42" t="s">
        <v>160</v>
      </c>
      <c r="F42">
        <v>1563.6945780390815</v>
      </c>
      <c r="G42">
        <v>1510.3302957641322</v>
      </c>
      <c r="H42">
        <v>1562.5275076498124</v>
      </c>
      <c r="I42">
        <v>1578.6290128075041</v>
      </c>
      <c r="J42">
        <v>1625.8176501314786</v>
      </c>
      <c r="K42">
        <v>1693.6034968202378</v>
      </c>
      <c r="L42">
        <v>1747.4</v>
      </c>
      <c r="M42">
        <v>1789.6973132430192</v>
      </c>
      <c r="N42">
        <v>0</v>
      </c>
      <c r="O42">
        <v>0</v>
      </c>
      <c r="P42">
        <v>0</v>
      </c>
      <c r="Q42">
        <v>0</v>
      </c>
      <c r="R42">
        <v>0</v>
      </c>
      <c r="S42">
        <v>0</v>
      </c>
    </row>
    <row r="43" spans="1:19">
      <c r="A43" t="s">
        <v>25</v>
      </c>
      <c r="B43" t="s">
        <v>82</v>
      </c>
      <c r="C43" t="s">
        <v>81</v>
      </c>
      <c r="D43" t="s">
        <v>6</v>
      </c>
      <c r="E43" t="s">
        <v>161</v>
      </c>
      <c r="F43">
        <v>1858.8645780390816</v>
      </c>
      <c r="G43">
        <v>1790.8702957641322</v>
      </c>
      <c r="H43">
        <v>1840.0475076498126</v>
      </c>
      <c r="I43">
        <v>1844.909012807504</v>
      </c>
      <c r="J43">
        <v>1875.2676501314784</v>
      </c>
      <c r="K43">
        <v>1891.3220756319733</v>
      </c>
      <c r="L43">
        <v>1928.1000000000001</v>
      </c>
      <c r="M43">
        <v>1968.9327955835906</v>
      </c>
      <c r="N43">
        <v>0</v>
      </c>
      <c r="O43">
        <v>0</v>
      </c>
      <c r="P43">
        <v>0</v>
      </c>
      <c r="Q43">
        <v>0</v>
      </c>
      <c r="R43">
        <v>0</v>
      </c>
      <c r="S43">
        <v>0</v>
      </c>
    </row>
    <row r="44" spans="1:19">
      <c r="A44" t="s">
        <v>25</v>
      </c>
      <c r="B44" t="s">
        <v>80</v>
      </c>
      <c r="C44" t="s">
        <v>79</v>
      </c>
      <c r="D44" t="s">
        <v>6</v>
      </c>
      <c r="E44" t="s">
        <v>159</v>
      </c>
      <c r="F44">
        <v>84.120951924783284</v>
      </c>
      <c r="G44">
        <v>84.334990609674577</v>
      </c>
      <c r="H44">
        <v>84.917780717821756</v>
      </c>
      <c r="I44">
        <v>85.566767891995582</v>
      </c>
      <c r="J44">
        <v>86.697898831534232</v>
      </c>
      <c r="K44">
        <v>89.546012212347847</v>
      </c>
      <c r="L44">
        <v>90.628079456459716</v>
      </c>
      <c r="M44">
        <v>90.896820717161859</v>
      </c>
      <c r="N44">
        <v>0</v>
      </c>
      <c r="O44">
        <v>0</v>
      </c>
      <c r="P44">
        <v>0</v>
      </c>
      <c r="Q44">
        <v>0</v>
      </c>
      <c r="R44">
        <v>0</v>
      </c>
      <c r="S44">
        <v>0</v>
      </c>
    </row>
    <row r="45" spans="1:19">
      <c r="A45" t="s">
        <v>25</v>
      </c>
      <c r="B45" t="s">
        <v>78</v>
      </c>
      <c r="C45" t="s">
        <v>77</v>
      </c>
      <c r="D45" t="s">
        <v>60</v>
      </c>
      <c r="E45" t="s">
        <v>162</v>
      </c>
      <c r="F45">
        <v>4.3552873645644494</v>
      </c>
      <c r="G45">
        <v>4.3480021085881795</v>
      </c>
      <c r="H45">
        <v>4.3669140303342164</v>
      </c>
      <c r="I45">
        <v>4.4008562124115773</v>
      </c>
      <c r="J45">
        <v>4.4425361355962671</v>
      </c>
      <c r="K45">
        <v>4.549284865342643</v>
      </c>
      <c r="L45">
        <v>4.6259581971889423</v>
      </c>
      <c r="M45">
        <v>4.6943633420637667</v>
      </c>
      <c r="N45">
        <v>0</v>
      </c>
      <c r="O45">
        <v>0</v>
      </c>
      <c r="P45">
        <v>0</v>
      </c>
      <c r="Q45">
        <v>0</v>
      </c>
      <c r="R45">
        <v>0</v>
      </c>
      <c r="S45">
        <v>0</v>
      </c>
    </row>
    <row r="46" spans="1:19">
      <c r="A46" t="s">
        <v>25</v>
      </c>
      <c r="B46" t="s">
        <v>76</v>
      </c>
      <c r="C46" t="s">
        <v>75</v>
      </c>
      <c r="D46" t="s">
        <v>60</v>
      </c>
      <c r="E46" t="s">
        <v>164</v>
      </c>
      <c r="F46">
        <v>1.5868834041404087E-2</v>
      </c>
      <c r="G46">
        <v>1.5874940477187578E-2</v>
      </c>
      <c r="H46">
        <v>1.5931084585386522E-2</v>
      </c>
      <c r="I46">
        <v>1.5884709168345158E-2</v>
      </c>
      <c r="J46">
        <v>1.5839768439222308E-2</v>
      </c>
      <c r="K46">
        <v>1.5580514894280263E-2</v>
      </c>
      <c r="L46">
        <v>1.5516112275710672E-2</v>
      </c>
      <c r="M46">
        <v>1.5524462733637702E-2</v>
      </c>
      <c r="N46">
        <v>0</v>
      </c>
      <c r="O46">
        <v>0</v>
      </c>
      <c r="P46">
        <v>0</v>
      </c>
      <c r="Q46">
        <v>0</v>
      </c>
      <c r="R46">
        <v>0</v>
      </c>
      <c r="S46">
        <v>0</v>
      </c>
    </row>
    <row r="47" spans="1:19">
      <c r="A47" t="s">
        <v>25</v>
      </c>
      <c r="B47" t="s">
        <v>74</v>
      </c>
      <c r="C47" t="s">
        <v>73</v>
      </c>
      <c r="D47" t="s">
        <v>60</v>
      </c>
      <c r="E47" t="s">
        <v>163</v>
      </c>
      <c r="F47">
        <v>1808.9271045820385</v>
      </c>
      <c r="G47">
        <v>1828.4500115042185</v>
      </c>
      <c r="H47">
        <v>1841.3023602289115</v>
      </c>
      <c r="I47">
        <v>1858.9684112940313</v>
      </c>
      <c r="J47">
        <v>1883.183312679482</v>
      </c>
      <c r="K47">
        <v>1912.53315605796</v>
      </c>
      <c r="L47">
        <v>1930.2384785772115</v>
      </c>
      <c r="M47">
        <v>1937.8579131426898</v>
      </c>
      <c r="N47">
        <v>0</v>
      </c>
      <c r="O47">
        <v>0</v>
      </c>
      <c r="P47">
        <v>0</v>
      </c>
      <c r="Q47">
        <v>0</v>
      </c>
      <c r="R47">
        <v>0</v>
      </c>
      <c r="S47">
        <v>0</v>
      </c>
    </row>
    <row r="48" spans="1:19">
      <c r="A48" t="s">
        <v>25</v>
      </c>
      <c r="B48" t="s">
        <v>72</v>
      </c>
      <c r="C48" t="s">
        <v>71</v>
      </c>
      <c r="D48" t="s">
        <v>60</v>
      </c>
      <c r="E48" t="s">
        <v>165</v>
      </c>
      <c r="F48">
        <v>741.12359550561803</v>
      </c>
      <c r="G48">
        <v>743.13165266106444</v>
      </c>
      <c r="H48">
        <v>747.09902370990233</v>
      </c>
      <c r="I48">
        <v>746.00836820083691</v>
      </c>
      <c r="J48">
        <v>745.95810055865923</v>
      </c>
      <c r="K48">
        <v>736.06770098730601</v>
      </c>
      <c r="L48">
        <v>732.68944099378882</v>
      </c>
      <c r="M48">
        <v>736</v>
      </c>
      <c r="N48">
        <v>0</v>
      </c>
      <c r="O48">
        <v>0</v>
      </c>
      <c r="P48">
        <v>0</v>
      </c>
      <c r="Q48">
        <v>0</v>
      </c>
      <c r="R48">
        <v>0</v>
      </c>
      <c r="S48">
        <v>0</v>
      </c>
    </row>
    <row r="49" spans="1:19">
      <c r="A49" t="s">
        <v>26</v>
      </c>
      <c r="B49" t="s">
        <v>88</v>
      </c>
      <c r="C49" t="s">
        <v>87</v>
      </c>
      <c r="D49" t="s">
        <v>60</v>
      </c>
      <c r="E49" t="s">
        <v>166</v>
      </c>
      <c r="F49">
        <v>991423.88</v>
      </c>
      <c r="G49">
        <v>996997</v>
      </c>
      <c r="H49">
        <v>1003543.0000000003</v>
      </c>
      <c r="I49">
        <v>1010099</v>
      </c>
      <c r="J49">
        <v>1019245</v>
      </c>
      <c r="K49">
        <v>1033705.9999999999</v>
      </c>
      <c r="L49">
        <v>1044365</v>
      </c>
      <c r="M49">
        <v>1059254.9999999998</v>
      </c>
      <c r="N49">
        <v>1063811</v>
      </c>
      <c r="O49">
        <v>1073170</v>
      </c>
      <c r="P49">
        <v>1082443</v>
      </c>
      <c r="Q49">
        <v>1091662</v>
      </c>
      <c r="R49">
        <v>1100864</v>
      </c>
      <c r="S49">
        <v>1109943</v>
      </c>
    </row>
    <row r="50" spans="1:19">
      <c r="A50" t="s">
        <v>26</v>
      </c>
      <c r="B50" t="s">
        <v>86</v>
      </c>
      <c r="C50" t="s">
        <v>85</v>
      </c>
      <c r="D50" t="s">
        <v>47</v>
      </c>
      <c r="E50" t="s">
        <v>167</v>
      </c>
      <c r="F50">
        <v>17952.05</v>
      </c>
      <c r="G50">
        <v>17997.86</v>
      </c>
      <c r="H50">
        <v>18024.21</v>
      </c>
      <c r="I50">
        <v>18082.939999999999</v>
      </c>
      <c r="J50">
        <v>18117.32</v>
      </c>
      <c r="K50">
        <v>18176.099999999999</v>
      </c>
      <c r="L50">
        <v>18466</v>
      </c>
      <c r="M50">
        <v>18533.34</v>
      </c>
      <c r="N50">
        <v>18567</v>
      </c>
      <c r="O50">
        <v>18617</v>
      </c>
      <c r="P50">
        <v>18666</v>
      </c>
      <c r="Q50">
        <v>18723</v>
      </c>
      <c r="R50">
        <v>18774</v>
      </c>
      <c r="S50">
        <v>18823</v>
      </c>
    </row>
    <row r="51" spans="1:19">
      <c r="A51" t="s">
        <v>26</v>
      </c>
      <c r="B51" t="s">
        <v>84</v>
      </c>
      <c r="C51" t="s">
        <v>83</v>
      </c>
      <c r="D51" t="s">
        <v>97</v>
      </c>
      <c r="E51" t="s">
        <v>169</v>
      </c>
      <c r="F51">
        <v>545.83438102715877</v>
      </c>
      <c r="G51">
        <v>546.22189316410982</v>
      </c>
      <c r="H51">
        <v>551.94872644997281</v>
      </c>
      <c r="I51">
        <v>555.75700007928776</v>
      </c>
      <c r="J51">
        <v>550.08056116644821</v>
      </c>
      <c r="K51">
        <v>561.44000000000005</v>
      </c>
      <c r="L51">
        <v>578.11</v>
      </c>
      <c r="M51">
        <v>601.15299999999991</v>
      </c>
      <c r="N51">
        <v>564.51</v>
      </c>
      <c r="O51">
        <v>556.54999999999995</v>
      </c>
      <c r="P51">
        <v>550.65</v>
      </c>
      <c r="Q51">
        <v>544.75</v>
      </c>
      <c r="R51">
        <v>539.23</v>
      </c>
      <c r="S51">
        <v>534.06999999999994</v>
      </c>
    </row>
    <row r="52" spans="1:19">
      <c r="A52" t="s">
        <v>26</v>
      </c>
      <c r="B52" t="s">
        <v>82</v>
      </c>
      <c r="C52" t="s">
        <v>81</v>
      </c>
      <c r="D52" t="s">
        <v>6</v>
      </c>
      <c r="E52" t="s">
        <v>170</v>
      </c>
      <c r="F52">
        <v>562.93001528278705</v>
      </c>
      <c r="G52">
        <v>563.62569492695911</v>
      </c>
      <c r="H52">
        <v>570.64445836057553</v>
      </c>
      <c r="I52">
        <v>573.74497483797268</v>
      </c>
      <c r="J52">
        <v>569.07853374092895</v>
      </c>
      <c r="K52">
        <v>579.82000000000005</v>
      </c>
      <c r="L52">
        <v>597</v>
      </c>
      <c r="M52">
        <v>621.53699999999992</v>
      </c>
      <c r="N52">
        <v>582.93999999999994</v>
      </c>
      <c r="O52">
        <v>574.79</v>
      </c>
      <c r="P52">
        <v>568.73</v>
      </c>
      <c r="Q52">
        <v>562.66999999999996</v>
      </c>
      <c r="R52">
        <v>557</v>
      </c>
      <c r="S52">
        <v>551.69999999999993</v>
      </c>
    </row>
    <row r="53" spans="1:19">
      <c r="A53" t="s">
        <v>26</v>
      </c>
      <c r="B53" t="s">
        <v>80</v>
      </c>
      <c r="C53" t="s">
        <v>79</v>
      </c>
      <c r="D53" t="s">
        <v>6</v>
      </c>
      <c r="E53" t="s">
        <v>168</v>
      </c>
      <c r="F53">
        <v>96.963097757890864</v>
      </c>
      <c r="G53">
        <v>96.912170271955986</v>
      </c>
      <c r="H53">
        <v>96.723751254097095</v>
      </c>
      <c r="I53">
        <v>96.86481354128378</v>
      </c>
      <c r="J53">
        <v>96.661625514216027</v>
      </c>
      <c r="K53">
        <v>96.830050705391329</v>
      </c>
      <c r="L53">
        <v>96.835845896147404</v>
      </c>
      <c r="M53">
        <v>96.720388327645807</v>
      </c>
      <c r="N53">
        <v>96.838439633581501</v>
      </c>
      <c r="O53">
        <v>96.826667130604221</v>
      </c>
      <c r="P53">
        <v>96.820987111634693</v>
      </c>
      <c r="Q53">
        <v>96.815184744166217</v>
      </c>
      <c r="R53">
        <v>96.809694793536806</v>
      </c>
      <c r="S53">
        <v>96.804422693492839</v>
      </c>
    </row>
    <row r="54" spans="1:19">
      <c r="A54" t="s">
        <v>26</v>
      </c>
      <c r="B54" t="s">
        <v>78</v>
      </c>
      <c r="C54" t="s">
        <v>77</v>
      </c>
      <c r="D54" t="s">
        <v>60</v>
      </c>
      <c r="E54" t="s">
        <v>171</v>
      </c>
      <c r="F54">
        <v>4.3932878122873449</v>
      </c>
      <c r="G54">
        <v>4.4128573452697637</v>
      </c>
      <c r="H54">
        <v>4.4397274401130904</v>
      </c>
      <c r="I54">
        <v>4.7755426060379378</v>
      </c>
      <c r="J54">
        <v>4.8805829879856564</v>
      </c>
      <c r="K54">
        <v>4.9308406057052192</v>
      </c>
      <c r="L54">
        <v>5.0120100502512557</v>
      </c>
      <c r="M54">
        <v>5.0892159276117113</v>
      </c>
      <c r="N54">
        <v>5.2442446907057336</v>
      </c>
      <c r="O54">
        <v>5.2449764261730376</v>
      </c>
      <c r="P54">
        <v>5.2629015525820693</v>
      </c>
      <c r="Q54">
        <v>5.2633337480228199</v>
      </c>
      <c r="R54">
        <v>5.3150987432675043</v>
      </c>
      <c r="S54">
        <v>5.4517853906108398</v>
      </c>
    </row>
    <row r="55" spans="1:19">
      <c r="A55" t="s">
        <v>26</v>
      </c>
      <c r="B55" t="s">
        <v>76</v>
      </c>
      <c r="C55" t="s">
        <v>75</v>
      </c>
      <c r="D55" t="s">
        <v>60</v>
      </c>
      <c r="E55" t="s">
        <v>173</v>
      </c>
      <c r="F55">
        <v>1.4427321670784117E-2</v>
      </c>
      <c r="G55">
        <v>1.4390599771306144E-2</v>
      </c>
      <c r="H55">
        <v>1.436956182822992E-2</v>
      </c>
      <c r="I55">
        <v>1.4322892184567334E-2</v>
      </c>
      <c r="J55">
        <v>1.4350908412502512E-2</v>
      </c>
      <c r="K55">
        <v>1.4524567976628652E-2</v>
      </c>
      <c r="L55">
        <v>1.4513159319831041E-2</v>
      </c>
      <c r="M55">
        <v>1.4622296898454352E-2</v>
      </c>
      <c r="N55">
        <v>1.4541929229277752E-2</v>
      </c>
      <c r="O55">
        <v>1.4502873717569963E-2</v>
      </c>
      <c r="P55">
        <v>1.446480231436837E-2</v>
      </c>
      <c r="Q55">
        <v>1.4474176146984992E-2</v>
      </c>
      <c r="R55">
        <v>1.4488121870672206E-2</v>
      </c>
      <c r="S55">
        <v>1.4503532911863145E-2</v>
      </c>
    </row>
    <row r="56" spans="1:19">
      <c r="A56" t="s">
        <v>26</v>
      </c>
      <c r="B56" t="s">
        <v>74</v>
      </c>
      <c r="C56" t="s">
        <v>73</v>
      </c>
      <c r="D56" t="s">
        <v>60</v>
      </c>
      <c r="E56" t="s">
        <v>172</v>
      </c>
      <c r="F56">
        <v>1096.2513032299426</v>
      </c>
      <c r="G56">
        <v>1108.7764993245235</v>
      </c>
      <c r="H56">
        <v>1118.0652392020013</v>
      </c>
      <c r="I56">
        <v>1129.8910180185528</v>
      </c>
      <c r="J56">
        <v>1140.3895714495518</v>
      </c>
      <c r="K56">
        <v>1149.968445547129</v>
      </c>
      <c r="L56">
        <v>1153.5263500035787</v>
      </c>
      <c r="M56">
        <v>1152.0308050358324</v>
      </c>
      <c r="N56">
        <v>1173.2701193702951</v>
      </c>
      <c r="O56" t="s">
        <v>120</v>
      </c>
      <c r="P56" t="s">
        <v>120</v>
      </c>
      <c r="Q56" t="s">
        <v>120</v>
      </c>
      <c r="R56" t="s">
        <v>120</v>
      </c>
      <c r="S56" t="s">
        <v>120</v>
      </c>
    </row>
    <row r="57" spans="1:19">
      <c r="A57" t="s">
        <v>26</v>
      </c>
      <c r="B57" t="s">
        <v>72</v>
      </c>
      <c r="C57" t="s">
        <v>71</v>
      </c>
      <c r="D57" t="s">
        <v>60</v>
      </c>
      <c r="E57" t="s">
        <v>174</v>
      </c>
      <c r="F57">
        <v>259</v>
      </c>
      <c r="G57">
        <v>259</v>
      </c>
      <c r="H57">
        <v>259</v>
      </c>
      <c r="I57">
        <v>259</v>
      </c>
      <c r="J57">
        <v>260</v>
      </c>
      <c r="K57">
        <v>264</v>
      </c>
      <c r="L57">
        <v>268</v>
      </c>
      <c r="M57">
        <v>271</v>
      </c>
      <c r="N57">
        <v>270</v>
      </c>
      <c r="O57">
        <v>270</v>
      </c>
      <c r="P57">
        <v>270</v>
      </c>
      <c r="Q57">
        <v>271</v>
      </c>
      <c r="R57">
        <v>272</v>
      </c>
      <c r="S57">
        <v>273</v>
      </c>
    </row>
    <row r="58" spans="1:19">
      <c r="A58" t="s">
        <v>24</v>
      </c>
      <c r="B58" t="s">
        <v>88</v>
      </c>
      <c r="C58" t="s">
        <v>87</v>
      </c>
      <c r="D58" t="s">
        <v>60</v>
      </c>
      <c r="E58" t="s">
        <v>148</v>
      </c>
      <c r="F58">
        <v>1012124</v>
      </c>
      <c r="G58">
        <v>1073463</v>
      </c>
      <c r="H58">
        <v>1081658.9999999998</v>
      </c>
      <c r="I58">
        <v>1087209</v>
      </c>
      <c r="J58">
        <v>1093904</v>
      </c>
      <c r="K58">
        <v>1104087</v>
      </c>
      <c r="L58">
        <v>1114160</v>
      </c>
      <c r="M58">
        <v>1123417</v>
      </c>
      <c r="N58">
        <v>1129319.0000000002</v>
      </c>
      <c r="O58">
        <v>1143215.0000000002</v>
      </c>
      <c r="P58">
        <v>1156473</v>
      </c>
      <c r="Q58">
        <v>1169369.0000000002</v>
      </c>
      <c r="R58">
        <v>1182151</v>
      </c>
      <c r="S58">
        <v>1194283</v>
      </c>
    </row>
    <row r="59" spans="1:19">
      <c r="A59" t="s">
        <v>24</v>
      </c>
      <c r="B59" t="s">
        <v>86</v>
      </c>
      <c r="C59" t="s">
        <v>85</v>
      </c>
      <c r="D59" t="s">
        <v>47</v>
      </c>
      <c r="E59" t="s">
        <v>149</v>
      </c>
      <c r="F59">
        <v>13733.890000000001</v>
      </c>
      <c r="G59">
        <v>13753.67</v>
      </c>
      <c r="H59">
        <v>13771.78</v>
      </c>
      <c r="I59">
        <v>13811.42</v>
      </c>
      <c r="J59">
        <v>13856.02</v>
      </c>
      <c r="K59">
        <v>13888.904500000001</v>
      </c>
      <c r="L59">
        <v>13924</v>
      </c>
      <c r="M59">
        <v>13948.4851</v>
      </c>
      <c r="N59">
        <v>13994</v>
      </c>
      <c r="O59">
        <v>14036</v>
      </c>
      <c r="P59">
        <v>14078</v>
      </c>
      <c r="Q59">
        <v>14120</v>
      </c>
      <c r="R59">
        <v>14162</v>
      </c>
      <c r="S59">
        <v>14204</v>
      </c>
    </row>
    <row r="60" spans="1:19">
      <c r="A60" t="s">
        <v>24</v>
      </c>
      <c r="B60" t="s">
        <v>84</v>
      </c>
      <c r="C60" t="s">
        <v>83</v>
      </c>
      <c r="D60" t="s">
        <v>97</v>
      </c>
      <c r="E60" t="s">
        <v>151</v>
      </c>
      <c r="F60">
        <v>457.54999999999995</v>
      </c>
      <c r="G60">
        <v>444.45000000000005</v>
      </c>
      <c r="H60">
        <v>475.63100000000003</v>
      </c>
      <c r="I60">
        <v>468.64100000000002</v>
      </c>
      <c r="J60">
        <v>464.40899999999999</v>
      </c>
      <c r="K60">
        <v>462.42412999999999</v>
      </c>
      <c r="L60">
        <v>486.57</v>
      </c>
      <c r="M60">
        <v>504.84999999999997</v>
      </c>
      <c r="N60">
        <v>479.55999999999995</v>
      </c>
      <c r="O60">
        <v>468.15</v>
      </c>
      <c r="P60">
        <v>463.43999999999994</v>
      </c>
      <c r="Q60">
        <v>461.93</v>
      </c>
      <c r="R60">
        <v>456.91</v>
      </c>
      <c r="S60">
        <v>468.74</v>
      </c>
    </row>
    <row r="61" spans="1:19">
      <c r="A61" t="s">
        <v>24</v>
      </c>
      <c r="B61" t="s">
        <v>82</v>
      </c>
      <c r="C61" t="s">
        <v>81</v>
      </c>
      <c r="D61" t="s">
        <v>6</v>
      </c>
      <c r="E61" t="s">
        <v>152</v>
      </c>
      <c r="F61">
        <v>551.89</v>
      </c>
      <c r="G61">
        <v>527.9</v>
      </c>
      <c r="H61">
        <v>554.05099999999993</v>
      </c>
      <c r="I61">
        <v>544.95100000000002</v>
      </c>
      <c r="J61">
        <v>543.11900000000003</v>
      </c>
      <c r="K61">
        <v>536.73413000000005</v>
      </c>
      <c r="L61">
        <v>545.61</v>
      </c>
      <c r="M61">
        <v>562.14</v>
      </c>
      <c r="N61">
        <v>537.75</v>
      </c>
      <c r="O61">
        <v>524.96</v>
      </c>
      <c r="P61">
        <v>519.66999999999996</v>
      </c>
      <c r="Q61">
        <v>515.86</v>
      </c>
      <c r="R61">
        <v>510.25</v>
      </c>
      <c r="S61">
        <v>505.82999999999993</v>
      </c>
    </row>
    <row r="62" spans="1:19">
      <c r="A62" t="s">
        <v>24</v>
      </c>
      <c r="B62" t="s">
        <v>80</v>
      </c>
      <c r="C62" t="s">
        <v>79</v>
      </c>
      <c r="D62" t="s">
        <v>6</v>
      </c>
      <c r="E62" t="s">
        <v>150</v>
      </c>
      <c r="F62">
        <v>82.906013879577444</v>
      </c>
      <c r="G62">
        <v>84.192081833680632</v>
      </c>
      <c r="H62">
        <v>85.846068322230281</v>
      </c>
      <c r="I62">
        <v>85.996906143855128</v>
      </c>
      <c r="J62">
        <v>85.507780062932795</v>
      </c>
      <c r="K62">
        <v>86.155156557679675</v>
      </c>
      <c r="L62">
        <v>89.179083961071086</v>
      </c>
      <c r="M62">
        <v>89.808588607820113</v>
      </c>
      <c r="N62">
        <v>89.178986517898636</v>
      </c>
      <c r="O62">
        <v>89.178223102712579</v>
      </c>
      <c r="P62">
        <v>89.179671714742042</v>
      </c>
      <c r="Q62">
        <v>89.545613150854891</v>
      </c>
      <c r="R62">
        <v>89.546300832925041</v>
      </c>
      <c r="S62">
        <v>92.667496985153136</v>
      </c>
    </row>
    <row r="63" spans="1:19">
      <c r="A63" t="s">
        <v>24</v>
      </c>
      <c r="B63" t="s">
        <v>78</v>
      </c>
      <c r="C63" t="s">
        <v>77</v>
      </c>
      <c r="D63" t="s">
        <v>60</v>
      </c>
      <c r="E63" t="s">
        <v>153</v>
      </c>
      <c r="F63">
        <v>4.3197195093225105</v>
      </c>
      <c r="G63">
        <v>4.358173896571321</v>
      </c>
      <c r="H63">
        <v>4.4250240501325697</v>
      </c>
      <c r="I63">
        <v>4.4420984638985885</v>
      </c>
      <c r="J63">
        <v>4.4175401707544752</v>
      </c>
      <c r="K63">
        <v>4.4531768829382985</v>
      </c>
      <c r="L63">
        <v>4.8734444016788547</v>
      </c>
      <c r="M63">
        <v>4.8733767388906672</v>
      </c>
      <c r="N63">
        <v>4.8734356113435604</v>
      </c>
      <c r="O63">
        <v>4.8734189271563544</v>
      </c>
      <c r="P63">
        <v>4.8734581561375503</v>
      </c>
      <c r="Q63">
        <v>4.8992943821967199</v>
      </c>
      <c r="R63">
        <v>4.8993434590886817</v>
      </c>
      <c r="S63">
        <v>4.9729158017515775</v>
      </c>
    </row>
    <row r="64" spans="1:19">
      <c r="A64" t="s">
        <v>24</v>
      </c>
      <c r="B64" t="s">
        <v>76</v>
      </c>
      <c r="C64" t="s">
        <v>75</v>
      </c>
      <c r="D64" t="s">
        <v>60</v>
      </c>
      <c r="E64" t="s">
        <v>155</v>
      </c>
      <c r="F64">
        <v>1.7475019823225611E-2</v>
      </c>
      <c r="G64">
        <v>1.7449887920824043E-2</v>
      </c>
      <c r="H64">
        <v>1.7426941179716781E-2</v>
      </c>
      <c r="I64">
        <v>1.7376924313358078E-2</v>
      </c>
      <c r="J64">
        <v>1.7320991164851089E-2</v>
      </c>
      <c r="K64">
        <v>1.7279980577301832E-2</v>
      </c>
      <c r="L64">
        <v>1.7236426314277506E-2</v>
      </c>
      <c r="M64">
        <v>1.7277861952191498E-2</v>
      </c>
      <c r="N64">
        <v>1.7221666428469343E-2</v>
      </c>
      <c r="O64">
        <v>1.7170133941293814E-2</v>
      </c>
      <c r="P64">
        <v>1.7118908935928399E-2</v>
      </c>
      <c r="Q64">
        <v>1.6855524079320113E-2</v>
      </c>
      <c r="R64">
        <v>1.6805535941251237E-2</v>
      </c>
      <c r="S64">
        <v>1.6263024500140805E-2</v>
      </c>
    </row>
    <row r="65" spans="1:19">
      <c r="A65" t="s">
        <v>24</v>
      </c>
      <c r="B65" t="s">
        <v>74</v>
      </c>
      <c r="C65" t="s">
        <v>73</v>
      </c>
      <c r="D65" t="s">
        <v>60</v>
      </c>
      <c r="E65" t="s">
        <v>154</v>
      </c>
      <c r="F65">
        <v>1780.6746553201322</v>
      </c>
      <c r="G65">
        <v>1798.5814046778191</v>
      </c>
      <c r="H65">
        <v>1810.7270476047493</v>
      </c>
      <c r="I65">
        <v>1827.5997551728431</v>
      </c>
      <c r="J65">
        <v>1850.1506249981858</v>
      </c>
      <c r="K65">
        <v>1873.6369382913847</v>
      </c>
      <c r="L65">
        <v>1881.1720384723237</v>
      </c>
      <c r="M65">
        <v>1886.618591088798</v>
      </c>
      <c r="N65">
        <v>1908.4564761017787</v>
      </c>
      <c r="O65" t="s">
        <v>120</v>
      </c>
      <c r="P65" t="s">
        <v>120</v>
      </c>
      <c r="Q65" t="s">
        <v>120</v>
      </c>
      <c r="R65" t="s">
        <v>120</v>
      </c>
      <c r="S65" t="s">
        <v>120</v>
      </c>
    </row>
    <row r="66" spans="1:19">
      <c r="A66" t="s">
        <v>24</v>
      </c>
      <c r="B66" t="s">
        <v>72</v>
      </c>
      <c r="C66" t="s">
        <v>71</v>
      </c>
      <c r="D66" t="s">
        <v>60</v>
      </c>
      <c r="E66" t="s">
        <v>156</v>
      </c>
      <c r="F66">
        <v>240</v>
      </c>
      <c r="G66">
        <v>240</v>
      </c>
      <c r="H66">
        <v>240</v>
      </c>
      <c r="I66">
        <v>240</v>
      </c>
      <c r="J66">
        <v>240</v>
      </c>
      <c r="K66">
        <v>240</v>
      </c>
      <c r="L66">
        <v>240</v>
      </c>
      <c r="M66">
        <v>241</v>
      </c>
      <c r="N66">
        <v>241</v>
      </c>
      <c r="O66">
        <v>241</v>
      </c>
      <c r="P66">
        <v>241</v>
      </c>
      <c r="Q66">
        <v>238</v>
      </c>
      <c r="R66">
        <v>238</v>
      </c>
      <c r="S66">
        <v>231</v>
      </c>
    </row>
    <row r="67" spans="1:19">
      <c r="A67" t="s">
        <v>27</v>
      </c>
      <c r="B67" t="s">
        <v>88</v>
      </c>
      <c r="C67" t="s">
        <v>87</v>
      </c>
      <c r="D67" t="s">
        <v>60</v>
      </c>
      <c r="E67" t="s">
        <v>175</v>
      </c>
      <c r="F67">
        <v>3656433.9999999995</v>
      </c>
      <c r="G67">
        <v>3677741</v>
      </c>
      <c r="H67">
        <v>3697824</v>
      </c>
      <c r="I67">
        <v>3724459</v>
      </c>
      <c r="J67">
        <v>3758359.9999999995</v>
      </c>
      <c r="K67">
        <v>3789622</v>
      </c>
      <c r="L67">
        <v>3826422</v>
      </c>
      <c r="M67">
        <v>3879994</v>
      </c>
      <c r="N67">
        <v>3889353.9935697201</v>
      </c>
      <c r="O67">
        <v>3937058.0357331201</v>
      </c>
      <c r="P67">
        <v>3982197.2539067599</v>
      </c>
      <c r="Q67">
        <v>4024153.5665547699</v>
      </c>
      <c r="R67">
        <v>4064921.87563304</v>
      </c>
      <c r="S67">
        <v>4104891.2979499502</v>
      </c>
    </row>
    <row r="68" spans="1:19">
      <c r="A68" t="s">
        <v>27</v>
      </c>
      <c r="B68" t="s">
        <v>86</v>
      </c>
      <c r="C68" t="s">
        <v>85</v>
      </c>
      <c r="D68" t="s">
        <v>47</v>
      </c>
      <c r="E68" t="s">
        <v>176</v>
      </c>
      <c r="F68">
        <v>31167.178949637</v>
      </c>
      <c r="G68">
        <v>31190.7416092522</v>
      </c>
      <c r="H68">
        <v>31118.529238496998</v>
      </c>
      <c r="I68">
        <v>31151.53</v>
      </c>
      <c r="J68">
        <v>31270.3</v>
      </c>
      <c r="K68">
        <v>31377.5</v>
      </c>
      <c r="L68">
        <v>31464.5</v>
      </c>
      <c r="M68">
        <v>31553.896711006</v>
      </c>
      <c r="N68">
        <v>31776.290272491002</v>
      </c>
      <c r="O68">
        <v>31915.879953453699</v>
      </c>
      <c r="P68">
        <v>32051.748949952402</v>
      </c>
      <c r="Q68">
        <v>32182.069083696999</v>
      </c>
      <c r="R68">
        <v>32304.7813114659</v>
      </c>
      <c r="S68">
        <v>32467.154538499301</v>
      </c>
    </row>
    <row r="69" spans="1:19">
      <c r="A69" t="s">
        <v>27</v>
      </c>
      <c r="B69" t="s">
        <v>84</v>
      </c>
      <c r="C69" t="s">
        <v>83</v>
      </c>
      <c r="D69" t="s">
        <v>97</v>
      </c>
      <c r="E69" t="s">
        <v>178</v>
      </c>
      <c r="F69">
        <v>2329.6</v>
      </c>
      <c r="G69">
        <v>2314.12</v>
      </c>
      <c r="H69">
        <v>2323.2600000000002</v>
      </c>
      <c r="I69">
        <v>2303.4</v>
      </c>
      <c r="J69">
        <v>2414.84</v>
      </c>
      <c r="K69">
        <v>2407.92</v>
      </c>
      <c r="L69">
        <v>2456.08</v>
      </c>
      <c r="M69">
        <v>2512.468769124202</v>
      </c>
      <c r="N69">
        <v>2456.08</v>
      </c>
      <c r="O69">
        <v>2456.08</v>
      </c>
      <c r="P69">
        <v>2456.08</v>
      </c>
      <c r="Q69">
        <v>2456.08</v>
      </c>
      <c r="R69">
        <v>2456.08</v>
      </c>
      <c r="S69">
        <v>2456.08</v>
      </c>
    </row>
    <row r="70" spans="1:19">
      <c r="A70" t="s">
        <v>27</v>
      </c>
      <c r="B70" t="s">
        <v>82</v>
      </c>
      <c r="C70" t="s">
        <v>81</v>
      </c>
      <c r="D70" t="s">
        <v>6</v>
      </c>
      <c r="E70" t="s">
        <v>179</v>
      </c>
      <c r="F70">
        <v>2602.56</v>
      </c>
      <c r="G70">
        <v>2583.2399999999998</v>
      </c>
      <c r="H70">
        <v>2597.5500000000002</v>
      </c>
      <c r="I70">
        <v>2572.3299999999995</v>
      </c>
      <c r="J70">
        <v>2698.15</v>
      </c>
      <c r="K70">
        <v>2692.08</v>
      </c>
      <c r="L70">
        <v>2726.6099999999997</v>
      </c>
      <c r="M70">
        <v>2734.072961102208</v>
      </c>
      <c r="N70">
        <v>2726.6099999999997</v>
      </c>
      <c r="O70">
        <v>2726.6099999999997</v>
      </c>
      <c r="P70">
        <v>2726.6099999999997</v>
      </c>
      <c r="Q70">
        <v>2726.6099999999997</v>
      </c>
      <c r="R70">
        <v>2726.6099999999997</v>
      </c>
      <c r="S70">
        <v>2726.6099999999997</v>
      </c>
    </row>
    <row r="71" spans="1:19">
      <c r="A71" t="s">
        <v>27</v>
      </c>
      <c r="B71" t="s">
        <v>80</v>
      </c>
      <c r="C71" t="s">
        <v>79</v>
      </c>
      <c r="D71" t="s">
        <v>6</v>
      </c>
      <c r="E71" t="s">
        <v>177</v>
      </c>
      <c r="F71">
        <v>89.511865240378711</v>
      </c>
      <c r="G71">
        <v>89.582075223362907</v>
      </c>
      <c r="H71">
        <v>89.44043425535601</v>
      </c>
      <c r="I71">
        <v>89.545276072665658</v>
      </c>
      <c r="J71">
        <v>89.499842484665422</v>
      </c>
      <c r="K71">
        <v>89.444593028438973</v>
      </c>
      <c r="L71">
        <v>90.078155658491681</v>
      </c>
      <c r="M71">
        <v>91.894722813517433</v>
      </c>
      <c r="N71">
        <v>90.078155658491681</v>
      </c>
      <c r="O71">
        <v>90.078155658491681</v>
      </c>
      <c r="P71">
        <v>90.078155658491681</v>
      </c>
      <c r="Q71">
        <v>90.078155658491681</v>
      </c>
      <c r="R71">
        <v>90.078155658491681</v>
      </c>
      <c r="S71">
        <v>90.078155658491681</v>
      </c>
    </row>
    <row r="72" spans="1:19">
      <c r="A72" t="s">
        <v>27</v>
      </c>
      <c r="B72" t="s">
        <v>78</v>
      </c>
      <c r="C72" t="s">
        <v>77</v>
      </c>
      <c r="D72" t="s">
        <v>60</v>
      </c>
      <c r="E72" t="s">
        <v>180</v>
      </c>
      <c r="F72">
        <v>5.5177709639739332</v>
      </c>
      <c r="G72">
        <v>5.5411847137703054</v>
      </c>
      <c r="H72">
        <v>5.5434505591807666</v>
      </c>
      <c r="I72">
        <v>5.5412058328441542</v>
      </c>
      <c r="J72">
        <v>5.5096492040842806</v>
      </c>
      <c r="K72">
        <v>5.5472905708597064</v>
      </c>
      <c r="L72">
        <v>5.5749997249331598</v>
      </c>
      <c r="M72">
        <v>5.6158411328931317</v>
      </c>
      <c r="N72">
        <v>5.5749997249331598</v>
      </c>
      <c r="O72">
        <v>5.5749997249331598</v>
      </c>
      <c r="P72">
        <v>5.5749997249331598</v>
      </c>
      <c r="Q72">
        <v>5.5749997249331598</v>
      </c>
      <c r="R72">
        <v>5.5749997249331598</v>
      </c>
      <c r="S72">
        <v>5.5749997249331598</v>
      </c>
    </row>
    <row r="73" spans="1:19">
      <c r="A73" t="s">
        <v>27</v>
      </c>
      <c r="B73" t="s">
        <v>76</v>
      </c>
      <c r="C73" t="s">
        <v>75</v>
      </c>
      <c r="D73" t="s">
        <v>60</v>
      </c>
      <c r="E73" t="s">
        <v>182</v>
      </c>
      <c r="F73">
        <v>9.9784456110880125E-3</v>
      </c>
      <c r="G73">
        <v>9.9709075178817542E-3</v>
      </c>
      <c r="H73">
        <v>9.9940455931078909E-3</v>
      </c>
      <c r="I73">
        <v>9.9834582763671641E-3</v>
      </c>
      <c r="J73">
        <v>9.9455393776202976E-3</v>
      </c>
      <c r="K73">
        <v>9.9115608318062313E-3</v>
      </c>
      <c r="L73">
        <v>1.0011282556531964E-2</v>
      </c>
      <c r="M73">
        <v>9.9512273515960648E-3</v>
      </c>
      <c r="N73">
        <v>9.9445214431957731E-3</v>
      </c>
      <c r="O73">
        <v>9.9010273400218386E-3</v>
      </c>
      <c r="P73">
        <v>9.8590563807741689E-3</v>
      </c>
      <c r="Q73">
        <v>9.8191324858003404E-3</v>
      </c>
      <c r="R73">
        <v>9.7818337463204709E-3</v>
      </c>
      <c r="S73">
        <v>9.9177154443323597E-3</v>
      </c>
    </row>
    <row r="74" spans="1:19">
      <c r="A74" t="s">
        <v>27</v>
      </c>
      <c r="B74" t="s">
        <v>74</v>
      </c>
      <c r="C74" t="s">
        <v>73</v>
      </c>
      <c r="D74" t="s">
        <v>60</v>
      </c>
      <c r="E74" t="s">
        <v>181</v>
      </c>
      <c r="F74">
        <v>5709.3657066595297</v>
      </c>
      <c r="G74">
        <v>5799.3784863370383</v>
      </c>
      <c r="H74">
        <v>5896.9716778228394</v>
      </c>
      <c r="I74">
        <v>6011.0214775782206</v>
      </c>
      <c r="J74">
        <v>6137.4600405903111</v>
      </c>
      <c r="K74">
        <v>6224.5062038377055</v>
      </c>
      <c r="L74">
        <v>6280.1359531731523</v>
      </c>
      <c r="M74">
        <v>6381.1151255118994</v>
      </c>
      <c r="N74">
        <v>6474.2077754117245</v>
      </c>
      <c r="O74" t="s">
        <v>120</v>
      </c>
      <c r="P74" t="s">
        <v>120</v>
      </c>
      <c r="Q74" t="s">
        <v>120</v>
      </c>
      <c r="R74" t="s">
        <v>120</v>
      </c>
      <c r="S74" t="s">
        <v>120</v>
      </c>
    </row>
    <row r="75" spans="1:19">
      <c r="A75" t="s">
        <v>27</v>
      </c>
      <c r="B75" t="s">
        <v>72</v>
      </c>
      <c r="C75" t="s">
        <v>71</v>
      </c>
      <c r="D75" t="s">
        <v>60</v>
      </c>
      <c r="E75" t="s">
        <v>183</v>
      </c>
      <c r="F75">
        <v>311</v>
      </c>
      <c r="G75">
        <v>311</v>
      </c>
      <c r="H75">
        <v>311</v>
      </c>
      <c r="I75">
        <v>311</v>
      </c>
      <c r="J75">
        <v>311</v>
      </c>
      <c r="K75">
        <v>311</v>
      </c>
      <c r="L75">
        <v>315</v>
      </c>
      <c r="M75">
        <v>314</v>
      </c>
      <c r="N75">
        <v>316</v>
      </c>
      <c r="O75">
        <v>316</v>
      </c>
      <c r="P75">
        <v>316</v>
      </c>
      <c r="Q75">
        <v>316</v>
      </c>
      <c r="R75">
        <v>316</v>
      </c>
      <c r="S75">
        <v>322</v>
      </c>
    </row>
    <row r="76" spans="1:19">
      <c r="A76" t="s">
        <v>23</v>
      </c>
      <c r="B76" t="s">
        <v>88</v>
      </c>
      <c r="C76" t="s">
        <v>87</v>
      </c>
      <c r="D76" t="s">
        <v>60</v>
      </c>
      <c r="E76" t="s">
        <v>139</v>
      </c>
      <c r="F76">
        <v>3216351</v>
      </c>
      <c r="G76">
        <v>3224984</v>
      </c>
      <c r="H76">
        <v>3236254</v>
      </c>
      <c r="I76">
        <v>3250509</v>
      </c>
      <c r="J76">
        <v>3275078</v>
      </c>
      <c r="K76">
        <v>3293080</v>
      </c>
      <c r="L76">
        <v>3313187.0000000005</v>
      </c>
      <c r="M76">
        <v>3344229.0000000005</v>
      </c>
      <c r="N76">
        <v>3353758.9060355402</v>
      </c>
      <c r="O76">
        <v>3375882.7119435598</v>
      </c>
      <c r="P76">
        <v>3399566.0846273806</v>
      </c>
      <c r="Q76">
        <v>3423795.0089276503</v>
      </c>
      <c r="R76">
        <v>3449110.4073376101</v>
      </c>
      <c r="S76">
        <v>3475502.3599735498</v>
      </c>
    </row>
    <row r="77" spans="1:19">
      <c r="A77" t="s">
        <v>23</v>
      </c>
      <c r="B77" t="s">
        <v>86</v>
      </c>
      <c r="C77" t="s">
        <v>85</v>
      </c>
      <c r="D77" t="s">
        <v>47</v>
      </c>
      <c r="E77" t="s">
        <v>140</v>
      </c>
      <c r="F77">
        <v>41661.434806974001</v>
      </c>
      <c r="G77">
        <v>41661.434806974001</v>
      </c>
      <c r="H77">
        <v>41661.434806974001</v>
      </c>
      <c r="I77">
        <v>41798.972245102006</v>
      </c>
      <c r="J77">
        <v>41964.499636233006</v>
      </c>
      <c r="K77">
        <v>42094</v>
      </c>
      <c r="L77">
        <v>43029.064099506999</v>
      </c>
      <c r="M77">
        <v>43156.099369308002</v>
      </c>
      <c r="N77">
        <v>43350.512779908</v>
      </c>
      <c r="O77">
        <v>43463.198650708</v>
      </c>
      <c r="P77">
        <v>43535.827147266005</v>
      </c>
      <c r="Q77">
        <v>43633.427147266004</v>
      </c>
      <c r="R77">
        <v>43731.127147266001</v>
      </c>
      <c r="S77">
        <v>43828.827147266005</v>
      </c>
    </row>
    <row r="78" spans="1:19">
      <c r="A78" t="s">
        <v>23</v>
      </c>
      <c r="B78" t="s">
        <v>84</v>
      </c>
      <c r="C78" t="s">
        <v>83</v>
      </c>
      <c r="D78" t="s">
        <v>97</v>
      </c>
      <c r="E78" t="s">
        <v>142</v>
      </c>
      <c r="F78">
        <v>1736.0853017024785</v>
      </c>
      <c r="G78">
        <v>1737.4670600417614</v>
      </c>
      <c r="H78">
        <v>1769.8897969235622</v>
      </c>
      <c r="I78">
        <v>1684.31687463858</v>
      </c>
      <c r="J78">
        <v>1774.5774920464371</v>
      </c>
      <c r="K78">
        <v>2103.5478727327973</v>
      </c>
      <c r="L78">
        <v>2087.1946434615261</v>
      </c>
      <c r="M78">
        <v>2106.1558923299726</v>
      </c>
      <c r="N78">
        <v>1993.4338673397745</v>
      </c>
      <c r="O78">
        <v>1949.3432001486335</v>
      </c>
      <c r="P78">
        <v>1985.8646346842418</v>
      </c>
      <c r="Q78">
        <v>1984.7639655532585</v>
      </c>
      <c r="R78">
        <v>1983.8449337732723</v>
      </c>
      <c r="S78">
        <v>1982.7068565417035</v>
      </c>
    </row>
    <row r="79" spans="1:19">
      <c r="A79" t="s">
        <v>23</v>
      </c>
      <c r="B79" t="s">
        <v>82</v>
      </c>
      <c r="C79" t="s">
        <v>81</v>
      </c>
      <c r="D79" t="s">
        <v>6</v>
      </c>
      <c r="E79" t="s">
        <v>143</v>
      </c>
      <c r="F79">
        <v>2068.0616047328399</v>
      </c>
      <c r="G79">
        <v>2042.8311717185834</v>
      </c>
      <c r="H79">
        <v>2048.7756453721431</v>
      </c>
      <c r="I79">
        <v>1979.9133452079959</v>
      </c>
      <c r="J79">
        <v>2088.2701984509399</v>
      </c>
      <c r="K79">
        <v>2142.1709659149287</v>
      </c>
      <c r="L79">
        <v>2126.9323236136015</v>
      </c>
      <c r="M79">
        <v>2145.7349052926188</v>
      </c>
      <c r="N79">
        <v>2020.3045342721296</v>
      </c>
      <c r="O79">
        <v>1975.619543059345</v>
      </c>
      <c r="P79">
        <v>2012.6332714800812</v>
      </c>
      <c r="Q79">
        <v>2011.5177657828558</v>
      </c>
      <c r="R79">
        <v>2010.5863458332567</v>
      </c>
      <c r="S79">
        <v>2009.4329277896684</v>
      </c>
    </row>
    <row r="80" spans="1:19">
      <c r="A80" t="s">
        <v>23</v>
      </c>
      <c r="B80" t="s">
        <v>80</v>
      </c>
      <c r="C80" t="s">
        <v>79</v>
      </c>
      <c r="D80" t="s">
        <v>6</v>
      </c>
      <c r="E80" t="s">
        <v>141</v>
      </c>
      <c r="F80">
        <v>83.947465478271027</v>
      </c>
      <c r="G80">
        <v>85.051916384263578</v>
      </c>
      <c r="H80">
        <v>86.387682366366491</v>
      </c>
      <c r="I80">
        <v>85.070231922783336</v>
      </c>
      <c r="J80">
        <v>84.978346832838142</v>
      </c>
      <c r="K80">
        <v>98.197011639281769</v>
      </c>
      <c r="L80">
        <v>98.131690429878731</v>
      </c>
      <c r="M80">
        <v>98.155456535426552</v>
      </c>
      <c r="N80">
        <v>98.669969478535265</v>
      </c>
      <c r="O80">
        <v>98.669969478535251</v>
      </c>
      <c r="P80">
        <v>98.669969478535251</v>
      </c>
      <c r="Q80">
        <v>98.669969478535265</v>
      </c>
      <c r="R80">
        <v>98.669969478535279</v>
      </c>
      <c r="S80">
        <v>98.669969478535265</v>
      </c>
    </row>
    <row r="81" spans="1:19">
      <c r="A81" t="s">
        <v>23</v>
      </c>
      <c r="B81" t="s">
        <v>78</v>
      </c>
      <c r="C81" t="s">
        <v>77</v>
      </c>
      <c r="D81" t="s">
        <v>60</v>
      </c>
      <c r="E81" t="s">
        <v>144</v>
      </c>
      <c r="F81">
        <v>4.4261447690149218</v>
      </c>
      <c r="G81">
        <v>4.4989080875655203</v>
      </c>
      <c r="H81">
        <v>4.5222175247084415</v>
      </c>
      <c r="I81">
        <v>4.7443353538076991</v>
      </c>
      <c r="J81">
        <v>4.7655092003984123</v>
      </c>
      <c r="K81">
        <v>5.2419961580276482</v>
      </c>
      <c r="L81">
        <v>5.0657937678665457</v>
      </c>
      <c r="M81">
        <v>5.0091916931150884</v>
      </c>
      <c r="N81">
        <v>5.0034745958079627</v>
      </c>
      <c r="O81">
        <v>5.0034745958079627</v>
      </c>
      <c r="P81">
        <v>4.9757497567064419</v>
      </c>
      <c r="Q81">
        <v>4.9757497567064419</v>
      </c>
      <c r="R81">
        <v>4.9757497567064437</v>
      </c>
      <c r="S81">
        <v>4.975749756706441</v>
      </c>
    </row>
    <row r="82" spans="1:19">
      <c r="A82" t="s">
        <v>23</v>
      </c>
      <c r="B82" t="s">
        <v>76</v>
      </c>
      <c r="C82" t="s">
        <v>75</v>
      </c>
      <c r="D82" t="s">
        <v>60</v>
      </c>
      <c r="E82" t="s">
        <v>146</v>
      </c>
      <c r="F82">
        <v>1.1593455728009331E-2</v>
      </c>
      <c r="G82">
        <v>1.1593455728009331E-2</v>
      </c>
      <c r="H82">
        <v>1.1665464769798208E-2</v>
      </c>
      <c r="I82">
        <v>1.1794548370929614E-2</v>
      </c>
      <c r="J82">
        <v>1.2319937196477655E-2</v>
      </c>
      <c r="K82">
        <v>1.2353304508956145E-2</v>
      </c>
      <c r="L82">
        <v>1.2108095095797571E-2</v>
      </c>
      <c r="M82">
        <v>1.2141968520275057E-2</v>
      </c>
      <c r="N82">
        <v>1.2110583389530881E-2</v>
      </c>
      <c r="O82">
        <v>1.2102192575084016E-2</v>
      </c>
      <c r="P82">
        <v>1.2104972720912113E-2</v>
      </c>
      <c r="Q82">
        <v>1.2100814318755239E-2</v>
      </c>
      <c r="R82">
        <v>1.2096646816775958E-2</v>
      </c>
      <c r="S82">
        <v>1.2092497894574868E-2</v>
      </c>
    </row>
    <row r="83" spans="1:19">
      <c r="A83" t="s">
        <v>23</v>
      </c>
      <c r="B83" t="s">
        <v>74</v>
      </c>
      <c r="C83" t="s">
        <v>73</v>
      </c>
      <c r="D83" t="s">
        <v>60</v>
      </c>
      <c r="E83" t="s">
        <v>145</v>
      </c>
      <c r="F83">
        <v>1728.2812621603014</v>
      </c>
      <c r="G83">
        <v>1742.3573689152258</v>
      </c>
      <c r="H83">
        <v>1749.2987370500659</v>
      </c>
      <c r="I83">
        <v>1760.0679086147229</v>
      </c>
      <c r="J83">
        <v>1780.2818079789452</v>
      </c>
      <c r="K83">
        <v>1803.0178736102691</v>
      </c>
      <c r="L83">
        <v>1814.623588632352</v>
      </c>
      <c r="M83">
        <v>1822.2523234621203</v>
      </c>
      <c r="N83">
        <v>1840.2725603080121</v>
      </c>
      <c r="O83" t="s">
        <v>120</v>
      </c>
      <c r="P83" t="s">
        <v>120</v>
      </c>
      <c r="Q83" t="s">
        <v>120</v>
      </c>
      <c r="R83" t="s">
        <v>120</v>
      </c>
      <c r="S83" t="s">
        <v>120</v>
      </c>
    </row>
    <row r="84" spans="1:19">
      <c r="A84" t="s">
        <v>23</v>
      </c>
      <c r="B84" t="s">
        <v>72</v>
      </c>
      <c r="C84" t="s">
        <v>71</v>
      </c>
      <c r="D84" t="s">
        <v>60</v>
      </c>
      <c r="E84" t="s">
        <v>147</v>
      </c>
      <c r="F84">
        <v>483</v>
      </c>
      <c r="G84">
        <v>483</v>
      </c>
      <c r="H84">
        <v>486.00000000000006</v>
      </c>
      <c r="I84">
        <v>493</v>
      </c>
      <c r="J84">
        <v>517</v>
      </c>
      <c r="K84">
        <v>520</v>
      </c>
      <c r="L84">
        <v>521</v>
      </c>
      <c r="M84">
        <v>524</v>
      </c>
      <c r="N84">
        <v>525</v>
      </c>
      <c r="O84">
        <v>526</v>
      </c>
      <c r="P84">
        <v>527</v>
      </c>
      <c r="Q84">
        <v>528</v>
      </c>
      <c r="R84">
        <v>529</v>
      </c>
      <c r="S84">
        <v>530</v>
      </c>
    </row>
    <row r="85" spans="1:19">
      <c r="A85" t="s">
        <v>29</v>
      </c>
      <c r="B85" t="s">
        <v>88</v>
      </c>
      <c r="C85" t="s">
        <v>87</v>
      </c>
      <c r="D85" t="s">
        <v>60</v>
      </c>
      <c r="E85" t="s">
        <v>193</v>
      </c>
      <c r="F85">
        <v>588527</v>
      </c>
      <c r="G85">
        <v>593139</v>
      </c>
      <c r="H85">
        <v>597492.00000000012</v>
      </c>
      <c r="I85">
        <v>602257</v>
      </c>
      <c r="J85">
        <v>607306</v>
      </c>
      <c r="K85">
        <v>612122.99999999988</v>
      </c>
      <c r="L85">
        <v>615408</v>
      </c>
      <c r="M85">
        <v>621106</v>
      </c>
      <c r="N85">
        <v>629670.99999999988</v>
      </c>
      <c r="O85">
        <v>636075</v>
      </c>
      <c r="P85">
        <v>642428</v>
      </c>
      <c r="Q85">
        <v>648560.00000000012</v>
      </c>
      <c r="R85">
        <v>654467</v>
      </c>
      <c r="S85">
        <v>660203</v>
      </c>
    </row>
    <row r="86" spans="1:19">
      <c r="A86" t="s">
        <v>29</v>
      </c>
      <c r="B86" t="s">
        <v>86</v>
      </c>
      <c r="C86" t="s">
        <v>85</v>
      </c>
      <c r="D86" t="s">
        <v>47</v>
      </c>
      <c r="E86" t="s">
        <v>194</v>
      </c>
      <c r="F86">
        <v>11559.2</v>
      </c>
      <c r="G86">
        <v>11610.2</v>
      </c>
      <c r="H86">
        <v>11645.4</v>
      </c>
      <c r="I86">
        <v>11687.9</v>
      </c>
      <c r="J86">
        <v>11762</v>
      </c>
      <c r="K86">
        <v>11894.6</v>
      </c>
      <c r="L86">
        <v>11935.02</v>
      </c>
      <c r="M86">
        <v>11976.629000000001</v>
      </c>
      <c r="N86">
        <v>12025.016100000001</v>
      </c>
      <c r="O86">
        <v>12070.016100000001</v>
      </c>
      <c r="P86">
        <v>12115.016100000001</v>
      </c>
      <c r="Q86">
        <v>12160.016100000001</v>
      </c>
      <c r="R86">
        <v>12205.016100000001</v>
      </c>
      <c r="S86">
        <v>12250.016100000001</v>
      </c>
    </row>
    <row r="87" spans="1:19">
      <c r="A87" t="s">
        <v>29</v>
      </c>
      <c r="B87" t="s">
        <v>84</v>
      </c>
      <c r="C87" t="s">
        <v>83</v>
      </c>
      <c r="D87" t="s">
        <v>97</v>
      </c>
      <c r="E87" t="s">
        <v>196</v>
      </c>
      <c r="F87">
        <v>151.85694645335911</v>
      </c>
      <c r="G87">
        <v>148.28222537606177</v>
      </c>
      <c r="H87">
        <v>154.62776145944412</v>
      </c>
      <c r="I87">
        <v>155.71853249532234</v>
      </c>
      <c r="J87">
        <v>159.17979772873161</v>
      </c>
      <c r="K87">
        <v>165.31299253747736</v>
      </c>
      <c r="L87">
        <v>163.71</v>
      </c>
      <c r="M87">
        <v>175.29779574558367</v>
      </c>
      <c r="N87">
        <v>161.04032689370692</v>
      </c>
      <c r="O87">
        <v>160.91255475406587</v>
      </c>
      <c r="P87">
        <v>160.8131247666995</v>
      </c>
      <c r="Q87">
        <v>160.74911375977592</v>
      </c>
      <c r="R87">
        <v>160.65640752913399</v>
      </c>
      <c r="S87">
        <v>160.58745473048452</v>
      </c>
    </row>
    <row r="88" spans="1:19">
      <c r="A88" t="s">
        <v>29</v>
      </c>
      <c r="B88" t="s">
        <v>82</v>
      </c>
      <c r="C88" t="s">
        <v>81</v>
      </c>
      <c r="D88" t="s">
        <v>6</v>
      </c>
      <c r="E88" t="s">
        <v>197</v>
      </c>
      <c r="F88">
        <v>334.149</v>
      </c>
      <c r="G88">
        <v>323.39687090319376</v>
      </c>
      <c r="H88">
        <v>330.40005646887909</v>
      </c>
      <c r="I88">
        <v>330.44000000000011</v>
      </c>
      <c r="J88">
        <v>332.65199999999999</v>
      </c>
      <c r="K88">
        <v>337.03055544345864</v>
      </c>
      <c r="L88">
        <v>340.81</v>
      </c>
      <c r="M88">
        <v>348.52400000000011</v>
      </c>
      <c r="N88">
        <v>335.24532548063524</v>
      </c>
      <c r="O88">
        <v>334.9793361264928</v>
      </c>
      <c r="P88">
        <v>334.7723479818452</v>
      </c>
      <c r="Q88">
        <v>334.63909321725072</v>
      </c>
      <c r="R88">
        <v>334.44610223750578</v>
      </c>
      <c r="S88">
        <v>334.30255990949462</v>
      </c>
    </row>
    <row r="89" spans="1:19">
      <c r="A89" t="s">
        <v>29</v>
      </c>
      <c r="B89" t="s">
        <v>80</v>
      </c>
      <c r="C89" t="s">
        <v>79</v>
      </c>
      <c r="D89" t="s">
        <v>6</v>
      </c>
      <c r="E89" t="s">
        <v>195</v>
      </c>
      <c r="F89">
        <v>45.445877872852861</v>
      </c>
      <c r="G89">
        <v>45.851471896414502</v>
      </c>
      <c r="H89">
        <v>46.800161934599657</v>
      </c>
      <c r="I89">
        <v>47.124601287774567</v>
      </c>
      <c r="J89">
        <v>47.851748292128597</v>
      </c>
      <c r="K89">
        <v>49.049853156477617</v>
      </c>
      <c r="L89">
        <v>48.035562336785894</v>
      </c>
      <c r="M89">
        <v>50.29719495517773</v>
      </c>
      <c r="N89">
        <v>48.036561483094886</v>
      </c>
      <c r="O89">
        <v>48.036561483094907</v>
      </c>
      <c r="P89">
        <v>48.036561483094907</v>
      </c>
      <c r="Q89">
        <v>48.036561483094907</v>
      </c>
      <c r="R89">
        <v>48.036561483094928</v>
      </c>
      <c r="S89">
        <v>48.036561483094893</v>
      </c>
    </row>
    <row r="90" spans="1:19">
      <c r="A90" t="s">
        <v>29</v>
      </c>
      <c r="B90" t="s">
        <v>78</v>
      </c>
      <c r="C90" t="s">
        <v>77</v>
      </c>
      <c r="D90" t="s">
        <v>60</v>
      </c>
      <c r="E90" t="s">
        <v>198</v>
      </c>
      <c r="F90">
        <v>3.6039631312634746</v>
      </c>
      <c r="G90">
        <v>3.5890843877883825</v>
      </c>
      <c r="H90">
        <v>3.6427599333299332</v>
      </c>
      <c r="I90">
        <v>3.6519975734785035</v>
      </c>
      <c r="J90">
        <v>3.7293888999529559</v>
      </c>
      <c r="K90">
        <v>3.7624441038927481</v>
      </c>
      <c r="L90">
        <v>3.3964085560869695</v>
      </c>
      <c r="M90">
        <v>3.5039810218662657</v>
      </c>
      <c r="N90">
        <v>3.3964311263320361</v>
      </c>
      <c r="O90">
        <v>3.3964311263320375</v>
      </c>
      <c r="P90">
        <v>3.396431126332037</v>
      </c>
      <c r="Q90">
        <v>3.3964311263320361</v>
      </c>
      <c r="R90">
        <v>3.3964311263320375</v>
      </c>
      <c r="S90">
        <v>3.3964311263320361</v>
      </c>
    </row>
    <row r="91" spans="1:19">
      <c r="A91" t="s">
        <v>29</v>
      </c>
      <c r="B91" t="s">
        <v>76</v>
      </c>
      <c r="C91" t="s">
        <v>75</v>
      </c>
      <c r="D91" t="s">
        <v>60</v>
      </c>
      <c r="E91" t="s">
        <v>200</v>
      </c>
      <c r="F91">
        <v>2.4396151982836182E-2</v>
      </c>
      <c r="G91">
        <v>2.4288987269814471E-2</v>
      </c>
      <c r="H91">
        <v>2.4387311728236043E-2</v>
      </c>
      <c r="I91">
        <v>2.4213075060532687E-2</v>
      </c>
      <c r="J91">
        <v>2.4315592586294846E-2</v>
      </c>
      <c r="K91">
        <v>2.4212667933347906E-2</v>
      </c>
      <c r="L91">
        <v>2.429824164517529E-2</v>
      </c>
      <c r="M91">
        <v>2.4297321057536306E-2</v>
      </c>
      <c r="N91">
        <v>2.4282711771171764E-2</v>
      </c>
      <c r="O91">
        <v>2.427502975741681E-2</v>
      </c>
      <c r="P91">
        <v>2.4267404811785596E-2</v>
      </c>
      <c r="Q91">
        <v>2.4259836300710158E-2</v>
      </c>
      <c r="R91">
        <v>2.4252323599966409E-2</v>
      </c>
      <c r="S91">
        <v>2.4244866094502521E-2</v>
      </c>
    </row>
    <row r="92" spans="1:19">
      <c r="A92" t="s">
        <v>29</v>
      </c>
      <c r="B92" t="s">
        <v>74</v>
      </c>
      <c r="C92" t="s">
        <v>73</v>
      </c>
      <c r="D92" t="s">
        <v>60</v>
      </c>
      <c r="E92" t="s">
        <v>199</v>
      </c>
      <c r="F92">
        <v>254.53857227503843</v>
      </c>
      <c r="G92">
        <v>255.18952584367554</v>
      </c>
      <c r="H92">
        <v>256.24023595843568</v>
      </c>
      <c r="I92">
        <v>257.01599835198613</v>
      </c>
      <c r="J92">
        <v>258.7177683262845</v>
      </c>
      <c r="K92">
        <v>260.59915954788465</v>
      </c>
      <c r="L92">
        <v>262.08934082303182</v>
      </c>
      <c r="M92">
        <v>263.9381756253631</v>
      </c>
      <c r="N92">
        <v>263.81032703612601</v>
      </c>
      <c r="O92" t="s">
        <v>120</v>
      </c>
      <c r="P92" t="s">
        <v>120</v>
      </c>
      <c r="Q92" t="s">
        <v>120</v>
      </c>
      <c r="R92" t="s">
        <v>120</v>
      </c>
      <c r="S92" t="s">
        <v>120</v>
      </c>
    </row>
    <row r="93" spans="1:19">
      <c r="A93" t="s">
        <v>29</v>
      </c>
      <c r="B93" t="s">
        <v>72</v>
      </c>
      <c r="C93" t="s">
        <v>71</v>
      </c>
      <c r="D93" t="s">
        <v>60</v>
      </c>
      <c r="E93" t="s">
        <v>201</v>
      </c>
      <c r="F93">
        <v>282</v>
      </c>
      <c r="G93">
        <v>282</v>
      </c>
      <c r="H93">
        <v>284</v>
      </c>
      <c r="I93">
        <v>283</v>
      </c>
      <c r="J93">
        <v>286</v>
      </c>
      <c r="K93">
        <v>288</v>
      </c>
      <c r="L93">
        <v>290</v>
      </c>
      <c r="M93">
        <v>291</v>
      </c>
      <c r="N93">
        <v>292</v>
      </c>
      <c r="O93">
        <v>293</v>
      </c>
      <c r="P93">
        <v>294</v>
      </c>
      <c r="Q93">
        <v>295</v>
      </c>
      <c r="R93">
        <v>296</v>
      </c>
      <c r="S93">
        <v>297</v>
      </c>
    </row>
    <row r="94" spans="1:19">
      <c r="A94" t="s">
        <v>30</v>
      </c>
      <c r="B94" t="s">
        <v>88</v>
      </c>
      <c r="C94" t="s">
        <v>87</v>
      </c>
      <c r="D94" t="s">
        <v>60</v>
      </c>
      <c r="E94" t="s">
        <v>202</v>
      </c>
      <c r="F94">
        <v>2238209</v>
      </c>
      <c r="G94">
        <v>2244274</v>
      </c>
      <c r="H94">
        <v>2252602.0000000005</v>
      </c>
      <c r="I94">
        <v>2264990</v>
      </c>
      <c r="J94">
        <v>2276930.0000000005</v>
      </c>
      <c r="K94">
        <v>2289752.9999999995</v>
      </c>
      <c r="L94">
        <v>2305317.9999999995</v>
      </c>
      <c r="M94">
        <v>2319165</v>
      </c>
      <c r="N94">
        <v>2325421.3540903586</v>
      </c>
      <c r="O94">
        <v>2347407.7730576792</v>
      </c>
      <c r="P94">
        <v>2367792.5834623487</v>
      </c>
      <c r="Q94">
        <v>2388277.9908108977</v>
      </c>
      <c r="R94">
        <v>2408727.3765470381</v>
      </c>
      <c r="S94">
        <v>2429219.4492580979</v>
      </c>
    </row>
    <row r="95" spans="1:19">
      <c r="A95" t="s">
        <v>30</v>
      </c>
      <c r="B95" t="s">
        <v>86</v>
      </c>
      <c r="C95" t="s">
        <v>85</v>
      </c>
      <c r="D95" t="s">
        <v>47</v>
      </c>
      <c r="E95" t="s">
        <v>203</v>
      </c>
      <c r="F95">
        <v>31270.3</v>
      </c>
      <c r="G95">
        <v>31274.080000000002</v>
      </c>
      <c r="H95">
        <v>31363.38</v>
      </c>
      <c r="I95">
        <v>31404.9</v>
      </c>
      <c r="J95">
        <v>31531.96</v>
      </c>
      <c r="K95">
        <v>31604.71</v>
      </c>
      <c r="L95">
        <v>31693</v>
      </c>
      <c r="M95">
        <v>31790.1</v>
      </c>
      <c r="N95">
        <v>31893</v>
      </c>
      <c r="O95">
        <v>32002</v>
      </c>
      <c r="P95">
        <v>32111</v>
      </c>
      <c r="Q95">
        <v>32219</v>
      </c>
      <c r="R95">
        <v>32328</v>
      </c>
      <c r="S95">
        <v>32436</v>
      </c>
    </row>
    <row r="96" spans="1:19">
      <c r="A96" t="s">
        <v>30</v>
      </c>
      <c r="B96" t="s">
        <v>84</v>
      </c>
      <c r="C96" t="s">
        <v>83</v>
      </c>
      <c r="D96" t="s">
        <v>97</v>
      </c>
      <c r="E96" t="s">
        <v>205</v>
      </c>
      <c r="F96">
        <v>1172.21</v>
      </c>
      <c r="G96">
        <v>1137.54</v>
      </c>
      <c r="H96">
        <v>1177.75</v>
      </c>
      <c r="I96">
        <v>1174.1199999999999</v>
      </c>
      <c r="J96">
        <v>1178.21</v>
      </c>
      <c r="K96">
        <v>1200.6400000000001</v>
      </c>
      <c r="L96">
        <v>1231.54</v>
      </c>
      <c r="M96">
        <v>1232.2599999999998</v>
      </c>
      <c r="N96">
        <v>1206.76</v>
      </c>
      <c r="O96">
        <v>1194.8399999999999</v>
      </c>
      <c r="P96">
        <v>1182.96</v>
      </c>
      <c r="Q96">
        <v>1171.06</v>
      </c>
      <c r="R96">
        <v>1159.17</v>
      </c>
      <c r="S96">
        <v>1147.26</v>
      </c>
    </row>
    <row r="97" spans="1:19">
      <c r="A97" t="s">
        <v>30</v>
      </c>
      <c r="B97" t="s">
        <v>82</v>
      </c>
      <c r="C97" t="s">
        <v>81</v>
      </c>
      <c r="D97" t="s">
        <v>6</v>
      </c>
      <c r="E97" t="s">
        <v>206</v>
      </c>
      <c r="F97">
        <v>1250.3499999999997</v>
      </c>
      <c r="G97">
        <v>1211.7900000000002</v>
      </c>
      <c r="H97">
        <v>1251.3920000000001</v>
      </c>
      <c r="I97">
        <v>1246.1640000000002</v>
      </c>
      <c r="J97">
        <v>1250.32</v>
      </c>
      <c r="K97">
        <v>1274.0500000000002</v>
      </c>
      <c r="L97">
        <v>1285.4300000000003</v>
      </c>
      <c r="M97">
        <v>1295.0399999999997</v>
      </c>
      <c r="N97">
        <v>1258.82</v>
      </c>
      <c r="O97">
        <v>1246.02</v>
      </c>
      <c r="P97">
        <v>1233.26</v>
      </c>
      <c r="Q97">
        <v>1220.49</v>
      </c>
      <c r="R97">
        <v>1207.7199999999998</v>
      </c>
      <c r="S97">
        <v>1194.9299999999998</v>
      </c>
    </row>
    <row r="98" spans="1:19">
      <c r="A98" t="s">
        <v>30</v>
      </c>
      <c r="B98" t="s">
        <v>80</v>
      </c>
      <c r="C98" t="s">
        <v>79</v>
      </c>
      <c r="D98" t="s">
        <v>6</v>
      </c>
      <c r="E98" t="s">
        <v>204</v>
      </c>
      <c r="F98">
        <v>93.750549846043128</v>
      </c>
      <c r="G98">
        <v>93.872700715470486</v>
      </c>
      <c r="H98">
        <v>94.115193320718049</v>
      </c>
      <c r="I98">
        <v>94.218738464600136</v>
      </c>
      <c r="J98">
        <v>94.232676434832683</v>
      </c>
      <c r="K98">
        <v>94.238059730779781</v>
      </c>
      <c r="L98">
        <v>95.807628575651705</v>
      </c>
      <c r="M98">
        <v>95.152273288855952</v>
      </c>
      <c r="N98">
        <v>95.864380928170831</v>
      </c>
      <c r="O98">
        <v>95.892521789377369</v>
      </c>
      <c r="P98">
        <v>95.921379109028109</v>
      </c>
      <c r="Q98">
        <v>95.949987300182698</v>
      </c>
      <c r="R98">
        <v>95.980028483423325</v>
      </c>
      <c r="S98">
        <v>96.01064497501946</v>
      </c>
    </row>
    <row r="99" spans="1:19">
      <c r="A99" t="s">
        <v>30</v>
      </c>
      <c r="B99" t="s">
        <v>78</v>
      </c>
      <c r="C99" t="s">
        <v>77</v>
      </c>
      <c r="D99" t="s">
        <v>60</v>
      </c>
      <c r="E99" t="s">
        <v>207</v>
      </c>
      <c r="F99">
        <v>4.7473827328348071</v>
      </c>
      <c r="G99">
        <v>4.6847308527055009</v>
      </c>
      <c r="H99">
        <v>4.6899980182069241</v>
      </c>
      <c r="I99">
        <v>4.7031602582003647</v>
      </c>
      <c r="J99">
        <v>4.6999808049139418</v>
      </c>
      <c r="K99">
        <v>4.702806012322907</v>
      </c>
      <c r="L99">
        <v>4.892526236356705</v>
      </c>
      <c r="M99">
        <v>4.9278169014084519</v>
      </c>
      <c r="N99">
        <v>4.9115838642538243</v>
      </c>
      <c r="O99">
        <v>4.9457552848268893</v>
      </c>
      <c r="P99">
        <v>4.9500348669380339</v>
      </c>
      <c r="Q99">
        <v>4.9763209858335582</v>
      </c>
      <c r="R99">
        <v>5.211812340608752</v>
      </c>
      <c r="S99">
        <v>5.2178202907283273</v>
      </c>
    </row>
    <row r="100" spans="1:19">
      <c r="A100" t="s">
        <v>30</v>
      </c>
      <c r="B100" t="s">
        <v>76</v>
      </c>
      <c r="C100" t="s">
        <v>75</v>
      </c>
      <c r="D100" t="s">
        <v>60</v>
      </c>
      <c r="E100" t="s">
        <v>209</v>
      </c>
      <c r="F100">
        <v>1.7204823746494277E-2</v>
      </c>
      <c r="G100">
        <v>1.7138793531256555E-2</v>
      </c>
      <c r="H100">
        <v>1.7121879083185548E-2</v>
      </c>
      <c r="I100">
        <v>1.6844505156838583E-2</v>
      </c>
      <c r="J100">
        <v>1.6808343027201609E-2</v>
      </c>
      <c r="K100">
        <v>1.6864574932027535E-2</v>
      </c>
      <c r="L100">
        <v>1.6722935664026755E-2</v>
      </c>
      <c r="M100">
        <v>1.6703313295648645E-2</v>
      </c>
      <c r="N100">
        <v>1.6649421503151161E-2</v>
      </c>
      <c r="O100">
        <v>1.6623961002437349E-2</v>
      </c>
      <c r="P100">
        <v>1.6567531375541091E-2</v>
      </c>
      <c r="Q100">
        <v>1.6511996027188926E-2</v>
      </c>
      <c r="R100">
        <v>1.645632269240287E-2</v>
      </c>
      <c r="S100">
        <v>1.6401529165125169E-2</v>
      </c>
    </row>
    <row r="101" spans="1:19">
      <c r="A101" t="s">
        <v>30</v>
      </c>
      <c r="B101" t="s">
        <v>74</v>
      </c>
      <c r="C101" t="s">
        <v>73</v>
      </c>
      <c r="D101" t="s">
        <v>60</v>
      </c>
      <c r="E101" t="s">
        <v>208</v>
      </c>
      <c r="F101">
        <v>1035.0290512867796</v>
      </c>
      <c r="G101">
        <v>1041.4918714464934</v>
      </c>
      <c r="H101">
        <v>1045.6016958445166</v>
      </c>
      <c r="I101">
        <v>1050.2320848671875</v>
      </c>
      <c r="J101">
        <v>1058.5860604408522</v>
      </c>
      <c r="K101">
        <v>1066.5215847367169</v>
      </c>
      <c r="L101">
        <v>1072.0017098195524</v>
      </c>
      <c r="M101">
        <v>1076.931661138949</v>
      </c>
      <c r="N101">
        <v>1082.9677999297269</v>
      </c>
      <c r="O101" t="s">
        <v>120</v>
      </c>
      <c r="P101" t="s">
        <v>120</v>
      </c>
      <c r="Q101" t="s">
        <v>120</v>
      </c>
      <c r="R101" t="s">
        <v>120</v>
      </c>
      <c r="S101" t="s">
        <v>120</v>
      </c>
    </row>
    <row r="102" spans="1:19">
      <c r="A102" t="s">
        <v>30</v>
      </c>
      <c r="B102" t="s">
        <v>72</v>
      </c>
      <c r="C102" t="s">
        <v>71</v>
      </c>
      <c r="D102" t="s">
        <v>60</v>
      </c>
      <c r="E102" t="s">
        <v>210</v>
      </c>
      <c r="F102">
        <v>538</v>
      </c>
      <c r="G102">
        <v>536</v>
      </c>
      <c r="H102">
        <v>537</v>
      </c>
      <c r="I102">
        <v>529</v>
      </c>
      <c r="J102">
        <v>530</v>
      </c>
      <c r="K102">
        <v>533</v>
      </c>
      <c r="L102">
        <v>530</v>
      </c>
      <c r="M102">
        <v>531</v>
      </c>
      <c r="N102">
        <v>531</v>
      </c>
      <c r="O102">
        <v>532</v>
      </c>
      <c r="P102">
        <v>532</v>
      </c>
      <c r="Q102">
        <v>532</v>
      </c>
      <c r="R102">
        <v>532</v>
      </c>
      <c r="S102">
        <v>532</v>
      </c>
    </row>
    <row r="103" spans="1:19">
      <c r="A103" t="s">
        <v>31</v>
      </c>
      <c r="B103" t="s">
        <v>88</v>
      </c>
      <c r="C103" t="s">
        <v>87</v>
      </c>
      <c r="D103" t="s">
        <v>60</v>
      </c>
      <c r="E103" t="s">
        <v>211</v>
      </c>
      <c r="F103">
        <v>1441789</v>
      </c>
      <c r="G103">
        <v>1450365.7500000002</v>
      </c>
      <c r="H103">
        <v>1458376</v>
      </c>
      <c r="I103">
        <v>1465366</v>
      </c>
      <c r="J103">
        <v>1474943</v>
      </c>
      <c r="K103">
        <v>1490860</v>
      </c>
      <c r="L103">
        <v>1500196.0000000002</v>
      </c>
      <c r="M103">
        <v>1513274.9999999998</v>
      </c>
      <c r="N103">
        <v>1526126</v>
      </c>
      <c r="O103">
        <v>1546735.9999999998</v>
      </c>
      <c r="P103">
        <v>1563167.0000000002</v>
      </c>
      <c r="Q103">
        <v>1579609</v>
      </c>
      <c r="R103">
        <v>1596059</v>
      </c>
      <c r="S103">
        <v>1612517</v>
      </c>
    </row>
    <row r="104" spans="1:19">
      <c r="A104" t="s">
        <v>31</v>
      </c>
      <c r="B104" t="s">
        <v>86</v>
      </c>
      <c r="C104" t="s">
        <v>85</v>
      </c>
      <c r="D104" t="s">
        <v>47</v>
      </c>
      <c r="E104" t="s">
        <v>212</v>
      </c>
      <c r="F104">
        <v>16544.777990000002</v>
      </c>
      <c r="G104">
        <v>16554.113201600001</v>
      </c>
      <c r="H104">
        <v>16573.737314220303</v>
      </c>
      <c r="I104">
        <v>16600.928297397601</v>
      </c>
      <c r="J104">
        <v>16618.695909999602</v>
      </c>
      <c r="K104">
        <v>16641.896523473202</v>
      </c>
      <c r="L104">
        <v>16928.8</v>
      </c>
      <c r="M104">
        <v>16970.8</v>
      </c>
      <c r="N104">
        <v>17011.8</v>
      </c>
      <c r="O104">
        <v>17060.8</v>
      </c>
      <c r="P104">
        <v>17109.8</v>
      </c>
      <c r="Q104">
        <v>17161.8</v>
      </c>
      <c r="R104">
        <v>17223.8</v>
      </c>
      <c r="S104">
        <v>17273</v>
      </c>
    </row>
    <row r="105" spans="1:19">
      <c r="A105" t="s">
        <v>31</v>
      </c>
      <c r="B105" t="s">
        <v>84</v>
      </c>
      <c r="C105" t="s">
        <v>83</v>
      </c>
      <c r="D105" t="s">
        <v>97</v>
      </c>
      <c r="E105" t="s">
        <v>214</v>
      </c>
      <c r="F105">
        <v>799.54019870700267</v>
      </c>
      <c r="G105">
        <v>791.41</v>
      </c>
      <c r="H105">
        <v>822.40000000000009</v>
      </c>
      <c r="I105">
        <v>812.6</v>
      </c>
      <c r="J105">
        <v>828.02</v>
      </c>
      <c r="K105">
        <v>825.32600000000002</v>
      </c>
      <c r="L105">
        <v>860.46187740745108</v>
      </c>
      <c r="M105">
        <v>915.7</v>
      </c>
      <c r="N105">
        <v>843.94208236726763</v>
      </c>
      <c r="O105">
        <v>830.93359320033426</v>
      </c>
      <c r="P105">
        <v>817.8437413230813</v>
      </c>
      <c r="Q105">
        <v>801.27988589595157</v>
      </c>
      <c r="R105">
        <v>785.29700274044103</v>
      </c>
      <c r="S105">
        <v>773.76408686130276</v>
      </c>
    </row>
    <row r="106" spans="1:19">
      <c r="A106" t="s">
        <v>31</v>
      </c>
      <c r="B106" t="s">
        <v>82</v>
      </c>
      <c r="C106" t="s">
        <v>81</v>
      </c>
      <c r="D106" t="s">
        <v>6</v>
      </c>
      <c r="E106" t="s">
        <v>215</v>
      </c>
      <c r="F106">
        <v>912.09019870700263</v>
      </c>
      <c r="G106">
        <v>887.81</v>
      </c>
      <c r="H106">
        <v>909.86000000000013</v>
      </c>
      <c r="I106">
        <v>904.26</v>
      </c>
      <c r="J106">
        <v>908.80000000000007</v>
      </c>
      <c r="K106">
        <v>907.17200000000003</v>
      </c>
      <c r="L106">
        <v>903.68629179892923</v>
      </c>
      <c r="M106">
        <v>953.13000000000011</v>
      </c>
      <c r="N106">
        <v>877.25411368041898</v>
      </c>
      <c r="O106">
        <v>863.90670743173951</v>
      </c>
      <c r="P106">
        <v>849.9274439476892</v>
      </c>
      <c r="Q106">
        <v>834.98695824813967</v>
      </c>
      <c r="R106">
        <v>817.71106269869017</v>
      </c>
      <c r="S106">
        <v>804.91764501991918</v>
      </c>
    </row>
    <row r="107" spans="1:19">
      <c r="A107" t="s">
        <v>31</v>
      </c>
      <c r="B107" t="s">
        <v>80</v>
      </c>
      <c r="C107" t="s">
        <v>79</v>
      </c>
      <c r="D107" t="s">
        <v>6</v>
      </c>
      <c r="E107" t="s">
        <v>213</v>
      </c>
      <c r="F107">
        <v>87.660211658939758</v>
      </c>
      <c r="G107">
        <v>89.141820885099293</v>
      </c>
      <c r="H107">
        <v>90.387532147802958</v>
      </c>
      <c r="I107">
        <v>89.863534824055037</v>
      </c>
      <c r="J107">
        <v>91.111355633802802</v>
      </c>
      <c r="K107">
        <v>90.977896143179024</v>
      </c>
      <c r="L107">
        <v>95.216878380944209</v>
      </c>
      <c r="M107">
        <v>96.072938633764537</v>
      </c>
      <c r="N107">
        <v>96.202693063085846</v>
      </c>
      <c r="O107">
        <v>96.183255211731236</v>
      </c>
      <c r="P107">
        <v>96.225124526443395</v>
      </c>
      <c r="Q107">
        <v>95.963161817172832</v>
      </c>
      <c r="R107">
        <v>96.036000803110937</v>
      </c>
      <c r="S107">
        <v>96.129596816349391</v>
      </c>
    </row>
    <row r="108" spans="1:19">
      <c r="A108" t="s">
        <v>31</v>
      </c>
      <c r="B108" t="s">
        <v>78</v>
      </c>
      <c r="C108" t="s">
        <v>77</v>
      </c>
      <c r="D108" t="s">
        <v>60</v>
      </c>
      <c r="E108" t="s">
        <v>216</v>
      </c>
      <c r="F108">
        <v>5.0778280943088623</v>
      </c>
      <c r="G108">
        <v>5.143465381106318</v>
      </c>
      <c r="H108">
        <v>5.1902490493042874</v>
      </c>
      <c r="I108">
        <v>5.1720522858469913</v>
      </c>
      <c r="J108">
        <v>5.2133912852112676</v>
      </c>
      <c r="K108">
        <v>5.2211267543530884</v>
      </c>
      <c r="L108">
        <v>5.3445794765558121</v>
      </c>
      <c r="M108">
        <v>5.3906392622202635</v>
      </c>
      <c r="N108">
        <v>5.4227610406671145</v>
      </c>
      <c r="O108">
        <v>5.5084412735071018</v>
      </c>
      <c r="P108">
        <v>5.5130406726155829</v>
      </c>
      <c r="Q108">
        <v>5.5343515289378633</v>
      </c>
      <c r="R108">
        <v>5.5245520683253284</v>
      </c>
      <c r="S108">
        <v>5.526034879826935</v>
      </c>
    </row>
    <row r="109" spans="1:19">
      <c r="A109" t="s">
        <v>31</v>
      </c>
      <c r="B109" t="s">
        <v>76</v>
      </c>
      <c r="C109" t="s">
        <v>75</v>
      </c>
      <c r="D109" t="s">
        <v>60</v>
      </c>
      <c r="E109" t="s">
        <v>218</v>
      </c>
      <c r="F109">
        <v>1.7346863171779553E-2</v>
      </c>
      <c r="G109">
        <v>1.7276672964418132E-2</v>
      </c>
      <c r="H109">
        <v>1.7135543698784665E-2</v>
      </c>
      <c r="I109">
        <v>1.6987001868094747E-2</v>
      </c>
      <c r="J109">
        <v>1.6908667293859085E-2</v>
      </c>
      <c r="K109">
        <v>1.6825005467679916E-2</v>
      </c>
      <c r="L109">
        <v>1.6421719200415859E-2</v>
      </c>
      <c r="M109">
        <v>1.6616777052348739E-2</v>
      </c>
      <c r="N109">
        <v>1.6576729093923041E-2</v>
      </c>
      <c r="O109">
        <v>1.6646347181843761E-2</v>
      </c>
      <c r="P109">
        <v>1.6774012554208701E-2</v>
      </c>
      <c r="Q109">
        <v>1.6781456490577912E-2</v>
      </c>
      <c r="R109">
        <v>1.6721048781337452E-2</v>
      </c>
      <c r="S109">
        <v>1.673131476871418E-2</v>
      </c>
    </row>
    <row r="110" spans="1:19">
      <c r="A110" t="s">
        <v>31</v>
      </c>
      <c r="B110" t="s">
        <v>74</v>
      </c>
      <c r="C110" t="s">
        <v>73</v>
      </c>
      <c r="D110" t="s">
        <v>60</v>
      </c>
      <c r="E110" t="s">
        <v>217</v>
      </c>
      <c r="F110">
        <v>2502.2348632229505</v>
      </c>
      <c r="G110">
        <v>2528.9185833094998</v>
      </c>
      <c r="H110">
        <v>2552.9533368990719</v>
      </c>
      <c r="I110">
        <v>2580.6961397190544</v>
      </c>
      <c r="J110">
        <v>2608.2568471598943</v>
      </c>
      <c r="K110">
        <v>2630.8301248959515</v>
      </c>
      <c r="L110">
        <v>2633.7756443501285</v>
      </c>
      <c r="M110">
        <v>2642.6317806643415</v>
      </c>
      <c r="N110">
        <v>2700.6646761532461</v>
      </c>
      <c r="O110" t="s">
        <v>120</v>
      </c>
      <c r="P110" t="s">
        <v>120</v>
      </c>
      <c r="Q110" t="s">
        <v>120</v>
      </c>
      <c r="R110" t="s">
        <v>120</v>
      </c>
      <c r="S110" t="s">
        <v>120</v>
      </c>
    </row>
    <row r="111" spans="1:19">
      <c r="A111" t="s">
        <v>31</v>
      </c>
      <c r="B111" t="s">
        <v>72</v>
      </c>
      <c r="C111" t="s">
        <v>71</v>
      </c>
      <c r="D111" t="s">
        <v>60</v>
      </c>
      <c r="E111" t="s">
        <v>219</v>
      </c>
      <c r="F111">
        <v>287</v>
      </c>
      <c r="G111">
        <v>286</v>
      </c>
      <c r="H111">
        <v>284</v>
      </c>
      <c r="I111">
        <v>282</v>
      </c>
      <c r="J111">
        <v>281</v>
      </c>
      <c r="K111">
        <v>280</v>
      </c>
      <c r="L111">
        <v>278</v>
      </c>
      <c r="M111">
        <v>282</v>
      </c>
      <c r="N111">
        <v>282</v>
      </c>
      <c r="O111">
        <v>284</v>
      </c>
      <c r="P111">
        <v>287</v>
      </c>
      <c r="Q111">
        <v>288</v>
      </c>
      <c r="R111">
        <v>288</v>
      </c>
      <c r="S111">
        <v>289</v>
      </c>
    </row>
    <row r="112" spans="1:19">
      <c r="A112" t="s">
        <v>32</v>
      </c>
      <c r="B112" t="s">
        <v>88</v>
      </c>
      <c r="C112" t="s">
        <v>87</v>
      </c>
      <c r="D112" t="s">
        <v>60</v>
      </c>
      <c r="E112" t="s">
        <v>220</v>
      </c>
      <c r="F112">
        <v>513182</v>
      </c>
      <c r="G112">
        <v>516509</v>
      </c>
      <c r="H112">
        <v>520046.00000000006</v>
      </c>
      <c r="I112">
        <v>523183</v>
      </c>
      <c r="J112">
        <v>527509</v>
      </c>
      <c r="K112">
        <v>530768</v>
      </c>
      <c r="L112">
        <v>536138</v>
      </c>
      <c r="M112">
        <v>540931</v>
      </c>
      <c r="N112">
        <v>548095</v>
      </c>
      <c r="O112">
        <v>554743.99999999988</v>
      </c>
      <c r="P112">
        <v>560504</v>
      </c>
      <c r="Q112">
        <v>566195.99999999988</v>
      </c>
      <c r="R112">
        <v>571773</v>
      </c>
      <c r="S112">
        <v>577233</v>
      </c>
    </row>
    <row r="113" spans="1:19">
      <c r="A113" t="s">
        <v>32</v>
      </c>
      <c r="B113" t="s">
        <v>86</v>
      </c>
      <c r="C113" t="s">
        <v>85</v>
      </c>
      <c r="D113" t="s">
        <v>47</v>
      </c>
      <c r="E113" t="s">
        <v>221</v>
      </c>
      <c r="F113">
        <v>6648.3</v>
      </c>
      <c r="G113">
        <v>6677</v>
      </c>
      <c r="H113">
        <v>6708.1</v>
      </c>
      <c r="I113">
        <v>6734.1</v>
      </c>
      <c r="J113">
        <v>6747.6</v>
      </c>
      <c r="K113">
        <v>6768.3</v>
      </c>
      <c r="L113">
        <v>6828</v>
      </c>
      <c r="M113">
        <v>6848</v>
      </c>
      <c r="N113">
        <v>6880</v>
      </c>
      <c r="O113">
        <v>6906</v>
      </c>
      <c r="P113">
        <v>6932</v>
      </c>
      <c r="Q113">
        <v>6958</v>
      </c>
      <c r="R113">
        <v>6984</v>
      </c>
      <c r="S113">
        <v>7010</v>
      </c>
    </row>
    <row r="114" spans="1:19">
      <c r="A114" t="s">
        <v>32</v>
      </c>
      <c r="B114" t="s">
        <v>84</v>
      </c>
      <c r="C114" t="s">
        <v>83</v>
      </c>
      <c r="D114" t="s">
        <v>97</v>
      </c>
      <c r="E114" t="s">
        <v>223</v>
      </c>
      <c r="F114">
        <v>274.42</v>
      </c>
      <c r="G114">
        <v>258.42</v>
      </c>
      <c r="H114">
        <v>262.16000000000003</v>
      </c>
      <c r="I114">
        <v>263.57</v>
      </c>
      <c r="J114">
        <v>261.39</v>
      </c>
      <c r="K114">
        <v>270.08999999999997</v>
      </c>
      <c r="L114">
        <v>275.33999999999997</v>
      </c>
      <c r="M114">
        <v>282.63</v>
      </c>
      <c r="N114">
        <v>270</v>
      </c>
      <c r="O114">
        <v>267.64999999999998</v>
      </c>
      <c r="P114">
        <v>267.29000000000002</v>
      </c>
      <c r="Q114">
        <v>266.58</v>
      </c>
      <c r="R114">
        <v>265.78999999999996</v>
      </c>
      <c r="S114">
        <v>265.02</v>
      </c>
    </row>
    <row r="115" spans="1:19">
      <c r="A115" t="s">
        <v>32</v>
      </c>
      <c r="B115" t="s">
        <v>82</v>
      </c>
      <c r="C115" t="s">
        <v>81</v>
      </c>
      <c r="D115" t="s">
        <v>6</v>
      </c>
      <c r="E115" t="s">
        <v>224</v>
      </c>
      <c r="F115">
        <v>278.04000000000002</v>
      </c>
      <c r="G115">
        <v>261.77</v>
      </c>
      <c r="H115">
        <v>265.97000000000003</v>
      </c>
      <c r="I115">
        <v>267.76</v>
      </c>
      <c r="J115">
        <v>265.66000000000003</v>
      </c>
      <c r="K115">
        <v>274.46999999999997</v>
      </c>
      <c r="L115">
        <v>279.01</v>
      </c>
      <c r="M115">
        <v>284.15000000000003</v>
      </c>
      <c r="N115">
        <v>273.60000000000002</v>
      </c>
      <c r="O115">
        <v>271.21000000000004</v>
      </c>
      <c r="P115">
        <v>270.85000000000002</v>
      </c>
      <c r="Q115">
        <v>270.13</v>
      </c>
      <c r="R115">
        <v>269.33</v>
      </c>
      <c r="S115">
        <v>268.55</v>
      </c>
    </row>
    <row r="116" spans="1:19">
      <c r="A116" t="s">
        <v>32</v>
      </c>
      <c r="B116" t="s">
        <v>80</v>
      </c>
      <c r="C116" t="s">
        <v>79</v>
      </c>
      <c r="D116" t="s">
        <v>6</v>
      </c>
      <c r="E116" t="s">
        <v>222</v>
      </c>
      <c r="F116">
        <v>98.698029060566824</v>
      </c>
      <c r="G116">
        <v>98.720250601673243</v>
      </c>
      <c r="H116">
        <v>98.567507613640643</v>
      </c>
      <c r="I116">
        <v>98.435165820137442</v>
      </c>
      <c r="J116">
        <v>98.392682375969258</v>
      </c>
      <c r="K116">
        <v>98.404197180019679</v>
      </c>
      <c r="L116">
        <v>98.684634959320448</v>
      </c>
      <c r="M116">
        <v>99.465071265176832</v>
      </c>
      <c r="N116">
        <v>98.68421052631578</v>
      </c>
      <c r="O116">
        <v>98.687364035249416</v>
      </c>
      <c r="P116">
        <v>98.685619346501753</v>
      </c>
      <c r="Q116">
        <v>98.685817939510599</v>
      </c>
      <c r="R116">
        <v>98.685627297367532</v>
      </c>
      <c r="S116">
        <v>98.685533420219684</v>
      </c>
    </row>
    <row r="117" spans="1:19">
      <c r="A117" t="s">
        <v>32</v>
      </c>
      <c r="B117" t="s">
        <v>78</v>
      </c>
      <c r="C117" t="s">
        <v>77</v>
      </c>
      <c r="D117" t="s">
        <v>60</v>
      </c>
      <c r="E117" t="s">
        <v>225</v>
      </c>
      <c r="F117">
        <v>5.6395123003884331</v>
      </c>
      <c r="G117">
        <v>5.6342972838751582</v>
      </c>
      <c r="H117">
        <v>5.6330789186750376</v>
      </c>
      <c r="I117">
        <v>5.6030773827308042</v>
      </c>
      <c r="J117">
        <v>5.7010088082511476</v>
      </c>
      <c r="K117">
        <v>5.719969395562357</v>
      </c>
      <c r="L117">
        <v>5.7184330310741558</v>
      </c>
      <c r="M117">
        <v>5.7725849023403129</v>
      </c>
      <c r="N117">
        <v>5.7184210526315784</v>
      </c>
      <c r="O117">
        <v>5.7185575753106441</v>
      </c>
      <c r="P117">
        <v>5.7184788628392091</v>
      </c>
      <c r="Q117">
        <v>5.7184688853514976</v>
      </c>
      <c r="R117">
        <v>5.7184866149333535</v>
      </c>
      <c r="S117">
        <v>5.7184509402345931</v>
      </c>
    </row>
    <row r="118" spans="1:19">
      <c r="A118" t="s">
        <v>32</v>
      </c>
      <c r="B118" t="s">
        <v>76</v>
      </c>
      <c r="C118" t="s">
        <v>75</v>
      </c>
      <c r="D118" t="s">
        <v>60</v>
      </c>
      <c r="E118" t="s">
        <v>227</v>
      </c>
      <c r="F118">
        <v>1.6545583081389228E-2</v>
      </c>
      <c r="G118">
        <v>1.6624232439718438E-2</v>
      </c>
      <c r="H118">
        <v>1.6547159404302261E-2</v>
      </c>
      <c r="I118">
        <v>1.6780267593293832E-2</v>
      </c>
      <c r="J118">
        <v>1.6894895963009068E-2</v>
      </c>
      <c r="K118">
        <v>1.6843225034351313E-2</v>
      </c>
      <c r="L118">
        <v>1.6695957820738138E-2</v>
      </c>
      <c r="M118">
        <v>1.6647196261682241E-2</v>
      </c>
      <c r="N118">
        <v>1.6569767441860464E-2</v>
      </c>
      <c r="O118">
        <v>1.6507384882710686E-2</v>
      </c>
      <c r="P118">
        <v>1.644547028274668E-2</v>
      </c>
      <c r="Q118">
        <v>1.638401839609083E-2</v>
      </c>
      <c r="R118">
        <v>1.6323024054982819E-2</v>
      </c>
      <c r="S118">
        <v>1.6262482168330955E-2</v>
      </c>
    </row>
    <row r="119" spans="1:19">
      <c r="A119" t="s">
        <v>32</v>
      </c>
      <c r="B119" t="s">
        <v>74</v>
      </c>
      <c r="C119" t="s">
        <v>73</v>
      </c>
      <c r="D119" t="s">
        <v>60</v>
      </c>
      <c r="E119" t="s">
        <v>226</v>
      </c>
      <c r="F119">
        <v>1727.4284889011947</v>
      </c>
      <c r="G119">
        <v>1749.6142019359734</v>
      </c>
      <c r="H119">
        <v>1773.0105966883211</v>
      </c>
      <c r="I119">
        <v>1797.0360629772708</v>
      </c>
      <c r="J119">
        <v>1827.5180486426877</v>
      </c>
      <c r="K119">
        <v>1850.3038585117542</v>
      </c>
      <c r="L119">
        <v>1863.8162741273215</v>
      </c>
      <c r="M119">
        <v>1879.2698843155792</v>
      </c>
      <c r="N119">
        <v>1910.1696453455972</v>
      </c>
      <c r="O119" t="s">
        <v>120</v>
      </c>
      <c r="P119" t="s">
        <v>120</v>
      </c>
      <c r="Q119" t="s">
        <v>120</v>
      </c>
      <c r="R119" t="s">
        <v>120</v>
      </c>
      <c r="S119" t="s">
        <v>120</v>
      </c>
    </row>
    <row r="120" spans="1:19">
      <c r="A120" t="s">
        <v>32</v>
      </c>
      <c r="B120" t="s">
        <v>72</v>
      </c>
      <c r="C120" t="s">
        <v>71</v>
      </c>
      <c r="D120" t="s">
        <v>60</v>
      </c>
      <c r="E120" t="s">
        <v>228</v>
      </c>
      <c r="F120">
        <v>110</v>
      </c>
      <c r="G120">
        <v>111</v>
      </c>
      <c r="H120">
        <v>111</v>
      </c>
      <c r="I120">
        <v>113</v>
      </c>
      <c r="J120">
        <v>114</v>
      </c>
      <c r="K120">
        <v>114</v>
      </c>
      <c r="L120">
        <v>114</v>
      </c>
      <c r="M120">
        <v>114</v>
      </c>
      <c r="N120">
        <v>114</v>
      </c>
      <c r="O120">
        <v>114</v>
      </c>
      <c r="P120">
        <v>114</v>
      </c>
      <c r="Q120">
        <v>114</v>
      </c>
      <c r="R120">
        <v>114</v>
      </c>
      <c r="S120">
        <v>114</v>
      </c>
    </row>
    <row r="121" spans="1:19">
      <c r="A121" t="s">
        <v>33</v>
      </c>
      <c r="B121" t="s">
        <v>88</v>
      </c>
      <c r="C121" t="s">
        <v>87</v>
      </c>
      <c r="D121" t="s">
        <v>60</v>
      </c>
      <c r="E121" t="s">
        <v>229</v>
      </c>
      <c r="F121">
        <v>123420.99999999999</v>
      </c>
      <c r="G121">
        <v>124085</v>
      </c>
      <c r="H121">
        <v>124748</v>
      </c>
      <c r="I121">
        <v>125637.99999999999</v>
      </c>
      <c r="J121">
        <v>126641</v>
      </c>
      <c r="K121">
        <v>127423</v>
      </c>
      <c r="L121">
        <v>127929.99999999999</v>
      </c>
      <c r="M121">
        <v>127079</v>
      </c>
      <c r="N121">
        <v>0</v>
      </c>
      <c r="O121">
        <v>0</v>
      </c>
      <c r="P121">
        <v>0</v>
      </c>
      <c r="Q121">
        <v>0</v>
      </c>
      <c r="R121">
        <v>0</v>
      </c>
      <c r="S121">
        <v>0</v>
      </c>
    </row>
    <row r="122" spans="1:19">
      <c r="A122" t="s">
        <v>33</v>
      </c>
      <c r="B122" t="s">
        <v>86</v>
      </c>
      <c r="C122" t="s">
        <v>85</v>
      </c>
      <c r="D122" t="s">
        <v>47</v>
      </c>
      <c r="E122" t="s">
        <v>230</v>
      </c>
      <c r="F122">
        <v>1996.56</v>
      </c>
      <c r="G122">
        <v>2003.1</v>
      </c>
      <c r="H122">
        <v>2006.13068</v>
      </c>
      <c r="I122">
        <v>2013.107</v>
      </c>
      <c r="J122">
        <v>2020.1645000000001</v>
      </c>
      <c r="K122">
        <v>2021.68</v>
      </c>
      <c r="L122">
        <v>2041.85</v>
      </c>
      <c r="M122">
        <v>2011.9521850000001</v>
      </c>
      <c r="N122">
        <v>0</v>
      </c>
      <c r="O122">
        <v>0</v>
      </c>
      <c r="P122">
        <v>0</v>
      </c>
      <c r="Q122">
        <v>0</v>
      </c>
      <c r="R122">
        <v>0</v>
      </c>
      <c r="S122">
        <v>0</v>
      </c>
    </row>
    <row r="123" spans="1:19">
      <c r="A123" t="s">
        <v>33</v>
      </c>
      <c r="B123" t="s">
        <v>84</v>
      </c>
      <c r="C123" t="s">
        <v>83</v>
      </c>
      <c r="D123" t="s">
        <v>97</v>
      </c>
      <c r="E123" t="s">
        <v>232</v>
      </c>
      <c r="F123">
        <v>61.809999999999995</v>
      </c>
      <c r="G123">
        <v>61.24</v>
      </c>
      <c r="H123">
        <v>63.739999999999995</v>
      </c>
      <c r="I123">
        <v>61.5</v>
      </c>
      <c r="J123">
        <v>65.77</v>
      </c>
      <c r="K123">
        <v>66.070000000000007</v>
      </c>
      <c r="L123">
        <v>66.37</v>
      </c>
      <c r="M123">
        <v>67.103393150684909</v>
      </c>
      <c r="N123">
        <v>0</v>
      </c>
      <c r="O123">
        <v>0</v>
      </c>
      <c r="P123">
        <v>0</v>
      </c>
      <c r="Q123">
        <v>0</v>
      </c>
      <c r="R123">
        <v>0</v>
      </c>
      <c r="S123">
        <v>0</v>
      </c>
    </row>
    <row r="124" spans="1:19">
      <c r="A124" t="s">
        <v>33</v>
      </c>
      <c r="B124" t="s">
        <v>82</v>
      </c>
      <c r="C124" t="s">
        <v>81</v>
      </c>
      <c r="D124" t="s">
        <v>6</v>
      </c>
      <c r="E124" t="s">
        <v>233</v>
      </c>
      <c r="F124">
        <v>64.539999999999992</v>
      </c>
      <c r="G124">
        <v>64.08</v>
      </c>
      <c r="H124">
        <v>66.489999999999995</v>
      </c>
      <c r="I124">
        <v>63.77</v>
      </c>
      <c r="J124">
        <v>65.77</v>
      </c>
      <c r="K124">
        <v>66.070000000000007</v>
      </c>
      <c r="L124">
        <v>66.37</v>
      </c>
      <c r="M124">
        <v>67.103393150684909</v>
      </c>
      <c r="N124">
        <v>0</v>
      </c>
      <c r="O124">
        <v>0</v>
      </c>
      <c r="P124">
        <v>0</v>
      </c>
      <c r="Q124">
        <v>0</v>
      </c>
      <c r="R124">
        <v>0</v>
      </c>
      <c r="S124">
        <v>0</v>
      </c>
    </row>
    <row r="125" spans="1:19">
      <c r="A125" t="s">
        <v>33</v>
      </c>
      <c r="B125" t="s">
        <v>80</v>
      </c>
      <c r="C125" t="s">
        <v>79</v>
      </c>
      <c r="D125" t="s">
        <v>6</v>
      </c>
      <c r="E125" t="s">
        <v>231</v>
      </c>
      <c r="F125">
        <v>95.77006507592192</v>
      </c>
      <c r="G125">
        <v>95.568039950062428</v>
      </c>
      <c r="H125">
        <v>95.864039705218829</v>
      </c>
      <c r="I125">
        <v>96.440332444723225</v>
      </c>
      <c r="J125">
        <v>100</v>
      </c>
      <c r="K125">
        <v>100</v>
      </c>
      <c r="L125">
        <v>100</v>
      </c>
      <c r="M125">
        <v>100</v>
      </c>
      <c r="N125">
        <v>0</v>
      </c>
      <c r="O125">
        <v>0</v>
      </c>
      <c r="P125">
        <v>0</v>
      </c>
      <c r="Q125">
        <v>0</v>
      </c>
      <c r="R125">
        <v>0</v>
      </c>
      <c r="S125">
        <v>0</v>
      </c>
    </row>
    <row r="126" spans="1:19">
      <c r="A126" t="s">
        <v>33</v>
      </c>
      <c r="B126" t="s">
        <v>78</v>
      </c>
      <c r="C126" t="s">
        <v>77</v>
      </c>
      <c r="D126" t="s">
        <v>60</v>
      </c>
      <c r="E126" t="s">
        <v>234</v>
      </c>
      <c r="F126">
        <v>4.797489928726371</v>
      </c>
      <c r="G126">
        <v>4.7826154806491887</v>
      </c>
      <c r="H126">
        <v>4.7974131448338095</v>
      </c>
      <c r="I126">
        <v>4.8257801474047364</v>
      </c>
      <c r="J126">
        <v>4.9683746388931134</v>
      </c>
      <c r="K126">
        <v>4.9697290752232472</v>
      </c>
      <c r="L126">
        <v>4.9709205966551142</v>
      </c>
      <c r="M126">
        <v>4.9708338044763751</v>
      </c>
      <c r="N126">
        <v>0</v>
      </c>
      <c r="O126">
        <v>0</v>
      </c>
      <c r="P126">
        <v>0</v>
      </c>
      <c r="Q126">
        <v>0</v>
      </c>
      <c r="R126">
        <v>0</v>
      </c>
      <c r="S126">
        <v>0</v>
      </c>
    </row>
    <row r="127" spans="1:19">
      <c r="A127" t="s">
        <v>33</v>
      </c>
      <c r="B127" t="s">
        <v>76</v>
      </c>
      <c r="C127" t="s">
        <v>75</v>
      </c>
      <c r="D127" t="s">
        <v>60</v>
      </c>
      <c r="E127" t="s">
        <v>236</v>
      </c>
      <c r="F127">
        <v>1.7468247633119979E-2</v>
      </c>
      <c r="G127">
        <v>1.7407192521060145E-2</v>
      </c>
      <c r="H127">
        <v>1.7397159934814232E-2</v>
      </c>
      <c r="I127">
        <v>1.7878648178742202E-2</v>
      </c>
      <c r="J127">
        <v>1.7841071576765545E-2</v>
      </c>
      <c r="K127">
        <v>1.777348492970892E-2</v>
      </c>
      <c r="L127">
        <v>1.8762670620374258E-2</v>
      </c>
      <c r="M127">
        <v>1.6899009953360297E-2</v>
      </c>
      <c r="N127">
        <v>0</v>
      </c>
      <c r="O127">
        <v>0</v>
      </c>
      <c r="P127">
        <v>0</v>
      </c>
      <c r="Q127">
        <v>0</v>
      </c>
      <c r="R127">
        <v>0</v>
      </c>
      <c r="S127">
        <v>0</v>
      </c>
    </row>
    <row r="128" spans="1:19">
      <c r="A128" t="s">
        <v>33</v>
      </c>
      <c r="B128" t="s">
        <v>74</v>
      </c>
      <c r="C128" t="s">
        <v>73</v>
      </c>
      <c r="D128" t="s">
        <v>60</v>
      </c>
      <c r="E128" t="s">
        <v>235</v>
      </c>
      <c r="F128">
        <v>309.51874255475451</v>
      </c>
      <c r="G128">
        <v>310.36933286648269</v>
      </c>
      <c r="H128">
        <v>311.37809600380683</v>
      </c>
      <c r="I128">
        <v>312.0241703162622</v>
      </c>
      <c r="J128">
        <v>312.38357834710854</v>
      </c>
      <c r="K128">
        <v>313.32402080981967</v>
      </c>
      <c r="L128">
        <v>314.73942998598227</v>
      </c>
      <c r="M128">
        <v>316.15202823796602</v>
      </c>
      <c r="N128">
        <v>0</v>
      </c>
      <c r="O128">
        <v>0</v>
      </c>
      <c r="P128">
        <v>0</v>
      </c>
      <c r="Q128">
        <v>0</v>
      </c>
      <c r="R128">
        <v>0</v>
      </c>
      <c r="S128">
        <v>0</v>
      </c>
    </row>
    <row r="129" spans="1:19">
      <c r="A129" t="s">
        <v>33</v>
      </c>
      <c r="B129" t="s">
        <v>72</v>
      </c>
      <c r="C129" t="s">
        <v>71</v>
      </c>
      <c r="D129" t="s">
        <v>60</v>
      </c>
      <c r="E129" t="s">
        <v>237</v>
      </c>
      <c r="F129">
        <v>34.876404494382022</v>
      </c>
      <c r="G129">
        <v>34.868347338935571</v>
      </c>
      <c r="H129">
        <v>34.900976290097631</v>
      </c>
      <c r="I129">
        <v>35.99163179916318</v>
      </c>
      <c r="J129">
        <v>36.041899441340782</v>
      </c>
      <c r="K129">
        <v>35.932299012693932</v>
      </c>
      <c r="L129">
        <v>38.310559006211179</v>
      </c>
      <c r="M129">
        <v>34</v>
      </c>
      <c r="N129">
        <v>0</v>
      </c>
      <c r="O129">
        <v>0</v>
      </c>
      <c r="P129">
        <v>0</v>
      </c>
      <c r="Q129">
        <v>0</v>
      </c>
      <c r="R129">
        <v>0</v>
      </c>
      <c r="S129">
        <v>0</v>
      </c>
    </row>
    <row r="130" spans="1:19">
      <c r="A130" t="s">
        <v>34</v>
      </c>
      <c r="B130" t="s">
        <v>88</v>
      </c>
      <c r="C130" t="s">
        <v>87</v>
      </c>
      <c r="D130" t="s">
        <v>60</v>
      </c>
      <c r="E130" t="s">
        <v>238</v>
      </c>
      <c r="F130">
        <v>305640.99999999994</v>
      </c>
      <c r="G130">
        <v>308791</v>
      </c>
      <c r="H130">
        <v>310380</v>
      </c>
      <c r="I130">
        <v>312838</v>
      </c>
      <c r="J130">
        <v>315320</v>
      </c>
      <c r="K130">
        <v>317775</v>
      </c>
      <c r="L130">
        <v>319806.00000000006</v>
      </c>
      <c r="M130">
        <v>321592.00000000006</v>
      </c>
      <c r="N130">
        <v>324871.00000000006</v>
      </c>
      <c r="O130">
        <v>326787.00000000006</v>
      </c>
      <c r="P130">
        <v>328671.00000000006</v>
      </c>
      <c r="Q130">
        <v>330568</v>
      </c>
      <c r="R130">
        <v>332501.99999999994</v>
      </c>
      <c r="S130">
        <v>334500</v>
      </c>
    </row>
    <row r="131" spans="1:19">
      <c r="A131" t="s">
        <v>34</v>
      </c>
      <c r="B131" t="s">
        <v>86</v>
      </c>
      <c r="C131" t="s">
        <v>85</v>
      </c>
      <c r="D131" t="s">
        <v>47</v>
      </c>
      <c r="E131" t="s">
        <v>239</v>
      </c>
      <c r="F131">
        <v>3263.7</v>
      </c>
      <c r="G131">
        <v>3270.5</v>
      </c>
      <c r="H131">
        <v>3280.1</v>
      </c>
      <c r="I131">
        <v>3291.8</v>
      </c>
      <c r="J131">
        <v>3306.8</v>
      </c>
      <c r="K131">
        <v>3324</v>
      </c>
      <c r="L131">
        <v>3337</v>
      </c>
      <c r="M131">
        <v>3348.6</v>
      </c>
      <c r="N131">
        <v>3357</v>
      </c>
      <c r="O131">
        <v>3369</v>
      </c>
      <c r="P131">
        <v>3380</v>
      </c>
      <c r="Q131">
        <v>3392</v>
      </c>
      <c r="R131">
        <v>3404</v>
      </c>
      <c r="S131">
        <v>3416</v>
      </c>
    </row>
    <row r="132" spans="1:19">
      <c r="A132" t="s">
        <v>34</v>
      </c>
      <c r="B132" t="s">
        <v>84</v>
      </c>
      <c r="C132" t="s">
        <v>83</v>
      </c>
      <c r="D132" t="s">
        <v>97</v>
      </c>
      <c r="E132" t="s">
        <v>241</v>
      </c>
      <c r="F132">
        <v>32.4</v>
      </c>
      <c r="G132">
        <v>21.84</v>
      </c>
      <c r="H132">
        <v>24.5</v>
      </c>
      <c r="I132">
        <v>22.79</v>
      </c>
      <c r="J132">
        <v>78.679999999999993</v>
      </c>
      <c r="K132">
        <v>94.9</v>
      </c>
      <c r="L132">
        <v>101.61999999999999</v>
      </c>
      <c r="M132">
        <v>107.93</v>
      </c>
      <c r="N132">
        <v>99.899999999999991</v>
      </c>
      <c r="O132">
        <v>98.83</v>
      </c>
      <c r="P132">
        <v>102.27</v>
      </c>
      <c r="Q132">
        <v>102.75999999999999</v>
      </c>
      <c r="R132">
        <v>101.78999999999999</v>
      </c>
      <c r="S132">
        <v>100.85</v>
      </c>
    </row>
    <row r="133" spans="1:19">
      <c r="A133" t="s">
        <v>34</v>
      </c>
      <c r="B133" t="s">
        <v>82</v>
      </c>
      <c r="C133" t="s">
        <v>81</v>
      </c>
      <c r="D133" t="s">
        <v>6</v>
      </c>
      <c r="E133" t="s">
        <v>242</v>
      </c>
      <c r="F133">
        <v>132.04000000000002</v>
      </c>
      <c r="G133">
        <v>128.32999999999998</v>
      </c>
      <c r="H133">
        <v>128.82000000000002</v>
      </c>
      <c r="I133">
        <v>120.58000000000001</v>
      </c>
      <c r="J133">
        <v>172.92</v>
      </c>
      <c r="K133">
        <v>176.97000000000003</v>
      </c>
      <c r="L133">
        <v>178.90999999999997</v>
      </c>
      <c r="M133">
        <v>178.94</v>
      </c>
      <c r="N133">
        <v>175.87</v>
      </c>
      <c r="O133">
        <v>174</v>
      </c>
      <c r="P133">
        <v>172.14</v>
      </c>
      <c r="Q133">
        <v>171.82</v>
      </c>
      <c r="R133">
        <v>170.11</v>
      </c>
      <c r="S133">
        <v>168.45999999999998</v>
      </c>
    </row>
    <row r="134" spans="1:19">
      <c r="A134" t="s">
        <v>34</v>
      </c>
      <c r="B134" t="s">
        <v>80</v>
      </c>
      <c r="C134" t="s">
        <v>79</v>
      </c>
      <c r="D134" t="s">
        <v>6</v>
      </c>
      <c r="E134" t="s">
        <v>240</v>
      </c>
      <c r="F134">
        <v>24.538018782187208</v>
      </c>
      <c r="G134">
        <v>17.018623860360009</v>
      </c>
      <c r="H134">
        <v>19.018785902810119</v>
      </c>
      <c r="I134">
        <v>18.900315143473208</v>
      </c>
      <c r="J134">
        <v>45.500809622947024</v>
      </c>
      <c r="K134">
        <v>53.624908176527086</v>
      </c>
      <c r="L134">
        <v>56.799508132580634</v>
      </c>
      <c r="M134">
        <v>60.316307142058804</v>
      </c>
      <c r="N134">
        <v>56.803320634559604</v>
      </c>
      <c r="O134">
        <v>56.798850574712645</v>
      </c>
      <c r="P134">
        <v>59.410944579993028</v>
      </c>
      <c r="Q134">
        <v>59.80677453148644</v>
      </c>
      <c r="R134">
        <v>59.837752042795834</v>
      </c>
      <c r="S134">
        <v>59.86584352368515</v>
      </c>
    </row>
    <row r="135" spans="1:19">
      <c r="A135" t="s">
        <v>34</v>
      </c>
      <c r="B135" t="s">
        <v>78</v>
      </c>
      <c r="C135" t="s">
        <v>77</v>
      </c>
      <c r="D135" t="s">
        <v>60</v>
      </c>
      <c r="E135" t="s">
        <v>243</v>
      </c>
      <c r="F135">
        <v>2.4820508936685846</v>
      </c>
      <c r="G135">
        <v>2.1200031169640772</v>
      </c>
      <c r="H135">
        <v>2.1863841018475387</v>
      </c>
      <c r="I135">
        <v>2.1955548183778402</v>
      </c>
      <c r="J135">
        <v>3.1260698588942866</v>
      </c>
      <c r="K135">
        <v>3.4156636718087805</v>
      </c>
      <c r="L135">
        <v>3.536694427365715</v>
      </c>
      <c r="M135">
        <v>3.7050407957974745</v>
      </c>
      <c r="N135">
        <v>3.536816967077955</v>
      </c>
      <c r="O135">
        <v>3.5366666666666666</v>
      </c>
      <c r="P135">
        <v>3.6411060764494021</v>
      </c>
      <c r="Q135">
        <v>3.6546385752531725</v>
      </c>
      <c r="R135">
        <v>3.6558109458585624</v>
      </c>
      <c r="S135">
        <v>3.6569512050338364</v>
      </c>
    </row>
    <row r="136" spans="1:19">
      <c r="A136" t="s">
        <v>34</v>
      </c>
      <c r="B136" t="s">
        <v>76</v>
      </c>
      <c r="C136" t="s">
        <v>75</v>
      </c>
      <c r="D136" t="s">
        <v>60</v>
      </c>
      <c r="E136" t="s">
        <v>245</v>
      </c>
      <c r="F136">
        <v>1.2256028433985967E-2</v>
      </c>
      <c r="G136">
        <v>1.2230545788105795E-2</v>
      </c>
      <c r="H136">
        <v>1.2194750160056096E-2</v>
      </c>
      <c r="I136">
        <v>1.2151406525305303E-2</v>
      </c>
      <c r="J136">
        <v>1.2096286440062901E-2</v>
      </c>
      <c r="K136">
        <v>1.2033694344163659E-2</v>
      </c>
      <c r="L136">
        <v>1.198681450404555E-2</v>
      </c>
      <c r="M136">
        <v>1.1945290569193096E-2</v>
      </c>
      <c r="N136">
        <v>1.1915400655347037E-2</v>
      </c>
      <c r="O136">
        <v>1.2169783318492134E-2</v>
      </c>
      <c r="P136">
        <v>1.21301775147929E-2</v>
      </c>
      <c r="Q136">
        <v>1.2087264150943397E-2</v>
      </c>
      <c r="R136">
        <v>1.2044653349001176E-2</v>
      </c>
      <c r="S136">
        <v>1.2002341920374707E-2</v>
      </c>
    </row>
    <row r="137" spans="1:19">
      <c r="A137" t="s">
        <v>34</v>
      </c>
      <c r="B137" t="s">
        <v>74</v>
      </c>
      <c r="C137" t="s">
        <v>73</v>
      </c>
      <c r="D137" t="s">
        <v>60</v>
      </c>
      <c r="E137" t="s">
        <v>244</v>
      </c>
      <c r="F137">
        <v>2726.1110045561049</v>
      </c>
      <c r="G137">
        <v>2739.0909074246065</v>
      </c>
      <c r="H137">
        <v>2739.9296415126764</v>
      </c>
      <c r="I137">
        <v>2757.7331277966341</v>
      </c>
      <c r="J137">
        <v>2785.2462829052388</v>
      </c>
      <c r="K137">
        <v>2818.8749988671848</v>
      </c>
      <c r="L137">
        <v>2834.8995876582203</v>
      </c>
      <c r="M137">
        <v>2838.6057246430478</v>
      </c>
      <c r="N137">
        <v>2885.4734987496295</v>
      </c>
      <c r="O137" t="s">
        <v>120</v>
      </c>
      <c r="P137" t="s">
        <v>120</v>
      </c>
      <c r="Q137" t="s">
        <v>120</v>
      </c>
      <c r="R137" t="s">
        <v>120</v>
      </c>
      <c r="S137" t="s">
        <v>120</v>
      </c>
    </row>
    <row r="138" spans="1:19">
      <c r="A138" t="s">
        <v>34</v>
      </c>
      <c r="B138" t="s">
        <v>72</v>
      </c>
      <c r="C138" t="s">
        <v>71</v>
      </c>
      <c r="D138" t="s">
        <v>60</v>
      </c>
      <c r="E138" t="s">
        <v>246</v>
      </c>
      <c r="F138">
        <v>40</v>
      </c>
      <c r="G138">
        <v>40</v>
      </c>
      <c r="H138">
        <v>40</v>
      </c>
      <c r="I138">
        <v>40</v>
      </c>
      <c r="J138">
        <v>40</v>
      </c>
      <c r="K138">
        <v>40</v>
      </c>
      <c r="L138">
        <v>40</v>
      </c>
      <c r="M138">
        <v>40</v>
      </c>
      <c r="N138">
        <v>40</v>
      </c>
      <c r="O138">
        <v>41</v>
      </c>
      <c r="P138">
        <v>41</v>
      </c>
      <c r="Q138">
        <v>41</v>
      </c>
      <c r="R138">
        <v>41</v>
      </c>
      <c r="S138">
        <v>41</v>
      </c>
    </row>
    <row r="139" spans="1:19">
      <c r="A139" t="s">
        <v>36</v>
      </c>
      <c r="B139" t="s">
        <v>88</v>
      </c>
      <c r="C139" t="s">
        <v>87</v>
      </c>
      <c r="D139" t="s">
        <v>60</v>
      </c>
      <c r="E139" t="s">
        <v>256</v>
      </c>
      <c r="F139">
        <v>890435.00000000012</v>
      </c>
      <c r="G139">
        <v>897077</v>
      </c>
      <c r="H139">
        <v>902148</v>
      </c>
      <c r="I139">
        <v>987057</v>
      </c>
      <c r="J139">
        <v>992423</v>
      </c>
      <c r="K139">
        <v>1004622.0000000001</v>
      </c>
      <c r="L139">
        <v>1013178</v>
      </c>
      <c r="M139">
        <v>1020985</v>
      </c>
      <c r="N139">
        <v>1027222.4966532796</v>
      </c>
      <c r="O139">
        <v>1037273.0990629182</v>
      </c>
      <c r="P139">
        <v>1047474.4511378846</v>
      </c>
      <c r="Q139">
        <v>1057828.7751004021</v>
      </c>
      <c r="R139">
        <v>1068338.3868808611</v>
      </c>
      <c r="S139">
        <v>1079005.4149933043</v>
      </c>
    </row>
    <row r="140" spans="1:19">
      <c r="A140" t="s">
        <v>36</v>
      </c>
      <c r="B140" t="s">
        <v>86</v>
      </c>
      <c r="C140" t="s">
        <v>85</v>
      </c>
      <c r="D140" t="s">
        <v>47</v>
      </c>
      <c r="E140" t="s">
        <v>257</v>
      </c>
      <c r="F140">
        <v>14354.36</v>
      </c>
      <c r="G140">
        <v>14406.73</v>
      </c>
      <c r="H140">
        <v>14446.73</v>
      </c>
      <c r="I140">
        <v>14505.83</v>
      </c>
      <c r="J140">
        <v>14537.3</v>
      </c>
      <c r="K140">
        <v>14565.89</v>
      </c>
      <c r="L140">
        <v>14621.74</v>
      </c>
      <c r="M140">
        <v>14653.4</v>
      </c>
      <c r="N140">
        <v>14842.3904574847</v>
      </c>
      <c r="O140">
        <v>14942.896551138299</v>
      </c>
      <c r="P140">
        <v>15033.1834129903</v>
      </c>
      <c r="Q140">
        <v>15129.099786786201</v>
      </c>
      <c r="R140">
        <v>15217.215672525899</v>
      </c>
      <c r="S140">
        <v>15383.7868570254</v>
      </c>
    </row>
    <row r="141" spans="1:19">
      <c r="A141" t="s">
        <v>36</v>
      </c>
      <c r="B141" t="s">
        <v>84</v>
      </c>
      <c r="C141" t="s">
        <v>83</v>
      </c>
      <c r="D141" t="s">
        <v>97</v>
      </c>
      <c r="E141" t="s">
        <v>259</v>
      </c>
      <c r="F141">
        <v>429.82905180959671</v>
      </c>
      <c r="G141">
        <v>402.92697814813334</v>
      </c>
      <c r="H141">
        <v>404.72585132104382</v>
      </c>
      <c r="I141">
        <v>440.90631335450473</v>
      </c>
      <c r="J141">
        <v>444.75</v>
      </c>
      <c r="K141">
        <v>432.15133231441666</v>
      </c>
      <c r="L141">
        <v>431.45</v>
      </c>
      <c r="M141">
        <v>435.89763955878709</v>
      </c>
      <c r="N141">
        <v>421.17</v>
      </c>
      <c r="O141">
        <v>427.98</v>
      </c>
      <c r="P141">
        <v>431.18999999999994</v>
      </c>
      <c r="Q141">
        <v>431.9</v>
      </c>
      <c r="R141">
        <v>444.05</v>
      </c>
      <c r="S141">
        <v>440.02</v>
      </c>
    </row>
    <row r="142" spans="1:19">
      <c r="A142" t="s">
        <v>36</v>
      </c>
      <c r="B142" t="s">
        <v>82</v>
      </c>
      <c r="C142" t="s">
        <v>81</v>
      </c>
      <c r="D142" t="s">
        <v>6</v>
      </c>
      <c r="E142" t="s">
        <v>260</v>
      </c>
      <c r="F142">
        <v>516.60674918541349</v>
      </c>
      <c r="G142">
        <v>484.32994486790602</v>
      </c>
      <c r="H142">
        <v>489.58641143482481</v>
      </c>
      <c r="I142">
        <v>508.68796028751649</v>
      </c>
      <c r="J142">
        <v>512.66</v>
      </c>
      <c r="K142">
        <v>496.04529344219742</v>
      </c>
      <c r="L142">
        <v>492.34</v>
      </c>
      <c r="M142">
        <v>495.59763955878708</v>
      </c>
      <c r="N142">
        <v>483.95</v>
      </c>
      <c r="O142">
        <v>491.58000000000004</v>
      </c>
      <c r="P142">
        <v>492.6</v>
      </c>
      <c r="Q142">
        <v>493.60000000000008</v>
      </c>
      <c r="R142">
        <v>498.64000000000004</v>
      </c>
      <c r="S142">
        <v>494.91999999999996</v>
      </c>
    </row>
    <row r="143" spans="1:19">
      <c r="A143" t="s">
        <v>36</v>
      </c>
      <c r="B143" t="s">
        <v>80</v>
      </c>
      <c r="C143" t="s">
        <v>79</v>
      </c>
      <c r="D143" t="s">
        <v>6</v>
      </c>
      <c r="E143" t="s">
        <v>258</v>
      </c>
      <c r="F143">
        <v>83.202368627075046</v>
      </c>
      <c r="G143">
        <v>83.192662856727935</v>
      </c>
      <c r="H143">
        <v>82.666888187300543</v>
      </c>
      <c r="I143">
        <v>86.675201258016656</v>
      </c>
      <c r="J143">
        <v>86.753403815394222</v>
      </c>
      <c r="K143">
        <v>87.119329228102814</v>
      </c>
      <c r="L143">
        <v>87.632530365194782</v>
      </c>
      <c r="M143">
        <v>87.953937784459839</v>
      </c>
      <c r="N143">
        <v>87.027585494369248</v>
      </c>
      <c r="O143">
        <v>87.06212620529719</v>
      </c>
      <c r="P143">
        <v>87.533495736906204</v>
      </c>
      <c r="Q143">
        <v>87.499999999999972</v>
      </c>
      <c r="R143">
        <v>89.05222204395956</v>
      </c>
      <c r="S143">
        <v>88.907298149195839</v>
      </c>
    </row>
    <row r="144" spans="1:19">
      <c r="A144" t="s">
        <v>36</v>
      </c>
      <c r="B144" t="s">
        <v>78</v>
      </c>
      <c r="C144" t="s">
        <v>77</v>
      </c>
      <c r="D144" t="s">
        <v>60</v>
      </c>
      <c r="E144" t="s">
        <v>261</v>
      </c>
      <c r="F144">
        <v>4.415535284838386</v>
      </c>
      <c r="G144">
        <v>4.4133621152300488</v>
      </c>
      <c r="H144">
        <v>4.4214965886030342</v>
      </c>
      <c r="I144">
        <v>4.5822036817979583</v>
      </c>
      <c r="J144">
        <v>4.6095657940935517</v>
      </c>
      <c r="K144">
        <v>4.6147969985505011</v>
      </c>
      <c r="L144">
        <v>4.7291912093268884</v>
      </c>
      <c r="M144">
        <v>4.747779266843799</v>
      </c>
      <c r="N144">
        <v>4.6155387953300959</v>
      </c>
      <c r="O144">
        <v>4.62270637536108</v>
      </c>
      <c r="P144">
        <v>4.641676816889972</v>
      </c>
      <c r="Q144">
        <v>4.6403970826580228</v>
      </c>
      <c r="R144">
        <v>4.7383282528477455</v>
      </c>
      <c r="S144">
        <v>4.7249050351571977</v>
      </c>
    </row>
    <row r="145" spans="1:19">
      <c r="A145" t="s">
        <v>36</v>
      </c>
      <c r="B145" t="s">
        <v>76</v>
      </c>
      <c r="C145" t="s">
        <v>75</v>
      </c>
      <c r="D145" t="s">
        <v>60</v>
      </c>
      <c r="E145" t="s">
        <v>263</v>
      </c>
      <c r="F145">
        <v>1.6719658696033819E-2</v>
      </c>
      <c r="G145">
        <v>1.6658880953554348E-2</v>
      </c>
      <c r="H145">
        <v>1.6681975782754991E-2</v>
      </c>
      <c r="I145">
        <v>1.6614009677488294E-2</v>
      </c>
      <c r="J145">
        <v>1.6509255501365453E-2</v>
      </c>
      <c r="K145">
        <v>1.6614158146189488E-2</v>
      </c>
      <c r="L145">
        <v>1.6687480422986595E-2</v>
      </c>
      <c r="M145">
        <v>1.665142560770879E-2</v>
      </c>
      <c r="N145">
        <v>1.6439400425351025E-2</v>
      </c>
      <c r="O145">
        <v>1.6328828829469004E-2</v>
      </c>
      <c r="P145">
        <v>1.6230760531342786E-2</v>
      </c>
      <c r="Q145">
        <v>1.6193957568710313E-2</v>
      </c>
      <c r="R145">
        <v>1.6100185820612251E-2</v>
      </c>
      <c r="S145">
        <v>1.5925857675811107E-2</v>
      </c>
    </row>
    <row r="146" spans="1:19">
      <c r="A146" t="s">
        <v>36</v>
      </c>
      <c r="B146" t="s">
        <v>74</v>
      </c>
      <c r="C146" t="s">
        <v>73</v>
      </c>
      <c r="D146" t="s">
        <v>60</v>
      </c>
      <c r="E146" t="s">
        <v>262</v>
      </c>
      <c r="F146">
        <v>671.48164798443008</v>
      </c>
      <c r="G146">
        <v>676.74040399352293</v>
      </c>
      <c r="H146">
        <v>680.43757336501619</v>
      </c>
      <c r="I146">
        <v>686.03107283114196</v>
      </c>
      <c r="J146">
        <v>690.79384107008798</v>
      </c>
      <c r="K146">
        <v>696.30757343785172</v>
      </c>
      <c r="L146">
        <v>697.44820235858867</v>
      </c>
      <c r="M146">
        <v>699.21111919604505</v>
      </c>
      <c r="N146">
        <v>708.15295699012745</v>
      </c>
      <c r="O146" t="s">
        <v>120</v>
      </c>
      <c r="P146" t="s">
        <v>120</v>
      </c>
      <c r="Q146" t="s">
        <v>120</v>
      </c>
      <c r="R146" t="s">
        <v>120</v>
      </c>
      <c r="S146" t="s">
        <v>120</v>
      </c>
    </row>
    <row r="147" spans="1:19">
      <c r="A147" t="s">
        <v>36</v>
      </c>
      <c r="B147" t="s">
        <v>72</v>
      </c>
      <c r="C147" t="s">
        <v>71</v>
      </c>
      <c r="D147" t="s">
        <v>60</v>
      </c>
      <c r="E147" t="s">
        <v>264</v>
      </c>
      <c r="F147">
        <v>240</v>
      </c>
      <c r="G147">
        <v>240</v>
      </c>
      <c r="H147">
        <v>241</v>
      </c>
      <c r="I147">
        <v>241</v>
      </c>
      <c r="J147">
        <v>240</v>
      </c>
      <c r="K147">
        <v>242</v>
      </c>
      <c r="L147">
        <v>244</v>
      </c>
      <c r="M147">
        <v>244</v>
      </c>
      <c r="N147">
        <v>244</v>
      </c>
      <c r="O147">
        <v>244</v>
      </c>
      <c r="P147">
        <v>244</v>
      </c>
      <c r="Q147">
        <v>245</v>
      </c>
      <c r="R147">
        <v>245</v>
      </c>
      <c r="S147">
        <v>245</v>
      </c>
    </row>
    <row r="148" spans="1:19">
      <c r="A148" t="s">
        <v>37</v>
      </c>
      <c r="B148" t="s">
        <v>88</v>
      </c>
      <c r="C148" t="s">
        <v>87</v>
      </c>
      <c r="D148" t="s">
        <v>60</v>
      </c>
      <c r="E148" t="s">
        <v>265</v>
      </c>
      <c r="F148">
        <v>701284</v>
      </c>
      <c r="G148">
        <v>702812</v>
      </c>
      <c r="H148">
        <v>714353.00000000012</v>
      </c>
      <c r="I148">
        <v>721843.00000000012</v>
      </c>
      <c r="J148">
        <v>724928</v>
      </c>
      <c r="K148">
        <v>728848.00000000012</v>
      </c>
      <c r="L148">
        <v>735858</v>
      </c>
      <c r="M148">
        <v>737113.99999999988</v>
      </c>
      <c r="N148">
        <v>753947.74969778303</v>
      </c>
      <c r="O148">
        <v>762857.4651025089</v>
      </c>
      <c r="P148">
        <v>771295.84427752485</v>
      </c>
      <c r="Q148">
        <v>779349.54073983186</v>
      </c>
      <c r="R148">
        <v>787170.09956133773</v>
      </c>
      <c r="S148">
        <v>794791.73704289563</v>
      </c>
    </row>
    <row r="149" spans="1:19">
      <c r="A149" t="s">
        <v>37</v>
      </c>
      <c r="B149" t="s">
        <v>86</v>
      </c>
      <c r="C149" t="s">
        <v>85</v>
      </c>
      <c r="D149" t="s">
        <v>47</v>
      </c>
      <c r="E149" t="s">
        <v>266</v>
      </c>
      <c r="F149">
        <v>8348.75</v>
      </c>
      <c r="G149">
        <v>8364.16</v>
      </c>
      <c r="H149">
        <v>8379.1</v>
      </c>
      <c r="I149">
        <v>8421.4100000000017</v>
      </c>
      <c r="J149">
        <v>8448.6</v>
      </c>
      <c r="K149">
        <v>8497.6</v>
      </c>
      <c r="L149">
        <v>8490.91</v>
      </c>
      <c r="M149">
        <v>8529.8700000000008</v>
      </c>
      <c r="N149">
        <v>8651.91</v>
      </c>
      <c r="O149">
        <v>8731.07</v>
      </c>
      <c r="P149">
        <v>8805.8799999999992</v>
      </c>
      <c r="Q149">
        <v>8878.17</v>
      </c>
      <c r="R149">
        <v>8948.23</v>
      </c>
      <c r="S149">
        <v>9016.2000000000007</v>
      </c>
    </row>
    <row r="150" spans="1:19">
      <c r="A150" t="s">
        <v>37</v>
      </c>
      <c r="B150" t="s">
        <v>84</v>
      </c>
      <c r="C150" t="s">
        <v>83</v>
      </c>
      <c r="D150" t="s">
        <v>97</v>
      </c>
      <c r="E150" t="s">
        <v>268</v>
      </c>
      <c r="F150">
        <v>224.97047000000001</v>
      </c>
      <c r="G150">
        <v>232.58213999999998</v>
      </c>
      <c r="H150">
        <v>250.45186301799998</v>
      </c>
      <c r="I150">
        <v>242.12131506849315</v>
      </c>
      <c r="J150">
        <v>242.2253278688525</v>
      </c>
      <c r="K150">
        <v>261.51175342465757</v>
      </c>
      <c r="L150">
        <v>280.95</v>
      </c>
      <c r="M150">
        <v>350.4139726027397</v>
      </c>
      <c r="N150">
        <v>287.52955214098051</v>
      </c>
      <c r="O150">
        <v>289.34519454520068</v>
      </c>
      <c r="P150">
        <v>287.25383612350828</v>
      </c>
      <c r="Q150">
        <v>302.45799942180469</v>
      </c>
      <c r="R150">
        <v>300.4942244200995</v>
      </c>
      <c r="S150">
        <v>315.7337986746254</v>
      </c>
    </row>
    <row r="151" spans="1:19">
      <c r="A151" t="s">
        <v>37</v>
      </c>
      <c r="B151" t="s">
        <v>82</v>
      </c>
      <c r="C151" t="s">
        <v>81</v>
      </c>
      <c r="D151" t="s">
        <v>6</v>
      </c>
      <c r="E151" t="s">
        <v>269</v>
      </c>
      <c r="F151">
        <v>371.96227700000003</v>
      </c>
      <c r="G151">
        <v>358.43400500000001</v>
      </c>
      <c r="H151">
        <v>367.53517808399999</v>
      </c>
      <c r="I151">
        <v>370.45254794520537</v>
      </c>
      <c r="J151">
        <v>378.87393442622954</v>
      </c>
      <c r="K151">
        <v>375.43175342465759</v>
      </c>
      <c r="L151">
        <v>389.45</v>
      </c>
      <c r="M151">
        <v>445.40312328767118</v>
      </c>
      <c r="N151">
        <v>381.28189907972524</v>
      </c>
      <c r="O151">
        <v>382.42171574602423</v>
      </c>
      <c r="P151">
        <v>379.65760944344464</v>
      </c>
      <c r="Q151">
        <v>376.96183463674242</v>
      </c>
      <c r="R151">
        <v>374.51432711876782</v>
      </c>
      <c r="S151">
        <v>372.05636888952387</v>
      </c>
    </row>
    <row r="152" spans="1:19">
      <c r="A152" t="s">
        <v>37</v>
      </c>
      <c r="B152" t="s">
        <v>80</v>
      </c>
      <c r="C152" t="s">
        <v>79</v>
      </c>
      <c r="D152" t="s">
        <v>6</v>
      </c>
      <c r="E152" t="s">
        <v>267</v>
      </c>
      <c r="F152">
        <v>60.482066034884497</v>
      </c>
      <c r="G152">
        <v>64.888413698359898</v>
      </c>
      <c r="H152">
        <v>68.143643915565363</v>
      </c>
      <c r="I152">
        <v>65.358253415038178</v>
      </c>
      <c r="J152">
        <v>63.932961826915061</v>
      </c>
      <c r="K152">
        <v>69.656269358989704</v>
      </c>
      <c r="L152">
        <v>72.1401977147259</v>
      </c>
      <c r="M152">
        <v>78.673443063491703</v>
      </c>
      <c r="N152">
        <v>75.411277806518356</v>
      </c>
      <c r="O152">
        <v>75.661287691455797</v>
      </c>
      <c r="P152">
        <v>75.661287691455797</v>
      </c>
      <c r="Q152">
        <v>80.235708666174915</v>
      </c>
      <c r="R152">
        <v>80.235708666174816</v>
      </c>
      <c r="S152">
        <v>84.861818013489625</v>
      </c>
    </row>
    <row r="153" spans="1:19">
      <c r="A153" t="s">
        <v>37</v>
      </c>
      <c r="B153" t="s">
        <v>78</v>
      </c>
      <c r="C153" t="s">
        <v>77</v>
      </c>
      <c r="D153" t="s">
        <v>60</v>
      </c>
      <c r="E153" t="s">
        <v>270</v>
      </c>
      <c r="F153">
        <v>3.6409280019543488</v>
      </c>
      <c r="G153">
        <v>3.783463379820784</v>
      </c>
      <c r="H153">
        <v>3.9659012418774902</v>
      </c>
      <c r="I153">
        <v>3.8565555287505449</v>
      </c>
      <c r="J153">
        <v>3.8253369598405862</v>
      </c>
      <c r="K153">
        <v>4.236026262073862</v>
      </c>
      <c r="L153">
        <v>4.9059314417768656</v>
      </c>
      <c r="M153">
        <v>4.8314653420936695</v>
      </c>
      <c r="N153">
        <v>4.8770948173742017</v>
      </c>
      <c r="O153">
        <v>4.8783444760723933</v>
      </c>
      <c r="P153">
        <v>4.8783444760723942</v>
      </c>
      <c r="Q153">
        <v>4.9698328955667765</v>
      </c>
      <c r="R153">
        <v>4.9698328955667739</v>
      </c>
      <c r="S153">
        <v>5.0623550825130703</v>
      </c>
    </row>
    <row r="154" spans="1:19">
      <c r="A154" t="s">
        <v>37</v>
      </c>
      <c r="B154" t="s">
        <v>76</v>
      </c>
      <c r="C154" t="s">
        <v>75</v>
      </c>
      <c r="D154" t="s">
        <v>60</v>
      </c>
      <c r="E154" t="s">
        <v>272</v>
      </c>
      <c r="F154">
        <v>1.2936068273693667E-2</v>
      </c>
      <c r="G154">
        <v>1.3031792792103451E-2</v>
      </c>
      <c r="H154">
        <v>1.3008557004928929E-2</v>
      </c>
      <c r="I154">
        <v>1.2943200722919318E-2</v>
      </c>
      <c r="J154">
        <v>1.2901545818242075E-2</v>
      </c>
      <c r="K154">
        <v>1.2944831481830163E-2</v>
      </c>
      <c r="L154">
        <v>1.3190576746190927E-2</v>
      </c>
      <c r="M154">
        <v>1.3247564148105422E-2</v>
      </c>
      <c r="N154">
        <v>1.2945118476729417E-2</v>
      </c>
      <c r="O154">
        <v>1.3056818923682894E-2</v>
      </c>
      <c r="P154">
        <v>1.3059455727309481E-2</v>
      </c>
      <c r="Q154">
        <v>1.317839149284143E-2</v>
      </c>
      <c r="R154">
        <v>1.3186965466913569E-2</v>
      </c>
      <c r="S154">
        <v>1.3087553514784498E-2</v>
      </c>
    </row>
    <row r="155" spans="1:19">
      <c r="A155" t="s">
        <v>37</v>
      </c>
      <c r="B155" t="s">
        <v>74</v>
      </c>
      <c r="C155" t="s">
        <v>73</v>
      </c>
      <c r="D155" t="s">
        <v>60</v>
      </c>
      <c r="E155" t="s">
        <v>271</v>
      </c>
      <c r="F155">
        <v>2174.2459213476677</v>
      </c>
      <c r="G155">
        <v>2183.9310404699754</v>
      </c>
      <c r="H155">
        <v>2195.9788746464956</v>
      </c>
      <c r="I155">
        <v>2208.4786934385033</v>
      </c>
      <c r="J155">
        <v>2224.4003507153352</v>
      </c>
      <c r="K155">
        <v>2241.8403460017589</v>
      </c>
      <c r="L155">
        <v>2257.0216006051942</v>
      </c>
      <c r="M155">
        <v>2268.3950619459029</v>
      </c>
      <c r="N155">
        <v>2270.6991135838762</v>
      </c>
      <c r="O155" t="s">
        <v>120</v>
      </c>
      <c r="P155" t="s">
        <v>120</v>
      </c>
      <c r="Q155" t="s">
        <v>120</v>
      </c>
      <c r="R155" t="s">
        <v>120</v>
      </c>
      <c r="S155" t="s">
        <v>120</v>
      </c>
    </row>
    <row r="156" spans="1:19">
      <c r="A156" t="s">
        <v>37</v>
      </c>
      <c r="B156" t="s">
        <v>72</v>
      </c>
      <c r="C156" t="s">
        <v>71</v>
      </c>
      <c r="D156" t="s">
        <v>60</v>
      </c>
      <c r="E156" t="s">
        <v>273</v>
      </c>
      <c r="F156">
        <v>108</v>
      </c>
      <c r="G156">
        <v>109</v>
      </c>
      <c r="H156">
        <v>109</v>
      </c>
      <c r="I156">
        <v>109</v>
      </c>
      <c r="J156">
        <v>109</v>
      </c>
      <c r="K156">
        <v>110</v>
      </c>
      <c r="L156">
        <v>112</v>
      </c>
      <c r="M156">
        <v>113</v>
      </c>
      <c r="N156">
        <v>112</v>
      </c>
      <c r="O156">
        <v>114</v>
      </c>
      <c r="P156">
        <v>115</v>
      </c>
      <c r="Q156">
        <v>117</v>
      </c>
      <c r="R156">
        <v>118</v>
      </c>
      <c r="S156">
        <v>118</v>
      </c>
    </row>
    <row r="157" spans="1:19">
      <c r="A157" t="s">
        <v>35</v>
      </c>
      <c r="B157" t="s">
        <v>88</v>
      </c>
      <c r="C157" t="s">
        <v>87</v>
      </c>
      <c r="D157" t="s">
        <v>60</v>
      </c>
      <c r="E157" t="s">
        <v>247</v>
      </c>
      <c r="F157">
        <v>280438</v>
      </c>
      <c r="G157">
        <v>282016</v>
      </c>
      <c r="H157">
        <v>283772</v>
      </c>
      <c r="I157">
        <v>285613</v>
      </c>
      <c r="J157">
        <v>287090</v>
      </c>
      <c r="K157">
        <v>288668</v>
      </c>
      <c r="L157">
        <v>291352</v>
      </c>
      <c r="M157">
        <v>292347.00000000006</v>
      </c>
      <c r="N157">
        <v>297091.5</v>
      </c>
      <c r="O157">
        <v>299073.99999999994</v>
      </c>
      <c r="P157">
        <v>301150.49999999994</v>
      </c>
      <c r="Q157">
        <v>303337.5</v>
      </c>
      <c r="R157">
        <v>305583.49999999994</v>
      </c>
      <c r="S157">
        <v>308044.5</v>
      </c>
    </row>
    <row r="158" spans="1:19">
      <c r="A158" t="s">
        <v>35</v>
      </c>
      <c r="B158" t="s">
        <v>86</v>
      </c>
      <c r="C158" t="s">
        <v>85</v>
      </c>
      <c r="D158" t="s">
        <v>47</v>
      </c>
      <c r="E158" t="s">
        <v>248</v>
      </c>
      <c r="F158">
        <v>3445.2</v>
      </c>
      <c r="G158">
        <v>3443.9</v>
      </c>
      <c r="H158">
        <v>3458.6</v>
      </c>
      <c r="I158">
        <v>3465.7</v>
      </c>
      <c r="J158">
        <v>3484.3</v>
      </c>
      <c r="K158">
        <v>3474.8</v>
      </c>
      <c r="L158">
        <v>3484</v>
      </c>
      <c r="M158">
        <v>3502.72</v>
      </c>
      <c r="N158">
        <v>3507</v>
      </c>
      <c r="O158">
        <v>3514</v>
      </c>
      <c r="P158">
        <v>3521</v>
      </c>
      <c r="Q158">
        <v>3531</v>
      </c>
      <c r="R158">
        <v>3539</v>
      </c>
      <c r="S158">
        <v>3547</v>
      </c>
    </row>
    <row r="159" spans="1:19">
      <c r="A159" t="s">
        <v>35</v>
      </c>
      <c r="B159" t="s">
        <v>84</v>
      </c>
      <c r="C159" t="s">
        <v>83</v>
      </c>
      <c r="D159" t="s">
        <v>97</v>
      </c>
      <c r="E159" t="s">
        <v>250</v>
      </c>
      <c r="F159">
        <v>156.32499999999999</v>
      </c>
      <c r="G159">
        <v>151.179</v>
      </c>
      <c r="H159">
        <v>158.72999999999999</v>
      </c>
      <c r="I159">
        <v>158.15</v>
      </c>
      <c r="J159">
        <v>159.88999999999999</v>
      </c>
      <c r="K159">
        <v>163.41899999999998</v>
      </c>
      <c r="L159">
        <v>164.37</v>
      </c>
      <c r="M159">
        <v>168.25</v>
      </c>
      <c r="N159">
        <v>164.33</v>
      </c>
      <c r="O159">
        <v>162.56</v>
      </c>
      <c r="P159">
        <v>160.59</v>
      </c>
      <c r="Q159">
        <v>158.71</v>
      </c>
      <c r="R159">
        <v>156.94999999999999</v>
      </c>
      <c r="S159">
        <v>155.21</v>
      </c>
    </row>
    <row r="160" spans="1:19">
      <c r="A160" t="s">
        <v>35</v>
      </c>
      <c r="B160" t="s">
        <v>82</v>
      </c>
      <c r="C160" t="s">
        <v>81</v>
      </c>
      <c r="D160" t="s">
        <v>6</v>
      </c>
      <c r="E160" t="s">
        <v>251</v>
      </c>
      <c r="F160">
        <v>156.32499999999999</v>
      </c>
      <c r="G160">
        <v>151.179</v>
      </c>
      <c r="H160">
        <v>158.73000000000002</v>
      </c>
      <c r="I160">
        <v>158.15</v>
      </c>
      <c r="J160">
        <v>159.88999999999999</v>
      </c>
      <c r="K160">
        <v>163.41899999999998</v>
      </c>
      <c r="L160">
        <v>164.37</v>
      </c>
      <c r="M160">
        <v>168.25</v>
      </c>
      <c r="N160">
        <v>164.33</v>
      </c>
      <c r="O160">
        <v>162.56</v>
      </c>
      <c r="P160">
        <v>160.59</v>
      </c>
      <c r="Q160">
        <v>158.71</v>
      </c>
      <c r="R160">
        <v>156.94999999999999</v>
      </c>
      <c r="S160">
        <v>155.20999999999998</v>
      </c>
    </row>
    <row r="161" spans="1:19">
      <c r="A161" t="s">
        <v>35</v>
      </c>
      <c r="B161" t="s">
        <v>80</v>
      </c>
      <c r="C161" t="s">
        <v>79</v>
      </c>
      <c r="D161" t="s">
        <v>6</v>
      </c>
      <c r="E161" t="s">
        <v>249</v>
      </c>
      <c r="F161">
        <v>100</v>
      </c>
      <c r="G161">
        <v>100</v>
      </c>
      <c r="H161">
        <v>99.999999999999972</v>
      </c>
      <c r="I161">
        <v>100</v>
      </c>
      <c r="J161">
        <v>100</v>
      </c>
      <c r="K161">
        <v>100</v>
      </c>
      <c r="L161">
        <v>100</v>
      </c>
      <c r="M161">
        <v>100</v>
      </c>
      <c r="N161">
        <v>100</v>
      </c>
      <c r="O161">
        <v>100</v>
      </c>
      <c r="P161">
        <v>100</v>
      </c>
      <c r="Q161">
        <v>100</v>
      </c>
      <c r="R161">
        <v>100</v>
      </c>
      <c r="S161">
        <v>100.00000000000003</v>
      </c>
    </row>
    <row r="162" spans="1:19">
      <c r="A162" t="s">
        <v>35</v>
      </c>
      <c r="B162" t="s">
        <v>78</v>
      </c>
      <c r="C162" t="s">
        <v>77</v>
      </c>
      <c r="D162" t="s">
        <v>60</v>
      </c>
      <c r="E162" t="s">
        <v>252</v>
      </c>
      <c r="F162">
        <v>5.0684151607228536</v>
      </c>
      <c r="G162">
        <v>5.0817772309646179</v>
      </c>
      <c r="H162">
        <v>5.0927990927990923</v>
      </c>
      <c r="I162">
        <v>5.0910527979766043</v>
      </c>
      <c r="J162">
        <v>5.0879354556257432</v>
      </c>
      <c r="K162">
        <v>5.0934958603344773</v>
      </c>
      <c r="L162">
        <v>5.0829835128064724</v>
      </c>
      <c r="M162">
        <v>5.0896879643387827</v>
      </c>
      <c r="N162">
        <v>5.0829428588815189</v>
      </c>
      <c r="O162">
        <v>5.082984744094488</v>
      </c>
      <c r="P162">
        <v>5.082944143470951</v>
      </c>
      <c r="Q162">
        <v>5.0829815386554085</v>
      </c>
      <c r="R162">
        <v>5.0829563555272381</v>
      </c>
      <c r="S162">
        <v>5.0829843437922815</v>
      </c>
    </row>
    <row r="163" spans="1:19">
      <c r="A163" t="s">
        <v>35</v>
      </c>
      <c r="B163" t="s">
        <v>76</v>
      </c>
      <c r="C163" t="s">
        <v>75</v>
      </c>
      <c r="D163" t="s">
        <v>60</v>
      </c>
      <c r="E163" t="s">
        <v>254</v>
      </c>
      <c r="F163">
        <v>9.578544061302683E-3</v>
      </c>
      <c r="G163">
        <v>9.5821597607363748E-3</v>
      </c>
      <c r="H163">
        <v>9.5414329497484542E-3</v>
      </c>
      <c r="I163">
        <v>9.5218859104942728E-3</v>
      </c>
      <c r="J163">
        <v>9.4710558792296864E-3</v>
      </c>
      <c r="K163">
        <v>9.4969494647173941E-3</v>
      </c>
      <c r="L163">
        <v>9.4718714121699195E-3</v>
      </c>
      <c r="M163">
        <v>9.4212497716060668E-3</v>
      </c>
      <c r="N163">
        <v>9.6948959224408323E-3</v>
      </c>
      <c r="O163">
        <v>9.6755833807626642E-3</v>
      </c>
      <c r="P163">
        <v>9.6563476285146266E-3</v>
      </c>
      <c r="Q163">
        <v>9.6290002832058914E-3</v>
      </c>
      <c r="R163">
        <v>9.6072336818310254E-3</v>
      </c>
      <c r="S163">
        <v>9.5855652664223294E-3</v>
      </c>
    </row>
    <row r="164" spans="1:19">
      <c r="A164" t="s">
        <v>35</v>
      </c>
      <c r="B164" t="s">
        <v>74</v>
      </c>
      <c r="C164" t="s">
        <v>73</v>
      </c>
      <c r="D164" t="s">
        <v>60</v>
      </c>
      <c r="E164" t="s">
        <v>253</v>
      </c>
      <c r="F164">
        <v>2488.9197852031384</v>
      </c>
      <c r="G164">
        <v>2520.6945048372463</v>
      </c>
      <c r="H164">
        <v>2550.990193340393</v>
      </c>
      <c r="I164">
        <v>2578.8955656073549</v>
      </c>
      <c r="J164">
        <v>2603.9071325464242</v>
      </c>
      <c r="K164">
        <v>2629.7982262645583</v>
      </c>
      <c r="L164">
        <v>2642.1483306272007</v>
      </c>
      <c r="M164">
        <v>2655.4619959383895</v>
      </c>
      <c r="N164">
        <v>2705.6761470803367</v>
      </c>
      <c r="O164" t="s">
        <v>120</v>
      </c>
      <c r="P164" t="s">
        <v>120</v>
      </c>
      <c r="Q164" t="s">
        <v>120</v>
      </c>
      <c r="R164" t="s">
        <v>120</v>
      </c>
      <c r="S164" t="s">
        <v>120</v>
      </c>
    </row>
    <row r="165" spans="1:19">
      <c r="A165" t="s">
        <v>35</v>
      </c>
      <c r="B165" t="s">
        <v>72</v>
      </c>
      <c r="C165" t="s">
        <v>71</v>
      </c>
      <c r="D165" t="s">
        <v>60</v>
      </c>
      <c r="E165" t="s">
        <v>255</v>
      </c>
      <c r="F165">
        <v>33</v>
      </c>
      <c r="G165">
        <v>33</v>
      </c>
      <c r="H165">
        <v>33</v>
      </c>
      <c r="I165">
        <v>33</v>
      </c>
      <c r="J165">
        <v>33</v>
      </c>
      <c r="K165">
        <v>33</v>
      </c>
      <c r="L165">
        <v>33</v>
      </c>
      <c r="M165">
        <v>33</v>
      </c>
      <c r="N165">
        <v>34</v>
      </c>
      <c r="O165">
        <v>34</v>
      </c>
      <c r="P165">
        <v>34</v>
      </c>
      <c r="Q165">
        <v>34</v>
      </c>
      <c r="R165">
        <v>34</v>
      </c>
      <c r="S165">
        <v>34</v>
      </c>
    </row>
    <row r="166" spans="1:19">
      <c r="A166" t="s">
        <v>102</v>
      </c>
      <c r="B166" t="s">
        <v>88</v>
      </c>
      <c r="C166" t="s">
        <v>87</v>
      </c>
      <c r="D166" t="s">
        <v>60</v>
      </c>
      <c r="E166" t="s">
        <v>283</v>
      </c>
      <c r="F166">
        <v>0</v>
      </c>
      <c r="G166">
        <v>0</v>
      </c>
      <c r="H166">
        <v>0</v>
      </c>
      <c r="I166">
        <v>0</v>
      </c>
      <c r="J166">
        <v>0</v>
      </c>
      <c r="K166">
        <v>0</v>
      </c>
      <c r="L166">
        <v>104868.00000000001</v>
      </c>
      <c r="M166">
        <v>104973.99999999999</v>
      </c>
      <c r="N166">
        <v>105556.01013804777</v>
      </c>
      <c r="O166">
        <v>105908.04264044411</v>
      </c>
      <c r="P166">
        <v>106288.07514284045</v>
      </c>
      <c r="Q166">
        <v>106695.10764523677</v>
      </c>
      <c r="R166">
        <v>107110.16758100552</v>
      </c>
      <c r="S166">
        <v>107533.22751677425</v>
      </c>
    </row>
    <row r="167" spans="1:19">
      <c r="A167" t="s">
        <v>102</v>
      </c>
      <c r="B167" t="s">
        <v>86</v>
      </c>
      <c r="C167" t="s">
        <v>85</v>
      </c>
      <c r="D167" t="s">
        <v>47</v>
      </c>
      <c r="E167" t="s">
        <v>284</v>
      </c>
      <c r="F167">
        <v>0</v>
      </c>
      <c r="G167">
        <v>0</v>
      </c>
      <c r="H167">
        <v>0</v>
      </c>
      <c r="I167">
        <v>0</v>
      </c>
      <c r="J167">
        <v>0</v>
      </c>
      <c r="K167">
        <v>0</v>
      </c>
      <c r="L167">
        <v>2630.6137800000001</v>
      </c>
      <c r="M167">
        <v>2610.0845890000001</v>
      </c>
      <c r="N167">
        <v>2652.0137800000002</v>
      </c>
      <c r="O167">
        <v>2662.71378</v>
      </c>
      <c r="P167">
        <v>2673.4137799999999</v>
      </c>
      <c r="Q167">
        <v>2684.1137800000001</v>
      </c>
      <c r="R167">
        <v>2694.81378</v>
      </c>
      <c r="S167">
        <v>2705.5137800000002</v>
      </c>
    </row>
    <row r="168" spans="1:19">
      <c r="A168" t="s">
        <v>102</v>
      </c>
      <c r="B168" t="s">
        <v>84</v>
      </c>
      <c r="C168" t="s">
        <v>83</v>
      </c>
      <c r="D168" t="s">
        <v>97</v>
      </c>
      <c r="E168" t="s">
        <v>286</v>
      </c>
      <c r="F168">
        <v>0</v>
      </c>
      <c r="G168">
        <v>0</v>
      </c>
      <c r="H168">
        <v>0</v>
      </c>
      <c r="I168">
        <v>0</v>
      </c>
      <c r="J168">
        <v>0</v>
      </c>
      <c r="K168">
        <v>0</v>
      </c>
      <c r="L168">
        <v>58.869151032987453</v>
      </c>
      <c r="M168">
        <v>58.702958904109593</v>
      </c>
      <c r="N168">
        <v>58.233913761695071</v>
      </c>
      <c r="O168">
        <v>57.927473415858032</v>
      </c>
      <c r="P168">
        <v>57.673380909418242</v>
      </c>
      <c r="Q168">
        <v>57.246112482377491</v>
      </c>
      <c r="R168">
        <v>56.849149583949725</v>
      </c>
      <c r="S168">
        <v>56.44730843840933</v>
      </c>
    </row>
    <row r="169" spans="1:19">
      <c r="A169" t="s">
        <v>102</v>
      </c>
      <c r="B169" t="s">
        <v>82</v>
      </c>
      <c r="C169" t="s">
        <v>81</v>
      </c>
      <c r="D169" t="s">
        <v>6</v>
      </c>
      <c r="E169" t="s">
        <v>287</v>
      </c>
      <c r="F169">
        <v>0</v>
      </c>
      <c r="G169">
        <v>0</v>
      </c>
      <c r="H169">
        <v>0</v>
      </c>
      <c r="I169">
        <v>0</v>
      </c>
      <c r="J169">
        <v>0</v>
      </c>
      <c r="K169">
        <v>0</v>
      </c>
      <c r="L169">
        <v>58.869151032987446</v>
      </c>
      <c r="M169">
        <v>58.702958904109593</v>
      </c>
      <c r="N169">
        <v>58.233913761695078</v>
      </c>
      <c r="O169">
        <v>57.927473415858032</v>
      </c>
      <c r="P169">
        <v>57.673380909418242</v>
      </c>
      <c r="Q169">
        <v>57.246112482377498</v>
      </c>
      <c r="R169">
        <v>56.849149583949725</v>
      </c>
      <c r="S169">
        <v>56.44730843840933</v>
      </c>
    </row>
    <row r="170" spans="1:19">
      <c r="A170" t="s">
        <v>102</v>
      </c>
      <c r="B170" t="s">
        <v>80</v>
      </c>
      <c r="C170" t="s">
        <v>79</v>
      </c>
      <c r="D170" t="s">
        <v>6</v>
      </c>
      <c r="E170" t="s">
        <v>285</v>
      </c>
      <c r="F170">
        <v>0</v>
      </c>
      <c r="G170">
        <v>0</v>
      </c>
      <c r="H170">
        <v>0</v>
      </c>
      <c r="I170">
        <v>0</v>
      </c>
      <c r="J170">
        <v>0</v>
      </c>
      <c r="K170">
        <v>0</v>
      </c>
      <c r="L170">
        <v>100.00000000000003</v>
      </c>
      <c r="M170">
        <v>100</v>
      </c>
      <c r="N170">
        <v>99.999999999999986</v>
      </c>
      <c r="O170">
        <v>100</v>
      </c>
      <c r="P170">
        <v>100</v>
      </c>
      <c r="Q170">
        <v>99.999999999999986</v>
      </c>
      <c r="R170">
        <v>100</v>
      </c>
      <c r="S170">
        <v>100</v>
      </c>
    </row>
    <row r="171" spans="1:19">
      <c r="A171" t="s">
        <v>102</v>
      </c>
      <c r="B171" t="s">
        <v>78</v>
      </c>
      <c r="C171" t="s">
        <v>77</v>
      </c>
      <c r="D171" t="s">
        <v>60</v>
      </c>
      <c r="E171" t="s">
        <v>288</v>
      </c>
      <c r="F171">
        <v>0</v>
      </c>
      <c r="G171">
        <v>0</v>
      </c>
      <c r="H171">
        <v>0</v>
      </c>
      <c r="I171">
        <v>0</v>
      </c>
      <c r="J171">
        <v>0</v>
      </c>
      <c r="K171">
        <v>0</v>
      </c>
      <c r="L171">
        <v>5.2292478513637519</v>
      </c>
      <c r="M171">
        <v>5.228192273335269</v>
      </c>
      <c r="N171">
        <v>5.2301381921512302</v>
      </c>
      <c r="O171">
        <v>5.2310958573829085</v>
      </c>
      <c r="P171">
        <v>5.2319638917128497</v>
      </c>
      <c r="Q171">
        <v>5.2336930640051227</v>
      </c>
      <c r="R171">
        <v>5.2354821679177714</v>
      </c>
      <c r="S171">
        <v>5.2366835675443006</v>
      </c>
    </row>
    <row r="172" spans="1:19">
      <c r="A172" t="s">
        <v>102</v>
      </c>
      <c r="B172" t="s">
        <v>76</v>
      </c>
      <c r="C172" t="s">
        <v>75</v>
      </c>
      <c r="D172" t="s">
        <v>60</v>
      </c>
      <c r="E172" t="s">
        <v>290</v>
      </c>
      <c r="F172">
        <v>0</v>
      </c>
      <c r="G172">
        <v>0</v>
      </c>
      <c r="H172">
        <v>0</v>
      </c>
      <c r="I172">
        <v>0</v>
      </c>
      <c r="J172">
        <v>0</v>
      </c>
      <c r="K172">
        <v>0</v>
      </c>
      <c r="L172">
        <v>3.6113245023752592E-2</v>
      </c>
      <c r="M172">
        <v>3.639728781219205E-2</v>
      </c>
      <c r="N172">
        <v>3.5821834983074632E-2</v>
      </c>
      <c r="O172">
        <v>3.5677886490676443E-2</v>
      </c>
      <c r="P172">
        <v>3.5535090269490574E-2</v>
      </c>
      <c r="Q172">
        <v>3.5393432539212254E-2</v>
      </c>
      <c r="R172">
        <v>3.5252899738400477E-2</v>
      </c>
      <c r="S172">
        <v>3.5113478520150058E-2</v>
      </c>
    </row>
    <row r="173" spans="1:19">
      <c r="A173" t="s">
        <v>102</v>
      </c>
      <c r="B173" t="s">
        <v>74</v>
      </c>
      <c r="C173" t="s">
        <v>73</v>
      </c>
      <c r="D173" t="s">
        <v>60</v>
      </c>
      <c r="E173" t="s">
        <v>289</v>
      </c>
      <c r="F173">
        <v>0</v>
      </c>
      <c r="G173">
        <v>0</v>
      </c>
      <c r="H173">
        <v>0</v>
      </c>
      <c r="I173">
        <v>0</v>
      </c>
      <c r="J173">
        <v>0</v>
      </c>
      <c r="K173">
        <v>0</v>
      </c>
      <c r="L173" t="s">
        <v>120</v>
      </c>
      <c r="M173" t="s">
        <v>120</v>
      </c>
      <c r="N173">
        <v>318.77722417396836</v>
      </c>
      <c r="O173" t="s">
        <v>120</v>
      </c>
      <c r="P173" t="s">
        <v>120</v>
      </c>
      <c r="Q173" t="s">
        <v>120</v>
      </c>
      <c r="R173" t="s">
        <v>120</v>
      </c>
      <c r="S173" t="s">
        <v>120</v>
      </c>
    </row>
    <row r="174" spans="1:19">
      <c r="A174" t="s">
        <v>102</v>
      </c>
      <c r="B174" t="s">
        <v>72</v>
      </c>
      <c r="C174" t="s">
        <v>71</v>
      </c>
      <c r="D174" t="s">
        <v>60</v>
      </c>
      <c r="E174" t="s">
        <v>291</v>
      </c>
      <c r="F174">
        <v>0</v>
      </c>
      <c r="G174">
        <v>0</v>
      </c>
      <c r="H174">
        <v>0</v>
      </c>
      <c r="I174">
        <v>0</v>
      </c>
      <c r="J174">
        <v>0</v>
      </c>
      <c r="K174">
        <v>0</v>
      </c>
      <c r="L174">
        <v>95</v>
      </c>
      <c r="M174">
        <v>95</v>
      </c>
      <c r="N174">
        <v>95</v>
      </c>
      <c r="O174">
        <v>95</v>
      </c>
      <c r="P174">
        <v>95</v>
      </c>
      <c r="Q174">
        <v>95</v>
      </c>
      <c r="R174">
        <v>95</v>
      </c>
      <c r="S174">
        <v>95</v>
      </c>
    </row>
    <row r="175" spans="1:19">
      <c r="A175" t="s">
        <v>101</v>
      </c>
      <c r="B175" t="s">
        <v>88</v>
      </c>
      <c r="C175" t="s">
        <v>87</v>
      </c>
      <c r="D175" t="s">
        <v>60</v>
      </c>
      <c r="E175" t="s">
        <v>274</v>
      </c>
      <c r="F175">
        <v>0</v>
      </c>
      <c r="G175">
        <v>0</v>
      </c>
      <c r="H175">
        <v>0</v>
      </c>
      <c r="I175">
        <v>0</v>
      </c>
      <c r="J175">
        <v>0</v>
      </c>
      <c r="K175">
        <v>0</v>
      </c>
      <c r="L175">
        <v>3612193</v>
      </c>
      <c r="M175">
        <v>3636960</v>
      </c>
      <c r="N175">
        <v>3655567.5177160092</v>
      </c>
      <c r="O175">
        <v>3675807.7712667771</v>
      </c>
      <c r="P175">
        <v>3697556.5842519379</v>
      </c>
      <c r="Q175">
        <v>3720721.069224969</v>
      </c>
      <c r="R175">
        <v>3744301.3096400588</v>
      </c>
      <c r="S175">
        <v>3768295.3310395693</v>
      </c>
    </row>
    <row r="176" spans="1:19">
      <c r="A176" t="s">
        <v>101</v>
      </c>
      <c r="B176" t="s">
        <v>86</v>
      </c>
      <c r="C176" t="s">
        <v>85</v>
      </c>
      <c r="D176" t="s">
        <v>47</v>
      </c>
      <c r="E176" t="s">
        <v>275</v>
      </c>
      <c r="F176">
        <v>0</v>
      </c>
      <c r="G176">
        <v>0</v>
      </c>
      <c r="H176">
        <v>0</v>
      </c>
      <c r="I176">
        <v>0</v>
      </c>
      <c r="J176">
        <v>0</v>
      </c>
      <c r="K176">
        <v>0</v>
      </c>
      <c r="L176">
        <v>46631.948021003001</v>
      </c>
      <c r="M176">
        <v>46907.018170003001</v>
      </c>
      <c r="N176">
        <v>46870.110525003001</v>
      </c>
      <c r="O176">
        <v>46989.190525003003</v>
      </c>
      <c r="P176">
        <v>47108.270525003005</v>
      </c>
      <c r="Q176">
        <v>47227.350525002999</v>
      </c>
      <c r="R176">
        <v>47346.430525003001</v>
      </c>
      <c r="S176">
        <v>47465.510525003003</v>
      </c>
    </row>
    <row r="177" spans="1:19">
      <c r="A177" t="s">
        <v>101</v>
      </c>
      <c r="B177" t="s">
        <v>84</v>
      </c>
      <c r="C177" t="s">
        <v>83</v>
      </c>
      <c r="D177" t="s">
        <v>97</v>
      </c>
      <c r="E177" t="s">
        <v>277</v>
      </c>
      <c r="F177">
        <v>0</v>
      </c>
      <c r="G177">
        <v>0</v>
      </c>
      <c r="H177">
        <v>0</v>
      </c>
      <c r="I177">
        <v>0</v>
      </c>
      <c r="J177">
        <v>0</v>
      </c>
      <c r="K177">
        <v>0</v>
      </c>
      <c r="L177">
        <v>1754.8992412406672</v>
      </c>
      <c r="M177">
        <v>1798.0977474895938</v>
      </c>
      <c r="N177">
        <v>1760.8739297446539</v>
      </c>
      <c r="O177">
        <v>1760.8955899605501</v>
      </c>
      <c r="P177">
        <v>1762.0874525729694</v>
      </c>
      <c r="Q177">
        <v>1750.7487384968547</v>
      </c>
      <c r="R177">
        <v>1725.6575450792473</v>
      </c>
      <c r="S177">
        <v>1724.4726121983661</v>
      </c>
    </row>
    <row r="178" spans="1:19">
      <c r="A178" t="s">
        <v>101</v>
      </c>
      <c r="B178" t="s">
        <v>82</v>
      </c>
      <c r="C178" t="s">
        <v>81</v>
      </c>
      <c r="D178" t="s">
        <v>6</v>
      </c>
      <c r="E178" t="s">
        <v>278</v>
      </c>
      <c r="F178">
        <v>0</v>
      </c>
      <c r="G178">
        <v>0</v>
      </c>
      <c r="H178">
        <v>0</v>
      </c>
      <c r="I178">
        <v>0</v>
      </c>
      <c r="J178">
        <v>0</v>
      </c>
      <c r="K178">
        <v>0</v>
      </c>
      <c r="L178">
        <v>1935.6001141915217</v>
      </c>
      <c r="M178">
        <v>1977.3332298301657</v>
      </c>
      <c r="N178">
        <v>1928.0030922968449</v>
      </c>
      <c r="O178">
        <v>1927.6334366605131</v>
      </c>
      <c r="P178">
        <v>1912.9352033363066</v>
      </c>
      <c r="Q178">
        <v>1890.0710801726798</v>
      </c>
      <c r="R178">
        <v>1863.6569588786276</v>
      </c>
      <c r="S178">
        <v>1861.5101518232584</v>
      </c>
    </row>
    <row r="179" spans="1:19">
      <c r="A179" t="s">
        <v>101</v>
      </c>
      <c r="B179" t="s">
        <v>80</v>
      </c>
      <c r="C179" t="s">
        <v>79</v>
      </c>
      <c r="D179" t="s">
        <v>6</v>
      </c>
      <c r="E179" t="s">
        <v>276</v>
      </c>
      <c r="F179">
        <v>0</v>
      </c>
      <c r="G179">
        <v>0</v>
      </c>
      <c r="H179">
        <v>0</v>
      </c>
      <c r="I179">
        <v>0</v>
      </c>
      <c r="J179">
        <v>0</v>
      </c>
      <c r="K179">
        <v>0</v>
      </c>
      <c r="L179">
        <v>90.664348920730902</v>
      </c>
      <c r="M179">
        <v>90.935494349833661</v>
      </c>
      <c r="N179">
        <v>91.33148887468387</v>
      </c>
      <c r="O179">
        <v>91.350126869098915</v>
      </c>
      <c r="P179">
        <v>92.114330349493954</v>
      </c>
      <c r="Q179">
        <v>92.628724753404697</v>
      </c>
      <c r="R179">
        <v>92.595235236724278</v>
      </c>
      <c r="S179">
        <v>92.638367322860375</v>
      </c>
    </row>
    <row r="180" spans="1:19">
      <c r="A180" t="s">
        <v>101</v>
      </c>
      <c r="B180" t="s">
        <v>78</v>
      </c>
      <c r="C180" t="s">
        <v>77</v>
      </c>
      <c r="D180" t="s">
        <v>60</v>
      </c>
      <c r="E180" t="s">
        <v>279</v>
      </c>
      <c r="F180">
        <v>0</v>
      </c>
      <c r="G180">
        <v>0</v>
      </c>
      <c r="H180">
        <v>0</v>
      </c>
      <c r="I180">
        <v>0</v>
      </c>
      <c r="J180">
        <v>0</v>
      </c>
      <c r="K180">
        <v>0</v>
      </c>
      <c r="L180">
        <v>4.6194413886023398</v>
      </c>
      <c r="M180">
        <v>4.6878974457304867</v>
      </c>
      <c r="N180">
        <v>4.6460375230406363</v>
      </c>
      <c r="O180">
        <v>4.6466355070765131</v>
      </c>
      <c r="P180">
        <v>4.6952451101094681</v>
      </c>
      <c r="Q180">
        <v>4.7197280056436073</v>
      </c>
      <c r="R180">
        <v>4.7192171670475656</v>
      </c>
      <c r="S180">
        <v>4.7205591506396027</v>
      </c>
    </row>
    <row r="181" spans="1:19">
      <c r="A181" t="s">
        <v>101</v>
      </c>
      <c r="B181" t="s">
        <v>76</v>
      </c>
      <c r="C181" t="s">
        <v>75</v>
      </c>
      <c r="D181" t="s">
        <v>60</v>
      </c>
      <c r="E181" t="s">
        <v>281</v>
      </c>
      <c r="F181">
        <v>0</v>
      </c>
      <c r="G181">
        <v>0</v>
      </c>
      <c r="H181">
        <v>0</v>
      </c>
      <c r="I181">
        <v>0</v>
      </c>
      <c r="J181">
        <v>0</v>
      </c>
      <c r="K181">
        <v>0</v>
      </c>
      <c r="L181">
        <v>1.4496499260454014E-2</v>
      </c>
      <c r="M181">
        <v>1.4390170732098719E-2</v>
      </c>
      <c r="N181">
        <v>1.4422837762231983E-2</v>
      </c>
      <c r="O181">
        <v>1.4386287408809472E-2</v>
      </c>
      <c r="P181">
        <v>1.4349921838909556E-2</v>
      </c>
      <c r="Q181">
        <v>1.4313739654781473E-2</v>
      </c>
      <c r="R181">
        <v>1.4277739472736254E-2</v>
      </c>
      <c r="S181">
        <v>1.4262987851850503E-2</v>
      </c>
    </row>
    <row r="182" spans="1:19">
      <c r="A182" t="s">
        <v>101</v>
      </c>
      <c r="B182" t="s">
        <v>74</v>
      </c>
      <c r="C182" t="s">
        <v>73</v>
      </c>
      <c r="D182" t="s">
        <v>60</v>
      </c>
      <c r="E182" t="s">
        <v>280</v>
      </c>
      <c r="F182">
        <v>0</v>
      </c>
      <c r="G182">
        <v>0</v>
      </c>
      <c r="H182">
        <v>0</v>
      </c>
      <c r="I182">
        <v>0</v>
      </c>
      <c r="J182">
        <v>0</v>
      </c>
      <c r="K182">
        <v>0</v>
      </c>
      <c r="L182" t="s">
        <v>120</v>
      </c>
      <c r="M182" t="s">
        <v>120</v>
      </c>
      <c r="N182">
        <v>1963.8259173248364</v>
      </c>
      <c r="O182" t="s">
        <v>120</v>
      </c>
      <c r="P182" t="s">
        <v>120</v>
      </c>
      <c r="Q182" t="s">
        <v>120</v>
      </c>
      <c r="R182" t="s">
        <v>120</v>
      </c>
      <c r="S182" t="s">
        <v>120</v>
      </c>
    </row>
    <row r="183" spans="1:19">
      <c r="A183" t="s">
        <v>101</v>
      </c>
      <c r="B183" t="s">
        <v>72</v>
      </c>
      <c r="C183" t="s">
        <v>71</v>
      </c>
      <c r="D183" t="s">
        <v>60</v>
      </c>
      <c r="E183" t="s">
        <v>282</v>
      </c>
      <c r="F183">
        <v>0</v>
      </c>
      <c r="G183">
        <v>0</v>
      </c>
      <c r="H183">
        <v>0</v>
      </c>
      <c r="I183">
        <v>0</v>
      </c>
      <c r="J183">
        <v>0</v>
      </c>
      <c r="K183">
        <v>0</v>
      </c>
      <c r="L183">
        <v>676</v>
      </c>
      <c r="M183">
        <v>675</v>
      </c>
      <c r="N183">
        <v>676</v>
      </c>
      <c r="O183">
        <v>676</v>
      </c>
      <c r="P183">
        <v>676</v>
      </c>
      <c r="Q183">
        <v>676</v>
      </c>
      <c r="R183">
        <v>676</v>
      </c>
      <c r="S183">
        <v>677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282"/>
  <sheetViews>
    <sheetView showGridLines="0" zoomScale="60" zoomScaleNormal="60" workbookViewId="0">
      <pane xSplit="2" topLeftCell="C1" activePane="topRight" state="frozen"/>
      <selection activeCell="R44" sqref="R44"/>
      <selection pane="topRight"/>
    </sheetView>
  </sheetViews>
  <sheetFormatPr defaultColWidth="8.08203125" defaultRowHeight="14.5"/>
  <cols>
    <col min="1" max="1" width="2.08203125" style="1" customWidth="1"/>
    <col min="2" max="2" width="14.58203125" style="1" customWidth="1"/>
    <col min="3" max="3" width="12.58203125" style="2" customWidth="1"/>
    <col min="4" max="4" width="13" style="2" customWidth="1"/>
    <col min="5" max="6" width="12.58203125" style="2" customWidth="1"/>
    <col min="7" max="7" width="13" style="2" customWidth="1"/>
    <col min="8" max="8" width="12.58203125" style="2" customWidth="1"/>
    <col min="9" max="15" width="12.08203125" style="2" customWidth="1"/>
    <col min="16" max="16" width="11.08203125" style="2" customWidth="1"/>
    <col min="17" max="17" width="10.58203125" style="2" customWidth="1"/>
    <col min="18" max="18" width="11" style="2" customWidth="1"/>
    <col min="19" max="19" width="11.08203125" style="2" customWidth="1"/>
    <col min="20" max="20" width="11" style="2" customWidth="1"/>
    <col min="21" max="22" width="11.08203125" style="2" customWidth="1"/>
    <col min="23" max="28" width="12.08203125" style="69" customWidth="1"/>
    <col min="29" max="29" width="8.58203125" style="69" customWidth="1"/>
    <col min="30" max="30" width="13.58203125" style="69" customWidth="1"/>
    <col min="31" max="16384" width="8.08203125" style="90"/>
  </cols>
  <sheetData>
    <row r="1" spans="1:42" ht="20.5" thickTop="1">
      <c r="A1" s="15" t="s">
        <v>69</v>
      </c>
      <c r="B1" s="16"/>
      <c r="C1" s="4"/>
      <c r="D1" s="4"/>
      <c r="E1" s="4"/>
      <c r="F1" s="4"/>
      <c r="G1" s="4"/>
      <c r="H1" s="4"/>
      <c r="I1" s="4"/>
      <c r="J1" s="4"/>
      <c r="K1" s="4"/>
      <c r="L1" s="4"/>
      <c r="M1" s="4"/>
      <c r="N1" s="4"/>
      <c r="O1" s="4"/>
      <c r="P1" s="4"/>
      <c r="Q1" s="4"/>
      <c r="R1" s="4"/>
      <c r="S1" s="4"/>
      <c r="T1" s="4"/>
      <c r="U1" s="4"/>
      <c r="V1" s="4"/>
      <c r="W1" s="4"/>
      <c r="X1" s="4"/>
      <c r="Y1" s="4"/>
      <c r="Z1" s="4"/>
      <c r="AA1" s="4"/>
      <c r="AB1" s="4"/>
      <c r="AC1" s="4"/>
      <c r="AD1" s="4"/>
    </row>
    <row r="2" spans="1:42" ht="20">
      <c r="A2" s="86"/>
      <c r="B2" s="87"/>
      <c r="C2" s="88"/>
      <c r="D2" s="88"/>
      <c r="E2" s="88"/>
      <c r="F2" s="89"/>
      <c r="G2" s="88"/>
      <c r="H2" s="88"/>
      <c r="I2" s="88"/>
      <c r="J2" s="88"/>
      <c r="K2" s="88"/>
      <c r="L2" s="88"/>
      <c r="M2" s="88"/>
      <c r="N2" s="88"/>
      <c r="O2" s="88"/>
      <c r="P2" s="88"/>
      <c r="Q2" s="88"/>
      <c r="R2" s="88"/>
      <c r="S2" s="88"/>
      <c r="T2" s="88"/>
      <c r="U2" s="88"/>
      <c r="V2" s="88"/>
      <c r="W2" s="88"/>
      <c r="X2" s="88"/>
      <c r="Y2" s="88"/>
      <c r="Z2" s="88"/>
      <c r="AA2" s="88"/>
      <c r="AB2" s="88"/>
      <c r="AC2" s="88"/>
      <c r="AD2" s="88"/>
    </row>
    <row r="3" spans="1:42" s="83" customFormat="1" ht="13">
      <c r="B3" s="84"/>
      <c r="C3" s="85"/>
      <c r="D3" s="85"/>
      <c r="E3" s="85"/>
      <c r="F3" s="85"/>
      <c r="G3" s="85"/>
      <c r="H3" s="85"/>
      <c r="I3" s="85"/>
      <c r="J3" s="85"/>
      <c r="K3" s="85"/>
      <c r="L3" s="85"/>
      <c r="M3" s="85"/>
      <c r="N3" s="85"/>
      <c r="O3" s="85"/>
      <c r="P3" s="85"/>
      <c r="Q3" s="85"/>
      <c r="R3" s="85"/>
      <c r="S3" s="85"/>
      <c r="T3" s="85"/>
      <c r="U3" s="85"/>
      <c r="V3" s="85"/>
      <c r="W3" s="75"/>
      <c r="X3" s="75"/>
      <c r="Y3" s="75"/>
      <c r="Z3" s="75"/>
      <c r="AA3" s="75"/>
      <c r="AB3" s="75"/>
      <c r="AC3" s="22"/>
      <c r="AD3" s="67"/>
    </row>
    <row r="4" spans="1:42" ht="18">
      <c r="A4" s="14" t="s">
        <v>96</v>
      </c>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42">
      <c r="W5" s="2"/>
      <c r="X5" s="2"/>
      <c r="Y5" s="2"/>
      <c r="Z5" s="2"/>
      <c r="AA5" s="2"/>
      <c r="AB5" s="2"/>
      <c r="AC5" s="2"/>
      <c r="AD5" s="2"/>
    </row>
    <row r="6" spans="1:42">
      <c r="B6" s="30"/>
      <c r="C6" s="2" t="s">
        <v>88</v>
      </c>
      <c r="W6" s="2"/>
      <c r="X6" s="2"/>
      <c r="Y6" s="2"/>
      <c r="Z6" s="2"/>
      <c r="AA6" s="2"/>
      <c r="AB6" s="2"/>
      <c r="AC6" s="2"/>
      <c r="AD6" s="2"/>
    </row>
    <row r="7" spans="1:42" s="91" customFormat="1" ht="15" customHeight="1" thickBot="1">
      <c r="A7" s="54"/>
      <c r="B7" s="55"/>
      <c r="C7" s="140" t="s">
        <v>64</v>
      </c>
      <c r="D7" s="140"/>
      <c r="E7" s="140"/>
      <c r="F7" s="140"/>
      <c r="G7" s="140"/>
      <c r="H7" s="140"/>
      <c r="I7" s="140"/>
      <c r="J7" s="139"/>
      <c r="K7" s="147" t="s">
        <v>65</v>
      </c>
      <c r="L7" s="147"/>
      <c r="M7" s="147"/>
      <c r="N7" s="147"/>
      <c r="O7" s="147"/>
      <c r="P7" s="148"/>
      <c r="Q7" s="131" t="s">
        <v>96</v>
      </c>
      <c r="R7" s="131"/>
      <c r="S7" s="131"/>
      <c r="T7" s="131"/>
      <c r="U7" s="131"/>
      <c r="V7" s="132"/>
      <c r="W7" s="138" t="s">
        <v>0</v>
      </c>
      <c r="X7" s="78"/>
      <c r="Y7" s="78"/>
      <c r="Z7" s="78"/>
      <c r="AA7" s="78"/>
      <c r="AB7" s="78"/>
      <c r="AC7" s="158"/>
      <c r="AD7" s="159" t="s">
        <v>0</v>
      </c>
    </row>
    <row r="8" spans="1:42" s="92" customFormat="1" ht="17.25" customHeight="1">
      <c r="A8" s="51"/>
      <c r="B8" s="50"/>
      <c r="C8" s="47" t="s">
        <v>8</v>
      </c>
      <c r="D8" s="47" t="s">
        <v>9</v>
      </c>
      <c r="E8" s="47" t="s">
        <v>10</v>
      </c>
      <c r="F8" s="47" t="s">
        <v>11</v>
      </c>
      <c r="G8" s="47" t="s">
        <v>12</v>
      </c>
      <c r="H8" s="47" t="s">
        <v>13</v>
      </c>
      <c r="I8" s="47" t="s">
        <v>14</v>
      </c>
      <c r="J8" s="134" t="s">
        <v>15</v>
      </c>
      <c r="K8" s="52" t="s">
        <v>16</v>
      </c>
      <c r="L8" s="52" t="s">
        <v>17</v>
      </c>
      <c r="M8" s="52" t="s">
        <v>18</v>
      </c>
      <c r="N8" s="52" t="s">
        <v>19</v>
      </c>
      <c r="O8" s="52" t="s">
        <v>20</v>
      </c>
      <c r="P8" s="52" t="s">
        <v>21</v>
      </c>
      <c r="Q8" s="53" t="s">
        <v>16</v>
      </c>
      <c r="R8" s="53" t="s">
        <v>17</v>
      </c>
      <c r="S8" s="53" t="s">
        <v>18</v>
      </c>
      <c r="T8" s="53" t="s">
        <v>19</v>
      </c>
      <c r="U8" s="53" t="s">
        <v>20</v>
      </c>
      <c r="V8" s="53" t="s">
        <v>21</v>
      </c>
      <c r="W8" s="63" t="s">
        <v>16</v>
      </c>
      <c r="X8" s="63" t="s">
        <v>17</v>
      </c>
      <c r="Y8" s="63" t="s">
        <v>18</v>
      </c>
      <c r="Z8" s="63" t="s">
        <v>19</v>
      </c>
      <c r="AA8" s="63" t="s">
        <v>20</v>
      </c>
      <c r="AB8" s="63" t="s">
        <v>21</v>
      </c>
      <c r="AC8" s="158"/>
      <c r="AD8" s="159"/>
      <c r="AF8" s="149" t="s">
        <v>104</v>
      </c>
      <c r="AG8" s="150"/>
      <c r="AH8" s="150"/>
      <c r="AI8" s="150"/>
      <c r="AJ8" s="150"/>
      <c r="AK8" s="150"/>
      <c r="AL8" s="150"/>
      <c r="AM8" s="150"/>
      <c r="AN8" s="150"/>
      <c r="AO8" s="150"/>
      <c r="AP8" s="151"/>
    </row>
    <row r="9" spans="1:42" s="93" customFormat="1" ht="15" customHeight="1">
      <c r="A9" s="5"/>
      <c r="B9" s="57" t="s">
        <v>38</v>
      </c>
      <c r="C9" s="57">
        <v>1</v>
      </c>
      <c r="D9" s="57">
        <v>2</v>
      </c>
      <c r="E9" s="47">
        <v>3</v>
      </c>
      <c r="F9" s="57">
        <v>4</v>
      </c>
      <c r="G9" s="57">
        <v>5</v>
      </c>
      <c r="H9" s="57">
        <v>6</v>
      </c>
      <c r="I9" s="58">
        <v>7</v>
      </c>
      <c r="J9" s="57">
        <v>8</v>
      </c>
      <c r="K9" s="59">
        <v>9</v>
      </c>
      <c r="L9" s="59">
        <v>10</v>
      </c>
      <c r="M9" s="59">
        <v>11</v>
      </c>
      <c r="N9" s="59">
        <v>12</v>
      </c>
      <c r="O9" s="59">
        <v>13</v>
      </c>
      <c r="P9" s="59">
        <v>14</v>
      </c>
      <c r="Q9" s="60">
        <f>J9+1</f>
        <v>9</v>
      </c>
      <c r="R9" s="60">
        <f t="shared" ref="R9" si="0">Q9+1</f>
        <v>10</v>
      </c>
      <c r="S9" s="60">
        <f t="shared" ref="S9" si="1">R9+1</f>
        <v>11</v>
      </c>
      <c r="T9" s="60">
        <f t="shared" ref="T9" si="2">S9+1</f>
        <v>12</v>
      </c>
      <c r="U9" s="60">
        <f t="shared" ref="U9" si="3">T9+1</f>
        <v>13</v>
      </c>
      <c r="V9" s="60">
        <f t="shared" ref="V9" si="4">U9+1</f>
        <v>14</v>
      </c>
      <c r="W9" s="77">
        <v>9</v>
      </c>
      <c r="X9" s="77">
        <v>10</v>
      </c>
      <c r="Y9" s="77">
        <v>11</v>
      </c>
      <c r="Z9" s="77">
        <v>12</v>
      </c>
      <c r="AA9" s="77">
        <v>13</v>
      </c>
      <c r="AB9" s="77">
        <v>14</v>
      </c>
      <c r="AC9" s="66"/>
      <c r="AD9" s="76"/>
      <c r="AF9" s="152"/>
      <c r="AG9" s="153"/>
      <c r="AH9" s="153"/>
      <c r="AI9" s="153"/>
      <c r="AJ9" s="153"/>
      <c r="AK9" s="153"/>
      <c r="AL9" s="153"/>
      <c r="AM9" s="153"/>
      <c r="AN9" s="153"/>
      <c r="AO9" s="153"/>
      <c r="AP9" s="154"/>
    </row>
    <row r="10" spans="1:42" s="83" customFormat="1" ht="14.15" customHeight="1">
      <c r="A10" s="3"/>
      <c r="B10" s="20" t="s">
        <v>7</v>
      </c>
      <c r="C10" s="26"/>
      <c r="D10" s="26"/>
      <c r="E10" s="26"/>
      <c r="F10" s="26"/>
      <c r="G10" s="26"/>
      <c r="H10" s="26"/>
      <c r="I10" s="26"/>
      <c r="J10" s="26"/>
      <c r="K10" s="125"/>
      <c r="L10" s="125"/>
      <c r="M10" s="125"/>
      <c r="N10" s="125"/>
      <c r="O10" s="125"/>
      <c r="P10" s="125"/>
      <c r="Q10" s="126">
        <v>8.6084486221582601E-3</v>
      </c>
      <c r="R10" s="126">
        <v>8.1815662317328286E-3</v>
      </c>
      <c r="S10" s="126">
        <v>7.7379167503806023E-3</v>
      </c>
      <c r="T10" s="126">
        <v>8.8485153157713548E-3</v>
      </c>
      <c r="U10" s="126">
        <v>8.4126072210655156E-3</v>
      </c>
      <c r="V10" s="126">
        <v>8.2567516402767271E-3</v>
      </c>
      <c r="W10" s="122"/>
      <c r="X10" s="122"/>
      <c r="Y10" s="122"/>
      <c r="Z10" s="122"/>
      <c r="AA10" s="122"/>
      <c r="AB10" s="122"/>
      <c r="AC10" s="67"/>
      <c r="AD10" s="64" t="s">
        <v>39</v>
      </c>
      <c r="AF10" s="152"/>
      <c r="AG10" s="153"/>
      <c r="AH10" s="153"/>
      <c r="AI10" s="153"/>
      <c r="AJ10" s="153"/>
      <c r="AK10" s="153"/>
      <c r="AL10" s="153"/>
      <c r="AM10" s="153"/>
      <c r="AN10" s="153"/>
      <c r="AO10" s="153"/>
      <c r="AP10" s="154"/>
    </row>
    <row r="11" spans="1:42" s="83" customFormat="1" ht="14.15" customHeight="1">
      <c r="A11" s="3"/>
      <c r="B11" s="20" t="s">
        <v>22</v>
      </c>
      <c r="C11" s="26"/>
      <c r="D11" s="26"/>
      <c r="E11" s="26"/>
      <c r="F11" s="26"/>
      <c r="G11" s="26"/>
      <c r="H11" s="26"/>
      <c r="I11" s="26"/>
      <c r="J11" s="26"/>
      <c r="K11" s="125"/>
      <c r="L11" s="125"/>
      <c r="M11" s="125"/>
      <c r="N11" s="125"/>
      <c r="O11" s="125"/>
      <c r="P11" s="125"/>
      <c r="Q11" s="126">
        <v>5.9236213892857048E-3</v>
      </c>
      <c r="R11" s="126">
        <v>5.5897837415324059E-3</v>
      </c>
      <c r="S11" s="126">
        <v>5.2587843297999814E-3</v>
      </c>
      <c r="T11" s="126">
        <v>6.3093582975499718E-3</v>
      </c>
      <c r="U11" s="126">
        <v>5.9491396913595729E-3</v>
      </c>
      <c r="V11" s="126">
        <v>5.9092461347853842E-3</v>
      </c>
      <c r="W11" s="122"/>
      <c r="X11" s="122"/>
      <c r="Y11" s="122"/>
      <c r="Z11" s="122"/>
      <c r="AA11" s="122"/>
      <c r="AB11" s="122"/>
      <c r="AC11" s="67"/>
      <c r="AD11" s="64" t="s">
        <v>39</v>
      </c>
      <c r="AF11" s="152"/>
      <c r="AG11" s="153"/>
      <c r="AH11" s="153"/>
      <c r="AI11" s="153"/>
      <c r="AJ11" s="153"/>
      <c r="AK11" s="153"/>
      <c r="AL11" s="153"/>
      <c r="AM11" s="153"/>
      <c r="AN11" s="153"/>
      <c r="AO11" s="153"/>
      <c r="AP11" s="154"/>
    </row>
    <row r="12" spans="1:42" s="83" customFormat="1" ht="14.15" customHeight="1">
      <c r="A12" s="3"/>
      <c r="B12" s="20" t="s">
        <v>23</v>
      </c>
      <c r="C12" s="26"/>
      <c r="D12" s="26"/>
      <c r="E12" s="26"/>
      <c r="F12" s="26"/>
      <c r="G12" s="26"/>
      <c r="H12" s="26"/>
      <c r="I12" s="26"/>
      <c r="J12" s="26"/>
      <c r="K12" s="125"/>
      <c r="L12" s="125"/>
      <c r="M12" s="125"/>
      <c r="N12" s="125"/>
      <c r="O12" s="125"/>
      <c r="P12" s="125"/>
      <c r="Q12" s="126">
        <v>5.1528752869234307E-3</v>
      </c>
      <c r="R12" s="126">
        <v>4.7501568779628744E-3</v>
      </c>
      <c r="S12" s="126">
        <v>4.4354704315963112E-3</v>
      </c>
      <c r="T12" s="126">
        <v>4.8224795395566122E-3</v>
      </c>
      <c r="U12" s="126">
        <v>4.3923555334264286E-3</v>
      </c>
      <c r="V12" s="126">
        <v>4.2836967666342041E-3</v>
      </c>
      <c r="W12" s="122"/>
      <c r="X12" s="122"/>
      <c r="Y12" s="122"/>
      <c r="Z12" s="122"/>
      <c r="AA12" s="122"/>
      <c r="AB12" s="122"/>
      <c r="AC12" s="67"/>
      <c r="AD12" s="64" t="s">
        <v>39</v>
      </c>
      <c r="AF12" s="152"/>
      <c r="AG12" s="153"/>
      <c r="AH12" s="153"/>
      <c r="AI12" s="153"/>
      <c r="AJ12" s="153"/>
      <c r="AK12" s="153"/>
      <c r="AL12" s="153"/>
      <c r="AM12" s="153"/>
      <c r="AN12" s="153"/>
      <c r="AO12" s="153"/>
      <c r="AP12" s="154"/>
    </row>
    <row r="13" spans="1:42" s="83" customFormat="1" ht="14.15" customHeight="1">
      <c r="A13" s="3"/>
      <c r="B13" s="20" t="s">
        <v>24</v>
      </c>
      <c r="C13" s="26"/>
      <c r="D13" s="26"/>
      <c r="E13" s="26"/>
      <c r="F13" s="26"/>
      <c r="G13" s="26"/>
      <c r="H13" s="26"/>
      <c r="I13" s="26"/>
      <c r="J13" s="26"/>
      <c r="K13" s="125"/>
      <c r="L13" s="125"/>
      <c r="M13" s="125"/>
      <c r="N13" s="125"/>
      <c r="O13" s="125"/>
      <c r="P13" s="125"/>
      <c r="Q13" s="126">
        <v>8.1496668413634232E-3</v>
      </c>
      <c r="R13" s="126">
        <v>7.7330478333759167E-3</v>
      </c>
      <c r="S13" s="126">
        <v>7.4139348171298192E-3</v>
      </c>
      <c r="T13" s="126">
        <v>8.846821194826715E-3</v>
      </c>
      <c r="U13" s="126">
        <v>8.6054920561147163E-3</v>
      </c>
      <c r="V13" s="126">
        <v>8.573588564023682E-3</v>
      </c>
      <c r="W13" s="122"/>
      <c r="X13" s="122"/>
      <c r="Y13" s="122"/>
      <c r="Z13" s="122"/>
      <c r="AA13" s="122"/>
      <c r="AB13" s="122"/>
      <c r="AC13" s="67"/>
      <c r="AD13" s="64" t="s">
        <v>39</v>
      </c>
      <c r="AF13" s="152"/>
      <c r="AG13" s="153"/>
      <c r="AH13" s="153"/>
      <c r="AI13" s="153"/>
      <c r="AJ13" s="153"/>
      <c r="AK13" s="153"/>
      <c r="AL13" s="153"/>
      <c r="AM13" s="153"/>
      <c r="AN13" s="153"/>
      <c r="AO13" s="153"/>
      <c r="AP13" s="154"/>
    </row>
    <row r="14" spans="1:42" s="83" customFormat="1" ht="14.15" customHeight="1">
      <c r="A14" s="3"/>
      <c r="B14" s="20" t="s">
        <v>63</v>
      </c>
      <c r="C14" s="26"/>
      <c r="D14" s="26"/>
      <c r="E14" s="26"/>
      <c r="F14" s="26"/>
      <c r="G14" s="26"/>
      <c r="H14" s="26"/>
      <c r="I14" s="26"/>
      <c r="J14" s="26"/>
      <c r="K14" s="125"/>
      <c r="L14" s="125"/>
      <c r="M14" s="125"/>
      <c r="N14" s="125"/>
      <c r="O14" s="125"/>
      <c r="P14" s="125"/>
      <c r="Q14" s="126">
        <v>6.7425336520012813E-3</v>
      </c>
      <c r="R14" s="126">
        <v>6.2992328884312609E-3</v>
      </c>
      <c r="S14" s="126">
        <v>5.8245418200484345E-3</v>
      </c>
      <c r="T14" s="126">
        <v>7.0049486979690823E-3</v>
      </c>
      <c r="U14" s="126">
        <v>6.7834377158422221E-3</v>
      </c>
      <c r="V14" s="126">
        <v>6.8583832952218149E-3</v>
      </c>
      <c r="W14" s="122"/>
      <c r="X14" s="122"/>
      <c r="Y14" s="122"/>
      <c r="Z14" s="122"/>
      <c r="AA14" s="122"/>
      <c r="AB14" s="122"/>
      <c r="AC14" s="67"/>
      <c r="AD14" s="64" t="s">
        <v>39</v>
      </c>
      <c r="AF14" s="152"/>
      <c r="AG14" s="153"/>
      <c r="AH14" s="153"/>
      <c r="AI14" s="153"/>
      <c r="AJ14" s="153"/>
      <c r="AK14" s="153"/>
      <c r="AL14" s="153"/>
      <c r="AM14" s="153"/>
      <c r="AN14" s="153"/>
      <c r="AO14" s="153"/>
      <c r="AP14" s="154"/>
    </row>
    <row r="15" spans="1:42" s="83" customFormat="1" ht="14.15" customHeight="1">
      <c r="A15" s="3"/>
      <c r="B15" s="20" t="s">
        <v>25</v>
      </c>
      <c r="C15" s="26"/>
      <c r="D15" s="26"/>
      <c r="E15" s="26"/>
      <c r="F15" s="26"/>
      <c r="G15" s="26"/>
      <c r="H15" s="26"/>
      <c r="I15" s="26"/>
      <c r="J15" s="26"/>
      <c r="K15" s="125"/>
      <c r="L15" s="125"/>
      <c r="M15" s="125"/>
      <c r="N15" s="125"/>
      <c r="O15" s="125"/>
      <c r="P15" s="125"/>
      <c r="Q15" s="126">
        <v>6.7426574770901304E-3</v>
      </c>
      <c r="R15" s="126">
        <v>6.2878833576867077E-3</v>
      </c>
      <c r="S15" s="126">
        <v>5.8256395878899525E-3</v>
      </c>
      <c r="T15" s="126">
        <v>7.0390262894344247E-3</v>
      </c>
      <c r="U15" s="126">
        <v>6.8094106016634015E-3</v>
      </c>
      <c r="V15" s="126">
        <v>6.867360660499866E-3</v>
      </c>
      <c r="W15" s="122"/>
      <c r="X15" s="122"/>
      <c r="Y15" s="122"/>
      <c r="Z15" s="122"/>
      <c r="AA15" s="122"/>
      <c r="AB15" s="122"/>
      <c r="AC15" s="67"/>
      <c r="AD15" s="64" t="s">
        <v>39</v>
      </c>
      <c r="AF15" s="152"/>
      <c r="AG15" s="153"/>
      <c r="AH15" s="153"/>
      <c r="AI15" s="153"/>
      <c r="AJ15" s="153"/>
      <c r="AK15" s="153"/>
      <c r="AL15" s="153"/>
      <c r="AM15" s="153"/>
      <c r="AN15" s="153"/>
      <c r="AO15" s="153"/>
      <c r="AP15" s="154"/>
    </row>
    <row r="16" spans="1:42" s="83" customFormat="1" ht="14.15" customHeight="1">
      <c r="A16" s="3"/>
      <c r="B16" s="20" t="s">
        <v>26</v>
      </c>
      <c r="C16" s="26"/>
      <c r="D16" s="26"/>
      <c r="E16" s="26"/>
      <c r="F16" s="26"/>
      <c r="G16" s="26"/>
      <c r="H16" s="26"/>
      <c r="I16" s="26"/>
      <c r="J16" s="26"/>
      <c r="K16" s="125"/>
      <c r="L16" s="125"/>
      <c r="M16" s="125"/>
      <c r="N16" s="125"/>
      <c r="O16" s="125"/>
      <c r="P16" s="125"/>
      <c r="Q16" s="126">
        <v>6.7420119975361015E-3</v>
      </c>
      <c r="R16" s="126">
        <v>6.4107380301061667E-3</v>
      </c>
      <c r="S16" s="126">
        <v>6.0983729392993791E-3</v>
      </c>
      <c r="T16" s="126">
        <v>7.4837882349818585E-3</v>
      </c>
      <c r="U16" s="126">
        <v>7.3516230205892263E-3</v>
      </c>
      <c r="V16" s="126">
        <v>7.3505171520582557E-3</v>
      </c>
      <c r="W16" s="122"/>
      <c r="X16" s="122"/>
      <c r="Y16" s="122"/>
      <c r="Z16" s="122"/>
      <c r="AA16" s="122"/>
      <c r="AB16" s="122"/>
      <c r="AC16" s="67"/>
      <c r="AD16" s="64" t="s">
        <v>39</v>
      </c>
      <c r="AF16" s="152"/>
      <c r="AG16" s="153"/>
      <c r="AH16" s="153"/>
      <c r="AI16" s="153"/>
      <c r="AJ16" s="153"/>
      <c r="AK16" s="153"/>
      <c r="AL16" s="153"/>
      <c r="AM16" s="153"/>
      <c r="AN16" s="153"/>
      <c r="AO16" s="153"/>
      <c r="AP16" s="154"/>
    </row>
    <row r="17" spans="1:42" s="83" customFormat="1" ht="14.15" customHeight="1">
      <c r="A17" s="3"/>
      <c r="B17" s="20" t="s">
        <v>27</v>
      </c>
      <c r="C17" s="26"/>
      <c r="D17" s="26"/>
      <c r="E17" s="26"/>
      <c r="F17" s="26"/>
      <c r="G17" s="26"/>
      <c r="H17" s="26"/>
      <c r="I17" s="26"/>
      <c r="J17" s="26"/>
      <c r="K17" s="125"/>
      <c r="L17" s="125"/>
      <c r="M17" s="125"/>
      <c r="N17" s="125"/>
      <c r="O17" s="125"/>
      <c r="P17" s="125"/>
      <c r="Q17" s="126">
        <v>8.424623405181908E-3</v>
      </c>
      <c r="R17" s="126">
        <v>7.8159391504573072E-3</v>
      </c>
      <c r="S17" s="126">
        <v>7.0686607290979531E-3</v>
      </c>
      <c r="T17" s="126">
        <v>1.0050722018666969E-2</v>
      </c>
      <c r="U17" s="126">
        <v>9.5894457670611111E-3</v>
      </c>
      <c r="V17" s="126">
        <v>9.3173674617390567E-3</v>
      </c>
      <c r="W17" s="122"/>
      <c r="X17" s="122"/>
      <c r="Y17" s="122"/>
      <c r="Z17" s="122"/>
      <c r="AA17" s="122"/>
      <c r="AB17" s="122"/>
      <c r="AC17" s="67"/>
      <c r="AD17" s="64" t="s">
        <v>39</v>
      </c>
      <c r="AF17" s="152"/>
      <c r="AG17" s="153"/>
      <c r="AH17" s="153"/>
      <c r="AI17" s="153"/>
      <c r="AJ17" s="153"/>
      <c r="AK17" s="153"/>
      <c r="AL17" s="153"/>
      <c r="AM17" s="153"/>
      <c r="AN17" s="153"/>
      <c r="AO17" s="153"/>
      <c r="AP17" s="154"/>
    </row>
    <row r="18" spans="1:42" s="83" customFormat="1" ht="14.5" customHeight="1" thickBot="1">
      <c r="A18" s="3"/>
      <c r="B18" s="20" t="s">
        <v>28</v>
      </c>
      <c r="C18" s="26"/>
      <c r="D18" s="26"/>
      <c r="E18" s="26"/>
      <c r="F18" s="26"/>
      <c r="G18" s="26"/>
      <c r="H18" s="26"/>
      <c r="I18" s="26"/>
      <c r="J18" s="26"/>
      <c r="K18" s="125"/>
      <c r="L18" s="125"/>
      <c r="M18" s="125"/>
      <c r="N18" s="125"/>
      <c r="O18" s="125"/>
      <c r="P18" s="125"/>
      <c r="Q18" s="126">
        <v>5.380621092079263E-3</v>
      </c>
      <c r="R18" s="126">
        <v>5.1537124890286279E-3</v>
      </c>
      <c r="S18" s="126">
        <v>5.1594064714974852E-3</v>
      </c>
      <c r="T18" s="126">
        <v>5.6001123176685486E-3</v>
      </c>
      <c r="U18" s="126">
        <v>5.2965663697770449E-3</v>
      </c>
      <c r="V18" s="126">
        <v>5.1173958240844364E-3</v>
      </c>
      <c r="W18" s="122"/>
      <c r="X18" s="122"/>
      <c r="Y18" s="122"/>
      <c r="Z18" s="122"/>
      <c r="AA18" s="122"/>
      <c r="AB18" s="122"/>
      <c r="AC18" s="67"/>
      <c r="AD18" s="64" t="s">
        <v>39</v>
      </c>
      <c r="AF18" s="155"/>
      <c r="AG18" s="156"/>
      <c r="AH18" s="156"/>
      <c r="AI18" s="156"/>
      <c r="AJ18" s="156"/>
      <c r="AK18" s="156"/>
      <c r="AL18" s="156"/>
      <c r="AM18" s="156"/>
      <c r="AN18" s="156"/>
      <c r="AO18" s="156"/>
      <c r="AP18" s="157"/>
    </row>
    <row r="19" spans="1:42" s="83" customFormat="1" ht="13">
      <c r="A19" s="3"/>
      <c r="B19" s="20" t="s">
        <v>29</v>
      </c>
      <c r="C19" s="26"/>
      <c r="D19" s="26"/>
      <c r="E19" s="26"/>
      <c r="F19" s="26"/>
      <c r="G19" s="26"/>
      <c r="H19" s="26"/>
      <c r="I19" s="26"/>
      <c r="J19" s="26"/>
      <c r="K19" s="125"/>
      <c r="L19" s="125"/>
      <c r="M19" s="125"/>
      <c r="N19" s="125"/>
      <c r="O19" s="125"/>
      <c r="P19" s="125"/>
      <c r="Q19" s="126">
        <v>8.7295571142125272E-3</v>
      </c>
      <c r="R19" s="126">
        <v>8.9971988638815059E-3</v>
      </c>
      <c r="S19" s="126">
        <v>6.5552515214171159E-3</v>
      </c>
      <c r="T19" s="126">
        <v>7.9885110480990562E-3</v>
      </c>
      <c r="U19" s="126">
        <v>7.7191569998613652E-3</v>
      </c>
      <c r="V19" s="126">
        <v>7.5457970159376053E-3</v>
      </c>
      <c r="W19" s="122"/>
      <c r="X19" s="122"/>
      <c r="Y19" s="122"/>
      <c r="Z19" s="122"/>
      <c r="AA19" s="122"/>
      <c r="AB19" s="122"/>
      <c r="AC19" s="67"/>
      <c r="AD19" s="64" t="s">
        <v>39</v>
      </c>
    </row>
    <row r="20" spans="1:42" s="83" customFormat="1" ht="13">
      <c r="A20" s="3"/>
      <c r="B20" s="20" t="s">
        <v>30</v>
      </c>
      <c r="C20" s="26"/>
      <c r="D20" s="26"/>
      <c r="E20" s="26"/>
      <c r="F20" s="26"/>
      <c r="G20" s="26"/>
      <c r="H20" s="26"/>
      <c r="I20" s="26"/>
      <c r="J20" s="26"/>
      <c r="K20" s="125"/>
      <c r="L20" s="125"/>
      <c r="M20" s="125"/>
      <c r="N20" s="125"/>
      <c r="O20" s="125"/>
      <c r="P20" s="125"/>
      <c r="Q20" s="126">
        <v>5.1097035973453053E-3</v>
      </c>
      <c r="R20" s="126">
        <v>4.6470083318250754E-3</v>
      </c>
      <c r="S20" s="126">
        <v>4.2571732389018457E-3</v>
      </c>
      <c r="T20" s="126">
        <v>5.0963718271526126E-3</v>
      </c>
      <c r="U20" s="126">
        <v>4.8839934238256166E-3</v>
      </c>
      <c r="V20" s="126">
        <v>4.8502533948315829E-3</v>
      </c>
      <c r="W20" s="122"/>
      <c r="X20" s="122"/>
      <c r="Y20" s="122"/>
      <c r="Z20" s="122"/>
      <c r="AA20" s="122"/>
      <c r="AB20" s="122"/>
      <c r="AC20" s="67"/>
      <c r="AD20" s="64" t="s">
        <v>39</v>
      </c>
    </row>
    <row r="21" spans="1:42" s="83" customFormat="1" ht="13">
      <c r="A21" s="3"/>
      <c r="B21" s="20" t="s">
        <v>31</v>
      </c>
      <c r="C21" s="26"/>
      <c r="D21" s="26"/>
      <c r="E21" s="26"/>
      <c r="F21" s="26"/>
      <c r="G21" s="26"/>
      <c r="H21" s="26"/>
      <c r="I21" s="26"/>
      <c r="J21" s="26"/>
      <c r="K21" s="125"/>
      <c r="L21" s="125"/>
      <c r="M21" s="125"/>
      <c r="N21" s="125"/>
      <c r="O21" s="125"/>
      <c r="P21" s="125"/>
      <c r="Q21" s="126">
        <v>8.0804561136247344E-3</v>
      </c>
      <c r="R21" s="126">
        <v>7.5682492247626243E-3</v>
      </c>
      <c r="S21" s="126">
        <v>7.075167334855692E-3</v>
      </c>
      <c r="T21" s="126">
        <v>9.6580411045319448E-3</v>
      </c>
      <c r="U21" s="126">
        <v>9.2571272772608015E-3</v>
      </c>
      <c r="V21" s="126">
        <v>9.0692092260833412E-3</v>
      </c>
      <c r="W21" s="122"/>
      <c r="X21" s="122"/>
      <c r="Y21" s="122"/>
      <c r="Z21" s="122"/>
      <c r="AA21" s="122"/>
      <c r="AB21" s="122"/>
      <c r="AC21" s="67"/>
      <c r="AD21" s="64" t="s">
        <v>39</v>
      </c>
    </row>
    <row r="22" spans="1:42" s="83" customFormat="1" ht="13">
      <c r="A22" s="3"/>
      <c r="B22" s="20" t="s">
        <v>32</v>
      </c>
      <c r="C22" s="26"/>
      <c r="D22" s="26"/>
      <c r="E22" s="26"/>
      <c r="F22" s="26"/>
      <c r="G22" s="26"/>
      <c r="H22" s="26"/>
      <c r="I22" s="26"/>
      <c r="J22" s="26"/>
      <c r="K22" s="125"/>
      <c r="L22" s="125"/>
      <c r="M22" s="125"/>
      <c r="N22" s="125"/>
      <c r="O22" s="125"/>
      <c r="P22" s="125"/>
      <c r="Q22" s="126">
        <v>9.4577853970712056E-3</v>
      </c>
      <c r="R22" s="126">
        <v>8.996374311690758E-3</v>
      </c>
      <c r="S22" s="126">
        <v>8.2149482413371722E-3</v>
      </c>
      <c r="T22" s="126">
        <v>8.685575664273415E-3</v>
      </c>
      <c r="U22" s="126">
        <v>8.6213540238475606E-3</v>
      </c>
      <c r="V22" s="126">
        <v>8.673650440952585E-3</v>
      </c>
      <c r="W22" s="122"/>
      <c r="X22" s="122"/>
      <c r="Y22" s="122"/>
      <c r="Z22" s="122"/>
      <c r="AA22" s="122"/>
      <c r="AB22" s="122"/>
      <c r="AC22" s="68"/>
      <c r="AD22" s="64" t="s">
        <v>39</v>
      </c>
    </row>
    <row r="23" spans="1:42" s="83" customFormat="1" ht="13">
      <c r="A23" s="3"/>
      <c r="B23" s="20" t="s">
        <v>33</v>
      </c>
      <c r="C23" s="26"/>
      <c r="D23" s="26"/>
      <c r="E23" s="26"/>
      <c r="F23" s="26"/>
      <c r="G23" s="26"/>
      <c r="H23" s="26"/>
      <c r="I23" s="26"/>
      <c r="J23" s="26"/>
      <c r="K23" s="125"/>
      <c r="L23" s="125"/>
      <c r="M23" s="125"/>
      <c r="N23" s="125"/>
      <c r="O23" s="125"/>
      <c r="P23" s="125"/>
      <c r="Q23" s="126">
        <v>6.0043252594237373E-3</v>
      </c>
      <c r="R23" s="126">
        <v>5.8120911254493368E-3</v>
      </c>
      <c r="S23" s="126">
        <v>5.5851649264693215E-3</v>
      </c>
      <c r="T23" s="126">
        <v>5.6004689053887891E-3</v>
      </c>
      <c r="U23" s="126">
        <v>5.5007867509957453E-3</v>
      </c>
      <c r="V23" s="126">
        <v>5.3293394939506467E-3</v>
      </c>
      <c r="W23" s="122"/>
      <c r="X23" s="122"/>
      <c r="Y23" s="122"/>
      <c r="Z23" s="122"/>
      <c r="AA23" s="122"/>
      <c r="AB23" s="122"/>
      <c r="AC23" s="69"/>
      <c r="AD23" s="64" t="s">
        <v>39</v>
      </c>
    </row>
    <row r="24" spans="1:42" s="83" customFormat="1" ht="13">
      <c r="A24" s="3"/>
      <c r="B24" s="20" t="s">
        <v>34</v>
      </c>
      <c r="C24" s="26"/>
      <c r="D24" s="26"/>
      <c r="E24" s="26"/>
      <c r="F24" s="26"/>
      <c r="G24" s="26"/>
      <c r="H24" s="26"/>
      <c r="I24" s="26"/>
      <c r="J24" s="26"/>
      <c r="K24" s="125"/>
      <c r="L24" s="125"/>
      <c r="M24" s="125"/>
      <c r="N24" s="125"/>
      <c r="O24" s="125"/>
      <c r="P24" s="125"/>
      <c r="Q24" s="126">
        <v>6.7410778616550093E-3</v>
      </c>
      <c r="R24" s="126">
        <v>6.4326675855366222E-3</v>
      </c>
      <c r="S24" s="126">
        <v>5.8116373881185179E-3</v>
      </c>
      <c r="T24" s="126">
        <v>6.6043557267487785E-3</v>
      </c>
      <c r="U24" s="126">
        <v>6.4779863052202291E-3</v>
      </c>
      <c r="V24" s="126">
        <v>6.7527711629351561E-3</v>
      </c>
      <c r="W24" s="122"/>
      <c r="X24" s="122"/>
      <c r="Y24" s="122"/>
      <c r="Z24" s="122"/>
      <c r="AA24" s="122"/>
      <c r="AB24" s="122"/>
      <c r="AC24" s="70"/>
      <c r="AD24" s="64" t="s">
        <v>39</v>
      </c>
    </row>
    <row r="25" spans="1:42" s="83" customFormat="1" ht="13">
      <c r="A25" s="3"/>
      <c r="B25" s="20" t="s">
        <v>35</v>
      </c>
      <c r="C25" s="26"/>
      <c r="D25" s="26"/>
      <c r="E25" s="26"/>
      <c r="F25" s="26"/>
      <c r="G25" s="26"/>
      <c r="H25" s="26"/>
      <c r="I25" s="26"/>
      <c r="J25" s="26"/>
      <c r="K25" s="125"/>
      <c r="L25" s="125"/>
      <c r="M25" s="125"/>
      <c r="N25" s="125"/>
      <c r="O25" s="125"/>
      <c r="P25" s="125"/>
      <c r="Q25" s="126">
        <v>7.6009108247665491E-3</v>
      </c>
      <c r="R25" s="126">
        <v>7.5401737082396725E-3</v>
      </c>
      <c r="S25" s="126">
        <v>7.1076369161373609E-3</v>
      </c>
      <c r="T25" s="126">
        <v>9.592839313809165E-3</v>
      </c>
      <c r="U25" s="126">
        <v>9.0279997716633531E-3</v>
      </c>
      <c r="V25" s="126">
        <v>8.8151607087572081E-3</v>
      </c>
      <c r="W25" s="122"/>
      <c r="X25" s="122"/>
      <c r="Y25" s="122"/>
      <c r="Z25" s="122"/>
      <c r="AA25" s="122"/>
      <c r="AB25" s="122"/>
      <c r="AC25" s="70"/>
      <c r="AD25" s="64" t="s">
        <v>39</v>
      </c>
    </row>
    <row r="26" spans="1:42" s="83" customFormat="1" ht="13">
      <c r="A26" s="3"/>
      <c r="B26" s="20" t="s">
        <v>36</v>
      </c>
      <c r="C26" s="26"/>
      <c r="D26" s="26"/>
      <c r="E26" s="26"/>
      <c r="F26" s="26"/>
      <c r="G26" s="26"/>
      <c r="H26" s="26"/>
      <c r="I26" s="26"/>
      <c r="J26" s="26"/>
      <c r="K26" s="125"/>
      <c r="L26" s="125"/>
      <c r="M26" s="125"/>
      <c r="N26" s="125"/>
      <c r="O26" s="125"/>
      <c r="P26" s="125"/>
      <c r="Q26" s="126">
        <v>8.9147826143547437E-3</v>
      </c>
      <c r="R26" s="126">
        <v>8.4049635304428438E-3</v>
      </c>
      <c r="S26" s="126">
        <v>8.0215363742970336E-3</v>
      </c>
      <c r="T26" s="126">
        <v>9.3660792579659535E-3</v>
      </c>
      <c r="U26" s="126">
        <v>8.9229445183458544E-3</v>
      </c>
      <c r="V26" s="126">
        <v>8.8176178713439413E-3</v>
      </c>
      <c r="W26" s="122"/>
      <c r="X26" s="122"/>
      <c r="Y26" s="122"/>
      <c r="Z26" s="122"/>
      <c r="AA26" s="122"/>
      <c r="AB26" s="122"/>
      <c r="AC26" s="70"/>
      <c r="AD26" s="64" t="s">
        <v>39</v>
      </c>
    </row>
    <row r="27" spans="1:42" s="83" customFormat="1" ht="13">
      <c r="A27" s="3"/>
      <c r="B27" s="20" t="s">
        <v>37</v>
      </c>
      <c r="C27" s="26"/>
      <c r="D27" s="26"/>
      <c r="E27" s="26"/>
      <c r="F27" s="26"/>
      <c r="G27" s="26"/>
      <c r="H27" s="26"/>
      <c r="I27" s="26"/>
      <c r="J27" s="26"/>
      <c r="K27" s="125"/>
      <c r="L27" s="125"/>
      <c r="M27" s="125"/>
      <c r="N27" s="125"/>
      <c r="O27" s="125"/>
      <c r="P27" s="125"/>
      <c r="Q27" s="126">
        <v>5.342643675656733E-3</v>
      </c>
      <c r="R27" s="126">
        <v>4.9713162410607303E-3</v>
      </c>
      <c r="S27" s="126">
        <v>4.6117176159108375E-3</v>
      </c>
      <c r="T27" s="126">
        <v>6.0621455058353924E-3</v>
      </c>
      <c r="U27" s="126">
        <v>5.7523603839917392E-3</v>
      </c>
      <c r="V27" s="126">
        <v>5.7428488978110703E-3</v>
      </c>
      <c r="W27" s="122"/>
      <c r="X27" s="122"/>
      <c r="Y27" s="122"/>
      <c r="Z27" s="122"/>
      <c r="AA27" s="122"/>
      <c r="AB27" s="122"/>
      <c r="AC27" s="70"/>
      <c r="AD27" s="64" t="s">
        <v>39</v>
      </c>
    </row>
    <row r="28" spans="1:42" s="83" customFormat="1" ht="13">
      <c r="A28" s="3"/>
      <c r="B28" s="21" t="s">
        <v>40</v>
      </c>
      <c r="C28" s="123"/>
      <c r="D28" s="123"/>
      <c r="E28" s="123"/>
      <c r="F28" s="123"/>
      <c r="G28" s="123"/>
      <c r="H28" s="123"/>
      <c r="I28" s="123"/>
      <c r="J28" s="123"/>
      <c r="K28" s="123"/>
      <c r="L28" s="123"/>
      <c r="M28" s="123"/>
      <c r="N28" s="123"/>
      <c r="O28" s="123"/>
      <c r="P28" s="123"/>
      <c r="Q28" s="123"/>
      <c r="R28" s="123"/>
      <c r="S28" s="123"/>
      <c r="T28" s="123"/>
      <c r="U28" s="123"/>
      <c r="V28" s="123"/>
      <c r="W28" s="124"/>
      <c r="X28" s="124"/>
      <c r="Y28" s="124"/>
      <c r="Z28" s="124"/>
      <c r="AA28" s="124"/>
      <c r="AB28" s="124"/>
      <c r="AC28" s="22"/>
      <c r="AD28" s="64" t="s">
        <v>39</v>
      </c>
    </row>
    <row r="29" spans="1:42">
      <c r="C29" s="6"/>
      <c r="W29" s="71"/>
      <c r="X29" s="71"/>
      <c r="Y29" s="71"/>
      <c r="Z29" s="71"/>
      <c r="AA29" s="71"/>
      <c r="AB29" s="71"/>
      <c r="AC29" s="70"/>
      <c r="AD29" s="67"/>
    </row>
    <row r="30" spans="1:42" ht="18">
      <c r="A30" s="14" t="s">
        <v>4</v>
      </c>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1:42">
      <c r="W31" s="2"/>
      <c r="X31" s="2"/>
      <c r="Y31" s="2"/>
      <c r="Z31" s="2"/>
      <c r="AA31" s="2"/>
      <c r="AB31" s="2"/>
      <c r="AC31" s="2"/>
      <c r="AD31" s="2"/>
    </row>
    <row r="32" spans="1:42">
      <c r="B32" s="30" t="s">
        <v>43</v>
      </c>
      <c r="C32" s="2" t="s">
        <v>88</v>
      </c>
      <c r="Q32" s="127"/>
      <c r="R32" s="127"/>
      <c r="S32" s="127"/>
      <c r="T32" s="127"/>
      <c r="U32" s="127"/>
      <c r="V32" s="127"/>
      <c r="W32" s="2"/>
      <c r="X32" s="2"/>
      <c r="Y32" s="2"/>
      <c r="Z32" s="2"/>
      <c r="AA32" s="2"/>
      <c r="AB32" s="2"/>
      <c r="AC32" s="2"/>
      <c r="AD32" s="2"/>
    </row>
    <row r="33" spans="1:42" s="91" customFormat="1" ht="15" customHeight="1" thickBot="1">
      <c r="A33" s="54"/>
      <c r="B33" s="55"/>
      <c r="C33" s="140" t="s">
        <v>64</v>
      </c>
      <c r="D33" s="140"/>
      <c r="E33" s="140"/>
      <c r="F33" s="140"/>
      <c r="G33" s="140"/>
      <c r="H33" s="140"/>
      <c r="I33" s="140"/>
      <c r="J33" s="139"/>
      <c r="K33" s="147" t="s">
        <v>65</v>
      </c>
      <c r="L33" s="147"/>
      <c r="M33" s="147"/>
      <c r="N33" s="147"/>
      <c r="O33" s="147"/>
      <c r="P33" s="148"/>
      <c r="Q33" s="131" t="s">
        <v>100</v>
      </c>
      <c r="R33" s="131"/>
      <c r="S33" s="131"/>
      <c r="T33" s="131"/>
      <c r="U33" s="131"/>
      <c r="V33" s="132"/>
      <c r="W33" s="138" t="s">
        <v>0</v>
      </c>
      <c r="X33" s="78"/>
      <c r="Y33" s="78"/>
      <c r="Z33" s="78"/>
      <c r="AA33" s="78"/>
      <c r="AB33" s="78"/>
      <c r="AC33" s="158"/>
      <c r="AD33" s="159" t="s">
        <v>0</v>
      </c>
    </row>
    <row r="34" spans="1:42" s="92" customFormat="1" ht="17.25" customHeight="1">
      <c r="A34" s="51"/>
      <c r="B34" s="50"/>
      <c r="C34" s="47" t="s">
        <v>8</v>
      </c>
      <c r="D34" s="47" t="s">
        <v>9</v>
      </c>
      <c r="E34" s="47" t="s">
        <v>10</v>
      </c>
      <c r="F34" s="47" t="s">
        <v>11</v>
      </c>
      <c r="G34" s="47" t="s">
        <v>12</v>
      </c>
      <c r="H34" s="47" t="s">
        <v>13</v>
      </c>
      <c r="I34" s="47" t="s">
        <v>14</v>
      </c>
      <c r="J34" s="134" t="s">
        <v>15</v>
      </c>
      <c r="K34" s="52" t="s">
        <v>16</v>
      </c>
      <c r="L34" s="52" t="s">
        <v>17</v>
      </c>
      <c r="M34" s="52" t="s">
        <v>18</v>
      </c>
      <c r="N34" s="52" t="s">
        <v>19</v>
      </c>
      <c r="O34" s="52" t="s">
        <v>20</v>
      </c>
      <c r="P34" s="52" t="s">
        <v>21</v>
      </c>
      <c r="Q34" s="53" t="s">
        <v>16</v>
      </c>
      <c r="R34" s="53" t="s">
        <v>17</v>
      </c>
      <c r="S34" s="53" t="s">
        <v>18</v>
      </c>
      <c r="T34" s="53" t="s">
        <v>19</v>
      </c>
      <c r="U34" s="53" t="s">
        <v>20</v>
      </c>
      <c r="V34" s="53" t="s">
        <v>21</v>
      </c>
      <c r="W34" s="63" t="s">
        <v>16</v>
      </c>
      <c r="X34" s="63" t="s">
        <v>17</v>
      </c>
      <c r="Y34" s="63" t="s">
        <v>18</v>
      </c>
      <c r="Z34" s="63" t="s">
        <v>19</v>
      </c>
      <c r="AA34" s="63" t="s">
        <v>20</v>
      </c>
      <c r="AB34" s="63" t="s">
        <v>21</v>
      </c>
      <c r="AC34" s="158"/>
      <c r="AD34" s="159"/>
      <c r="AF34" s="149" t="s">
        <v>105</v>
      </c>
      <c r="AG34" s="150"/>
      <c r="AH34" s="150"/>
      <c r="AI34" s="150"/>
      <c r="AJ34" s="150"/>
      <c r="AK34" s="150"/>
      <c r="AL34" s="150"/>
      <c r="AM34" s="150"/>
      <c r="AN34" s="150"/>
      <c r="AO34" s="150"/>
      <c r="AP34" s="151"/>
    </row>
    <row r="35" spans="1:42" s="93" customFormat="1" ht="15" customHeight="1">
      <c r="A35" s="5"/>
      <c r="B35" s="57" t="s">
        <v>38</v>
      </c>
      <c r="C35" s="57">
        <v>1</v>
      </c>
      <c r="D35" s="57">
        <v>2</v>
      </c>
      <c r="E35" s="47">
        <v>3</v>
      </c>
      <c r="F35" s="57">
        <v>4</v>
      </c>
      <c r="G35" s="57">
        <v>5</v>
      </c>
      <c r="H35" s="57">
        <v>6</v>
      </c>
      <c r="I35" s="58">
        <v>7</v>
      </c>
      <c r="J35" s="57">
        <v>8</v>
      </c>
      <c r="K35" s="59">
        <v>9</v>
      </c>
      <c r="L35" s="59">
        <v>10</v>
      </c>
      <c r="M35" s="59">
        <v>11</v>
      </c>
      <c r="N35" s="59">
        <v>12</v>
      </c>
      <c r="O35" s="59">
        <v>13</v>
      </c>
      <c r="P35" s="59">
        <v>14</v>
      </c>
      <c r="Q35" s="60">
        <f>J35+1</f>
        <v>9</v>
      </c>
      <c r="R35" s="60">
        <f t="shared" ref="R35" si="5">Q35+1</f>
        <v>10</v>
      </c>
      <c r="S35" s="60">
        <f t="shared" ref="S35" si="6">R35+1</f>
        <v>11</v>
      </c>
      <c r="T35" s="60">
        <f t="shared" ref="T35" si="7">S35+1</f>
        <v>12</v>
      </c>
      <c r="U35" s="60">
        <f t="shared" ref="U35" si="8">T35+1</f>
        <v>13</v>
      </c>
      <c r="V35" s="60">
        <f t="shared" ref="V35" si="9">U35+1</f>
        <v>14</v>
      </c>
      <c r="W35" s="77">
        <v>9</v>
      </c>
      <c r="X35" s="77">
        <v>10</v>
      </c>
      <c r="Y35" s="77">
        <v>11</v>
      </c>
      <c r="Z35" s="77">
        <v>12</v>
      </c>
      <c r="AA35" s="77">
        <v>13</v>
      </c>
      <c r="AB35" s="77">
        <v>14</v>
      </c>
      <c r="AC35" s="66"/>
      <c r="AD35" s="76"/>
      <c r="AF35" s="152"/>
      <c r="AG35" s="153"/>
      <c r="AH35" s="153"/>
      <c r="AI35" s="153"/>
      <c r="AJ35" s="153"/>
      <c r="AK35" s="153"/>
      <c r="AL35" s="153"/>
      <c r="AM35" s="153"/>
      <c r="AN35" s="153"/>
      <c r="AO35" s="153"/>
      <c r="AP35" s="154"/>
    </row>
    <row r="36" spans="1:42" s="83" customFormat="1" ht="14.15" customHeight="1">
      <c r="A36" s="3"/>
      <c r="B36" s="20" t="s">
        <v>7</v>
      </c>
      <c r="C36" s="26">
        <f>INDEX(Inputs!F$4:F$183,MATCH($B36&amp;$C$32,Inputs!$E$4:$E$183,0))</f>
        <v>2089648.0000000002</v>
      </c>
      <c r="D36" s="26">
        <f>INDEX(Inputs!G$4:G$183,MATCH($B36&amp;$C$32,Inputs!$E$4:$E$183,0))</f>
        <v>2104622.0000000005</v>
      </c>
      <c r="E36" s="26">
        <f>INDEX(Inputs!H$4:H$183,MATCH($B36&amp;$C$32,Inputs!$E$4:$E$183,0))</f>
        <v>2120225</v>
      </c>
      <c r="F36" s="26">
        <f>INDEX(Inputs!I$4:I$183,MATCH($B36&amp;$C$32,Inputs!$E$4:$E$183,0))</f>
        <v>2137917</v>
      </c>
      <c r="G36" s="26">
        <f>INDEX(Inputs!J$4:J$183,MATCH($B36&amp;$C$32,Inputs!$E$4:$E$183,0))</f>
        <v>2154581</v>
      </c>
      <c r="H36" s="26">
        <f>INDEX(Inputs!K$4:K$183,MATCH($B36&amp;$C$32,Inputs!$E$4:$E$183,0))</f>
        <v>2160277</v>
      </c>
      <c r="I36" s="26">
        <f>INDEX(Inputs!L$4:L$183,MATCH($B36&amp;$C$32,Inputs!$E$4:$E$183,0))</f>
        <v>2195719</v>
      </c>
      <c r="J36" s="26">
        <f>INDEX(Inputs!M$4:M$183,MATCH($B36&amp;$C$32,Inputs!$E$4:$E$183,0))</f>
        <v>2218665</v>
      </c>
      <c r="K36" s="39">
        <f>INDEX(Inputs!N$4:N$183,MATCH($B36&amp;$C$32,Inputs!$E$4:$E$183,0))</f>
        <v>2238029</v>
      </c>
      <c r="L36" s="39">
        <f>INDEX(Inputs!O$4:O$183,MATCH($B36&amp;$C$32,Inputs!$E$4:$E$183,0))</f>
        <v>2270271</v>
      </c>
      <c r="M36" s="39">
        <f>INDEX(Inputs!P$4:P$183,MATCH($B36&amp;$C$32,Inputs!$E$4:$E$183,0))</f>
        <v>2306347</v>
      </c>
      <c r="N36" s="39">
        <f>INDEX(Inputs!Q$4:Q$183,MATCH($B36&amp;$C$32,Inputs!$E$4:$E$183,0))</f>
        <v>2344165</v>
      </c>
      <c r="O36" s="39">
        <f>INDEX(Inputs!R$4:R$183,MATCH($B36&amp;$C$32,Inputs!$E$4:$E$183,0))</f>
        <v>2381817</v>
      </c>
      <c r="P36" s="39">
        <f>INDEX(Inputs!S$4:S$183,MATCH($B36&amp;$C$32,Inputs!$E$4:$E$183,0))</f>
        <v>2416460</v>
      </c>
      <c r="Q36" s="27">
        <f>J36*(1+Q10)</f>
        <v>2237764.263662281</v>
      </c>
      <c r="R36" s="27">
        <f t="shared" ref="R36:V36" si="10">Q36*(1+R10)</f>
        <v>2256072.6801964389</v>
      </c>
      <c r="S36" s="27">
        <f t="shared" si="10"/>
        <v>2273529.9827786069</v>
      </c>
      <c r="T36" s="27">
        <f t="shared" si="10"/>
        <v>2293647.3476520889</v>
      </c>
      <c r="U36" s="27">
        <f t="shared" si="10"/>
        <v>2312942.9018915244</v>
      </c>
      <c r="V36" s="27">
        <f t="shared" si="10"/>
        <v>2332040.2969905837</v>
      </c>
      <c r="W36" s="106">
        <f t="shared" ref="W36:W56" si="11" xml:space="preserve"> IF($AD36="Company forecast",K36, IF($AD36="Ofwat forecast",Q36))</f>
        <v>2237764.263662281</v>
      </c>
      <c r="X36" s="106">
        <f t="shared" ref="X36:X56" si="12" xml:space="preserve"> IF($AD36="Company forecast",L36, IF($AD36="Ofwat forecast",R36))</f>
        <v>2256072.6801964389</v>
      </c>
      <c r="Y36" s="106">
        <f t="shared" ref="Y36:Y56" si="13" xml:space="preserve"> IF($AD36="Company forecast",M36, IF($AD36="Ofwat forecast",S36))</f>
        <v>2273529.9827786069</v>
      </c>
      <c r="Z36" s="106">
        <f t="shared" ref="Z36:Z56" si="14" xml:space="preserve"> IF($AD36="Company forecast",N36, IF($AD36="Ofwat forecast",T36))</f>
        <v>2293647.3476520889</v>
      </c>
      <c r="AA36" s="106">
        <f t="shared" ref="AA36:AA56" si="15" xml:space="preserve"> IF($AD36="Company forecast",O36, IF($AD36="Ofwat forecast",U36))</f>
        <v>2312942.9018915244</v>
      </c>
      <c r="AB36" s="106">
        <f t="shared" ref="AB36:AB56" si="16" xml:space="preserve"> IF($AD36="Company forecast",P36, IF($AD36="Ofwat forecast",V36))</f>
        <v>2332040.2969905837</v>
      </c>
      <c r="AC36" s="67"/>
      <c r="AD36" s="64" t="s">
        <v>39</v>
      </c>
      <c r="AF36" s="152"/>
      <c r="AG36" s="153"/>
      <c r="AH36" s="153"/>
      <c r="AI36" s="153"/>
      <c r="AJ36" s="153"/>
      <c r="AK36" s="153"/>
      <c r="AL36" s="153"/>
      <c r="AM36" s="153"/>
      <c r="AN36" s="153"/>
      <c r="AO36" s="153"/>
      <c r="AP36" s="154"/>
    </row>
    <row r="37" spans="1:42" s="83" customFormat="1" ht="14.15" customHeight="1">
      <c r="A37" s="3"/>
      <c r="B37" s="20" t="s">
        <v>102</v>
      </c>
      <c r="C37" s="26">
        <f>INDEX(Inputs!F$4:F$183,MATCH($B37&amp;$C$32,Inputs!$E$4:$E$183,0))</f>
        <v>0</v>
      </c>
      <c r="D37" s="26">
        <f>INDEX(Inputs!G$4:G$183,MATCH($B37&amp;$C$32,Inputs!$E$4:$E$183,0))</f>
        <v>0</v>
      </c>
      <c r="E37" s="26">
        <f>INDEX(Inputs!H$4:H$183,MATCH($B37&amp;$C$32,Inputs!$E$4:$E$183,0))</f>
        <v>0</v>
      </c>
      <c r="F37" s="26">
        <f>INDEX(Inputs!I$4:I$183,MATCH($B37&amp;$C$32,Inputs!$E$4:$E$183,0))</f>
        <v>0</v>
      </c>
      <c r="G37" s="26">
        <f>INDEX(Inputs!J$4:J$183,MATCH($B37&amp;$C$32,Inputs!$E$4:$E$183,0))</f>
        <v>0</v>
      </c>
      <c r="H37" s="26">
        <f>INDEX(Inputs!K$4:K$183,MATCH($B37&amp;$C$32,Inputs!$E$4:$E$183,0))</f>
        <v>0</v>
      </c>
      <c r="I37" s="26">
        <f>INDEX(Inputs!L$4:L$183,MATCH($B37&amp;$C$32,Inputs!$E$4:$E$183,0))</f>
        <v>104868.00000000001</v>
      </c>
      <c r="J37" s="26">
        <f>INDEX(Inputs!M$4:M$183,MATCH($B37&amp;$C$32,Inputs!$E$4:$E$183,0))</f>
        <v>104973.99999999999</v>
      </c>
      <c r="K37" s="39">
        <f>INDEX(Inputs!N$4:N$183,MATCH($B37&amp;$C$32,Inputs!$E$4:$E$183,0))</f>
        <v>105556.01013804777</v>
      </c>
      <c r="L37" s="39">
        <f>INDEX(Inputs!O$4:O$183,MATCH($B37&amp;$C$32,Inputs!$E$4:$E$183,0))</f>
        <v>105908.04264044411</v>
      </c>
      <c r="M37" s="39">
        <f>INDEX(Inputs!P$4:P$183,MATCH($B37&amp;$C$32,Inputs!$E$4:$E$183,0))</f>
        <v>106288.07514284045</v>
      </c>
      <c r="N37" s="39">
        <f>INDEX(Inputs!Q$4:Q$183,MATCH($B37&amp;$C$32,Inputs!$E$4:$E$183,0))</f>
        <v>106695.10764523677</v>
      </c>
      <c r="O37" s="39">
        <f>INDEX(Inputs!R$4:R$183,MATCH($B37&amp;$C$32,Inputs!$E$4:$E$183,0))</f>
        <v>107110.16758100552</v>
      </c>
      <c r="P37" s="39">
        <f>INDEX(Inputs!S$4:S$183,MATCH($B37&amp;$C$32,Inputs!$E$4:$E$183,0))</f>
        <v>107533.22751677425</v>
      </c>
      <c r="Q37" s="27"/>
      <c r="R37" s="27"/>
      <c r="S37" s="27"/>
      <c r="T37" s="27"/>
      <c r="U37" s="27"/>
      <c r="V37" s="27"/>
      <c r="W37" s="106">
        <f t="shared" si="11"/>
        <v>105556.01013804777</v>
      </c>
      <c r="X37" s="106">
        <f t="shared" si="12"/>
        <v>105908.04264044411</v>
      </c>
      <c r="Y37" s="106">
        <f t="shared" si="13"/>
        <v>106288.07514284045</v>
      </c>
      <c r="Z37" s="106">
        <f t="shared" si="14"/>
        <v>106695.10764523677</v>
      </c>
      <c r="AA37" s="106">
        <f t="shared" si="15"/>
        <v>107110.16758100552</v>
      </c>
      <c r="AB37" s="106">
        <f t="shared" si="16"/>
        <v>107533.22751677425</v>
      </c>
      <c r="AC37" s="67"/>
      <c r="AD37" s="64" t="s">
        <v>103</v>
      </c>
      <c r="AF37" s="152"/>
      <c r="AG37" s="153"/>
      <c r="AH37" s="153"/>
      <c r="AI37" s="153"/>
      <c r="AJ37" s="153"/>
      <c r="AK37" s="153"/>
      <c r="AL37" s="153"/>
      <c r="AM37" s="153"/>
      <c r="AN37" s="153"/>
      <c r="AO37" s="153"/>
      <c r="AP37" s="154"/>
    </row>
    <row r="38" spans="1:42" s="83" customFormat="1" ht="14.15" customHeight="1">
      <c r="A38" s="3"/>
      <c r="B38" s="20" t="s">
        <v>22</v>
      </c>
      <c r="C38" s="26">
        <f>INDEX(Inputs!F$4:F$183,MATCH($B38&amp;$C$32,Inputs!$E$4:$E$183,0))</f>
        <v>1957568</v>
      </c>
      <c r="D38" s="26">
        <f>INDEX(Inputs!G$4:G$183,MATCH($B38&amp;$C$32,Inputs!$E$4:$E$183,0))</f>
        <v>1965192</v>
      </c>
      <c r="E38" s="26">
        <f>INDEX(Inputs!H$4:H$183,MATCH($B38&amp;$C$32,Inputs!$E$4:$E$183,0))</f>
        <v>1972577</v>
      </c>
      <c r="F38" s="26">
        <f>INDEX(Inputs!I$4:I$183,MATCH($B38&amp;$C$32,Inputs!$E$4:$E$183,0))</f>
        <v>1984550</v>
      </c>
      <c r="G38" s="26">
        <f>INDEX(Inputs!J$4:J$183,MATCH($B38&amp;$C$32,Inputs!$E$4:$E$183,0))</f>
        <v>2005971</v>
      </c>
      <c r="H38" s="26">
        <f>INDEX(Inputs!K$4:K$183,MATCH($B38&amp;$C$32,Inputs!$E$4:$E$183,0))</f>
        <v>2021485.9999999998</v>
      </c>
      <c r="I38" s="26">
        <f>INDEX(Inputs!L$4:L$183,MATCH($B38&amp;$C$32,Inputs!$E$4:$E$183,0))</f>
        <v>2018673</v>
      </c>
      <c r="J38" s="26">
        <f>INDEX(Inputs!M$4:M$183,MATCH($B38&amp;$C$32,Inputs!$E$4:$E$183,0))</f>
        <v>2029591.9999999998</v>
      </c>
      <c r="K38" s="39">
        <f>INDEX(Inputs!N$4:N$183,MATCH($B38&amp;$C$32,Inputs!$E$4:$E$183,0))</f>
        <v>2061067</v>
      </c>
      <c r="L38" s="39">
        <f>INDEX(Inputs!O$4:O$183,MATCH($B38&amp;$C$32,Inputs!$E$4:$E$183,0))</f>
        <v>2078647</v>
      </c>
      <c r="M38" s="39">
        <f>INDEX(Inputs!P$4:P$183,MATCH($B38&amp;$C$32,Inputs!$E$4:$E$183,0))</f>
        <v>2096014.9999999998</v>
      </c>
      <c r="N38" s="39">
        <f>INDEX(Inputs!Q$4:Q$183,MATCH($B38&amp;$C$32,Inputs!$E$4:$E$183,0))</f>
        <v>2112839</v>
      </c>
      <c r="O38" s="39">
        <f>INDEX(Inputs!R$4:R$183,MATCH($B38&amp;$C$32,Inputs!$E$4:$E$183,0))</f>
        <v>2129025</v>
      </c>
      <c r="P38" s="39">
        <f>INDEX(Inputs!S$4:S$183,MATCH($B38&amp;$C$32,Inputs!$E$4:$E$183,0))</f>
        <v>2145379</v>
      </c>
      <c r="Q38" s="27">
        <f>J38*(1+Q11)</f>
        <v>2041614.5345827229</v>
      </c>
      <c r="R38" s="27">
        <f t="shared" ref="R38:V38" si="17">Q38*(1+R11)</f>
        <v>2053026.7183146097</v>
      </c>
      <c r="S38" s="27">
        <f t="shared" si="17"/>
        <v>2063823.1430495433</v>
      </c>
      <c r="T38" s="27">
        <f t="shared" si="17"/>
        <v>2076844.5427218187</v>
      </c>
      <c r="U38" s="27">
        <f t="shared" si="17"/>
        <v>2089199.9810237086</v>
      </c>
      <c r="V38" s="27">
        <f t="shared" si="17"/>
        <v>2101545.5779363667</v>
      </c>
      <c r="W38" s="106">
        <f t="shared" si="11"/>
        <v>2041614.5345827229</v>
      </c>
      <c r="X38" s="106">
        <f t="shared" si="12"/>
        <v>2053026.7183146097</v>
      </c>
      <c r="Y38" s="106">
        <f t="shared" si="13"/>
        <v>2063823.1430495433</v>
      </c>
      <c r="Z38" s="106">
        <f t="shared" si="14"/>
        <v>2076844.5427218187</v>
      </c>
      <c r="AA38" s="106">
        <f t="shared" si="15"/>
        <v>2089199.9810237086</v>
      </c>
      <c r="AB38" s="106">
        <f t="shared" si="16"/>
        <v>2101545.5779363667</v>
      </c>
      <c r="AC38" s="67"/>
      <c r="AD38" s="64" t="s">
        <v>39</v>
      </c>
      <c r="AF38" s="152"/>
      <c r="AG38" s="153"/>
      <c r="AH38" s="153"/>
      <c r="AI38" s="153"/>
      <c r="AJ38" s="153"/>
      <c r="AK38" s="153"/>
      <c r="AL38" s="153"/>
      <c r="AM38" s="153"/>
      <c r="AN38" s="153"/>
      <c r="AO38" s="153"/>
      <c r="AP38" s="154"/>
    </row>
    <row r="39" spans="1:42" s="83" customFormat="1" ht="14.15" customHeight="1">
      <c r="A39" s="3"/>
      <c r="B39" s="20" t="s">
        <v>23</v>
      </c>
      <c r="C39" s="26">
        <f>INDEX(Inputs!F$4:F$183,MATCH($B39&amp;$C$32,Inputs!$E$4:$E$183,0))</f>
        <v>3216351</v>
      </c>
      <c r="D39" s="26">
        <f>INDEX(Inputs!G$4:G$183,MATCH($B39&amp;$C$32,Inputs!$E$4:$E$183,0))</f>
        <v>3224984</v>
      </c>
      <c r="E39" s="26">
        <f>INDEX(Inputs!H$4:H$183,MATCH($B39&amp;$C$32,Inputs!$E$4:$E$183,0))</f>
        <v>3236254</v>
      </c>
      <c r="F39" s="26">
        <f>INDEX(Inputs!I$4:I$183,MATCH($B39&amp;$C$32,Inputs!$E$4:$E$183,0))</f>
        <v>3250509</v>
      </c>
      <c r="G39" s="26">
        <f>INDEX(Inputs!J$4:J$183,MATCH($B39&amp;$C$32,Inputs!$E$4:$E$183,0))</f>
        <v>3275078</v>
      </c>
      <c r="H39" s="26">
        <f>INDEX(Inputs!K$4:K$183,MATCH($B39&amp;$C$32,Inputs!$E$4:$E$183,0))</f>
        <v>3293080</v>
      </c>
      <c r="I39" s="26">
        <f>INDEX(Inputs!L$4:L$183,MATCH($B39&amp;$C$32,Inputs!$E$4:$E$183,0))</f>
        <v>3313187.0000000005</v>
      </c>
      <c r="J39" s="26">
        <f>INDEX(Inputs!M$4:M$183,MATCH($B39&amp;$C$32,Inputs!$E$4:$E$183,0))</f>
        <v>3344229.0000000005</v>
      </c>
      <c r="K39" s="39">
        <f>INDEX(Inputs!N$4:N$183,MATCH($B39&amp;$C$32,Inputs!$E$4:$E$183,0))</f>
        <v>3353758.9060355402</v>
      </c>
      <c r="L39" s="39">
        <f>INDEX(Inputs!O$4:O$183,MATCH($B39&amp;$C$32,Inputs!$E$4:$E$183,0))</f>
        <v>3375882.7119435598</v>
      </c>
      <c r="M39" s="39">
        <f>INDEX(Inputs!P$4:P$183,MATCH($B39&amp;$C$32,Inputs!$E$4:$E$183,0))</f>
        <v>3399566.0846273806</v>
      </c>
      <c r="N39" s="39">
        <f>INDEX(Inputs!Q$4:Q$183,MATCH($B39&amp;$C$32,Inputs!$E$4:$E$183,0))</f>
        <v>3423795.0089276503</v>
      </c>
      <c r="O39" s="39">
        <f>INDEX(Inputs!R$4:R$183,MATCH($B39&amp;$C$32,Inputs!$E$4:$E$183,0))</f>
        <v>3449110.4073376101</v>
      </c>
      <c r="P39" s="39">
        <f>INDEX(Inputs!S$4:S$183,MATCH($B39&amp;$C$32,Inputs!$E$4:$E$183,0))</f>
        <v>3475502.3599735498</v>
      </c>
      <c r="Q39" s="27">
        <f>J39*(1+Q12)</f>
        <v>3361461.3949679132</v>
      </c>
      <c r="R39" s="27">
        <f t="shared" ref="R39:V39" si="18">Q39*(1+R12)</f>
        <v>3377428.8639332266</v>
      </c>
      <c r="S39" s="27">
        <f t="shared" si="18"/>
        <v>3392409.3497940223</v>
      </c>
      <c r="T39" s="27">
        <f t="shared" si="18"/>
        <v>3408769.1744732046</v>
      </c>
      <c r="U39" s="27">
        <f t="shared" si="18"/>
        <v>3423741.7006188757</v>
      </c>
      <c r="V39" s="27">
        <f t="shared" si="18"/>
        <v>3438407.9718716075</v>
      </c>
      <c r="W39" s="106">
        <f t="shared" si="11"/>
        <v>3361461.3949679132</v>
      </c>
      <c r="X39" s="106">
        <f t="shared" si="12"/>
        <v>3377428.8639332266</v>
      </c>
      <c r="Y39" s="106">
        <f t="shared" si="13"/>
        <v>3392409.3497940223</v>
      </c>
      <c r="Z39" s="106">
        <f t="shared" si="14"/>
        <v>3408769.1744732046</v>
      </c>
      <c r="AA39" s="106">
        <f t="shared" si="15"/>
        <v>3423741.7006188757</v>
      </c>
      <c r="AB39" s="106">
        <f t="shared" si="16"/>
        <v>3438407.9718716075</v>
      </c>
      <c r="AC39" s="67"/>
      <c r="AD39" s="64" t="s">
        <v>39</v>
      </c>
      <c r="AF39" s="152"/>
      <c r="AG39" s="153"/>
      <c r="AH39" s="153"/>
      <c r="AI39" s="153"/>
      <c r="AJ39" s="153"/>
      <c r="AK39" s="153"/>
      <c r="AL39" s="153"/>
      <c r="AM39" s="153"/>
      <c r="AN39" s="153"/>
      <c r="AO39" s="153"/>
      <c r="AP39" s="154"/>
    </row>
    <row r="40" spans="1:42" s="83" customFormat="1" ht="14.15" customHeight="1">
      <c r="A40" s="3"/>
      <c r="B40" s="20" t="s">
        <v>24</v>
      </c>
      <c r="C40" s="26">
        <f>INDEX(Inputs!F$4:F$183,MATCH($B40&amp;$C$32,Inputs!$E$4:$E$183,0))</f>
        <v>1012124</v>
      </c>
      <c r="D40" s="26">
        <f>INDEX(Inputs!G$4:G$183,MATCH($B40&amp;$C$32,Inputs!$E$4:$E$183,0))</f>
        <v>1073463</v>
      </c>
      <c r="E40" s="26">
        <f>INDEX(Inputs!H$4:H$183,MATCH($B40&amp;$C$32,Inputs!$E$4:$E$183,0))</f>
        <v>1081658.9999999998</v>
      </c>
      <c r="F40" s="26">
        <f>INDEX(Inputs!I$4:I$183,MATCH($B40&amp;$C$32,Inputs!$E$4:$E$183,0))</f>
        <v>1087209</v>
      </c>
      <c r="G40" s="26">
        <f>INDEX(Inputs!J$4:J$183,MATCH($B40&amp;$C$32,Inputs!$E$4:$E$183,0))</f>
        <v>1093904</v>
      </c>
      <c r="H40" s="26">
        <f>INDEX(Inputs!K$4:K$183,MATCH($B40&amp;$C$32,Inputs!$E$4:$E$183,0))</f>
        <v>1104087</v>
      </c>
      <c r="I40" s="26">
        <f>INDEX(Inputs!L$4:L$183,MATCH($B40&amp;$C$32,Inputs!$E$4:$E$183,0))</f>
        <v>1114160</v>
      </c>
      <c r="J40" s="26">
        <f>INDEX(Inputs!M$4:M$183,MATCH($B40&amp;$C$32,Inputs!$E$4:$E$183,0))</f>
        <v>1123417</v>
      </c>
      <c r="K40" s="39">
        <f>INDEX(Inputs!N$4:N$183,MATCH($B40&amp;$C$32,Inputs!$E$4:$E$183,0))</f>
        <v>1129319.0000000002</v>
      </c>
      <c r="L40" s="39">
        <f>INDEX(Inputs!O$4:O$183,MATCH($B40&amp;$C$32,Inputs!$E$4:$E$183,0))</f>
        <v>1143215.0000000002</v>
      </c>
      <c r="M40" s="39">
        <f>INDEX(Inputs!P$4:P$183,MATCH($B40&amp;$C$32,Inputs!$E$4:$E$183,0))</f>
        <v>1156473</v>
      </c>
      <c r="N40" s="39">
        <f>INDEX(Inputs!Q$4:Q$183,MATCH($B40&amp;$C$32,Inputs!$E$4:$E$183,0))</f>
        <v>1169369.0000000002</v>
      </c>
      <c r="O40" s="39">
        <f>INDEX(Inputs!R$4:R$183,MATCH($B40&amp;$C$32,Inputs!$E$4:$E$183,0))</f>
        <v>1182151</v>
      </c>
      <c r="P40" s="39">
        <f>INDEX(Inputs!S$4:S$183,MATCH($B40&amp;$C$32,Inputs!$E$4:$E$183,0))</f>
        <v>1194283</v>
      </c>
      <c r="Q40" s="27">
        <f t="shared" ref="Q40" si="19">J40*(1+Q13)</f>
        <v>1132572.474273924</v>
      </c>
      <c r="R40" s="27">
        <f t="shared" ref="R40:V40" si="20">Q40*(1+R13)</f>
        <v>1141330.7113922492</v>
      </c>
      <c r="S40" s="27">
        <f t="shared" si="20"/>
        <v>1149792.4628912997</v>
      </c>
      <c r="T40" s="27">
        <f t="shared" si="20"/>
        <v>1159964.4712216584</v>
      </c>
      <c r="U40" s="27">
        <f t="shared" si="20"/>
        <v>1169946.5362641318</v>
      </c>
      <c r="V40" s="27">
        <f t="shared" si="20"/>
        <v>1179977.176507965</v>
      </c>
      <c r="W40" s="106">
        <f t="shared" si="11"/>
        <v>1132572.474273924</v>
      </c>
      <c r="X40" s="106">
        <f t="shared" si="12"/>
        <v>1141330.7113922492</v>
      </c>
      <c r="Y40" s="106">
        <f t="shared" si="13"/>
        <v>1149792.4628912997</v>
      </c>
      <c r="Z40" s="106">
        <f t="shared" si="14"/>
        <v>1159964.4712216584</v>
      </c>
      <c r="AA40" s="106">
        <f t="shared" si="15"/>
        <v>1169946.5362641318</v>
      </c>
      <c r="AB40" s="106">
        <f t="shared" si="16"/>
        <v>1179977.176507965</v>
      </c>
      <c r="AC40" s="67"/>
      <c r="AD40" s="64" t="s">
        <v>39</v>
      </c>
      <c r="AF40" s="152"/>
      <c r="AG40" s="153"/>
      <c r="AH40" s="153"/>
      <c r="AI40" s="153"/>
      <c r="AJ40" s="153"/>
      <c r="AK40" s="153"/>
      <c r="AL40" s="153"/>
      <c r="AM40" s="153"/>
      <c r="AN40" s="153"/>
      <c r="AO40" s="153"/>
      <c r="AP40" s="154"/>
    </row>
    <row r="41" spans="1:42" s="83" customFormat="1" ht="14.15" customHeight="1">
      <c r="A41" s="3"/>
      <c r="B41" s="20" t="s">
        <v>101</v>
      </c>
      <c r="C41" s="26">
        <f>INDEX(Inputs!F$4:F$183,MATCH($B41&amp;$C$32,Inputs!$E$4:$E$183,0))</f>
        <v>0</v>
      </c>
      <c r="D41" s="26">
        <f>INDEX(Inputs!G$4:G$183,MATCH($B41&amp;$C$32,Inputs!$E$4:$E$183,0))</f>
        <v>0</v>
      </c>
      <c r="E41" s="26">
        <f>INDEX(Inputs!H$4:H$183,MATCH($B41&amp;$C$32,Inputs!$E$4:$E$183,0))</f>
        <v>0</v>
      </c>
      <c r="F41" s="26">
        <f>INDEX(Inputs!I$4:I$183,MATCH($B41&amp;$C$32,Inputs!$E$4:$E$183,0))</f>
        <v>0</v>
      </c>
      <c r="G41" s="26">
        <f>INDEX(Inputs!J$4:J$183,MATCH($B41&amp;$C$32,Inputs!$E$4:$E$183,0))</f>
        <v>0</v>
      </c>
      <c r="H41" s="26">
        <f>INDEX(Inputs!K$4:K$183,MATCH($B41&amp;$C$32,Inputs!$E$4:$E$183,0))</f>
        <v>0</v>
      </c>
      <c r="I41" s="26">
        <f>INDEX(Inputs!L$4:L$183,MATCH($B41&amp;$C$32,Inputs!$E$4:$E$183,0))</f>
        <v>3612193</v>
      </c>
      <c r="J41" s="26">
        <f>INDEX(Inputs!M$4:M$183,MATCH($B41&amp;$C$32,Inputs!$E$4:$E$183,0))</f>
        <v>3636960</v>
      </c>
      <c r="K41" s="39">
        <f>INDEX(Inputs!N$4:N$183,MATCH($B41&amp;$C$32,Inputs!$E$4:$E$183,0))</f>
        <v>3655567.5177160092</v>
      </c>
      <c r="L41" s="39">
        <f>INDEX(Inputs!O$4:O$183,MATCH($B41&amp;$C$32,Inputs!$E$4:$E$183,0))</f>
        <v>3675807.7712667771</v>
      </c>
      <c r="M41" s="39">
        <f>INDEX(Inputs!P$4:P$183,MATCH($B41&amp;$C$32,Inputs!$E$4:$E$183,0))</f>
        <v>3697556.5842519379</v>
      </c>
      <c r="N41" s="39">
        <f>INDEX(Inputs!Q$4:Q$183,MATCH($B41&amp;$C$32,Inputs!$E$4:$E$183,0))</f>
        <v>3720721.069224969</v>
      </c>
      <c r="O41" s="39">
        <f>INDEX(Inputs!R$4:R$183,MATCH($B41&amp;$C$32,Inputs!$E$4:$E$183,0))</f>
        <v>3744301.3096400588</v>
      </c>
      <c r="P41" s="39">
        <f>INDEX(Inputs!S$4:S$183,MATCH($B41&amp;$C$32,Inputs!$E$4:$E$183,0))</f>
        <v>3768295.3310395693</v>
      </c>
      <c r="Q41" s="27"/>
      <c r="R41" s="27"/>
      <c r="S41" s="27"/>
      <c r="T41" s="27"/>
      <c r="U41" s="27"/>
      <c r="V41" s="27"/>
      <c r="W41" s="106">
        <f t="shared" si="11"/>
        <v>3655567.5177160092</v>
      </c>
      <c r="X41" s="106">
        <f t="shared" si="12"/>
        <v>3675807.7712667771</v>
      </c>
      <c r="Y41" s="106">
        <f t="shared" si="13"/>
        <v>3697556.5842519379</v>
      </c>
      <c r="Z41" s="106">
        <f t="shared" si="14"/>
        <v>3720721.069224969</v>
      </c>
      <c r="AA41" s="106">
        <f t="shared" si="15"/>
        <v>3744301.3096400588</v>
      </c>
      <c r="AB41" s="106">
        <f t="shared" si="16"/>
        <v>3768295.3310395693</v>
      </c>
      <c r="AC41" s="67"/>
      <c r="AD41" s="64" t="s">
        <v>103</v>
      </c>
      <c r="AF41" s="152"/>
      <c r="AG41" s="153"/>
      <c r="AH41" s="153"/>
      <c r="AI41" s="153"/>
      <c r="AJ41" s="153"/>
      <c r="AK41" s="153"/>
      <c r="AL41" s="153"/>
      <c r="AM41" s="153"/>
      <c r="AN41" s="153"/>
      <c r="AO41" s="153"/>
      <c r="AP41" s="154"/>
    </row>
    <row r="42" spans="1:42" s="83" customFormat="1" ht="14.15" customHeight="1">
      <c r="A42" s="3"/>
      <c r="B42" s="20" t="s">
        <v>63</v>
      </c>
      <c r="C42" s="26">
        <f>INDEX(Inputs!F$4:F$183,MATCH($B42&amp;$C$32,Inputs!$E$4:$E$183,0))</f>
        <v>3568191.0000000005</v>
      </c>
      <c r="D42" s="26">
        <f>INDEX(Inputs!G$4:G$183,MATCH($B42&amp;$C$32,Inputs!$E$4:$E$183,0))</f>
        <v>3586950.0000000005</v>
      </c>
      <c r="E42" s="26">
        <f>INDEX(Inputs!H$4:H$183,MATCH($B42&amp;$C$32,Inputs!$E$4:$E$183,0))</f>
        <v>3607147</v>
      </c>
      <c r="F42" s="26">
        <f>INDEX(Inputs!I$4:I$183,MATCH($B42&amp;$C$32,Inputs!$E$4:$E$183,0))</f>
        <v>3625731</v>
      </c>
      <c r="G42" s="26">
        <f>INDEX(Inputs!J$4:J$183,MATCH($B42&amp;$C$32,Inputs!$E$4:$E$183,0))</f>
        <v>3655653.0000000005</v>
      </c>
      <c r="H42" s="26">
        <f>INDEX(Inputs!K$4:K$183,MATCH($B42&amp;$C$32,Inputs!$E$4:$E$183,0))</f>
        <v>3659550</v>
      </c>
      <c r="I42" s="26">
        <f>INDEX(Inputs!L$4:L$183,MATCH($B42&amp;$C$32,Inputs!$E$4:$E$183,0))</f>
        <v>3716646</v>
      </c>
      <c r="J42" s="26">
        <f>INDEX(Inputs!M$4:M$183,MATCH($B42&amp;$C$32,Inputs!$E$4:$E$183,0))</f>
        <v>3741934</v>
      </c>
      <c r="K42" s="39">
        <f>INDEX(Inputs!N$4:N$183,MATCH($B42&amp;$C$32,Inputs!$E$4:$E$183,0))</f>
        <v>3761123.5278540566</v>
      </c>
      <c r="L42" s="39">
        <f>INDEX(Inputs!O$4:O$183,MATCH($B42&amp;$C$32,Inputs!$E$4:$E$183,0))</f>
        <v>3781715.8139072214</v>
      </c>
      <c r="M42" s="39">
        <f>INDEX(Inputs!P$4:P$183,MATCH($B42&amp;$C$32,Inputs!$E$4:$E$183,0))</f>
        <v>3803844.6593947783</v>
      </c>
      <c r="N42" s="39">
        <f>INDEX(Inputs!Q$4:Q$183,MATCH($B42&amp;$C$32,Inputs!$E$4:$E$183,0))</f>
        <v>3827416.1768702059</v>
      </c>
      <c r="O42" s="39">
        <f>INDEX(Inputs!R$4:R$183,MATCH($B42&amp;$C$32,Inputs!$E$4:$E$183,0))</f>
        <v>3851411.4772210643</v>
      </c>
      <c r="P42" s="39">
        <f>INDEX(Inputs!S$4:S$183,MATCH($B42&amp;$C$32,Inputs!$E$4:$E$183,0))</f>
        <v>3875828.558556343</v>
      </c>
      <c r="Q42" s="27">
        <f>J42*(1+Q14)</f>
        <v>3767164.1159185679</v>
      </c>
      <c r="R42" s="27">
        <f t="shared" ref="R42:V42" si="21">Q42*(1+R14)</f>
        <v>3790894.3600136801</v>
      </c>
      <c r="S42" s="27">
        <f t="shared" si="21"/>
        <v>3812974.5827489654</v>
      </c>
      <c r="T42" s="27">
        <f t="shared" si="21"/>
        <v>3839684.274087782</v>
      </c>
      <c r="U42" s="27">
        <f t="shared" si="21"/>
        <v>3865730.5332095553</v>
      </c>
      <c r="V42" s="27">
        <f t="shared" si="21"/>
        <v>3892243.1949223485</v>
      </c>
      <c r="W42" s="106">
        <f t="shared" si="11"/>
        <v>3767164.1159185679</v>
      </c>
      <c r="X42" s="106">
        <f t="shared" si="12"/>
        <v>3790894.3600136801</v>
      </c>
      <c r="Y42" s="106">
        <f t="shared" si="13"/>
        <v>3812974.5827489654</v>
      </c>
      <c r="Z42" s="106">
        <f t="shared" si="14"/>
        <v>3839684.274087782</v>
      </c>
      <c r="AA42" s="106">
        <f t="shared" si="15"/>
        <v>3865730.5332095553</v>
      </c>
      <c r="AB42" s="106">
        <f t="shared" si="16"/>
        <v>3892243.1949223485</v>
      </c>
      <c r="AC42" s="67"/>
      <c r="AD42" s="64" t="s">
        <v>39</v>
      </c>
      <c r="AF42" s="152"/>
      <c r="AG42" s="153"/>
      <c r="AH42" s="153"/>
      <c r="AI42" s="153"/>
      <c r="AJ42" s="153"/>
      <c r="AK42" s="153"/>
      <c r="AL42" s="153"/>
      <c r="AM42" s="153"/>
      <c r="AN42" s="153"/>
      <c r="AO42" s="153"/>
      <c r="AP42" s="154"/>
    </row>
    <row r="43" spans="1:42" s="83" customFormat="1" ht="14.15" customHeight="1">
      <c r="A43" s="3"/>
      <c r="B43" s="20" t="s">
        <v>25</v>
      </c>
      <c r="C43" s="26">
        <f>INDEX(Inputs!F$4:F$183,MATCH($B43&amp;$C$32,Inputs!$E$4:$E$183,0))</f>
        <v>3444770</v>
      </c>
      <c r="D43" s="26">
        <f>INDEX(Inputs!G$4:G$183,MATCH($B43&amp;$C$32,Inputs!$E$4:$E$183,0))</f>
        <v>3462865.0000000005</v>
      </c>
      <c r="E43" s="26">
        <f>INDEX(Inputs!H$4:H$183,MATCH($B43&amp;$C$32,Inputs!$E$4:$E$183,0))</f>
        <v>3482399.0000000005</v>
      </c>
      <c r="F43" s="26">
        <f>INDEX(Inputs!I$4:I$183,MATCH($B43&amp;$C$32,Inputs!$E$4:$E$183,0))</f>
        <v>3500093.0000000005</v>
      </c>
      <c r="G43" s="26">
        <f>INDEX(Inputs!J$4:J$183,MATCH($B43&amp;$C$32,Inputs!$E$4:$E$183,0))</f>
        <v>3529012</v>
      </c>
      <c r="H43" s="26">
        <f>INDEX(Inputs!K$4:K$183,MATCH($B43&amp;$C$32,Inputs!$E$4:$E$183,0))</f>
        <v>3532127</v>
      </c>
      <c r="I43" s="26">
        <f>INDEX(Inputs!L$4:L$183,MATCH($B43&amp;$C$32,Inputs!$E$4:$E$183,0))</f>
        <v>3588716.0000000005</v>
      </c>
      <c r="J43" s="26">
        <f>INDEX(Inputs!M$4:M$183,MATCH($B43&amp;$C$32,Inputs!$E$4:$E$183,0))</f>
        <v>3614855</v>
      </c>
      <c r="K43" s="39">
        <f>INDEX(Inputs!N$4:N$183,MATCH($B43&amp;$C$32,Inputs!$E$4:$E$183,0))</f>
        <v>0</v>
      </c>
      <c r="L43" s="39">
        <f>INDEX(Inputs!O$4:O$183,MATCH($B43&amp;$C$32,Inputs!$E$4:$E$183,0))</f>
        <v>0</v>
      </c>
      <c r="M43" s="39">
        <f>INDEX(Inputs!P$4:P$183,MATCH($B43&amp;$C$32,Inputs!$E$4:$E$183,0))</f>
        <v>0</v>
      </c>
      <c r="N43" s="39">
        <f>INDEX(Inputs!Q$4:Q$183,MATCH($B43&amp;$C$32,Inputs!$E$4:$E$183,0))</f>
        <v>0</v>
      </c>
      <c r="O43" s="39">
        <f>INDEX(Inputs!R$4:R$183,MATCH($B43&amp;$C$32,Inputs!$E$4:$E$183,0))</f>
        <v>0</v>
      </c>
      <c r="P43" s="39">
        <f>INDEX(Inputs!S$4:S$183,MATCH($B43&amp;$C$32,Inputs!$E$4:$E$183,0))</f>
        <v>0</v>
      </c>
      <c r="Q43" s="27">
        <f t="shared" ref="Q43:Q55" si="22">J43*(1+Q15)</f>
        <v>3639228.7290943465</v>
      </c>
      <c r="R43" s="27">
        <f t="shared" ref="R43:V43" si="23">Q43*(1+R15)</f>
        <v>3662111.7748548342</v>
      </c>
      <c r="S43" s="27">
        <f t="shared" si="23"/>
        <v>3683445.9181857063</v>
      </c>
      <c r="T43" s="27">
        <f t="shared" si="23"/>
        <v>3709373.7908395254</v>
      </c>
      <c r="U43" s="27">
        <f t="shared" si="23"/>
        <v>3734632.4400564004</v>
      </c>
      <c r="V43" s="27">
        <f t="shared" si="23"/>
        <v>3760279.5079566701</v>
      </c>
      <c r="W43" s="106">
        <f t="shared" si="11"/>
        <v>3639228.7290943465</v>
      </c>
      <c r="X43" s="106">
        <f t="shared" si="12"/>
        <v>3662111.7748548342</v>
      </c>
      <c r="Y43" s="106">
        <f t="shared" si="13"/>
        <v>3683445.9181857063</v>
      </c>
      <c r="Z43" s="106">
        <f t="shared" si="14"/>
        <v>3709373.7908395254</v>
      </c>
      <c r="AA43" s="106">
        <f t="shared" si="15"/>
        <v>3734632.4400564004</v>
      </c>
      <c r="AB43" s="106">
        <f t="shared" si="16"/>
        <v>3760279.5079566701</v>
      </c>
      <c r="AC43" s="67"/>
      <c r="AD43" s="64" t="s">
        <v>39</v>
      </c>
      <c r="AF43" s="152"/>
      <c r="AG43" s="153"/>
      <c r="AH43" s="153"/>
      <c r="AI43" s="153"/>
      <c r="AJ43" s="153"/>
      <c r="AK43" s="153"/>
      <c r="AL43" s="153"/>
      <c r="AM43" s="153"/>
      <c r="AN43" s="153"/>
      <c r="AO43" s="153"/>
      <c r="AP43" s="154"/>
    </row>
    <row r="44" spans="1:42" s="83" customFormat="1" ht="14.15" customHeight="1">
      <c r="A44" s="3"/>
      <c r="B44" s="20" t="s">
        <v>26</v>
      </c>
      <c r="C44" s="26">
        <f>INDEX(Inputs!F$4:F$183,MATCH($B44&amp;$C$32,Inputs!$E$4:$E$183,0))</f>
        <v>991423.88</v>
      </c>
      <c r="D44" s="26">
        <f>INDEX(Inputs!G$4:G$183,MATCH($B44&amp;$C$32,Inputs!$E$4:$E$183,0))</f>
        <v>996997</v>
      </c>
      <c r="E44" s="26">
        <f>INDEX(Inputs!H$4:H$183,MATCH($B44&amp;$C$32,Inputs!$E$4:$E$183,0))</f>
        <v>1003543.0000000003</v>
      </c>
      <c r="F44" s="26">
        <f>INDEX(Inputs!I$4:I$183,MATCH($B44&amp;$C$32,Inputs!$E$4:$E$183,0))</f>
        <v>1010099</v>
      </c>
      <c r="G44" s="26">
        <f>INDEX(Inputs!J$4:J$183,MATCH($B44&amp;$C$32,Inputs!$E$4:$E$183,0))</f>
        <v>1019245</v>
      </c>
      <c r="H44" s="26">
        <f>INDEX(Inputs!K$4:K$183,MATCH($B44&amp;$C$32,Inputs!$E$4:$E$183,0))</f>
        <v>1033705.9999999999</v>
      </c>
      <c r="I44" s="26">
        <f>INDEX(Inputs!L$4:L$183,MATCH($B44&amp;$C$32,Inputs!$E$4:$E$183,0))</f>
        <v>1044365</v>
      </c>
      <c r="J44" s="26">
        <f>INDEX(Inputs!M$4:M$183,MATCH($B44&amp;$C$32,Inputs!$E$4:$E$183,0))</f>
        <v>1059254.9999999998</v>
      </c>
      <c r="K44" s="39">
        <f>INDEX(Inputs!N$4:N$183,MATCH($B44&amp;$C$32,Inputs!$E$4:$E$183,0))</f>
        <v>1063811</v>
      </c>
      <c r="L44" s="39">
        <f>INDEX(Inputs!O$4:O$183,MATCH($B44&amp;$C$32,Inputs!$E$4:$E$183,0))</f>
        <v>1073170</v>
      </c>
      <c r="M44" s="39">
        <f>INDEX(Inputs!P$4:P$183,MATCH($B44&amp;$C$32,Inputs!$E$4:$E$183,0))</f>
        <v>1082443</v>
      </c>
      <c r="N44" s="39">
        <f>INDEX(Inputs!Q$4:Q$183,MATCH($B44&amp;$C$32,Inputs!$E$4:$E$183,0))</f>
        <v>1091662</v>
      </c>
      <c r="O44" s="39">
        <f>INDEX(Inputs!R$4:R$183,MATCH($B44&amp;$C$32,Inputs!$E$4:$E$183,0))</f>
        <v>1100864</v>
      </c>
      <c r="P44" s="39">
        <f>INDEX(Inputs!S$4:S$183,MATCH($B44&amp;$C$32,Inputs!$E$4:$E$183,0))</f>
        <v>1109943</v>
      </c>
      <c r="Q44" s="27">
        <f t="shared" si="22"/>
        <v>1066396.5099184499</v>
      </c>
      <c r="R44" s="27">
        <f t="shared" ref="R44:V44" si="24">Q44*(1+R16)</f>
        <v>1073232.8985797565</v>
      </c>
      <c r="S44" s="27">
        <f t="shared" si="24"/>
        <v>1079777.8730460212</v>
      </c>
      <c r="T44" s="27">
        <f t="shared" si="24"/>
        <v>1087858.7019887168</v>
      </c>
      <c r="U44" s="27">
        <f t="shared" si="24"/>
        <v>1095856.2290654054</v>
      </c>
      <c r="V44" s="27">
        <f t="shared" si="24"/>
        <v>1103911.3390733406</v>
      </c>
      <c r="W44" s="106">
        <f t="shared" si="11"/>
        <v>1066396.5099184499</v>
      </c>
      <c r="X44" s="106">
        <f t="shared" si="12"/>
        <v>1073232.8985797565</v>
      </c>
      <c r="Y44" s="106">
        <f t="shared" si="13"/>
        <v>1079777.8730460212</v>
      </c>
      <c r="Z44" s="106">
        <f t="shared" si="14"/>
        <v>1087858.7019887168</v>
      </c>
      <c r="AA44" s="106">
        <f t="shared" si="15"/>
        <v>1095856.2290654054</v>
      </c>
      <c r="AB44" s="106">
        <f t="shared" si="16"/>
        <v>1103911.3390733406</v>
      </c>
      <c r="AC44" s="67"/>
      <c r="AD44" s="64" t="s">
        <v>39</v>
      </c>
      <c r="AF44" s="152"/>
      <c r="AG44" s="153"/>
      <c r="AH44" s="153"/>
      <c r="AI44" s="153"/>
      <c r="AJ44" s="153"/>
      <c r="AK44" s="153"/>
      <c r="AL44" s="153"/>
      <c r="AM44" s="153"/>
      <c r="AN44" s="153"/>
      <c r="AO44" s="153"/>
      <c r="AP44" s="154"/>
    </row>
    <row r="45" spans="1:42" s="83" customFormat="1" ht="14.15" customHeight="1">
      <c r="A45" s="3"/>
      <c r="B45" s="20" t="s">
        <v>27</v>
      </c>
      <c r="C45" s="26">
        <f>INDEX(Inputs!F$4:F$183,MATCH($B45&amp;$C$32,Inputs!$E$4:$E$183,0))</f>
        <v>3656433.9999999995</v>
      </c>
      <c r="D45" s="26">
        <f>INDEX(Inputs!G$4:G$183,MATCH($B45&amp;$C$32,Inputs!$E$4:$E$183,0))</f>
        <v>3677741</v>
      </c>
      <c r="E45" s="26">
        <f>INDEX(Inputs!H$4:H$183,MATCH($B45&amp;$C$32,Inputs!$E$4:$E$183,0))</f>
        <v>3697824</v>
      </c>
      <c r="F45" s="26">
        <f>INDEX(Inputs!I$4:I$183,MATCH($B45&amp;$C$32,Inputs!$E$4:$E$183,0))</f>
        <v>3724459</v>
      </c>
      <c r="G45" s="26">
        <f>INDEX(Inputs!J$4:J$183,MATCH($B45&amp;$C$32,Inputs!$E$4:$E$183,0))</f>
        <v>3758359.9999999995</v>
      </c>
      <c r="H45" s="26">
        <f>INDEX(Inputs!K$4:K$183,MATCH($B45&amp;$C$32,Inputs!$E$4:$E$183,0))</f>
        <v>3789622</v>
      </c>
      <c r="I45" s="26">
        <f>INDEX(Inputs!L$4:L$183,MATCH($B45&amp;$C$32,Inputs!$E$4:$E$183,0))</f>
        <v>3826422</v>
      </c>
      <c r="J45" s="26">
        <f>INDEX(Inputs!M$4:M$183,MATCH($B45&amp;$C$32,Inputs!$E$4:$E$183,0))</f>
        <v>3879994</v>
      </c>
      <c r="K45" s="39">
        <f>INDEX(Inputs!N$4:N$183,MATCH($B45&amp;$C$32,Inputs!$E$4:$E$183,0))</f>
        <v>3889353.9935697201</v>
      </c>
      <c r="L45" s="39">
        <f>INDEX(Inputs!O$4:O$183,MATCH($B45&amp;$C$32,Inputs!$E$4:$E$183,0))</f>
        <v>3937058.0357331201</v>
      </c>
      <c r="M45" s="39">
        <f>INDEX(Inputs!P$4:P$183,MATCH($B45&amp;$C$32,Inputs!$E$4:$E$183,0))</f>
        <v>3982197.2539067599</v>
      </c>
      <c r="N45" s="39">
        <f>INDEX(Inputs!Q$4:Q$183,MATCH($B45&amp;$C$32,Inputs!$E$4:$E$183,0))</f>
        <v>4024153.5665547699</v>
      </c>
      <c r="O45" s="39">
        <f>INDEX(Inputs!R$4:R$183,MATCH($B45&amp;$C$32,Inputs!$E$4:$E$183,0))</f>
        <v>4064921.87563304</v>
      </c>
      <c r="P45" s="39">
        <f>INDEX(Inputs!S$4:S$183,MATCH($B45&amp;$C$32,Inputs!$E$4:$E$183,0))</f>
        <v>4104891.2979499502</v>
      </c>
      <c r="Q45" s="27">
        <f t="shared" si="22"/>
        <v>3912681.4882643656</v>
      </c>
      <c r="R45" s="27">
        <f t="shared" ref="R45:V45" si="25">Q45*(1+R17)</f>
        <v>3943262.7686917605</v>
      </c>
      <c r="S45" s="27">
        <f t="shared" si="25"/>
        <v>3971136.3553693262</v>
      </c>
      <c r="T45" s="27">
        <f t="shared" si="25"/>
        <v>4011049.1429753657</v>
      </c>
      <c r="U45" s="27">
        <f t="shared" si="25"/>
        <v>4049512.881200945</v>
      </c>
      <c r="V45" s="27">
        <f t="shared" si="25"/>
        <v>4087243.68075614</v>
      </c>
      <c r="W45" s="106">
        <f t="shared" si="11"/>
        <v>3912681.4882643656</v>
      </c>
      <c r="X45" s="106">
        <f t="shared" si="12"/>
        <v>3943262.7686917605</v>
      </c>
      <c r="Y45" s="106">
        <f t="shared" si="13"/>
        <v>3971136.3553693262</v>
      </c>
      <c r="Z45" s="106">
        <f t="shared" si="14"/>
        <v>4011049.1429753657</v>
      </c>
      <c r="AA45" s="106">
        <f t="shared" si="15"/>
        <v>4049512.881200945</v>
      </c>
      <c r="AB45" s="106">
        <f t="shared" si="16"/>
        <v>4087243.68075614</v>
      </c>
      <c r="AC45" s="67"/>
      <c r="AD45" s="64" t="s">
        <v>39</v>
      </c>
      <c r="AF45" s="152"/>
      <c r="AG45" s="153"/>
      <c r="AH45" s="153"/>
      <c r="AI45" s="153"/>
      <c r="AJ45" s="153"/>
      <c r="AK45" s="153"/>
      <c r="AL45" s="153"/>
      <c r="AM45" s="153"/>
      <c r="AN45" s="153"/>
      <c r="AO45" s="153"/>
      <c r="AP45" s="154"/>
    </row>
    <row r="46" spans="1:42" s="83" customFormat="1" ht="14.5" customHeight="1" thickBot="1">
      <c r="A46" s="3"/>
      <c r="B46" s="20" t="s">
        <v>28</v>
      </c>
      <c r="C46" s="26">
        <f>INDEX(Inputs!F$4:F$183,MATCH($B46&amp;$C$32,Inputs!$E$4:$E$183,0))</f>
        <v>1393967.9999999998</v>
      </c>
      <c r="D46" s="26">
        <f>INDEX(Inputs!G$4:G$183,MATCH($B46&amp;$C$32,Inputs!$E$4:$E$183,0))</f>
        <v>1398724.0000000002</v>
      </c>
      <c r="E46" s="26">
        <f>INDEX(Inputs!H$4:H$183,MATCH($B46&amp;$C$32,Inputs!$E$4:$E$183,0))</f>
        <v>1403811.0000000002</v>
      </c>
      <c r="F46" s="26">
        <f>INDEX(Inputs!I$4:I$183,MATCH($B46&amp;$C$32,Inputs!$E$4:$E$183,0))</f>
        <v>1408011</v>
      </c>
      <c r="G46" s="26">
        <f>INDEX(Inputs!J$4:J$183,MATCH($B46&amp;$C$32,Inputs!$E$4:$E$183,0))</f>
        <v>1417003.0000000002</v>
      </c>
      <c r="H46" s="26">
        <f>INDEX(Inputs!K$4:K$183,MATCH($B46&amp;$C$32,Inputs!$E$4:$E$183,0))</f>
        <v>1424962</v>
      </c>
      <c r="I46" s="26">
        <f>INDEX(Inputs!L$4:L$183,MATCH($B46&amp;$C$32,Inputs!$E$4:$E$183,0))</f>
        <v>1433501</v>
      </c>
      <c r="J46" s="26">
        <f>INDEX(Inputs!M$4:M$183,MATCH($B46&amp;$C$32,Inputs!$E$4:$E$183,0))</f>
        <v>1441768</v>
      </c>
      <c r="K46" s="39">
        <f>INDEX(Inputs!N$4:N$183,MATCH($B46&amp;$C$32,Inputs!$E$4:$E$183,0))</f>
        <v>1447454.0000000002</v>
      </c>
      <c r="L46" s="39">
        <f>INDEX(Inputs!O$4:O$183,MATCH($B46&amp;$C$32,Inputs!$E$4:$E$183,0))</f>
        <v>1456235</v>
      </c>
      <c r="M46" s="39">
        <f>INDEX(Inputs!P$4:P$183,MATCH($B46&amp;$C$32,Inputs!$E$4:$E$183,0))</f>
        <v>1465168</v>
      </c>
      <c r="N46" s="39">
        <f>INDEX(Inputs!Q$4:Q$183,MATCH($B46&amp;$C$32,Inputs!$E$4:$E$183,0))</f>
        <v>1474250</v>
      </c>
      <c r="O46" s="39">
        <f>INDEX(Inputs!R$4:R$183,MATCH($B46&amp;$C$32,Inputs!$E$4:$E$183,0))</f>
        <v>1483370</v>
      </c>
      <c r="P46" s="39">
        <f>INDEX(Inputs!S$4:S$183,MATCH($B46&amp;$C$32,Inputs!$E$4:$E$183,0))</f>
        <v>1492524</v>
      </c>
      <c r="Q46" s="27">
        <f t="shared" si="22"/>
        <v>1449525.6073106849</v>
      </c>
      <c r="R46" s="27">
        <f t="shared" ref="R46:V46" si="26">Q46*(1+R18)</f>
        <v>1456996.0455362487</v>
      </c>
      <c r="S46" s="27">
        <f t="shared" si="26"/>
        <v>1464513.2803625346</v>
      </c>
      <c r="T46" s="27">
        <f t="shared" si="26"/>
        <v>1472714.7192232821</v>
      </c>
      <c r="U46" s="27">
        <f t="shared" si="26"/>
        <v>1480515.0504773958</v>
      </c>
      <c r="V46" s="27">
        <f t="shared" si="26"/>
        <v>1488091.4320142029</v>
      </c>
      <c r="W46" s="106">
        <f t="shared" si="11"/>
        <v>1449525.6073106849</v>
      </c>
      <c r="X46" s="106">
        <f t="shared" si="12"/>
        <v>1456996.0455362487</v>
      </c>
      <c r="Y46" s="106">
        <f t="shared" si="13"/>
        <v>1464513.2803625346</v>
      </c>
      <c r="Z46" s="106">
        <f t="shared" si="14"/>
        <v>1472714.7192232821</v>
      </c>
      <c r="AA46" s="106">
        <f t="shared" si="15"/>
        <v>1480515.0504773958</v>
      </c>
      <c r="AB46" s="106">
        <f t="shared" si="16"/>
        <v>1488091.4320142029</v>
      </c>
      <c r="AC46" s="67"/>
      <c r="AD46" s="64" t="s">
        <v>39</v>
      </c>
      <c r="AF46" s="155"/>
      <c r="AG46" s="156"/>
      <c r="AH46" s="156"/>
      <c r="AI46" s="156"/>
      <c r="AJ46" s="156"/>
      <c r="AK46" s="156"/>
      <c r="AL46" s="156"/>
      <c r="AM46" s="156"/>
      <c r="AN46" s="156"/>
      <c r="AO46" s="156"/>
      <c r="AP46" s="157"/>
    </row>
    <row r="47" spans="1:42" s="83" customFormat="1" ht="13">
      <c r="A47" s="3"/>
      <c r="B47" s="20" t="s">
        <v>29</v>
      </c>
      <c r="C47" s="26">
        <f>INDEX(Inputs!F$4:F$183,MATCH($B47&amp;$C$32,Inputs!$E$4:$E$183,0))</f>
        <v>588527</v>
      </c>
      <c r="D47" s="26">
        <f>INDEX(Inputs!G$4:G$183,MATCH($B47&amp;$C$32,Inputs!$E$4:$E$183,0))</f>
        <v>593139</v>
      </c>
      <c r="E47" s="26">
        <f>INDEX(Inputs!H$4:H$183,MATCH($B47&amp;$C$32,Inputs!$E$4:$E$183,0))</f>
        <v>597492.00000000012</v>
      </c>
      <c r="F47" s="26">
        <f>INDEX(Inputs!I$4:I$183,MATCH($B47&amp;$C$32,Inputs!$E$4:$E$183,0))</f>
        <v>602257</v>
      </c>
      <c r="G47" s="26">
        <f>INDEX(Inputs!J$4:J$183,MATCH($B47&amp;$C$32,Inputs!$E$4:$E$183,0))</f>
        <v>607306</v>
      </c>
      <c r="H47" s="26">
        <f>INDEX(Inputs!K$4:K$183,MATCH($B47&amp;$C$32,Inputs!$E$4:$E$183,0))</f>
        <v>612122.99999999988</v>
      </c>
      <c r="I47" s="26">
        <f>INDEX(Inputs!L$4:L$183,MATCH($B47&amp;$C$32,Inputs!$E$4:$E$183,0))</f>
        <v>615408</v>
      </c>
      <c r="J47" s="26">
        <f>INDEX(Inputs!M$4:M$183,MATCH($B47&amp;$C$32,Inputs!$E$4:$E$183,0))</f>
        <v>621106</v>
      </c>
      <c r="K47" s="39">
        <f>INDEX(Inputs!N$4:N$183,MATCH($B47&amp;$C$32,Inputs!$E$4:$E$183,0))</f>
        <v>629670.99999999988</v>
      </c>
      <c r="L47" s="39">
        <f>INDEX(Inputs!O$4:O$183,MATCH($B47&amp;$C$32,Inputs!$E$4:$E$183,0))</f>
        <v>636075</v>
      </c>
      <c r="M47" s="39">
        <f>INDEX(Inputs!P$4:P$183,MATCH($B47&amp;$C$32,Inputs!$E$4:$E$183,0))</f>
        <v>642428</v>
      </c>
      <c r="N47" s="39">
        <f>INDEX(Inputs!Q$4:Q$183,MATCH($B47&amp;$C$32,Inputs!$E$4:$E$183,0))</f>
        <v>648560.00000000012</v>
      </c>
      <c r="O47" s="39">
        <f>INDEX(Inputs!R$4:R$183,MATCH($B47&amp;$C$32,Inputs!$E$4:$E$183,0))</f>
        <v>654467</v>
      </c>
      <c r="P47" s="39">
        <f>INDEX(Inputs!S$4:S$183,MATCH($B47&amp;$C$32,Inputs!$E$4:$E$183,0))</f>
        <v>660203</v>
      </c>
      <c r="Q47" s="27">
        <f t="shared" si="22"/>
        <v>626527.98030098004</v>
      </c>
      <c r="R47" s="27">
        <f t="shared" ref="R47:V47" si="27">Q47*(1+R19)</f>
        <v>632164.97713353403</v>
      </c>
      <c r="S47" s="27">
        <f t="shared" si="27"/>
        <v>636308.97756167524</v>
      </c>
      <c r="T47" s="27">
        <f t="shared" si="27"/>
        <v>641392.13885893126</v>
      </c>
      <c r="U47" s="27">
        <f t="shared" si="27"/>
        <v>646343.14547726023</v>
      </c>
      <c r="V47" s="27">
        <f t="shared" si="27"/>
        <v>651220.31965567428</v>
      </c>
      <c r="W47" s="106">
        <f t="shared" si="11"/>
        <v>626527.98030098004</v>
      </c>
      <c r="X47" s="106">
        <f t="shared" si="12"/>
        <v>632164.97713353403</v>
      </c>
      <c r="Y47" s="106">
        <f t="shared" si="13"/>
        <v>636308.97756167524</v>
      </c>
      <c r="Z47" s="106">
        <f t="shared" si="14"/>
        <v>641392.13885893126</v>
      </c>
      <c r="AA47" s="106">
        <f t="shared" si="15"/>
        <v>646343.14547726023</v>
      </c>
      <c r="AB47" s="106">
        <f t="shared" si="16"/>
        <v>651220.31965567428</v>
      </c>
      <c r="AC47" s="67"/>
      <c r="AD47" s="64" t="s">
        <v>39</v>
      </c>
    </row>
    <row r="48" spans="1:42" s="83" customFormat="1" ht="13">
      <c r="A48" s="3"/>
      <c r="B48" s="20" t="s">
        <v>30</v>
      </c>
      <c r="C48" s="26">
        <f>INDEX(Inputs!F$4:F$183,MATCH($B48&amp;$C$32,Inputs!$E$4:$E$183,0))</f>
        <v>2238209</v>
      </c>
      <c r="D48" s="26">
        <f>INDEX(Inputs!G$4:G$183,MATCH($B48&amp;$C$32,Inputs!$E$4:$E$183,0))</f>
        <v>2244274</v>
      </c>
      <c r="E48" s="26">
        <f>INDEX(Inputs!H$4:H$183,MATCH($B48&amp;$C$32,Inputs!$E$4:$E$183,0))</f>
        <v>2252602.0000000005</v>
      </c>
      <c r="F48" s="26">
        <f>INDEX(Inputs!I$4:I$183,MATCH($B48&amp;$C$32,Inputs!$E$4:$E$183,0))</f>
        <v>2264990</v>
      </c>
      <c r="G48" s="26">
        <f>INDEX(Inputs!J$4:J$183,MATCH($B48&amp;$C$32,Inputs!$E$4:$E$183,0))</f>
        <v>2276930.0000000005</v>
      </c>
      <c r="H48" s="26">
        <f>INDEX(Inputs!K$4:K$183,MATCH($B48&amp;$C$32,Inputs!$E$4:$E$183,0))</f>
        <v>2289752.9999999995</v>
      </c>
      <c r="I48" s="26">
        <f>INDEX(Inputs!L$4:L$183,MATCH($B48&amp;$C$32,Inputs!$E$4:$E$183,0))</f>
        <v>2305317.9999999995</v>
      </c>
      <c r="J48" s="26">
        <f>INDEX(Inputs!M$4:M$183,MATCH($B48&amp;$C$32,Inputs!$E$4:$E$183,0))</f>
        <v>2319165</v>
      </c>
      <c r="K48" s="39">
        <f>INDEX(Inputs!N$4:N$183,MATCH($B48&amp;$C$32,Inputs!$E$4:$E$183,0))</f>
        <v>2325421.3540903586</v>
      </c>
      <c r="L48" s="39">
        <f>INDEX(Inputs!O$4:O$183,MATCH($B48&amp;$C$32,Inputs!$E$4:$E$183,0))</f>
        <v>2347407.7730576792</v>
      </c>
      <c r="M48" s="39">
        <f>INDEX(Inputs!P$4:P$183,MATCH($B48&amp;$C$32,Inputs!$E$4:$E$183,0))</f>
        <v>2367792.5834623487</v>
      </c>
      <c r="N48" s="39">
        <f>INDEX(Inputs!Q$4:Q$183,MATCH($B48&amp;$C$32,Inputs!$E$4:$E$183,0))</f>
        <v>2388277.9908108977</v>
      </c>
      <c r="O48" s="39">
        <f>INDEX(Inputs!R$4:R$183,MATCH($B48&amp;$C$32,Inputs!$E$4:$E$183,0))</f>
        <v>2408727.3765470381</v>
      </c>
      <c r="P48" s="39">
        <f>INDEX(Inputs!S$4:S$183,MATCH($B48&amp;$C$32,Inputs!$E$4:$E$183,0))</f>
        <v>2429219.4492580979</v>
      </c>
      <c r="Q48" s="27">
        <f t="shared" si="22"/>
        <v>2331015.2457433376</v>
      </c>
      <c r="R48" s="27">
        <f t="shared" ref="R48:V48" si="28">Q48*(1+R20)</f>
        <v>2341847.4930119179</v>
      </c>
      <c r="S48" s="27">
        <f t="shared" si="28"/>
        <v>2351817.1434887578</v>
      </c>
      <c r="T48" s="27">
        <f t="shared" si="28"/>
        <v>2363802.8781214482</v>
      </c>
      <c r="U48" s="27">
        <f t="shared" si="28"/>
        <v>2375347.6758334134</v>
      </c>
      <c r="V48" s="27">
        <f t="shared" si="28"/>
        <v>2386868.7139620297</v>
      </c>
      <c r="W48" s="106">
        <f t="shared" si="11"/>
        <v>2331015.2457433376</v>
      </c>
      <c r="X48" s="106">
        <f t="shared" si="12"/>
        <v>2341847.4930119179</v>
      </c>
      <c r="Y48" s="106">
        <f t="shared" si="13"/>
        <v>2351817.1434887578</v>
      </c>
      <c r="Z48" s="106">
        <f t="shared" si="14"/>
        <v>2363802.8781214482</v>
      </c>
      <c r="AA48" s="106">
        <f t="shared" si="15"/>
        <v>2375347.6758334134</v>
      </c>
      <c r="AB48" s="106">
        <f t="shared" si="16"/>
        <v>2386868.7139620297</v>
      </c>
      <c r="AC48" s="67"/>
      <c r="AD48" s="64" t="s">
        <v>39</v>
      </c>
    </row>
    <row r="49" spans="1:42" s="83" customFormat="1" ht="13">
      <c r="A49" s="3"/>
      <c r="B49" s="20" t="s">
        <v>31</v>
      </c>
      <c r="C49" s="26">
        <f>INDEX(Inputs!F$4:F$183,MATCH($B49&amp;$C$32,Inputs!$E$4:$E$183,0))</f>
        <v>1441789</v>
      </c>
      <c r="D49" s="26">
        <f>INDEX(Inputs!G$4:G$183,MATCH($B49&amp;$C$32,Inputs!$E$4:$E$183,0))</f>
        <v>1450365.7500000002</v>
      </c>
      <c r="E49" s="26">
        <f>INDEX(Inputs!H$4:H$183,MATCH($B49&amp;$C$32,Inputs!$E$4:$E$183,0))</f>
        <v>1458376</v>
      </c>
      <c r="F49" s="26">
        <f>INDEX(Inputs!I$4:I$183,MATCH($B49&amp;$C$32,Inputs!$E$4:$E$183,0))</f>
        <v>1465366</v>
      </c>
      <c r="G49" s="26">
        <f>INDEX(Inputs!J$4:J$183,MATCH($B49&amp;$C$32,Inputs!$E$4:$E$183,0))</f>
        <v>1474943</v>
      </c>
      <c r="H49" s="26">
        <f>INDEX(Inputs!K$4:K$183,MATCH($B49&amp;$C$32,Inputs!$E$4:$E$183,0))</f>
        <v>1490860</v>
      </c>
      <c r="I49" s="26">
        <f>INDEX(Inputs!L$4:L$183,MATCH($B49&amp;$C$32,Inputs!$E$4:$E$183,0))</f>
        <v>1500196.0000000002</v>
      </c>
      <c r="J49" s="26">
        <f>INDEX(Inputs!M$4:M$183,MATCH($B49&amp;$C$32,Inputs!$E$4:$E$183,0))</f>
        <v>1513274.9999999998</v>
      </c>
      <c r="K49" s="39">
        <f>INDEX(Inputs!N$4:N$183,MATCH($B49&amp;$C$32,Inputs!$E$4:$E$183,0))</f>
        <v>1526126</v>
      </c>
      <c r="L49" s="39">
        <f>INDEX(Inputs!O$4:O$183,MATCH($B49&amp;$C$32,Inputs!$E$4:$E$183,0))</f>
        <v>1546735.9999999998</v>
      </c>
      <c r="M49" s="39">
        <f>INDEX(Inputs!P$4:P$183,MATCH($B49&amp;$C$32,Inputs!$E$4:$E$183,0))</f>
        <v>1563167.0000000002</v>
      </c>
      <c r="N49" s="39">
        <f>INDEX(Inputs!Q$4:Q$183,MATCH($B49&amp;$C$32,Inputs!$E$4:$E$183,0))</f>
        <v>1579609</v>
      </c>
      <c r="O49" s="39">
        <f>INDEX(Inputs!R$4:R$183,MATCH($B49&amp;$C$32,Inputs!$E$4:$E$183,0))</f>
        <v>1596059</v>
      </c>
      <c r="P49" s="39">
        <f>INDEX(Inputs!S$4:S$183,MATCH($B49&amp;$C$32,Inputs!$E$4:$E$183,0))</f>
        <v>1612517</v>
      </c>
      <c r="Q49" s="27">
        <f t="shared" si="22"/>
        <v>1525502.9522253452</v>
      </c>
      <c r="R49" s="27">
        <f t="shared" ref="R49:V49" si="29">Q49*(1+R21)</f>
        <v>1537048.3387608978</v>
      </c>
      <c r="S49" s="27">
        <f t="shared" si="29"/>
        <v>1547923.2129593932</v>
      </c>
      <c r="T49" s="27">
        <f t="shared" si="29"/>
        <v>1562873.1189768142</v>
      </c>
      <c r="U49" s="27">
        <f t="shared" si="29"/>
        <v>1577340.834357392</v>
      </c>
      <c r="V49" s="27">
        <f t="shared" si="29"/>
        <v>1591646.068405024</v>
      </c>
      <c r="W49" s="106">
        <f t="shared" si="11"/>
        <v>1525502.9522253452</v>
      </c>
      <c r="X49" s="106">
        <f t="shared" si="12"/>
        <v>1537048.3387608978</v>
      </c>
      <c r="Y49" s="106">
        <f t="shared" si="13"/>
        <v>1547923.2129593932</v>
      </c>
      <c r="Z49" s="106">
        <f t="shared" si="14"/>
        <v>1562873.1189768142</v>
      </c>
      <c r="AA49" s="106">
        <f t="shared" si="15"/>
        <v>1577340.834357392</v>
      </c>
      <c r="AB49" s="106">
        <f t="shared" si="16"/>
        <v>1591646.068405024</v>
      </c>
      <c r="AC49" s="67"/>
      <c r="AD49" s="64" t="s">
        <v>39</v>
      </c>
    </row>
    <row r="50" spans="1:42" s="83" customFormat="1" ht="13">
      <c r="A50" s="3"/>
      <c r="B50" s="20" t="s">
        <v>32</v>
      </c>
      <c r="C50" s="26">
        <f>INDEX(Inputs!F$4:F$183,MATCH($B50&amp;$C$32,Inputs!$E$4:$E$183,0))</f>
        <v>513182</v>
      </c>
      <c r="D50" s="26">
        <f>INDEX(Inputs!G$4:G$183,MATCH($B50&amp;$C$32,Inputs!$E$4:$E$183,0))</f>
        <v>516509</v>
      </c>
      <c r="E50" s="26">
        <f>INDEX(Inputs!H$4:H$183,MATCH($B50&amp;$C$32,Inputs!$E$4:$E$183,0))</f>
        <v>520046.00000000006</v>
      </c>
      <c r="F50" s="26">
        <f>INDEX(Inputs!I$4:I$183,MATCH($B50&amp;$C$32,Inputs!$E$4:$E$183,0))</f>
        <v>523183</v>
      </c>
      <c r="G50" s="26">
        <f>INDEX(Inputs!J$4:J$183,MATCH($B50&amp;$C$32,Inputs!$E$4:$E$183,0))</f>
        <v>527509</v>
      </c>
      <c r="H50" s="26">
        <f>INDEX(Inputs!K$4:K$183,MATCH($B50&amp;$C$32,Inputs!$E$4:$E$183,0))</f>
        <v>530768</v>
      </c>
      <c r="I50" s="26">
        <f>INDEX(Inputs!L$4:L$183,MATCH($B50&amp;$C$32,Inputs!$E$4:$E$183,0))</f>
        <v>536138</v>
      </c>
      <c r="J50" s="26">
        <f>INDEX(Inputs!M$4:M$183,MATCH($B50&amp;$C$32,Inputs!$E$4:$E$183,0))</f>
        <v>540931</v>
      </c>
      <c r="K50" s="39">
        <f>INDEX(Inputs!N$4:N$183,MATCH($B50&amp;$C$32,Inputs!$E$4:$E$183,0))</f>
        <v>548095</v>
      </c>
      <c r="L50" s="39">
        <f>INDEX(Inputs!O$4:O$183,MATCH($B50&amp;$C$32,Inputs!$E$4:$E$183,0))</f>
        <v>554743.99999999988</v>
      </c>
      <c r="M50" s="39">
        <f>INDEX(Inputs!P$4:P$183,MATCH($B50&amp;$C$32,Inputs!$E$4:$E$183,0))</f>
        <v>560504</v>
      </c>
      <c r="N50" s="39">
        <f>INDEX(Inputs!Q$4:Q$183,MATCH($B50&amp;$C$32,Inputs!$E$4:$E$183,0))</f>
        <v>566195.99999999988</v>
      </c>
      <c r="O50" s="39">
        <f>INDEX(Inputs!R$4:R$183,MATCH($B50&amp;$C$32,Inputs!$E$4:$E$183,0))</f>
        <v>571773</v>
      </c>
      <c r="P50" s="39">
        <f>INDEX(Inputs!S$4:S$183,MATCH($B50&amp;$C$32,Inputs!$E$4:$E$183,0))</f>
        <v>577233</v>
      </c>
      <c r="Q50" s="27">
        <f t="shared" si="22"/>
        <v>546047.00931262318</v>
      </c>
      <c r="R50" s="27">
        <f t="shared" ref="R50:V50" si="30">Q50*(1+R22)</f>
        <v>550959.45260017877</v>
      </c>
      <c r="S50" s="27">
        <f t="shared" si="30"/>
        <v>555485.55598636472</v>
      </c>
      <c r="T50" s="27">
        <f t="shared" si="30"/>
        <v>560310.26781329524</v>
      </c>
      <c r="U50" s="27">
        <f t="shared" si="30"/>
        <v>565140.90099531051</v>
      </c>
      <c r="V50" s="27">
        <f t="shared" si="30"/>
        <v>570042.73562042881</v>
      </c>
      <c r="W50" s="106">
        <f t="shared" si="11"/>
        <v>546047.00931262318</v>
      </c>
      <c r="X50" s="106">
        <f t="shared" si="12"/>
        <v>550959.45260017877</v>
      </c>
      <c r="Y50" s="106">
        <f t="shared" si="13"/>
        <v>555485.55598636472</v>
      </c>
      <c r="Z50" s="106">
        <f t="shared" si="14"/>
        <v>560310.26781329524</v>
      </c>
      <c r="AA50" s="106">
        <f t="shared" si="15"/>
        <v>565140.90099531051</v>
      </c>
      <c r="AB50" s="106">
        <f t="shared" si="16"/>
        <v>570042.73562042881</v>
      </c>
      <c r="AC50" s="68"/>
      <c r="AD50" s="64" t="s">
        <v>39</v>
      </c>
    </row>
    <row r="51" spans="1:42" s="83" customFormat="1" ht="13">
      <c r="A51" s="3"/>
      <c r="B51" s="20" t="s">
        <v>33</v>
      </c>
      <c r="C51" s="26">
        <f>INDEX(Inputs!F$4:F$183,MATCH($B51&amp;$C$32,Inputs!$E$4:$E$183,0))</f>
        <v>123420.99999999999</v>
      </c>
      <c r="D51" s="26">
        <f>INDEX(Inputs!G$4:G$183,MATCH($B51&amp;$C$32,Inputs!$E$4:$E$183,0))</f>
        <v>124085</v>
      </c>
      <c r="E51" s="26">
        <f>INDEX(Inputs!H$4:H$183,MATCH($B51&amp;$C$32,Inputs!$E$4:$E$183,0))</f>
        <v>124748</v>
      </c>
      <c r="F51" s="26">
        <f>INDEX(Inputs!I$4:I$183,MATCH($B51&amp;$C$32,Inputs!$E$4:$E$183,0))</f>
        <v>125637.99999999999</v>
      </c>
      <c r="G51" s="26">
        <f>INDEX(Inputs!J$4:J$183,MATCH($B51&amp;$C$32,Inputs!$E$4:$E$183,0))</f>
        <v>126641</v>
      </c>
      <c r="H51" s="26">
        <f>INDEX(Inputs!K$4:K$183,MATCH($B51&amp;$C$32,Inputs!$E$4:$E$183,0))</f>
        <v>127423</v>
      </c>
      <c r="I51" s="26">
        <f>INDEX(Inputs!L$4:L$183,MATCH($B51&amp;$C$32,Inputs!$E$4:$E$183,0))</f>
        <v>127929.99999999999</v>
      </c>
      <c r="J51" s="26">
        <f>INDEX(Inputs!M$4:M$183,MATCH($B51&amp;$C$32,Inputs!$E$4:$E$183,0))</f>
        <v>127079</v>
      </c>
      <c r="K51" s="39">
        <f>INDEX(Inputs!N$4:N$183,MATCH($B51&amp;$C$32,Inputs!$E$4:$E$183,0))</f>
        <v>0</v>
      </c>
      <c r="L51" s="39">
        <f>INDEX(Inputs!O$4:O$183,MATCH($B51&amp;$C$32,Inputs!$E$4:$E$183,0))</f>
        <v>0</v>
      </c>
      <c r="M51" s="39">
        <f>INDEX(Inputs!P$4:P$183,MATCH($B51&amp;$C$32,Inputs!$E$4:$E$183,0))</f>
        <v>0</v>
      </c>
      <c r="N51" s="39">
        <f>INDEX(Inputs!Q$4:Q$183,MATCH($B51&amp;$C$32,Inputs!$E$4:$E$183,0))</f>
        <v>0</v>
      </c>
      <c r="O51" s="39">
        <f>INDEX(Inputs!R$4:R$183,MATCH($B51&amp;$C$32,Inputs!$E$4:$E$183,0))</f>
        <v>0</v>
      </c>
      <c r="P51" s="39">
        <f>INDEX(Inputs!S$4:S$183,MATCH($B51&amp;$C$32,Inputs!$E$4:$E$183,0))</f>
        <v>0</v>
      </c>
      <c r="Q51" s="27">
        <f t="shared" si="22"/>
        <v>127842.0236496423</v>
      </c>
      <c r="R51" s="27">
        <f t="shared" ref="R51:V51" si="31">Q51*(1+R23)</f>
        <v>128585.05314075587</v>
      </c>
      <c r="S51" s="27">
        <f t="shared" si="31"/>
        <v>129303.22186962582</v>
      </c>
      <c r="T51" s="27">
        <f t="shared" si="31"/>
        <v>130027.38054307325</v>
      </c>
      <c r="U51" s="27">
        <f t="shared" si="31"/>
        <v>130742.63343523127</v>
      </c>
      <c r="V51" s="27">
        <f t="shared" si="31"/>
        <v>131439.40531514076</v>
      </c>
      <c r="W51" s="106">
        <f t="shared" si="11"/>
        <v>127842.0236496423</v>
      </c>
      <c r="X51" s="106">
        <f t="shared" si="12"/>
        <v>128585.05314075587</v>
      </c>
      <c r="Y51" s="106">
        <f t="shared" si="13"/>
        <v>129303.22186962582</v>
      </c>
      <c r="Z51" s="106">
        <f t="shared" si="14"/>
        <v>130027.38054307325</v>
      </c>
      <c r="AA51" s="106">
        <f t="shared" si="15"/>
        <v>130742.63343523127</v>
      </c>
      <c r="AB51" s="106">
        <f t="shared" si="16"/>
        <v>131439.40531514076</v>
      </c>
      <c r="AC51" s="69"/>
      <c r="AD51" s="64" t="s">
        <v>39</v>
      </c>
    </row>
    <row r="52" spans="1:42" s="83" customFormat="1" ht="13">
      <c r="A52" s="3"/>
      <c r="B52" s="20" t="s">
        <v>34</v>
      </c>
      <c r="C52" s="26">
        <f>INDEX(Inputs!F$4:F$183,MATCH($B52&amp;$C$32,Inputs!$E$4:$E$183,0))</f>
        <v>305640.99999999994</v>
      </c>
      <c r="D52" s="26">
        <f>INDEX(Inputs!G$4:G$183,MATCH($B52&amp;$C$32,Inputs!$E$4:$E$183,0))</f>
        <v>308791</v>
      </c>
      <c r="E52" s="26">
        <f>INDEX(Inputs!H$4:H$183,MATCH($B52&amp;$C$32,Inputs!$E$4:$E$183,0))</f>
        <v>310380</v>
      </c>
      <c r="F52" s="26">
        <f>INDEX(Inputs!I$4:I$183,MATCH($B52&amp;$C$32,Inputs!$E$4:$E$183,0))</f>
        <v>312838</v>
      </c>
      <c r="G52" s="26">
        <f>INDEX(Inputs!J$4:J$183,MATCH($B52&amp;$C$32,Inputs!$E$4:$E$183,0))</f>
        <v>315320</v>
      </c>
      <c r="H52" s="26">
        <f>INDEX(Inputs!K$4:K$183,MATCH($B52&amp;$C$32,Inputs!$E$4:$E$183,0))</f>
        <v>317775</v>
      </c>
      <c r="I52" s="26">
        <f>INDEX(Inputs!L$4:L$183,MATCH($B52&amp;$C$32,Inputs!$E$4:$E$183,0))</f>
        <v>319806.00000000006</v>
      </c>
      <c r="J52" s="26">
        <f>INDEX(Inputs!M$4:M$183,MATCH($B52&amp;$C$32,Inputs!$E$4:$E$183,0))</f>
        <v>321592.00000000006</v>
      </c>
      <c r="K52" s="39">
        <f>INDEX(Inputs!N$4:N$183,MATCH($B52&amp;$C$32,Inputs!$E$4:$E$183,0))</f>
        <v>324871.00000000006</v>
      </c>
      <c r="L52" s="39">
        <f>INDEX(Inputs!O$4:O$183,MATCH($B52&amp;$C$32,Inputs!$E$4:$E$183,0))</f>
        <v>326787.00000000006</v>
      </c>
      <c r="M52" s="39">
        <f>INDEX(Inputs!P$4:P$183,MATCH($B52&amp;$C$32,Inputs!$E$4:$E$183,0))</f>
        <v>328671.00000000006</v>
      </c>
      <c r="N52" s="39">
        <f>INDEX(Inputs!Q$4:Q$183,MATCH($B52&amp;$C$32,Inputs!$E$4:$E$183,0))</f>
        <v>330568</v>
      </c>
      <c r="O52" s="39">
        <f>INDEX(Inputs!R$4:R$183,MATCH($B52&amp;$C$32,Inputs!$E$4:$E$183,0))</f>
        <v>332501.99999999994</v>
      </c>
      <c r="P52" s="39">
        <f>INDEX(Inputs!S$4:S$183,MATCH($B52&amp;$C$32,Inputs!$E$4:$E$183,0))</f>
        <v>334500</v>
      </c>
      <c r="Q52" s="27">
        <f t="shared" si="22"/>
        <v>323759.87671168544</v>
      </c>
      <c r="R52" s="27">
        <f t="shared" ref="R52:V52" si="32">Q52*(1+R24)</f>
        <v>325842.51637610601</v>
      </c>
      <c r="S52" s="27">
        <f t="shared" si="32"/>
        <v>327736.19492691598</v>
      </c>
      <c r="T52" s="27">
        <f t="shared" si="32"/>
        <v>329900.68134274438</v>
      </c>
      <c r="U52" s="27">
        <f t="shared" si="32"/>
        <v>332037.77343856549</v>
      </c>
      <c r="V52" s="27">
        <f t="shared" si="32"/>
        <v>334279.94854004664</v>
      </c>
      <c r="W52" s="106">
        <f t="shared" si="11"/>
        <v>323759.87671168544</v>
      </c>
      <c r="X52" s="106">
        <f t="shared" si="12"/>
        <v>325842.51637610601</v>
      </c>
      <c r="Y52" s="106">
        <f t="shared" si="13"/>
        <v>327736.19492691598</v>
      </c>
      <c r="Z52" s="106">
        <f t="shared" si="14"/>
        <v>329900.68134274438</v>
      </c>
      <c r="AA52" s="106">
        <f t="shared" si="15"/>
        <v>332037.77343856549</v>
      </c>
      <c r="AB52" s="106">
        <f t="shared" si="16"/>
        <v>334279.94854004664</v>
      </c>
      <c r="AC52" s="70"/>
      <c r="AD52" s="64" t="s">
        <v>39</v>
      </c>
    </row>
    <row r="53" spans="1:42" s="83" customFormat="1" ht="13">
      <c r="A53" s="3"/>
      <c r="B53" s="20" t="s">
        <v>35</v>
      </c>
      <c r="C53" s="26">
        <f>INDEX(Inputs!F$4:F$183,MATCH($B53&amp;$C$32,Inputs!$E$4:$E$183,0))</f>
        <v>280438</v>
      </c>
      <c r="D53" s="26">
        <f>INDEX(Inputs!G$4:G$183,MATCH($B53&amp;$C$32,Inputs!$E$4:$E$183,0))</f>
        <v>282016</v>
      </c>
      <c r="E53" s="26">
        <f>INDEX(Inputs!H$4:H$183,MATCH($B53&amp;$C$32,Inputs!$E$4:$E$183,0))</f>
        <v>283772</v>
      </c>
      <c r="F53" s="26">
        <f>INDEX(Inputs!I$4:I$183,MATCH($B53&amp;$C$32,Inputs!$E$4:$E$183,0))</f>
        <v>285613</v>
      </c>
      <c r="G53" s="26">
        <f>INDEX(Inputs!J$4:J$183,MATCH($B53&amp;$C$32,Inputs!$E$4:$E$183,0))</f>
        <v>287090</v>
      </c>
      <c r="H53" s="26">
        <f>INDEX(Inputs!K$4:K$183,MATCH($B53&amp;$C$32,Inputs!$E$4:$E$183,0))</f>
        <v>288668</v>
      </c>
      <c r="I53" s="26">
        <f>INDEX(Inputs!L$4:L$183,MATCH($B53&amp;$C$32,Inputs!$E$4:$E$183,0))</f>
        <v>291352</v>
      </c>
      <c r="J53" s="26">
        <f>INDEX(Inputs!M$4:M$183,MATCH($B53&amp;$C$32,Inputs!$E$4:$E$183,0))</f>
        <v>292347.00000000006</v>
      </c>
      <c r="K53" s="39">
        <f>INDEX(Inputs!N$4:N$183,MATCH($B53&amp;$C$32,Inputs!$E$4:$E$183,0))</f>
        <v>297091.5</v>
      </c>
      <c r="L53" s="39">
        <f>INDEX(Inputs!O$4:O$183,MATCH($B53&amp;$C$32,Inputs!$E$4:$E$183,0))</f>
        <v>299073.99999999994</v>
      </c>
      <c r="M53" s="39">
        <f>INDEX(Inputs!P$4:P$183,MATCH($B53&amp;$C$32,Inputs!$E$4:$E$183,0))</f>
        <v>301150.49999999994</v>
      </c>
      <c r="N53" s="39">
        <f>INDEX(Inputs!Q$4:Q$183,MATCH($B53&amp;$C$32,Inputs!$E$4:$E$183,0))</f>
        <v>303337.5</v>
      </c>
      <c r="O53" s="39">
        <f>INDEX(Inputs!R$4:R$183,MATCH($B53&amp;$C$32,Inputs!$E$4:$E$183,0))</f>
        <v>305583.49999999994</v>
      </c>
      <c r="P53" s="39">
        <f>INDEX(Inputs!S$4:S$183,MATCH($B53&amp;$C$32,Inputs!$E$4:$E$183,0))</f>
        <v>308044.5</v>
      </c>
      <c r="Q53" s="27">
        <f t="shared" si="22"/>
        <v>294569.10347688809</v>
      </c>
      <c r="R53" s="27">
        <f t="shared" ref="R53:V53" si="33">Q53*(1+R25)</f>
        <v>296790.20568618423</v>
      </c>
      <c r="S53" s="27">
        <f t="shared" si="33"/>
        <v>298899.68270846736</v>
      </c>
      <c r="T53" s="27">
        <f t="shared" si="33"/>
        <v>301766.97933563823</v>
      </c>
      <c r="U53" s="27">
        <f t="shared" si="33"/>
        <v>304491.33155617589</v>
      </c>
      <c r="V53" s="27">
        <f t="shared" si="33"/>
        <v>307175.47157826705</v>
      </c>
      <c r="W53" s="106">
        <f t="shared" si="11"/>
        <v>294569.10347688809</v>
      </c>
      <c r="X53" s="106">
        <f t="shared" si="12"/>
        <v>296790.20568618423</v>
      </c>
      <c r="Y53" s="106">
        <f t="shared" si="13"/>
        <v>298899.68270846736</v>
      </c>
      <c r="Z53" s="106">
        <f t="shared" si="14"/>
        <v>301766.97933563823</v>
      </c>
      <c r="AA53" s="106">
        <f t="shared" si="15"/>
        <v>304491.33155617589</v>
      </c>
      <c r="AB53" s="106">
        <f t="shared" si="16"/>
        <v>307175.47157826705</v>
      </c>
      <c r="AC53" s="70"/>
      <c r="AD53" s="64" t="s">
        <v>39</v>
      </c>
    </row>
    <row r="54" spans="1:42" s="83" customFormat="1" ht="13">
      <c r="A54" s="3"/>
      <c r="B54" s="20" t="s">
        <v>36</v>
      </c>
      <c r="C54" s="26">
        <f>INDEX(Inputs!F$4:F$183,MATCH($B54&amp;$C$32,Inputs!$E$4:$E$183,0))</f>
        <v>890435.00000000012</v>
      </c>
      <c r="D54" s="26">
        <f>INDEX(Inputs!G$4:G$183,MATCH($B54&amp;$C$32,Inputs!$E$4:$E$183,0))</f>
        <v>897077</v>
      </c>
      <c r="E54" s="26">
        <f>INDEX(Inputs!H$4:H$183,MATCH($B54&amp;$C$32,Inputs!$E$4:$E$183,0))</f>
        <v>902148</v>
      </c>
      <c r="F54" s="26">
        <f>INDEX(Inputs!I$4:I$183,MATCH($B54&amp;$C$32,Inputs!$E$4:$E$183,0))</f>
        <v>987057</v>
      </c>
      <c r="G54" s="26">
        <f>INDEX(Inputs!J$4:J$183,MATCH($B54&amp;$C$32,Inputs!$E$4:$E$183,0))</f>
        <v>992423</v>
      </c>
      <c r="H54" s="26">
        <f>INDEX(Inputs!K$4:K$183,MATCH($B54&amp;$C$32,Inputs!$E$4:$E$183,0))</f>
        <v>1004622.0000000001</v>
      </c>
      <c r="I54" s="26">
        <f>INDEX(Inputs!L$4:L$183,MATCH($B54&amp;$C$32,Inputs!$E$4:$E$183,0))</f>
        <v>1013178</v>
      </c>
      <c r="J54" s="26">
        <f>INDEX(Inputs!M$4:M$183,MATCH($B54&amp;$C$32,Inputs!$E$4:$E$183,0))</f>
        <v>1020985</v>
      </c>
      <c r="K54" s="39">
        <f>INDEX(Inputs!N$4:N$183,MATCH($B54&amp;$C$32,Inputs!$E$4:$E$183,0))</f>
        <v>1027222.4966532796</v>
      </c>
      <c r="L54" s="39">
        <f>INDEX(Inputs!O$4:O$183,MATCH($B54&amp;$C$32,Inputs!$E$4:$E$183,0))</f>
        <v>1037273.0990629182</v>
      </c>
      <c r="M54" s="39">
        <f>INDEX(Inputs!P$4:P$183,MATCH($B54&amp;$C$32,Inputs!$E$4:$E$183,0))</f>
        <v>1047474.4511378846</v>
      </c>
      <c r="N54" s="39">
        <f>INDEX(Inputs!Q$4:Q$183,MATCH($B54&amp;$C$32,Inputs!$E$4:$E$183,0))</f>
        <v>1057828.7751004021</v>
      </c>
      <c r="O54" s="39">
        <f>INDEX(Inputs!R$4:R$183,MATCH($B54&amp;$C$32,Inputs!$E$4:$E$183,0))</f>
        <v>1068338.3868808611</v>
      </c>
      <c r="P54" s="39">
        <f>INDEX(Inputs!S$4:S$183,MATCH($B54&amp;$C$32,Inputs!$E$4:$E$183,0))</f>
        <v>1079005.4149933043</v>
      </c>
      <c r="Q54" s="27">
        <f t="shared" si="22"/>
        <v>1030086.859327517</v>
      </c>
      <c r="R54" s="27">
        <f t="shared" ref="R54:V54" si="34">Q54*(1+R26)</f>
        <v>1038744.7018133532</v>
      </c>
      <c r="S54" s="27">
        <f t="shared" si="34"/>
        <v>1047077.0302225574</v>
      </c>
      <c r="T54" s="27">
        <f t="shared" si="34"/>
        <v>1056884.0366768173</v>
      </c>
      <c r="U54" s="27">
        <f t="shared" si="34"/>
        <v>1066314.55429841</v>
      </c>
      <c r="V54" s="27">
        <f t="shared" si="34"/>
        <v>1075716.9085688659</v>
      </c>
      <c r="W54" s="106">
        <f t="shared" si="11"/>
        <v>1030086.859327517</v>
      </c>
      <c r="X54" s="106">
        <f t="shared" si="12"/>
        <v>1038744.7018133532</v>
      </c>
      <c r="Y54" s="106">
        <f t="shared" si="13"/>
        <v>1047077.0302225574</v>
      </c>
      <c r="Z54" s="106">
        <f t="shared" si="14"/>
        <v>1056884.0366768173</v>
      </c>
      <c r="AA54" s="106">
        <f t="shared" si="15"/>
        <v>1066314.55429841</v>
      </c>
      <c r="AB54" s="106">
        <f t="shared" si="16"/>
        <v>1075716.9085688659</v>
      </c>
      <c r="AC54" s="70"/>
      <c r="AD54" s="64" t="s">
        <v>39</v>
      </c>
    </row>
    <row r="55" spans="1:42" s="83" customFormat="1" ht="13">
      <c r="A55" s="3"/>
      <c r="B55" s="20" t="s">
        <v>37</v>
      </c>
      <c r="C55" s="26">
        <f>INDEX(Inputs!F$4:F$183,MATCH($B55&amp;$C$32,Inputs!$E$4:$E$183,0))</f>
        <v>701284</v>
      </c>
      <c r="D55" s="26">
        <f>INDEX(Inputs!G$4:G$183,MATCH($B55&amp;$C$32,Inputs!$E$4:$E$183,0))</f>
        <v>702812</v>
      </c>
      <c r="E55" s="26">
        <f>INDEX(Inputs!H$4:H$183,MATCH($B55&amp;$C$32,Inputs!$E$4:$E$183,0))</f>
        <v>714353.00000000012</v>
      </c>
      <c r="F55" s="26">
        <f>INDEX(Inputs!I$4:I$183,MATCH($B55&amp;$C$32,Inputs!$E$4:$E$183,0))</f>
        <v>721843.00000000012</v>
      </c>
      <c r="G55" s="26">
        <f>INDEX(Inputs!J$4:J$183,MATCH($B55&amp;$C$32,Inputs!$E$4:$E$183,0))</f>
        <v>724928</v>
      </c>
      <c r="H55" s="26">
        <f>INDEX(Inputs!K$4:K$183,MATCH($B55&amp;$C$32,Inputs!$E$4:$E$183,0))</f>
        <v>728848.00000000012</v>
      </c>
      <c r="I55" s="26">
        <f>INDEX(Inputs!L$4:L$183,MATCH($B55&amp;$C$32,Inputs!$E$4:$E$183,0))</f>
        <v>735858</v>
      </c>
      <c r="J55" s="26">
        <f>INDEX(Inputs!M$4:M$183,MATCH($B55&amp;$C$32,Inputs!$E$4:$E$183,0))</f>
        <v>737113.99999999988</v>
      </c>
      <c r="K55" s="39">
        <f>INDEX(Inputs!N$4:N$183,MATCH($B55&amp;$C$32,Inputs!$E$4:$E$183,0))</f>
        <v>753947.74969778303</v>
      </c>
      <c r="L55" s="39">
        <f>INDEX(Inputs!O$4:O$183,MATCH($B55&amp;$C$32,Inputs!$E$4:$E$183,0))</f>
        <v>762857.4651025089</v>
      </c>
      <c r="M55" s="39">
        <f>INDEX(Inputs!P$4:P$183,MATCH($B55&amp;$C$32,Inputs!$E$4:$E$183,0))</f>
        <v>771295.84427752485</v>
      </c>
      <c r="N55" s="39">
        <f>INDEX(Inputs!Q$4:Q$183,MATCH($B55&amp;$C$32,Inputs!$E$4:$E$183,0))</f>
        <v>779349.54073983186</v>
      </c>
      <c r="O55" s="39">
        <f>INDEX(Inputs!R$4:R$183,MATCH($B55&amp;$C$32,Inputs!$E$4:$E$183,0))</f>
        <v>787170.09956133773</v>
      </c>
      <c r="P55" s="39">
        <f>INDEX(Inputs!S$4:S$183,MATCH($B55&amp;$C$32,Inputs!$E$4:$E$183,0))</f>
        <v>794791.73704289563</v>
      </c>
      <c r="Q55" s="27">
        <f t="shared" si="22"/>
        <v>741052.13745033788</v>
      </c>
      <c r="R55" s="27">
        <f t="shared" ref="R55:V55" si="35">Q55*(1+R27)</f>
        <v>744736.14197671751</v>
      </c>
      <c r="S55" s="27">
        <f t="shared" si="35"/>
        <v>748170.65476187703</v>
      </c>
      <c r="T55" s="27">
        <f t="shared" si="35"/>
        <v>752706.17413423967</v>
      </c>
      <c r="U55" s="27">
        <f t="shared" si="35"/>
        <v>757036.01131111546</v>
      </c>
      <c r="V55" s="27">
        <f t="shared" si="35"/>
        <v>761383.55473427684</v>
      </c>
      <c r="W55" s="106">
        <f t="shared" si="11"/>
        <v>741052.13745033788</v>
      </c>
      <c r="X55" s="106">
        <f t="shared" si="12"/>
        <v>744736.14197671751</v>
      </c>
      <c r="Y55" s="106">
        <f t="shared" si="13"/>
        <v>748170.65476187703</v>
      </c>
      <c r="Z55" s="106">
        <f t="shared" si="14"/>
        <v>752706.17413423967</v>
      </c>
      <c r="AA55" s="106">
        <f t="shared" si="15"/>
        <v>757036.01131111546</v>
      </c>
      <c r="AB55" s="106">
        <f t="shared" si="16"/>
        <v>761383.55473427684</v>
      </c>
      <c r="AC55" s="70"/>
      <c r="AD55" s="64" t="s">
        <v>39</v>
      </c>
    </row>
    <row r="56" spans="1:42" s="83" customFormat="1" ht="13">
      <c r="A56" s="3"/>
      <c r="B56" s="21" t="s">
        <v>40</v>
      </c>
      <c r="C56" s="29">
        <f t="shared" ref="C56:V56" si="36">SUM(C36:C55)</f>
        <v>28413403.879999999</v>
      </c>
      <c r="D56" s="29">
        <f t="shared" si="36"/>
        <v>28610606.75</v>
      </c>
      <c r="E56" s="29">
        <f t="shared" si="36"/>
        <v>28769356</v>
      </c>
      <c r="F56" s="29">
        <f t="shared" si="36"/>
        <v>29017363</v>
      </c>
      <c r="G56" s="29">
        <f t="shared" si="36"/>
        <v>29241897</v>
      </c>
      <c r="H56" s="29">
        <f t="shared" si="36"/>
        <v>29409737</v>
      </c>
      <c r="I56" s="29">
        <f t="shared" si="36"/>
        <v>33413634</v>
      </c>
      <c r="J56" s="29">
        <f t="shared" si="36"/>
        <v>33689237</v>
      </c>
      <c r="K56" s="29">
        <f t="shared" ref="K56:P56" si="37">SUM(K36:K55)</f>
        <v>30137486.055754796</v>
      </c>
      <c r="L56" s="29">
        <f t="shared" si="37"/>
        <v>30408864.712714229</v>
      </c>
      <c r="M56" s="29">
        <f t="shared" si="37"/>
        <v>30678382.036201458</v>
      </c>
      <c r="N56" s="29">
        <f t="shared" si="37"/>
        <v>30948792.73587396</v>
      </c>
      <c r="O56" s="29">
        <f t="shared" si="37"/>
        <v>31218702.600402012</v>
      </c>
      <c r="P56" s="29">
        <f t="shared" si="37"/>
        <v>31486153.876330487</v>
      </c>
      <c r="Q56" s="29">
        <f t="shared" si="36"/>
        <v>30154812.306191619</v>
      </c>
      <c r="R56" s="29">
        <f t="shared" si="36"/>
        <v>30351075.702012453</v>
      </c>
      <c r="S56" s="29">
        <f t="shared" si="36"/>
        <v>30534124.622711662</v>
      </c>
      <c r="T56" s="29">
        <f t="shared" si="36"/>
        <v>30759569.820986446</v>
      </c>
      <c r="U56" s="29">
        <f t="shared" si="36"/>
        <v>30976873.114510812</v>
      </c>
      <c r="V56" s="29">
        <f t="shared" si="36"/>
        <v>31193513.304408986</v>
      </c>
      <c r="W56" s="136">
        <f t="shared" si="11"/>
        <v>30154812.306191619</v>
      </c>
      <c r="X56" s="136">
        <f t="shared" si="12"/>
        <v>30351075.702012453</v>
      </c>
      <c r="Y56" s="136">
        <f t="shared" si="13"/>
        <v>30534124.622711662</v>
      </c>
      <c r="Z56" s="136">
        <f t="shared" si="14"/>
        <v>30759569.820986446</v>
      </c>
      <c r="AA56" s="136">
        <f t="shared" si="15"/>
        <v>30976873.114510812</v>
      </c>
      <c r="AB56" s="136">
        <f t="shared" si="16"/>
        <v>31193513.304408986</v>
      </c>
      <c r="AC56" s="22"/>
      <c r="AD56" s="64" t="s">
        <v>39</v>
      </c>
    </row>
    <row r="57" spans="1:42">
      <c r="C57" s="6"/>
      <c r="W57" s="71"/>
      <c r="X57" s="71"/>
      <c r="Y57" s="71"/>
      <c r="Z57" s="71"/>
      <c r="AA57" s="71"/>
      <c r="AB57" s="71"/>
      <c r="AC57" s="70"/>
      <c r="AD57" s="67"/>
    </row>
    <row r="58" spans="1:42" ht="18">
      <c r="A58" s="14" t="s">
        <v>66</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1:42">
      <c r="B59" s="7"/>
      <c r="C59" s="8"/>
      <c r="D59" s="8"/>
      <c r="E59" s="8"/>
      <c r="F59" s="8"/>
      <c r="G59" s="8"/>
      <c r="H59" s="8"/>
      <c r="I59" s="8"/>
      <c r="J59" s="8"/>
      <c r="K59" s="8"/>
      <c r="L59" s="8"/>
      <c r="M59" s="8"/>
      <c r="N59" s="8"/>
      <c r="O59" s="8"/>
      <c r="P59" s="8"/>
      <c r="Q59" s="8"/>
      <c r="R59" s="8"/>
      <c r="S59" s="8"/>
      <c r="T59" s="8"/>
      <c r="U59" s="8"/>
      <c r="V59" s="8"/>
      <c r="W59" s="71"/>
      <c r="X59" s="71"/>
      <c r="Y59" s="71"/>
      <c r="Z59" s="71"/>
      <c r="AA59" s="71"/>
      <c r="AB59" s="71"/>
      <c r="AD59" s="67"/>
    </row>
    <row r="60" spans="1:42">
      <c r="B60" s="18" t="s">
        <v>44</v>
      </c>
      <c r="C60" s="2" t="s">
        <v>86</v>
      </c>
      <c r="W60" s="71"/>
      <c r="X60" s="71"/>
      <c r="Y60" s="71"/>
      <c r="Z60" s="71"/>
      <c r="AA60" s="71"/>
      <c r="AB60" s="71"/>
      <c r="AD60" s="67"/>
    </row>
    <row r="61" spans="1:42" s="130" customFormat="1" ht="36" customHeight="1">
      <c r="A61" s="128"/>
      <c r="B61" s="129"/>
      <c r="C61" s="140" t="s">
        <v>64</v>
      </c>
      <c r="D61" s="140"/>
      <c r="E61" s="140"/>
      <c r="F61" s="140"/>
      <c r="G61" s="140"/>
      <c r="H61" s="140"/>
      <c r="I61" s="140"/>
      <c r="J61" s="139"/>
      <c r="K61" s="147" t="s">
        <v>65</v>
      </c>
      <c r="L61" s="147"/>
      <c r="M61" s="147"/>
      <c r="N61" s="147"/>
      <c r="O61" s="147"/>
      <c r="P61" s="148"/>
      <c r="Q61" s="141" t="s">
        <v>303</v>
      </c>
      <c r="R61" s="131"/>
      <c r="S61" s="131"/>
      <c r="T61" s="131"/>
      <c r="U61" s="131"/>
      <c r="V61" s="132"/>
      <c r="W61" s="138" t="s">
        <v>0</v>
      </c>
      <c r="X61" s="78"/>
      <c r="Y61" s="78"/>
      <c r="Z61" s="78"/>
      <c r="AA61" s="78"/>
      <c r="AB61" s="78"/>
      <c r="AC61" s="158"/>
      <c r="AD61" s="159" t="s">
        <v>0</v>
      </c>
    </row>
    <row r="62" spans="1:42" s="92" customFormat="1" ht="17.25" customHeight="1" thickBot="1">
      <c r="A62" s="51"/>
      <c r="B62" s="50"/>
      <c r="C62" s="47" t="s">
        <v>8</v>
      </c>
      <c r="D62" s="47" t="s">
        <v>9</v>
      </c>
      <c r="E62" s="47" t="s">
        <v>10</v>
      </c>
      <c r="F62" s="47" t="s">
        <v>11</v>
      </c>
      <c r="G62" s="47" t="s">
        <v>12</v>
      </c>
      <c r="H62" s="47" t="s">
        <v>13</v>
      </c>
      <c r="I62" s="47" t="s">
        <v>14</v>
      </c>
      <c r="J62" s="134" t="s">
        <v>15</v>
      </c>
      <c r="K62" s="62" t="s">
        <v>16</v>
      </c>
      <c r="L62" s="62" t="s">
        <v>17</v>
      </c>
      <c r="M62" s="62" t="s">
        <v>18</v>
      </c>
      <c r="N62" s="62" t="s">
        <v>19</v>
      </c>
      <c r="O62" s="62" t="s">
        <v>20</v>
      </c>
      <c r="P62" s="62" t="s">
        <v>21</v>
      </c>
      <c r="Q62" s="53" t="s">
        <v>16</v>
      </c>
      <c r="R62" s="53" t="s">
        <v>17</v>
      </c>
      <c r="S62" s="53" t="s">
        <v>18</v>
      </c>
      <c r="T62" s="53" t="s">
        <v>19</v>
      </c>
      <c r="U62" s="53" t="s">
        <v>20</v>
      </c>
      <c r="V62" s="53" t="s">
        <v>21</v>
      </c>
      <c r="W62" s="63" t="s">
        <v>16</v>
      </c>
      <c r="X62" s="63" t="s">
        <v>17</v>
      </c>
      <c r="Y62" s="63" t="s">
        <v>18</v>
      </c>
      <c r="Z62" s="63" t="s">
        <v>19</v>
      </c>
      <c r="AA62" s="63" t="s">
        <v>20</v>
      </c>
      <c r="AB62" s="63" t="s">
        <v>21</v>
      </c>
      <c r="AC62" s="158"/>
      <c r="AD62" s="159"/>
    </row>
    <row r="63" spans="1:42" s="93" customFormat="1" ht="15" customHeight="1">
      <c r="A63" s="5"/>
      <c r="B63" s="58" t="s">
        <v>38</v>
      </c>
      <c r="C63" s="57">
        <v>1</v>
      </c>
      <c r="D63" s="57">
        <v>2</v>
      </c>
      <c r="E63" s="57">
        <v>3</v>
      </c>
      <c r="F63" s="57">
        <v>4</v>
      </c>
      <c r="G63" s="57">
        <v>5</v>
      </c>
      <c r="H63" s="57">
        <v>6</v>
      </c>
      <c r="I63" s="58">
        <v>7</v>
      </c>
      <c r="J63" s="57">
        <v>8</v>
      </c>
      <c r="K63" s="59">
        <v>9</v>
      </c>
      <c r="L63" s="59">
        <v>10</v>
      </c>
      <c r="M63" s="59">
        <v>11</v>
      </c>
      <c r="N63" s="59">
        <v>12</v>
      </c>
      <c r="O63" s="59">
        <v>13</v>
      </c>
      <c r="P63" s="59">
        <v>14</v>
      </c>
      <c r="Q63" s="60">
        <f>J63+1</f>
        <v>9</v>
      </c>
      <c r="R63" s="60">
        <f t="shared" ref="R63" si="38">Q63+1</f>
        <v>10</v>
      </c>
      <c r="S63" s="60">
        <f t="shared" ref="S63" si="39">R63+1</f>
        <v>11</v>
      </c>
      <c r="T63" s="60">
        <f t="shared" ref="T63" si="40">S63+1</f>
        <v>12</v>
      </c>
      <c r="U63" s="60">
        <f t="shared" ref="U63" si="41">T63+1</f>
        <v>13</v>
      </c>
      <c r="V63" s="60">
        <f t="shared" ref="V63" si="42">U63+1</f>
        <v>14</v>
      </c>
      <c r="W63" s="77">
        <v>9</v>
      </c>
      <c r="X63" s="77">
        <v>10</v>
      </c>
      <c r="Y63" s="77">
        <v>11</v>
      </c>
      <c r="Z63" s="77">
        <v>12</v>
      </c>
      <c r="AA63" s="77">
        <v>13</v>
      </c>
      <c r="AB63" s="77">
        <v>14</v>
      </c>
      <c r="AC63" s="66"/>
      <c r="AD63" s="76"/>
      <c r="AF63" s="149" t="s">
        <v>118</v>
      </c>
      <c r="AG63" s="150"/>
      <c r="AH63" s="150"/>
      <c r="AI63" s="150"/>
      <c r="AJ63" s="150"/>
      <c r="AK63" s="150"/>
      <c r="AL63" s="150"/>
      <c r="AM63" s="150"/>
      <c r="AN63" s="150"/>
      <c r="AO63" s="150"/>
      <c r="AP63" s="151"/>
    </row>
    <row r="64" spans="1:42" s="83" customFormat="1" ht="14.15" customHeight="1">
      <c r="A64" s="3"/>
      <c r="B64" s="20" t="s">
        <v>7</v>
      </c>
      <c r="C64" s="26">
        <f>INDEX(Inputs!F$4:F$183,MATCH($B64&amp;$C$60,Inputs!$E$4:$E$183,0))</f>
        <v>37965.031529</v>
      </c>
      <c r="D64" s="26">
        <f>INDEX(Inputs!G$4:G$183,MATCH($B64&amp;$C$60,Inputs!$E$4:$E$183,0))</f>
        <v>38094.539452999998</v>
      </c>
      <c r="E64" s="26">
        <f>INDEX(Inputs!H$4:H$183,MATCH($B64&amp;$C$60,Inputs!$E$4:$E$183,0))</f>
        <v>38164.459453000003</v>
      </c>
      <c r="F64" s="26">
        <f>INDEX(Inputs!I$4:I$183,MATCH($B64&amp;$C$60,Inputs!$E$4:$E$183,0))</f>
        <v>38183.459453000003</v>
      </c>
      <c r="G64" s="26">
        <f>INDEX(Inputs!J$4:J$183,MATCH($B64&amp;$C$60,Inputs!$E$4:$E$183,0))</f>
        <v>38273.119452999999</v>
      </c>
      <c r="H64" s="26">
        <f>INDEX(Inputs!K$4:K$183,MATCH($B64&amp;$C$60,Inputs!$E$4:$E$183,0))</f>
        <v>38413.689452999999</v>
      </c>
      <c r="I64" s="26">
        <f>INDEX(Inputs!L$4:L$183,MATCH($B64&amp;$C$60,Inputs!$E$4:$E$183,0))</f>
        <v>39067</v>
      </c>
      <c r="J64" s="26">
        <f>INDEX(Inputs!M$4:M$183,MATCH($B64&amp;$C$60,Inputs!$E$4:$E$183,0))</f>
        <v>39231.370000000003</v>
      </c>
      <c r="K64" s="39">
        <f>INDEX(Inputs!N$4:N$183,MATCH($B64&amp;$C$60,Inputs!$E$4:$E$183,0))</f>
        <v>39500</v>
      </c>
      <c r="L64" s="39">
        <f>INDEX(Inputs!O$4:O$183,MATCH($B64&amp;$C$60,Inputs!$E$4:$E$183,0))</f>
        <v>39719</v>
      </c>
      <c r="M64" s="39">
        <f>INDEX(Inputs!P$4:P$183,MATCH($B64&amp;$C$60,Inputs!$E$4:$E$183,0))</f>
        <v>39919</v>
      </c>
      <c r="N64" s="39">
        <f>INDEX(Inputs!Q$4:Q$183,MATCH($B64&amp;$C$60,Inputs!$E$4:$E$183,0))</f>
        <v>40096</v>
      </c>
      <c r="O64" s="39">
        <f>INDEX(Inputs!R$4:R$183,MATCH($B64&amp;$C$60,Inputs!$E$4:$E$183,0))</f>
        <v>40285</v>
      </c>
      <c r="P64" s="39">
        <f>INDEX(Inputs!S$4:S$183,MATCH($B64&amp;$C$60,Inputs!$E$4:$E$183,0))</f>
        <v>40827</v>
      </c>
      <c r="Q64" s="27">
        <f xml:space="preserve"> INTERCEPT($C64:$J64,$C$63:$J$63)+SLOPE($C64:$J64,$C$63:$J$63)*Q$63</f>
        <v>39204.299065250001</v>
      </c>
      <c r="R64" s="27">
        <f t="shared" ref="R64:V64" si="43" xml:space="preserve"> INTERCEPT($C64:$J64,$C$63:$J$63)+SLOPE($C64:$J64,$C$63:$J$63)*R$63</f>
        <v>39377.680279916669</v>
      </c>
      <c r="S64" s="27">
        <f t="shared" si="43"/>
        <v>39551.061494583337</v>
      </c>
      <c r="T64" s="27">
        <f t="shared" si="43"/>
        <v>39724.442709249997</v>
      </c>
      <c r="U64" s="27">
        <f t="shared" si="43"/>
        <v>39897.823923916665</v>
      </c>
      <c r="V64" s="27">
        <f t="shared" si="43"/>
        <v>40071.205138583333</v>
      </c>
      <c r="W64" s="106">
        <f t="shared" ref="W64:AB64" si="44">AVERAGE(K64,Q64)</f>
        <v>39352.149532625001</v>
      </c>
      <c r="X64" s="106">
        <f t="shared" si="44"/>
        <v>39548.340139958338</v>
      </c>
      <c r="Y64" s="106">
        <f t="shared" si="44"/>
        <v>39735.030747291668</v>
      </c>
      <c r="Z64" s="106">
        <f t="shared" si="44"/>
        <v>39910.221354624999</v>
      </c>
      <c r="AA64" s="106">
        <f t="shared" si="44"/>
        <v>40091.411961958336</v>
      </c>
      <c r="AB64" s="106">
        <f t="shared" si="44"/>
        <v>40449.102569291666</v>
      </c>
      <c r="AC64" s="67"/>
      <c r="AD64" s="64" t="s">
        <v>39</v>
      </c>
      <c r="AF64" s="152"/>
      <c r="AG64" s="153"/>
      <c r="AH64" s="153"/>
      <c r="AI64" s="153"/>
      <c r="AJ64" s="153"/>
      <c r="AK64" s="153"/>
      <c r="AL64" s="153"/>
      <c r="AM64" s="153"/>
      <c r="AN64" s="153"/>
      <c r="AO64" s="153"/>
      <c r="AP64" s="154"/>
    </row>
    <row r="65" spans="1:42" s="83" customFormat="1" ht="14.15" customHeight="1">
      <c r="A65" s="3"/>
      <c r="B65" s="20" t="s">
        <v>102</v>
      </c>
      <c r="C65" s="26">
        <f>INDEX(Inputs!F$4:F$183,MATCH($B65&amp;$C$60,Inputs!$E$4:$E$183,0))</f>
        <v>0</v>
      </c>
      <c r="D65" s="26">
        <f>INDEX(Inputs!G$4:G$183,MATCH($B65&amp;$C$60,Inputs!$E$4:$E$183,0))</f>
        <v>0</v>
      </c>
      <c r="E65" s="26">
        <f>INDEX(Inputs!H$4:H$183,MATCH($B65&amp;$C$60,Inputs!$E$4:$E$183,0))</f>
        <v>0</v>
      </c>
      <c r="F65" s="26">
        <f>INDEX(Inputs!I$4:I$183,MATCH($B65&amp;$C$60,Inputs!$E$4:$E$183,0))</f>
        <v>0</v>
      </c>
      <c r="G65" s="26">
        <f>INDEX(Inputs!J$4:J$183,MATCH($B65&amp;$C$60,Inputs!$E$4:$E$183,0))</f>
        <v>0</v>
      </c>
      <c r="H65" s="26">
        <f>INDEX(Inputs!K$4:K$183,MATCH($B65&amp;$C$60,Inputs!$E$4:$E$183,0))</f>
        <v>0</v>
      </c>
      <c r="I65" s="26">
        <f>INDEX(Inputs!L$4:L$183,MATCH($B65&amp;$C$60,Inputs!$E$4:$E$183,0))</f>
        <v>2630.6137800000001</v>
      </c>
      <c r="J65" s="26">
        <f>INDEX(Inputs!M$4:M$183,MATCH($B65&amp;$C$60,Inputs!$E$4:$E$183,0))</f>
        <v>2610.0845890000001</v>
      </c>
      <c r="K65" s="39">
        <f>INDEX(Inputs!N$4:N$183,MATCH($B65&amp;$C$60,Inputs!$E$4:$E$183,0))</f>
        <v>2652.0137800000002</v>
      </c>
      <c r="L65" s="39">
        <f>INDEX(Inputs!O$4:O$183,MATCH($B65&amp;$C$60,Inputs!$E$4:$E$183,0))</f>
        <v>2662.71378</v>
      </c>
      <c r="M65" s="39">
        <f>INDEX(Inputs!P$4:P$183,MATCH($B65&amp;$C$60,Inputs!$E$4:$E$183,0))</f>
        <v>2673.4137799999999</v>
      </c>
      <c r="N65" s="39">
        <f>INDEX(Inputs!Q$4:Q$183,MATCH($B65&amp;$C$60,Inputs!$E$4:$E$183,0))</f>
        <v>2684.1137800000001</v>
      </c>
      <c r="O65" s="39">
        <f>INDEX(Inputs!R$4:R$183,MATCH($B65&amp;$C$60,Inputs!$E$4:$E$183,0))</f>
        <v>2694.81378</v>
      </c>
      <c r="P65" s="39">
        <f>INDEX(Inputs!S$4:S$183,MATCH($B65&amp;$C$60,Inputs!$E$4:$E$183,0))</f>
        <v>2705.5137800000002</v>
      </c>
      <c r="Q65" s="27"/>
      <c r="R65" s="27"/>
      <c r="S65" s="27"/>
      <c r="T65" s="27"/>
      <c r="U65" s="27"/>
      <c r="V65" s="27"/>
      <c r="W65" s="106">
        <f t="shared" ref="W65:AB65" si="45" xml:space="preserve"> IF($AD65="Company forecast",K65, IF($AD65="Ofwat forecast",Q65))</f>
        <v>2652.0137800000002</v>
      </c>
      <c r="X65" s="106">
        <f t="shared" si="45"/>
        <v>2662.71378</v>
      </c>
      <c r="Y65" s="106">
        <f t="shared" si="45"/>
        <v>2673.4137799999999</v>
      </c>
      <c r="Z65" s="106">
        <f t="shared" si="45"/>
        <v>2684.1137800000001</v>
      </c>
      <c r="AA65" s="106">
        <f t="shared" si="45"/>
        <v>2694.81378</v>
      </c>
      <c r="AB65" s="106">
        <f t="shared" si="45"/>
        <v>2705.5137800000002</v>
      </c>
      <c r="AC65" s="67"/>
      <c r="AD65" s="64" t="s">
        <v>103</v>
      </c>
      <c r="AF65" s="152"/>
      <c r="AG65" s="153"/>
      <c r="AH65" s="153"/>
      <c r="AI65" s="153"/>
      <c r="AJ65" s="153"/>
      <c r="AK65" s="153"/>
      <c r="AL65" s="153"/>
      <c r="AM65" s="153"/>
      <c r="AN65" s="153"/>
      <c r="AO65" s="153"/>
      <c r="AP65" s="154"/>
    </row>
    <row r="66" spans="1:42" s="83" customFormat="1" ht="14.15" customHeight="1">
      <c r="A66" s="3"/>
      <c r="B66" s="20" t="s">
        <v>22</v>
      </c>
      <c r="C66" s="26">
        <f>INDEX(Inputs!F$4:F$183,MATCH($B66&amp;$C$60,Inputs!$E$4:$E$183,0))</f>
        <v>24967.8</v>
      </c>
      <c r="D66" s="26">
        <f>INDEX(Inputs!G$4:G$183,MATCH($B66&amp;$C$60,Inputs!$E$4:$E$183,0))</f>
        <v>25597.4</v>
      </c>
      <c r="E66" s="26">
        <f>INDEX(Inputs!H$4:H$183,MATCH($B66&amp;$C$60,Inputs!$E$4:$E$183,0))</f>
        <v>25803.7</v>
      </c>
      <c r="F66" s="26">
        <f>INDEX(Inputs!I$4:I$183,MATCH($B66&amp;$C$60,Inputs!$E$4:$E$183,0))</f>
        <v>25867</v>
      </c>
      <c r="G66" s="26">
        <f>INDEX(Inputs!J$4:J$183,MATCH($B66&amp;$C$60,Inputs!$E$4:$E$183,0))</f>
        <v>25951.3</v>
      </c>
      <c r="H66" s="26">
        <f>INDEX(Inputs!K$4:K$183,MATCH($B66&amp;$C$60,Inputs!$E$4:$E$183,0))</f>
        <v>26003.5</v>
      </c>
      <c r="I66" s="26">
        <f>INDEX(Inputs!L$4:L$183,MATCH($B66&amp;$C$60,Inputs!$E$4:$E$183,0))</f>
        <v>26095</v>
      </c>
      <c r="J66" s="26">
        <f>INDEX(Inputs!M$4:M$183,MATCH($B66&amp;$C$60,Inputs!$E$4:$E$183,0))</f>
        <v>26215.3</v>
      </c>
      <c r="K66" s="39">
        <f>INDEX(Inputs!N$4:N$183,MATCH($B66&amp;$C$60,Inputs!$E$4:$E$183,0))</f>
        <v>26315</v>
      </c>
      <c r="L66" s="39">
        <f>INDEX(Inputs!O$4:O$183,MATCH($B66&amp;$C$60,Inputs!$E$4:$E$183,0))</f>
        <v>26400</v>
      </c>
      <c r="M66" s="39">
        <f>INDEX(Inputs!P$4:P$183,MATCH($B66&amp;$C$60,Inputs!$E$4:$E$183,0))</f>
        <v>26550</v>
      </c>
      <c r="N66" s="39">
        <f>INDEX(Inputs!Q$4:Q$183,MATCH($B66&amp;$C$60,Inputs!$E$4:$E$183,0))</f>
        <v>26692</v>
      </c>
      <c r="O66" s="39">
        <f>INDEX(Inputs!R$4:R$183,MATCH($B66&amp;$C$60,Inputs!$E$4:$E$183,0))</f>
        <v>26845</v>
      </c>
      <c r="P66" s="39">
        <f>INDEX(Inputs!S$4:S$183,MATCH($B66&amp;$C$60,Inputs!$E$4:$E$183,0))</f>
        <v>27004</v>
      </c>
      <c r="Q66" s="27">
        <f t="shared" ref="Q66:V66" si="46" xml:space="preserve"> INTERCEPT($C66:$J66,$C$63:$J$63)+SLOPE($C66:$J66,$C$63:$J$63)*Q$63</f>
        <v>26450.35</v>
      </c>
      <c r="R66" s="27">
        <f t="shared" si="46"/>
        <v>26592.066666666666</v>
      </c>
      <c r="S66" s="27">
        <f t="shared" si="46"/>
        <v>26733.783333333333</v>
      </c>
      <c r="T66" s="27">
        <f t="shared" si="46"/>
        <v>26875.5</v>
      </c>
      <c r="U66" s="27">
        <f t="shared" si="46"/>
        <v>27017.216666666667</v>
      </c>
      <c r="V66" s="27">
        <f t="shared" si="46"/>
        <v>27158.933333333334</v>
      </c>
      <c r="W66" s="106">
        <f t="shared" ref="W66:AB68" si="47">AVERAGE(K66,Q66)</f>
        <v>26382.674999999999</v>
      </c>
      <c r="X66" s="106">
        <f t="shared" si="47"/>
        <v>26496.033333333333</v>
      </c>
      <c r="Y66" s="106">
        <f t="shared" si="47"/>
        <v>26641.891666666666</v>
      </c>
      <c r="Z66" s="106">
        <f t="shared" si="47"/>
        <v>26783.75</v>
      </c>
      <c r="AA66" s="106">
        <f t="shared" si="47"/>
        <v>26931.108333333334</v>
      </c>
      <c r="AB66" s="106">
        <f t="shared" si="47"/>
        <v>27081.466666666667</v>
      </c>
      <c r="AC66" s="67"/>
      <c r="AD66" s="64" t="s">
        <v>39</v>
      </c>
      <c r="AF66" s="152"/>
      <c r="AG66" s="153"/>
      <c r="AH66" s="153"/>
      <c r="AI66" s="153"/>
      <c r="AJ66" s="153"/>
      <c r="AK66" s="153"/>
      <c r="AL66" s="153"/>
      <c r="AM66" s="153"/>
      <c r="AN66" s="153"/>
      <c r="AO66" s="153"/>
      <c r="AP66" s="154"/>
    </row>
    <row r="67" spans="1:42" s="83" customFormat="1" ht="14.15" customHeight="1">
      <c r="A67" s="3"/>
      <c r="B67" s="20" t="s">
        <v>23</v>
      </c>
      <c r="C67" s="26">
        <f>INDEX(Inputs!F$4:F$183,MATCH($B67&amp;$C$60,Inputs!$E$4:$E$183,0))</f>
        <v>41661.434806974001</v>
      </c>
      <c r="D67" s="26">
        <f>INDEX(Inputs!G$4:G$183,MATCH($B67&amp;$C$60,Inputs!$E$4:$E$183,0))</f>
        <v>41661.434806974001</v>
      </c>
      <c r="E67" s="26">
        <f>INDEX(Inputs!H$4:H$183,MATCH($B67&amp;$C$60,Inputs!$E$4:$E$183,0))</f>
        <v>41661.434806974001</v>
      </c>
      <c r="F67" s="26">
        <f>INDEX(Inputs!I$4:I$183,MATCH($B67&amp;$C$60,Inputs!$E$4:$E$183,0))</f>
        <v>41798.972245102006</v>
      </c>
      <c r="G67" s="26">
        <f>INDEX(Inputs!J$4:J$183,MATCH($B67&amp;$C$60,Inputs!$E$4:$E$183,0))</f>
        <v>41964.499636233006</v>
      </c>
      <c r="H67" s="26">
        <f>INDEX(Inputs!K$4:K$183,MATCH($B67&amp;$C$60,Inputs!$E$4:$E$183,0))</f>
        <v>42094</v>
      </c>
      <c r="I67" s="26">
        <f>INDEX(Inputs!L$4:L$183,MATCH($B67&amp;$C$60,Inputs!$E$4:$E$183,0))</f>
        <v>43029.064099506999</v>
      </c>
      <c r="J67" s="26">
        <f>INDEX(Inputs!M$4:M$183,MATCH($B67&amp;$C$60,Inputs!$E$4:$E$183,0))</f>
        <v>43156.099369308002</v>
      </c>
      <c r="K67" s="39">
        <f>INDEX(Inputs!N$4:N$183,MATCH($B67&amp;$C$60,Inputs!$E$4:$E$183,0))</f>
        <v>43350.512779908</v>
      </c>
      <c r="L67" s="39">
        <f>INDEX(Inputs!O$4:O$183,MATCH($B67&amp;$C$60,Inputs!$E$4:$E$183,0))</f>
        <v>43463.198650708</v>
      </c>
      <c r="M67" s="39">
        <f>INDEX(Inputs!P$4:P$183,MATCH($B67&amp;$C$60,Inputs!$E$4:$E$183,0))</f>
        <v>43535.827147266005</v>
      </c>
      <c r="N67" s="39">
        <f>INDEX(Inputs!Q$4:Q$183,MATCH($B67&amp;$C$60,Inputs!$E$4:$E$183,0))</f>
        <v>43633.427147266004</v>
      </c>
      <c r="O67" s="39">
        <f>INDEX(Inputs!R$4:R$183,MATCH($B67&amp;$C$60,Inputs!$E$4:$E$183,0))</f>
        <v>43731.127147266001</v>
      </c>
      <c r="P67" s="39">
        <f>INDEX(Inputs!S$4:S$183,MATCH($B67&amp;$C$60,Inputs!$E$4:$E$183,0))</f>
        <v>43828.827147266005</v>
      </c>
      <c r="Q67" s="27">
        <f t="shared" ref="Q67:V68" si="48" xml:space="preserve"> INTERCEPT($C67:$J67,$C$63:$J$63)+SLOPE($C67:$J67,$C$63:$J$63)*Q$63</f>
        <v>43133.582901877497</v>
      </c>
      <c r="R67" s="27">
        <f t="shared" si="48"/>
        <v>43356.964108653832</v>
      </c>
      <c r="S67" s="27">
        <f t="shared" si="48"/>
        <v>43580.345315430168</v>
      </c>
      <c r="T67" s="27">
        <f t="shared" si="48"/>
        <v>43803.726522206496</v>
      </c>
      <c r="U67" s="27">
        <f t="shared" si="48"/>
        <v>44027.107728982832</v>
      </c>
      <c r="V67" s="27">
        <f t="shared" si="48"/>
        <v>44250.48893575916</v>
      </c>
      <c r="W67" s="106">
        <f t="shared" si="47"/>
        <v>43242.047840892745</v>
      </c>
      <c r="X67" s="106">
        <f t="shared" si="47"/>
        <v>43410.081379680916</v>
      </c>
      <c r="Y67" s="106">
        <f t="shared" si="47"/>
        <v>43558.08623134809</v>
      </c>
      <c r="Z67" s="106">
        <f t="shared" si="47"/>
        <v>43718.576834736246</v>
      </c>
      <c r="AA67" s="106">
        <f t="shared" si="47"/>
        <v>43879.11743812442</v>
      </c>
      <c r="AB67" s="106">
        <f t="shared" si="47"/>
        <v>44039.658041512579</v>
      </c>
      <c r="AC67" s="67"/>
      <c r="AD67" s="64" t="s">
        <v>39</v>
      </c>
      <c r="AF67" s="152"/>
      <c r="AG67" s="153"/>
      <c r="AH67" s="153"/>
      <c r="AI67" s="153"/>
      <c r="AJ67" s="153"/>
      <c r="AK67" s="153"/>
      <c r="AL67" s="153"/>
      <c r="AM67" s="153"/>
      <c r="AN67" s="153"/>
      <c r="AO67" s="153"/>
      <c r="AP67" s="154"/>
    </row>
    <row r="68" spans="1:42" s="83" customFormat="1" ht="14.15" customHeight="1">
      <c r="A68" s="3"/>
      <c r="B68" s="20" t="s">
        <v>24</v>
      </c>
      <c r="C68" s="26">
        <f>INDEX(Inputs!F$4:F$183,MATCH($B68&amp;$C$60,Inputs!$E$4:$E$183,0))</f>
        <v>13733.890000000001</v>
      </c>
      <c r="D68" s="26">
        <f>INDEX(Inputs!G$4:G$183,MATCH($B68&amp;$C$60,Inputs!$E$4:$E$183,0))</f>
        <v>13753.67</v>
      </c>
      <c r="E68" s="26">
        <f>INDEX(Inputs!H$4:H$183,MATCH($B68&amp;$C$60,Inputs!$E$4:$E$183,0))</f>
        <v>13771.78</v>
      </c>
      <c r="F68" s="26">
        <f>INDEX(Inputs!I$4:I$183,MATCH($B68&amp;$C$60,Inputs!$E$4:$E$183,0))</f>
        <v>13811.42</v>
      </c>
      <c r="G68" s="26">
        <f>INDEX(Inputs!J$4:J$183,MATCH($B68&amp;$C$60,Inputs!$E$4:$E$183,0))</f>
        <v>13856.02</v>
      </c>
      <c r="H68" s="26">
        <f>INDEX(Inputs!K$4:K$183,MATCH($B68&amp;$C$60,Inputs!$E$4:$E$183,0))</f>
        <v>13888.904500000001</v>
      </c>
      <c r="I68" s="26">
        <f>INDEX(Inputs!L$4:L$183,MATCH($B68&amp;$C$60,Inputs!$E$4:$E$183,0))</f>
        <v>13924</v>
      </c>
      <c r="J68" s="26">
        <f>INDEX(Inputs!M$4:M$183,MATCH($B68&amp;$C$60,Inputs!$E$4:$E$183,0))</f>
        <v>13948.4851</v>
      </c>
      <c r="K68" s="39">
        <f>INDEX(Inputs!N$4:N$183,MATCH($B68&amp;$C$60,Inputs!$E$4:$E$183,0))</f>
        <v>13994</v>
      </c>
      <c r="L68" s="39">
        <f>INDEX(Inputs!O$4:O$183,MATCH($B68&amp;$C$60,Inputs!$E$4:$E$183,0))</f>
        <v>14036</v>
      </c>
      <c r="M68" s="39">
        <f>INDEX(Inputs!P$4:P$183,MATCH($B68&amp;$C$60,Inputs!$E$4:$E$183,0))</f>
        <v>14078</v>
      </c>
      <c r="N68" s="39">
        <f>INDEX(Inputs!Q$4:Q$183,MATCH($B68&amp;$C$60,Inputs!$E$4:$E$183,0))</f>
        <v>14120</v>
      </c>
      <c r="O68" s="39">
        <f>INDEX(Inputs!R$4:R$183,MATCH($B68&amp;$C$60,Inputs!$E$4:$E$183,0))</f>
        <v>14162</v>
      </c>
      <c r="P68" s="39">
        <f>INDEX(Inputs!S$4:S$183,MATCH($B68&amp;$C$60,Inputs!$E$4:$E$183,0))</f>
        <v>14204</v>
      </c>
      <c r="Q68" s="27">
        <f t="shared" si="48"/>
        <v>13983.331335714285</v>
      </c>
      <c r="R68" s="27">
        <f t="shared" si="48"/>
        <v>14016.066921428572</v>
      </c>
      <c r="S68" s="27">
        <f t="shared" si="48"/>
        <v>14048.802507142856</v>
      </c>
      <c r="T68" s="27">
        <f t="shared" si="48"/>
        <v>14081.538092857143</v>
      </c>
      <c r="U68" s="27">
        <f t="shared" si="48"/>
        <v>14114.273678571428</v>
      </c>
      <c r="V68" s="27">
        <f t="shared" si="48"/>
        <v>14147.009264285713</v>
      </c>
      <c r="W68" s="106">
        <f t="shared" si="47"/>
        <v>13988.665667857142</v>
      </c>
      <c r="X68" s="106">
        <f t="shared" si="47"/>
        <v>14026.033460714287</v>
      </c>
      <c r="Y68" s="106">
        <f t="shared" si="47"/>
        <v>14063.401253571428</v>
      </c>
      <c r="Z68" s="106">
        <f t="shared" si="47"/>
        <v>14100.769046428572</v>
      </c>
      <c r="AA68" s="106">
        <f t="shared" si="47"/>
        <v>14138.136839285715</v>
      </c>
      <c r="AB68" s="106">
        <f t="shared" si="47"/>
        <v>14175.504632142856</v>
      </c>
      <c r="AC68" s="67"/>
      <c r="AD68" s="64" t="s">
        <v>39</v>
      </c>
      <c r="AF68" s="152"/>
      <c r="AG68" s="153"/>
      <c r="AH68" s="153"/>
      <c r="AI68" s="153"/>
      <c r="AJ68" s="153"/>
      <c r="AK68" s="153"/>
      <c r="AL68" s="153"/>
      <c r="AM68" s="153"/>
      <c r="AN68" s="153"/>
      <c r="AO68" s="153"/>
      <c r="AP68" s="154"/>
    </row>
    <row r="69" spans="1:42" s="83" customFormat="1" ht="14.15" customHeight="1">
      <c r="A69" s="3"/>
      <c r="B69" s="20" t="s">
        <v>101</v>
      </c>
      <c r="C69" s="26">
        <f>INDEX(Inputs!F$4:F$183,MATCH($B69&amp;$C$60,Inputs!$E$4:$E$183,0))</f>
        <v>0</v>
      </c>
      <c r="D69" s="26">
        <f>INDEX(Inputs!G$4:G$183,MATCH($B69&amp;$C$60,Inputs!$E$4:$E$183,0))</f>
        <v>0</v>
      </c>
      <c r="E69" s="26">
        <f>INDEX(Inputs!H$4:H$183,MATCH($B69&amp;$C$60,Inputs!$E$4:$E$183,0))</f>
        <v>0</v>
      </c>
      <c r="F69" s="26">
        <f>INDEX(Inputs!I$4:I$183,MATCH($B69&amp;$C$60,Inputs!$E$4:$E$183,0))</f>
        <v>0</v>
      </c>
      <c r="G69" s="26">
        <f>INDEX(Inputs!J$4:J$183,MATCH($B69&amp;$C$60,Inputs!$E$4:$E$183,0))</f>
        <v>0</v>
      </c>
      <c r="H69" s="26">
        <f>INDEX(Inputs!K$4:K$183,MATCH($B69&amp;$C$60,Inputs!$E$4:$E$183,0))</f>
        <v>0</v>
      </c>
      <c r="I69" s="26">
        <f>INDEX(Inputs!L$4:L$183,MATCH($B69&amp;$C$60,Inputs!$E$4:$E$183,0))</f>
        <v>46631.948021003001</v>
      </c>
      <c r="J69" s="26">
        <f>INDEX(Inputs!M$4:M$183,MATCH($B69&amp;$C$60,Inputs!$E$4:$E$183,0))</f>
        <v>46907.018170003001</v>
      </c>
      <c r="K69" s="39">
        <f>INDEX(Inputs!N$4:N$183,MATCH($B69&amp;$C$60,Inputs!$E$4:$E$183,0))</f>
        <v>46870.110525003001</v>
      </c>
      <c r="L69" s="39">
        <f>INDEX(Inputs!O$4:O$183,MATCH($B69&amp;$C$60,Inputs!$E$4:$E$183,0))</f>
        <v>46989.190525003003</v>
      </c>
      <c r="M69" s="39">
        <f>INDEX(Inputs!P$4:P$183,MATCH($B69&amp;$C$60,Inputs!$E$4:$E$183,0))</f>
        <v>47108.270525003005</v>
      </c>
      <c r="N69" s="39">
        <f>INDEX(Inputs!Q$4:Q$183,MATCH($B69&amp;$C$60,Inputs!$E$4:$E$183,0))</f>
        <v>47227.350525002999</v>
      </c>
      <c r="O69" s="39">
        <f>INDEX(Inputs!R$4:R$183,MATCH($B69&amp;$C$60,Inputs!$E$4:$E$183,0))</f>
        <v>47346.430525003001</v>
      </c>
      <c r="P69" s="39">
        <f>INDEX(Inputs!S$4:S$183,MATCH($B69&amp;$C$60,Inputs!$E$4:$E$183,0))</f>
        <v>47465.510525003003</v>
      </c>
      <c r="Q69" s="27"/>
      <c r="R69" s="27"/>
      <c r="S69" s="27"/>
      <c r="T69" s="27"/>
      <c r="U69" s="27"/>
      <c r="V69" s="27"/>
      <c r="W69" s="106">
        <f t="shared" ref="W69:AB69" si="49" xml:space="preserve"> IF($AD69="Company forecast",K69, IF($AD69="Ofwat forecast",Q69))</f>
        <v>46870.110525003001</v>
      </c>
      <c r="X69" s="106">
        <f t="shared" si="49"/>
        <v>46989.190525003003</v>
      </c>
      <c r="Y69" s="106">
        <f t="shared" si="49"/>
        <v>47108.270525003005</v>
      </c>
      <c r="Z69" s="106">
        <f t="shared" si="49"/>
        <v>47227.350525002999</v>
      </c>
      <c r="AA69" s="106">
        <f t="shared" si="49"/>
        <v>47346.430525003001</v>
      </c>
      <c r="AB69" s="106">
        <f t="shared" si="49"/>
        <v>47465.510525003003</v>
      </c>
      <c r="AC69" s="67"/>
      <c r="AD69" s="64" t="s">
        <v>103</v>
      </c>
      <c r="AF69" s="152"/>
      <c r="AG69" s="153"/>
      <c r="AH69" s="153"/>
      <c r="AI69" s="153"/>
      <c r="AJ69" s="153"/>
      <c r="AK69" s="153"/>
      <c r="AL69" s="153"/>
      <c r="AM69" s="153"/>
      <c r="AN69" s="153"/>
      <c r="AO69" s="153"/>
      <c r="AP69" s="154"/>
    </row>
    <row r="70" spans="1:42" s="83" customFormat="1" ht="14.15" customHeight="1">
      <c r="A70" s="3"/>
      <c r="B70" s="20" t="s">
        <v>63</v>
      </c>
      <c r="C70" s="26">
        <f>INDEX(Inputs!F$4:F$183,MATCH($B70&amp;$C$60,Inputs!$E$4:$E$183,0))</f>
        <v>48699.650697900004</v>
      </c>
      <c r="D70" s="26">
        <f>INDEX(Inputs!G$4:G$183,MATCH($B70&amp;$C$60,Inputs!$E$4:$E$183,0))</f>
        <v>48814.718205998994</v>
      </c>
      <c r="E70" s="26">
        <f>INDEX(Inputs!H$4:H$183,MATCH($B70&amp;$C$60,Inputs!$E$4:$E$183,0))</f>
        <v>48901.809358099003</v>
      </c>
      <c r="F70" s="26">
        <f>INDEX(Inputs!I$4:I$183,MATCH($B70&amp;$C$60,Inputs!$E$4:$E$183,0))</f>
        <v>48977.036921202001</v>
      </c>
      <c r="G70" s="26">
        <f>INDEX(Inputs!J$4:J$183,MATCH($B70&amp;$C$60,Inputs!$E$4:$E$183,0))</f>
        <v>49114.167384002001</v>
      </c>
      <c r="H70" s="26">
        <f>INDEX(Inputs!K$4:K$183,MATCH($B70&amp;$C$60,Inputs!$E$4:$E$183,0))</f>
        <v>49264.515425003992</v>
      </c>
      <c r="I70" s="26">
        <f>INDEX(Inputs!L$4:L$183,MATCH($B70&amp;$C$60,Inputs!$E$4:$E$183,0))</f>
        <v>49263.05</v>
      </c>
      <c r="J70" s="26">
        <f>INDEX(Inputs!M$4:M$183,MATCH($B70&amp;$C$60,Inputs!$E$4:$E$183,0))</f>
        <v>49421.000255003004</v>
      </c>
      <c r="K70" s="39">
        <f>INDEX(Inputs!N$4:N$183,MATCH($B70&amp;$C$60,Inputs!$E$4:$E$183,0))</f>
        <v>49522.124305003003</v>
      </c>
      <c r="L70" s="39">
        <f>INDEX(Inputs!O$4:O$183,MATCH($B70&amp;$C$60,Inputs!$E$4:$E$183,0))</f>
        <v>49651.904305003001</v>
      </c>
      <c r="M70" s="39">
        <f>INDEX(Inputs!P$4:P$183,MATCH($B70&amp;$C$60,Inputs!$E$4:$E$183,0))</f>
        <v>49781.684305003007</v>
      </c>
      <c r="N70" s="39">
        <f>INDEX(Inputs!Q$4:Q$183,MATCH($B70&amp;$C$60,Inputs!$E$4:$E$183,0))</f>
        <v>49911.464305002999</v>
      </c>
      <c r="O70" s="39">
        <f>INDEX(Inputs!R$4:R$183,MATCH($B70&amp;$C$60,Inputs!$E$4:$E$183,0))</f>
        <v>50041.244305002998</v>
      </c>
      <c r="P70" s="39">
        <f>INDEX(Inputs!S$4:S$183,MATCH($B70&amp;$C$60,Inputs!$E$4:$E$183,0))</f>
        <v>50171.024305003004</v>
      </c>
      <c r="Q70" s="27">
        <f t="shared" ref="Q70:V75" si="50" xml:space="preserve"> INTERCEPT($C70:$J70,$C$63:$J$63)+SLOPE($C70:$J70,$C$63:$J$63)*Q$63</f>
        <v>49513.226809467604</v>
      </c>
      <c r="R70" s="27">
        <f t="shared" si="50"/>
        <v>49614.611982482376</v>
      </c>
      <c r="S70" s="27">
        <f t="shared" si="50"/>
        <v>49715.997155497149</v>
      </c>
      <c r="T70" s="27">
        <f t="shared" si="50"/>
        <v>49817.382328511922</v>
      </c>
      <c r="U70" s="27">
        <f t="shared" si="50"/>
        <v>49918.767501526701</v>
      </c>
      <c r="V70" s="27">
        <f t="shared" si="50"/>
        <v>50020.152674541474</v>
      </c>
      <c r="W70" s="106">
        <f t="shared" ref="W70:AB70" si="51">AVERAGE(K70,Q70)</f>
        <v>49517.675557235299</v>
      </c>
      <c r="X70" s="106">
        <f t="shared" si="51"/>
        <v>49633.258143742685</v>
      </c>
      <c r="Y70" s="106">
        <f t="shared" si="51"/>
        <v>49748.840730250078</v>
      </c>
      <c r="Z70" s="106">
        <f t="shared" si="51"/>
        <v>49864.423316757457</v>
      </c>
      <c r="AA70" s="106">
        <f t="shared" si="51"/>
        <v>49980.00590326485</v>
      </c>
      <c r="AB70" s="106">
        <f t="shared" si="51"/>
        <v>50095.588489772243</v>
      </c>
      <c r="AC70" s="67"/>
      <c r="AD70" s="64" t="s">
        <v>39</v>
      </c>
      <c r="AF70" s="152"/>
      <c r="AG70" s="153"/>
      <c r="AH70" s="153"/>
      <c r="AI70" s="153"/>
      <c r="AJ70" s="153"/>
      <c r="AK70" s="153"/>
      <c r="AL70" s="153"/>
      <c r="AM70" s="153"/>
      <c r="AN70" s="153"/>
      <c r="AO70" s="153"/>
      <c r="AP70" s="154"/>
    </row>
    <row r="71" spans="1:42" s="83" customFormat="1" ht="14.15" customHeight="1">
      <c r="A71" s="3"/>
      <c r="B71" s="20" t="s">
        <v>25</v>
      </c>
      <c r="C71" s="26">
        <f>INDEX(Inputs!F$4:F$183,MATCH($B71&amp;$C$60,Inputs!$E$4:$E$183,0))</f>
        <v>46703.090697899999</v>
      </c>
      <c r="D71" s="26">
        <f>INDEX(Inputs!G$4:G$183,MATCH($B71&amp;$C$60,Inputs!$E$4:$E$183,0))</f>
        <v>46811.618205998995</v>
      </c>
      <c r="E71" s="26">
        <f>INDEX(Inputs!H$4:H$183,MATCH($B71&amp;$C$60,Inputs!$E$4:$E$183,0))</f>
        <v>46895.678678099001</v>
      </c>
      <c r="F71" s="26">
        <f>INDEX(Inputs!I$4:I$183,MATCH($B71&amp;$C$60,Inputs!$E$4:$E$183,0))</f>
        <v>46963.929921202005</v>
      </c>
      <c r="G71" s="26">
        <f>INDEX(Inputs!J$4:J$183,MATCH($B71&amp;$C$60,Inputs!$E$4:$E$183,0))</f>
        <v>47094.002884002002</v>
      </c>
      <c r="H71" s="26">
        <f>INDEX(Inputs!K$4:K$183,MATCH($B71&amp;$C$60,Inputs!$E$4:$E$183,0))</f>
        <v>47242.835425003999</v>
      </c>
      <c r="I71" s="26">
        <f>INDEX(Inputs!L$4:L$183,MATCH($B71&amp;$C$60,Inputs!$E$4:$E$183,0))</f>
        <v>47221.200000000004</v>
      </c>
      <c r="J71" s="26">
        <f>INDEX(Inputs!M$4:M$183,MATCH($B71&amp;$C$60,Inputs!$E$4:$E$183,0))</f>
        <v>47409.048070003002</v>
      </c>
      <c r="K71" s="39">
        <f>INDEX(Inputs!N$4:N$183,MATCH($B71&amp;$C$60,Inputs!$E$4:$E$183,0))</f>
        <v>0</v>
      </c>
      <c r="L71" s="39">
        <f>INDEX(Inputs!O$4:O$183,MATCH($B71&amp;$C$60,Inputs!$E$4:$E$183,0))</f>
        <v>0</v>
      </c>
      <c r="M71" s="39">
        <f>INDEX(Inputs!P$4:P$183,MATCH($B71&amp;$C$60,Inputs!$E$4:$E$183,0))</f>
        <v>0</v>
      </c>
      <c r="N71" s="39">
        <f>INDEX(Inputs!Q$4:Q$183,MATCH($B71&amp;$C$60,Inputs!$E$4:$E$183,0))</f>
        <v>0</v>
      </c>
      <c r="O71" s="39">
        <f>INDEX(Inputs!R$4:R$183,MATCH($B71&amp;$C$60,Inputs!$E$4:$E$183,0))</f>
        <v>0</v>
      </c>
      <c r="P71" s="39">
        <f>INDEX(Inputs!S$4:S$183,MATCH($B71&amp;$C$60,Inputs!$E$4:$E$183,0))</f>
        <v>0</v>
      </c>
      <c r="Q71" s="27">
        <f t="shared" si="50"/>
        <v>47479.880151967613</v>
      </c>
      <c r="R71" s="27">
        <f t="shared" si="50"/>
        <v>47577.036744565718</v>
      </c>
      <c r="S71" s="27">
        <f t="shared" si="50"/>
        <v>47674.193337163822</v>
      </c>
      <c r="T71" s="27">
        <f t="shared" si="50"/>
        <v>47771.349929761935</v>
      </c>
      <c r="U71" s="27">
        <f t="shared" si="50"/>
        <v>47868.50652236004</v>
      </c>
      <c r="V71" s="27">
        <f t="shared" si="50"/>
        <v>47965.663114958152</v>
      </c>
      <c r="W71" s="106">
        <f t="shared" ref="W71:AB71" si="52">Q71</f>
        <v>47479.880151967613</v>
      </c>
      <c r="X71" s="106">
        <f t="shared" si="52"/>
        <v>47577.036744565718</v>
      </c>
      <c r="Y71" s="106">
        <f t="shared" si="52"/>
        <v>47674.193337163822</v>
      </c>
      <c r="Z71" s="106">
        <f t="shared" si="52"/>
        <v>47771.349929761935</v>
      </c>
      <c r="AA71" s="106">
        <f t="shared" si="52"/>
        <v>47868.50652236004</v>
      </c>
      <c r="AB71" s="106">
        <f t="shared" si="52"/>
        <v>47965.663114958152</v>
      </c>
      <c r="AC71" s="67"/>
      <c r="AD71" s="64" t="s">
        <v>39</v>
      </c>
      <c r="AF71" s="152"/>
      <c r="AG71" s="153"/>
      <c r="AH71" s="153"/>
      <c r="AI71" s="153"/>
      <c r="AJ71" s="153"/>
      <c r="AK71" s="153"/>
      <c r="AL71" s="153"/>
      <c r="AM71" s="153"/>
      <c r="AN71" s="153"/>
      <c r="AO71" s="153"/>
      <c r="AP71" s="154"/>
    </row>
    <row r="72" spans="1:42" s="83" customFormat="1" ht="14.15" customHeight="1">
      <c r="A72" s="3"/>
      <c r="B72" s="20" t="s">
        <v>26</v>
      </c>
      <c r="C72" s="26">
        <f>INDEX(Inputs!F$4:F$183,MATCH($B72&amp;$C$60,Inputs!$E$4:$E$183,0))</f>
        <v>17952.05</v>
      </c>
      <c r="D72" s="26">
        <f>INDEX(Inputs!G$4:G$183,MATCH($B72&amp;$C$60,Inputs!$E$4:$E$183,0))</f>
        <v>17997.86</v>
      </c>
      <c r="E72" s="26">
        <f>INDEX(Inputs!H$4:H$183,MATCH($B72&amp;$C$60,Inputs!$E$4:$E$183,0))</f>
        <v>18024.21</v>
      </c>
      <c r="F72" s="26">
        <f>INDEX(Inputs!I$4:I$183,MATCH($B72&amp;$C$60,Inputs!$E$4:$E$183,0))</f>
        <v>18082.939999999999</v>
      </c>
      <c r="G72" s="26">
        <f>INDEX(Inputs!J$4:J$183,MATCH($B72&amp;$C$60,Inputs!$E$4:$E$183,0))</f>
        <v>18117.32</v>
      </c>
      <c r="H72" s="26">
        <f>INDEX(Inputs!K$4:K$183,MATCH($B72&amp;$C$60,Inputs!$E$4:$E$183,0))</f>
        <v>18176.099999999999</v>
      </c>
      <c r="I72" s="26">
        <f>INDEX(Inputs!L$4:L$183,MATCH($B72&amp;$C$60,Inputs!$E$4:$E$183,0))</f>
        <v>18466</v>
      </c>
      <c r="J72" s="26">
        <f>INDEX(Inputs!M$4:M$183,MATCH($B72&amp;$C$60,Inputs!$E$4:$E$183,0))</f>
        <v>18533.34</v>
      </c>
      <c r="K72" s="39">
        <f>INDEX(Inputs!N$4:N$183,MATCH($B72&amp;$C$60,Inputs!$E$4:$E$183,0))</f>
        <v>18567</v>
      </c>
      <c r="L72" s="39">
        <f>INDEX(Inputs!O$4:O$183,MATCH($B72&amp;$C$60,Inputs!$E$4:$E$183,0))</f>
        <v>18617</v>
      </c>
      <c r="M72" s="39">
        <f>INDEX(Inputs!P$4:P$183,MATCH($B72&amp;$C$60,Inputs!$E$4:$E$183,0))</f>
        <v>18666</v>
      </c>
      <c r="N72" s="39">
        <f>INDEX(Inputs!Q$4:Q$183,MATCH($B72&amp;$C$60,Inputs!$E$4:$E$183,0))</f>
        <v>18723</v>
      </c>
      <c r="O72" s="39">
        <f>INDEX(Inputs!R$4:R$183,MATCH($B72&amp;$C$60,Inputs!$E$4:$E$183,0))</f>
        <v>18774</v>
      </c>
      <c r="P72" s="39">
        <f>INDEX(Inputs!S$4:S$183,MATCH($B72&amp;$C$60,Inputs!$E$4:$E$183,0))</f>
        <v>18823</v>
      </c>
      <c r="Q72" s="27">
        <f t="shared" si="50"/>
        <v>18538.358571428573</v>
      </c>
      <c r="R72" s="27">
        <f t="shared" si="50"/>
        <v>18620.498809523811</v>
      </c>
      <c r="S72" s="27">
        <f t="shared" si="50"/>
        <v>18702.63904761905</v>
      </c>
      <c r="T72" s="27">
        <f t="shared" si="50"/>
        <v>18784.779285714285</v>
      </c>
      <c r="U72" s="27">
        <f t="shared" si="50"/>
        <v>18866.919523809524</v>
      </c>
      <c r="V72" s="27">
        <f t="shared" si="50"/>
        <v>18949.059761904762</v>
      </c>
      <c r="W72" s="106">
        <f t="shared" ref="W72:AB78" si="53">AVERAGE(K72,Q72)</f>
        <v>18552.679285714286</v>
      </c>
      <c r="X72" s="106">
        <f t="shared" si="53"/>
        <v>18618.749404761904</v>
      </c>
      <c r="Y72" s="106">
        <f t="shared" si="53"/>
        <v>18684.319523809525</v>
      </c>
      <c r="Z72" s="106">
        <f t="shared" si="53"/>
        <v>18753.889642857142</v>
      </c>
      <c r="AA72" s="106">
        <f t="shared" si="53"/>
        <v>18820.459761904764</v>
      </c>
      <c r="AB72" s="106">
        <f t="shared" si="53"/>
        <v>18886.029880952381</v>
      </c>
      <c r="AC72" s="67"/>
      <c r="AD72" s="64" t="s">
        <v>39</v>
      </c>
      <c r="AF72" s="152"/>
      <c r="AG72" s="153"/>
      <c r="AH72" s="153"/>
      <c r="AI72" s="153"/>
      <c r="AJ72" s="153"/>
      <c r="AK72" s="153"/>
      <c r="AL72" s="153"/>
      <c r="AM72" s="153"/>
      <c r="AN72" s="153"/>
      <c r="AO72" s="153"/>
      <c r="AP72" s="154"/>
    </row>
    <row r="73" spans="1:42" s="83" customFormat="1" ht="14.15" customHeight="1">
      <c r="A73" s="3"/>
      <c r="B73" s="20" t="s">
        <v>27</v>
      </c>
      <c r="C73" s="26">
        <f>INDEX(Inputs!F$4:F$183,MATCH($B73&amp;$C$60,Inputs!$E$4:$E$183,0))</f>
        <v>31167.178949637</v>
      </c>
      <c r="D73" s="26">
        <f>INDEX(Inputs!G$4:G$183,MATCH($B73&amp;$C$60,Inputs!$E$4:$E$183,0))</f>
        <v>31190.7416092522</v>
      </c>
      <c r="E73" s="26">
        <f>INDEX(Inputs!H$4:H$183,MATCH($B73&amp;$C$60,Inputs!$E$4:$E$183,0))</f>
        <v>31118.529238496998</v>
      </c>
      <c r="F73" s="26">
        <f>INDEX(Inputs!I$4:I$183,MATCH($B73&amp;$C$60,Inputs!$E$4:$E$183,0))</f>
        <v>31151.53</v>
      </c>
      <c r="G73" s="26">
        <f>INDEX(Inputs!J$4:J$183,MATCH($B73&amp;$C$60,Inputs!$E$4:$E$183,0))</f>
        <v>31270.3</v>
      </c>
      <c r="H73" s="26">
        <f>INDEX(Inputs!K$4:K$183,MATCH($B73&amp;$C$60,Inputs!$E$4:$E$183,0))</f>
        <v>31377.5</v>
      </c>
      <c r="I73" s="26">
        <f>INDEX(Inputs!L$4:L$183,MATCH($B73&amp;$C$60,Inputs!$E$4:$E$183,0))</f>
        <v>31464.5</v>
      </c>
      <c r="J73" s="26">
        <f>INDEX(Inputs!M$4:M$183,MATCH($B73&amp;$C$60,Inputs!$E$4:$E$183,0))</f>
        <v>31553.896711006</v>
      </c>
      <c r="K73" s="39">
        <f>INDEX(Inputs!N$4:N$183,MATCH($B73&amp;$C$60,Inputs!$E$4:$E$183,0))</f>
        <v>31776.290272491002</v>
      </c>
      <c r="L73" s="39">
        <f>INDEX(Inputs!O$4:O$183,MATCH($B73&amp;$C$60,Inputs!$E$4:$E$183,0))</f>
        <v>31915.879953453699</v>
      </c>
      <c r="M73" s="39">
        <f>INDEX(Inputs!P$4:P$183,MATCH($B73&amp;$C$60,Inputs!$E$4:$E$183,0))</f>
        <v>32051.748949952402</v>
      </c>
      <c r="N73" s="39">
        <f>INDEX(Inputs!Q$4:Q$183,MATCH($B73&amp;$C$60,Inputs!$E$4:$E$183,0))</f>
        <v>32182.069083696999</v>
      </c>
      <c r="O73" s="39">
        <f>INDEX(Inputs!R$4:R$183,MATCH($B73&amp;$C$60,Inputs!$E$4:$E$183,0))</f>
        <v>32304.7813114659</v>
      </c>
      <c r="P73" s="39">
        <f>INDEX(Inputs!S$4:S$183,MATCH($B73&amp;$C$60,Inputs!$E$4:$E$183,0))</f>
        <v>32467.154538499301</v>
      </c>
      <c r="Q73" s="27">
        <f t="shared" si="50"/>
        <v>31553.102343968545</v>
      </c>
      <c r="R73" s="27">
        <f t="shared" si="50"/>
        <v>31612.286850728437</v>
      </c>
      <c r="S73" s="27">
        <f t="shared" si="50"/>
        <v>31671.471357488328</v>
      </c>
      <c r="T73" s="27">
        <f t="shared" si="50"/>
        <v>31730.655864248223</v>
      </c>
      <c r="U73" s="27">
        <f t="shared" si="50"/>
        <v>31789.840371008115</v>
      </c>
      <c r="V73" s="27">
        <f t="shared" si="50"/>
        <v>31849.02487776801</v>
      </c>
      <c r="W73" s="106">
        <f t="shared" si="53"/>
        <v>31664.696308229773</v>
      </c>
      <c r="X73" s="106">
        <f t="shared" si="53"/>
        <v>31764.08340209107</v>
      </c>
      <c r="Y73" s="106">
        <f t="shared" si="53"/>
        <v>31861.610153720365</v>
      </c>
      <c r="Z73" s="106">
        <f t="shared" si="53"/>
        <v>31956.362473972611</v>
      </c>
      <c r="AA73" s="106">
        <f t="shared" si="53"/>
        <v>32047.310841237006</v>
      </c>
      <c r="AB73" s="106">
        <f t="shared" si="53"/>
        <v>32158.089708133655</v>
      </c>
      <c r="AC73" s="67"/>
      <c r="AD73" s="64" t="s">
        <v>39</v>
      </c>
      <c r="AF73" s="152"/>
      <c r="AG73" s="153"/>
      <c r="AH73" s="153"/>
      <c r="AI73" s="153"/>
      <c r="AJ73" s="153"/>
      <c r="AK73" s="153"/>
      <c r="AL73" s="153"/>
      <c r="AM73" s="153"/>
      <c r="AN73" s="153"/>
      <c r="AO73" s="153"/>
      <c r="AP73" s="154"/>
    </row>
    <row r="74" spans="1:42" s="83" customFormat="1" ht="14.15" customHeight="1">
      <c r="A74" s="3"/>
      <c r="B74" s="20" t="s">
        <v>28</v>
      </c>
      <c r="C74" s="26">
        <f>INDEX(Inputs!F$4:F$183,MATCH($B74&amp;$C$60,Inputs!$E$4:$E$183,0))</f>
        <v>27518.3</v>
      </c>
      <c r="D74" s="26">
        <f>INDEX(Inputs!G$4:G$183,MATCH($B74&amp;$C$60,Inputs!$E$4:$E$183,0))</f>
        <v>27343.200000000001</v>
      </c>
      <c r="E74" s="26">
        <f>INDEX(Inputs!H$4:H$183,MATCH($B74&amp;$C$60,Inputs!$E$4:$E$183,0))</f>
        <v>27336.2</v>
      </c>
      <c r="F74" s="26">
        <f>INDEX(Inputs!I$4:I$183,MATCH($B74&amp;$C$60,Inputs!$E$4:$E$183,0))</f>
        <v>27392.799999999999</v>
      </c>
      <c r="G74" s="26">
        <f>INDEX(Inputs!J$4:J$183,MATCH($B74&amp;$C$60,Inputs!$E$4:$E$183,0))</f>
        <v>27477.3</v>
      </c>
      <c r="H74" s="26">
        <f>INDEX(Inputs!K$4:K$183,MATCH($B74&amp;$C$60,Inputs!$E$4:$E$183,0))</f>
        <v>27681.1</v>
      </c>
      <c r="I74" s="26">
        <f>INDEX(Inputs!L$4:L$183,MATCH($B74&amp;$C$60,Inputs!$E$4:$E$183,0))</f>
        <v>27717</v>
      </c>
      <c r="J74" s="26">
        <f>INDEX(Inputs!M$4:M$183,MATCH($B74&amp;$C$60,Inputs!$E$4:$E$183,0))</f>
        <v>27764.400000000001</v>
      </c>
      <c r="K74" s="39">
        <f>INDEX(Inputs!N$4:N$183,MATCH($B74&amp;$C$60,Inputs!$E$4:$E$183,0))</f>
        <v>27906</v>
      </c>
      <c r="L74" s="39">
        <f>INDEX(Inputs!O$4:O$183,MATCH($B74&amp;$C$60,Inputs!$E$4:$E$183,0))</f>
        <v>27947</v>
      </c>
      <c r="M74" s="39">
        <f>INDEX(Inputs!P$4:P$183,MATCH($B74&amp;$C$60,Inputs!$E$4:$E$183,0))</f>
        <v>27992</v>
      </c>
      <c r="N74" s="39">
        <f>INDEX(Inputs!Q$4:Q$183,MATCH($B74&amp;$C$60,Inputs!$E$4:$E$183,0))</f>
        <v>28033</v>
      </c>
      <c r="O74" s="39">
        <f>INDEX(Inputs!R$4:R$183,MATCH($B74&amp;$C$60,Inputs!$E$4:$E$183,0))</f>
        <v>28088</v>
      </c>
      <c r="P74" s="39">
        <f>INDEX(Inputs!S$4:S$183,MATCH($B74&amp;$C$60,Inputs!$E$4:$E$183,0))</f>
        <v>28157</v>
      </c>
      <c r="Q74" s="27">
        <f t="shared" si="50"/>
        <v>27781.157142857144</v>
      </c>
      <c r="R74" s="27">
        <f t="shared" si="50"/>
        <v>27837.239285714284</v>
      </c>
      <c r="S74" s="27">
        <f t="shared" si="50"/>
        <v>27893.321428571428</v>
      </c>
      <c r="T74" s="27">
        <f t="shared" si="50"/>
        <v>27949.403571428571</v>
      </c>
      <c r="U74" s="27">
        <f t="shared" si="50"/>
        <v>28005.485714285714</v>
      </c>
      <c r="V74" s="27">
        <f t="shared" si="50"/>
        <v>28061.567857142858</v>
      </c>
      <c r="W74" s="106">
        <f t="shared" si="53"/>
        <v>27843.578571428574</v>
      </c>
      <c r="X74" s="106">
        <f t="shared" si="53"/>
        <v>27892.119642857142</v>
      </c>
      <c r="Y74" s="106">
        <f t="shared" si="53"/>
        <v>27942.660714285714</v>
      </c>
      <c r="Z74" s="106">
        <f t="shared" si="53"/>
        <v>27991.201785714286</v>
      </c>
      <c r="AA74" s="106">
        <f t="shared" si="53"/>
        <v>28046.742857142857</v>
      </c>
      <c r="AB74" s="106">
        <f t="shared" si="53"/>
        <v>28109.283928571429</v>
      </c>
      <c r="AC74" s="67"/>
      <c r="AD74" s="64" t="s">
        <v>39</v>
      </c>
      <c r="AF74" s="152"/>
      <c r="AG74" s="153"/>
      <c r="AH74" s="153"/>
      <c r="AI74" s="153"/>
      <c r="AJ74" s="153"/>
      <c r="AK74" s="153"/>
      <c r="AL74" s="153"/>
      <c r="AM74" s="153"/>
      <c r="AN74" s="153"/>
      <c r="AO74" s="153"/>
      <c r="AP74" s="154"/>
    </row>
    <row r="75" spans="1:42" s="83" customFormat="1" ht="14.5" customHeight="1" thickBot="1">
      <c r="A75" s="3"/>
      <c r="B75" s="20" t="s">
        <v>29</v>
      </c>
      <c r="C75" s="26">
        <f>INDEX(Inputs!F$4:F$183,MATCH($B75&amp;$C$60,Inputs!$E$4:$E$183,0))</f>
        <v>11559.2</v>
      </c>
      <c r="D75" s="26">
        <f>INDEX(Inputs!G$4:G$183,MATCH($B75&amp;$C$60,Inputs!$E$4:$E$183,0))</f>
        <v>11610.2</v>
      </c>
      <c r="E75" s="26">
        <f>INDEX(Inputs!H$4:H$183,MATCH($B75&amp;$C$60,Inputs!$E$4:$E$183,0))</f>
        <v>11645.4</v>
      </c>
      <c r="F75" s="26">
        <f>INDEX(Inputs!I$4:I$183,MATCH($B75&amp;$C$60,Inputs!$E$4:$E$183,0))</f>
        <v>11687.9</v>
      </c>
      <c r="G75" s="26">
        <f>INDEX(Inputs!J$4:J$183,MATCH($B75&amp;$C$60,Inputs!$E$4:$E$183,0))</f>
        <v>11762</v>
      </c>
      <c r="H75" s="26">
        <f>INDEX(Inputs!K$4:K$183,MATCH($B75&amp;$C$60,Inputs!$E$4:$E$183,0))</f>
        <v>11894.6</v>
      </c>
      <c r="I75" s="26">
        <f>INDEX(Inputs!L$4:L$183,MATCH($B75&amp;$C$60,Inputs!$E$4:$E$183,0))</f>
        <v>11935.02</v>
      </c>
      <c r="J75" s="26">
        <f>INDEX(Inputs!M$4:M$183,MATCH($B75&amp;$C$60,Inputs!$E$4:$E$183,0))</f>
        <v>11976.629000000001</v>
      </c>
      <c r="K75" s="39">
        <f>INDEX(Inputs!N$4:N$183,MATCH($B75&amp;$C$60,Inputs!$E$4:$E$183,0))</f>
        <v>12025.016100000001</v>
      </c>
      <c r="L75" s="39">
        <f>INDEX(Inputs!O$4:O$183,MATCH($B75&amp;$C$60,Inputs!$E$4:$E$183,0))</f>
        <v>12070.016100000001</v>
      </c>
      <c r="M75" s="39">
        <f>INDEX(Inputs!P$4:P$183,MATCH($B75&amp;$C$60,Inputs!$E$4:$E$183,0))</f>
        <v>12115.016100000001</v>
      </c>
      <c r="N75" s="39">
        <f>INDEX(Inputs!Q$4:Q$183,MATCH($B75&amp;$C$60,Inputs!$E$4:$E$183,0))</f>
        <v>12160.016100000001</v>
      </c>
      <c r="O75" s="39">
        <f>INDEX(Inputs!R$4:R$183,MATCH($B75&amp;$C$60,Inputs!$E$4:$E$183,0))</f>
        <v>12205.016100000001</v>
      </c>
      <c r="P75" s="39">
        <f>INDEX(Inputs!S$4:S$183,MATCH($B75&amp;$C$60,Inputs!$E$4:$E$183,0))</f>
        <v>12250.016100000001</v>
      </c>
      <c r="Q75" s="27">
        <f t="shared" si="50"/>
        <v>12046.4295</v>
      </c>
      <c r="R75" s="27">
        <f t="shared" si="50"/>
        <v>12110.331916666666</v>
      </c>
      <c r="S75" s="27">
        <f t="shared" si="50"/>
        <v>12174.234333333334</v>
      </c>
      <c r="T75" s="27">
        <f t="shared" si="50"/>
        <v>12238.13675</v>
      </c>
      <c r="U75" s="27">
        <f t="shared" si="50"/>
        <v>12302.039166666667</v>
      </c>
      <c r="V75" s="27">
        <f t="shared" si="50"/>
        <v>12365.941583333333</v>
      </c>
      <c r="W75" s="106">
        <f t="shared" si="53"/>
        <v>12035.7228</v>
      </c>
      <c r="X75" s="106">
        <f t="shared" si="53"/>
        <v>12090.174008333333</v>
      </c>
      <c r="Y75" s="106">
        <f t="shared" si="53"/>
        <v>12144.625216666667</v>
      </c>
      <c r="Z75" s="106">
        <f t="shared" si="53"/>
        <v>12199.076424999999</v>
      </c>
      <c r="AA75" s="106">
        <f t="shared" si="53"/>
        <v>12253.527633333335</v>
      </c>
      <c r="AB75" s="106">
        <f t="shared" si="53"/>
        <v>12307.978841666667</v>
      </c>
      <c r="AC75" s="67"/>
      <c r="AD75" s="64" t="s">
        <v>39</v>
      </c>
      <c r="AF75" s="155"/>
      <c r="AG75" s="156"/>
      <c r="AH75" s="156"/>
      <c r="AI75" s="156"/>
      <c r="AJ75" s="156"/>
      <c r="AK75" s="156"/>
      <c r="AL75" s="156"/>
      <c r="AM75" s="156"/>
      <c r="AN75" s="156"/>
      <c r="AO75" s="156"/>
      <c r="AP75" s="157"/>
    </row>
    <row r="76" spans="1:42" s="83" customFormat="1" ht="13">
      <c r="A76" s="3"/>
      <c r="B76" s="20" t="s">
        <v>30</v>
      </c>
      <c r="C76" s="26">
        <f>INDEX(Inputs!F$4:F$183,MATCH($B76&amp;$C$60,Inputs!$E$4:$E$183,0))</f>
        <v>31270.3</v>
      </c>
      <c r="D76" s="26">
        <f>INDEX(Inputs!G$4:G$183,MATCH($B76&amp;$C$60,Inputs!$E$4:$E$183,0))</f>
        <v>31274.080000000002</v>
      </c>
      <c r="E76" s="26">
        <f>INDEX(Inputs!H$4:H$183,MATCH($B76&amp;$C$60,Inputs!$E$4:$E$183,0))</f>
        <v>31363.38</v>
      </c>
      <c r="F76" s="26">
        <f>INDEX(Inputs!I$4:I$183,MATCH($B76&amp;$C$60,Inputs!$E$4:$E$183,0))</f>
        <v>31404.9</v>
      </c>
      <c r="G76" s="26">
        <f>INDEX(Inputs!J$4:J$183,MATCH($B76&amp;$C$60,Inputs!$E$4:$E$183,0))</f>
        <v>31531.96</v>
      </c>
      <c r="H76" s="26">
        <f>INDEX(Inputs!K$4:K$183,MATCH($B76&amp;$C$60,Inputs!$E$4:$E$183,0))</f>
        <v>31604.71</v>
      </c>
      <c r="I76" s="26">
        <f>INDEX(Inputs!L$4:L$183,MATCH($B76&amp;$C$60,Inputs!$E$4:$E$183,0))</f>
        <v>31693</v>
      </c>
      <c r="J76" s="26">
        <f>INDEX(Inputs!M$4:M$183,MATCH($B76&amp;$C$60,Inputs!$E$4:$E$183,0))</f>
        <v>31790.1</v>
      </c>
      <c r="K76" s="39">
        <f>INDEX(Inputs!N$4:N$183,MATCH($B76&amp;$C$60,Inputs!$E$4:$E$183,0))</f>
        <v>31893</v>
      </c>
      <c r="L76" s="39">
        <f>INDEX(Inputs!O$4:O$183,MATCH($B76&amp;$C$60,Inputs!$E$4:$E$183,0))</f>
        <v>32002</v>
      </c>
      <c r="M76" s="39">
        <f>INDEX(Inputs!P$4:P$183,MATCH($B76&amp;$C$60,Inputs!$E$4:$E$183,0))</f>
        <v>32111</v>
      </c>
      <c r="N76" s="39">
        <f>INDEX(Inputs!Q$4:Q$183,MATCH($B76&amp;$C$60,Inputs!$E$4:$E$183,0))</f>
        <v>32219</v>
      </c>
      <c r="O76" s="39">
        <f>INDEX(Inputs!R$4:R$183,MATCH($B76&amp;$C$60,Inputs!$E$4:$E$183,0))</f>
        <v>32328</v>
      </c>
      <c r="P76" s="39">
        <f>INDEX(Inputs!S$4:S$183,MATCH($B76&amp;$C$60,Inputs!$E$4:$E$183,0))</f>
        <v>32436</v>
      </c>
      <c r="Q76" s="27">
        <f t="shared" ref="Q76:V83" si="54" xml:space="preserve"> INTERCEPT($C76:$J76,$C$63:$J$63)+SLOPE($C76:$J76,$C$63:$J$63)*Q$63</f>
        <v>31844.281428571427</v>
      </c>
      <c r="R76" s="27">
        <f t="shared" si="54"/>
        <v>31922.665357142854</v>
      </c>
      <c r="S76" s="27">
        <f t="shared" si="54"/>
        <v>32001.049285714282</v>
      </c>
      <c r="T76" s="27">
        <f t="shared" si="54"/>
        <v>32079.433214285713</v>
      </c>
      <c r="U76" s="27">
        <f t="shared" si="54"/>
        <v>32157.81714285714</v>
      </c>
      <c r="V76" s="27">
        <f t="shared" si="54"/>
        <v>32236.201071428568</v>
      </c>
      <c r="W76" s="106">
        <f t="shared" si="53"/>
        <v>31868.640714285713</v>
      </c>
      <c r="X76" s="106">
        <f t="shared" si="53"/>
        <v>31962.332678571427</v>
      </c>
      <c r="Y76" s="106">
        <f t="shared" si="53"/>
        <v>32056.024642857141</v>
      </c>
      <c r="Z76" s="106">
        <f t="shared" si="53"/>
        <v>32149.216607142858</v>
      </c>
      <c r="AA76" s="106">
        <f t="shared" si="53"/>
        <v>32242.908571428568</v>
      </c>
      <c r="AB76" s="106">
        <f t="shared" si="53"/>
        <v>32336.100535714286</v>
      </c>
      <c r="AC76" s="67"/>
      <c r="AD76" s="64" t="s">
        <v>39</v>
      </c>
    </row>
    <row r="77" spans="1:42" s="83" customFormat="1" ht="13">
      <c r="A77" s="3"/>
      <c r="B77" s="20" t="s">
        <v>31</v>
      </c>
      <c r="C77" s="26">
        <f>INDEX(Inputs!F$4:F$183,MATCH($B77&amp;$C$60,Inputs!$E$4:$E$183,0))</f>
        <v>16544.777990000002</v>
      </c>
      <c r="D77" s="26">
        <f>INDEX(Inputs!G$4:G$183,MATCH($B77&amp;$C$60,Inputs!$E$4:$E$183,0))</f>
        <v>16554.113201600001</v>
      </c>
      <c r="E77" s="26">
        <f>INDEX(Inputs!H$4:H$183,MATCH($B77&amp;$C$60,Inputs!$E$4:$E$183,0))</f>
        <v>16573.737314220303</v>
      </c>
      <c r="F77" s="26">
        <f>INDEX(Inputs!I$4:I$183,MATCH($B77&amp;$C$60,Inputs!$E$4:$E$183,0))</f>
        <v>16600.928297397601</v>
      </c>
      <c r="G77" s="26">
        <f>INDEX(Inputs!J$4:J$183,MATCH($B77&amp;$C$60,Inputs!$E$4:$E$183,0))</f>
        <v>16618.695909999602</v>
      </c>
      <c r="H77" s="26">
        <f>INDEX(Inputs!K$4:K$183,MATCH($B77&amp;$C$60,Inputs!$E$4:$E$183,0))</f>
        <v>16641.896523473202</v>
      </c>
      <c r="I77" s="26">
        <f>INDEX(Inputs!L$4:L$183,MATCH($B77&amp;$C$60,Inputs!$E$4:$E$183,0))</f>
        <v>16928.8</v>
      </c>
      <c r="J77" s="26">
        <f>INDEX(Inputs!M$4:M$183,MATCH($B77&amp;$C$60,Inputs!$E$4:$E$183,0))</f>
        <v>16970.8</v>
      </c>
      <c r="K77" s="39">
        <f>INDEX(Inputs!N$4:N$183,MATCH($B77&amp;$C$60,Inputs!$E$4:$E$183,0))</f>
        <v>17011.8</v>
      </c>
      <c r="L77" s="39">
        <f>INDEX(Inputs!O$4:O$183,MATCH($B77&amp;$C$60,Inputs!$E$4:$E$183,0))</f>
        <v>17060.8</v>
      </c>
      <c r="M77" s="39">
        <f>INDEX(Inputs!P$4:P$183,MATCH($B77&amp;$C$60,Inputs!$E$4:$E$183,0))</f>
        <v>17109.8</v>
      </c>
      <c r="N77" s="39">
        <f>INDEX(Inputs!Q$4:Q$183,MATCH($B77&amp;$C$60,Inputs!$E$4:$E$183,0))</f>
        <v>17161.8</v>
      </c>
      <c r="O77" s="39">
        <f>INDEX(Inputs!R$4:R$183,MATCH($B77&amp;$C$60,Inputs!$E$4:$E$183,0))</f>
        <v>17223.8</v>
      </c>
      <c r="P77" s="39">
        <f>INDEX(Inputs!S$4:S$183,MATCH($B77&amp;$C$60,Inputs!$E$4:$E$183,0))</f>
        <v>17273</v>
      </c>
      <c r="Q77" s="27">
        <f t="shared" si="54"/>
        <v>16951.245438641374</v>
      </c>
      <c r="R77" s="27">
        <f t="shared" si="54"/>
        <v>17011.695835098049</v>
      </c>
      <c r="S77" s="27">
        <f t="shared" si="54"/>
        <v>17072.146231554725</v>
      </c>
      <c r="T77" s="27">
        <f t="shared" si="54"/>
        <v>17132.596628011401</v>
      </c>
      <c r="U77" s="27">
        <f t="shared" si="54"/>
        <v>17193.047024468073</v>
      </c>
      <c r="V77" s="27">
        <f t="shared" si="54"/>
        <v>17253.497420924748</v>
      </c>
      <c r="W77" s="106">
        <f t="shared" si="53"/>
        <v>16981.522719320688</v>
      </c>
      <c r="X77" s="106">
        <f t="shared" si="53"/>
        <v>17036.247917549023</v>
      </c>
      <c r="Y77" s="106">
        <f t="shared" si="53"/>
        <v>17090.973115777364</v>
      </c>
      <c r="Z77" s="106">
        <f t="shared" si="53"/>
        <v>17147.198314005698</v>
      </c>
      <c r="AA77" s="106">
        <f t="shared" si="53"/>
        <v>17208.423512234036</v>
      </c>
      <c r="AB77" s="106">
        <f t="shared" si="53"/>
        <v>17263.248710462372</v>
      </c>
      <c r="AC77" s="67"/>
      <c r="AD77" s="64" t="s">
        <v>39</v>
      </c>
    </row>
    <row r="78" spans="1:42" s="83" customFormat="1" ht="13">
      <c r="A78" s="3"/>
      <c r="B78" s="20" t="s">
        <v>32</v>
      </c>
      <c r="C78" s="26">
        <f>INDEX(Inputs!F$4:F$183,MATCH($B78&amp;$C$60,Inputs!$E$4:$E$183,0))</f>
        <v>6648.3</v>
      </c>
      <c r="D78" s="26">
        <f>INDEX(Inputs!G$4:G$183,MATCH($B78&amp;$C$60,Inputs!$E$4:$E$183,0))</f>
        <v>6677</v>
      </c>
      <c r="E78" s="26">
        <f>INDEX(Inputs!H$4:H$183,MATCH($B78&amp;$C$60,Inputs!$E$4:$E$183,0))</f>
        <v>6708.1</v>
      </c>
      <c r="F78" s="26">
        <f>INDEX(Inputs!I$4:I$183,MATCH($B78&amp;$C$60,Inputs!$E$4:$E$183,0))</f>
        <v>6734.1</v>
      </c>
      <c r="G78" s="26">
        <f>INDEX(Inputs!J$4:J$183,MATCH($B78&amp;$C$60,Inputs!$E$4:$E$183,0))</f>
        <v>6747.6</v>
      </c>
      <c r="H78" s="26">
        <f>INDEX(Inputs!K$4:K$183,MATCH($B78&amp;$C$60,Inputs!$E$4:$E$183,0))</f>
        <v>6768.3</v>
      </c>
      <c r="I78" s="26">
        <f>INDEX(Inputs!L$4:L$183,MATCH($B78&amp;$C$60,Inputs!$E$4:$E$183,0))</f>
        <v>6828</v>
      </c>
      <c r="J78" s="26">
        <f>INDEX(Inputs!M$4:M$183,MATCH($B78&amp;$C$60,Inputs!$E$4:$E$183,0))</f>
        <v>6848</v>
      </c>
      <c r="K78" s="39">
        <f>INDEX(Inputs!N$4:N$183,MATCH($B78&amp;$C$60,Inputs!$E$4:$E$183,0))</f>
        <v>6880</v>
      </c>
      <c r="L78" s="39">
        <f>INDEX(Inputs!O$4:O$183,MATCH($B78&amp;$C$60,Inputs!$E$4:$E$183,0))</f>
        <v>6906</v>
      </c>
      <c r="M78" s="39">
        <f>INDEX(Inputs!P$4:P$183,MATCH($B78&amp;$C$60,Inputs!$E$4:$E$183,0))</f>
        <v>6932</v>
      </c>
      <c r="N78" s="39">
        <f>INDEX(Inputs!Q$4:Q$183,MATCH($B78&amp;$C$60,Inputs!$E$4:$E$183,0))</f>
        <v>6958</v>
      </c>
      <c r="O78" s="39">
        <f>INDEX(Inputs!R$4:R$183,MATCH($B78&amp;$C$60,Inputs!$E$4:$E$183,0))</f>
        <v>6984</v>
      </c>
      <c r="P78" s="39">
        <f>INDEX(Inputs!S$4:S$183,MATCH($B78&amp;$C$60,Inputs!$E$4:$E$183,0))</f>
        <v>7010</v>
      </c>
      <c r="Q78" s="27">
        <f t="shared" si="54"/>
        <v>6870.6571428571424</v>
      </c>
      <c r="R78" s="27">
        <f t="shared" si="54"/>
        <v>6898.5976190476185</v>
      </c>
      <c r="S78" s="27">
        <f t="shared" si="54"/>
        <v>6926.5380952380947</v>
      </c>
      <c r="T78" s="27">
        <f t="shared" si="54"/>
        <v>6954.4785714285708</v>
      </c>
      <c r="U78" s="27">
        <f t="shared" si="54"/>
        <v>6982.419047619047</v>
      </c>
      <c r="V78" s="27">
        <f t="shared" si="54"/>
        <v>7010.3595238095231</v>
      </c>
      <c r="W78" s="106">
        <f t="shared" si="53"/>
        <v>6875.3285714285712</v>
      </c>
      <c r="X78" s="106">
        <f t="shared" si="53"/>
        <v>6902.2988095238088</v>
      </c>
      <c r="Y78" s="106">
        <f t="shared" si="53"/>
        <v>6929.2690476190473</v>
      </c>
      <c r="Z78" s="106">
        <f t="shared" si="53"/>
        <v>6956.2392857142859</v>
      </c>
      <c r="AA78" s="106">
        <f t="shared" si="53"/>
        <v>6983.2095238095235</v>
      </c>
      <c r="AB78" s="106">
        <f t="shared" si="53"/>
        <v>7010.1797619047611</v>
      </c>
      <c r="AC78" s="68"/>
      <c r="AD78" s="64" t="s">
        <v>39</v>
      </c>
    </row>
    <row r="79" spans="1:42" s="83" customFormat="1" ht="13">
      <c r="A79" s="3"/>
      <c r="B79" s="20" t="s">
        <v>33</v>
      </c>
      <c r="C79" s="26">
        <f>INDEX(Inputs!F$4:F$183,MATCH($B79&amp;$C$60,Inputs!$E$4:$E$183,0))</f>
        <v>1996.56</v>
      </c>
      <c r="D79" s="26">
        <f>INDEX(Inputs!G$4:G$183,MATCH($B79&amp;$C$60,Inputs!$E$4:$E$183,0))</f>
        <v>2003.1</v>
      </c>
      <c r="E79" s="26">
        <f>INDEX(Inputs!H$4:H$183,MATCH($B79&amp;$C$60,Inputs!$E$4:$E$183,0))</f>
        <v>2006.13068</v>
      </c>
      <c r="F79" s="26">
        <f>INDEX(Inputs!I$4:I$183,MATCH($B79&amp;$C$60,Inputs!$E$4:$E$183,0))</f>
        <v>2013.107</v>
      </c>
      <c r="G79" s="26">
        <f>INDEX(Inputs!J$4:J$183,MATCH($B79&amp;$C$60,Inputs!$E$4:$E$183,0))</f>
        <v>2020.1645000000001</v>
      </c>
      <c r="H79" s="26">
        <f>INDEX(Inputs!K$4:K$183,MATCH($B79&amp;$C$60,Inputs!$E$4:$E$183,0))</f>
        <v>2021.68</v>
      </c>
      <c r="I79" s="26">
        <f>INDEX(Inputs!L$4:L$183,MATCH($B79&amp;$C$60,Inputs!$E$4:$E$183,0))</f>
        <v>2041.85</v>
      </c>
      <c r="J79" s="26">
        <f>INDEX(Inputs!M$4:M$183,MATCH($B79&amp;$C$60,Inputs!$E$4:$E$183,0))</f>
        <v>2011.9521850000001</v>
      </c>
      <c r="K79" s="39">
        <f>INDEX(Inputs!N$4:N$183,MATCH($B79&amp;$C$60,Inputs!$E$4:$E$183,0))</f>
        <v>0</v>
      </c>
      <c r="L79" s="39">
        <f>INDEX(Inputs!O$4:O$183,MATCH($B79&amp;$C$60,Inputs!$E$4:$E$183,0))</f>
        <v>0</v>
      </c>
      <c r="M79" s="39">
        <f>INDEX(Inputs!P$4:P$183,MATCH($B79&amp;$C$60,Inputs!$E$4:$E$183,0))</f>
        <v>0</v>
      </c>
      <c r="N79" s="39">
        <f>INDEX(Inputs!Q$4:Q$183,MATCH($B79&amp;$C$60,Inputs!$E$4:$E$183,0))</f>
        <v>0</v>
      </c>
      <c r="O79" s="39">
        <f>INDEX(Inputs!R$4:R$183,MATCH($B79&amp;$C$60,Inputs!$E$4:$E$183,0))</f>
        <v>0</v>
      </c>
      <c r="P79" s="39">
        <f>INDEX(Inputs!S$4:S$183,MATCH($B79&amp;$C$60,Inputs!$E$4:$E$183,0))</f>
        <v>0</v>
      </c>
      <c r="Q79" s="27">
        <f t="shared" si="54"/>
        <v>2033.3466575000002</v>
      </c>
      <c r="R79" s="27">
        <f t="shared" si="54"/>
        <v>2037.575237916667</v>
      </c>
      <c r="S79" s="27">
        <f t="shared" si="54"/>
        <v>2041.8038183333338</v>
      </c>
      <c r="T79" s="27">
        <f t="shared" si="54"/>
        <v>2046.0323987500003</v>
      </c>
      <c r="U79" s="27">
        <f t="shared" si="54"/>
        <v>2050.2609791666669</v>
      </c>
      <c r="V79" s="27">
        <f t="shared" si="54"/>
        <v>2054.4895595833336</v>
      </c>
      <c r="W79" s="106">
        <f t="shared" ref="W79:AB79" si="55">Q79</f>
        <v>2033.3466575000002</v>
      </c>
      <c r="X79" s="106">
        <f t="shared" si="55"/>
        <v>2037.575237916667</v>
      </c>
      <c r="Y79" s="106">
        <f t="shared" si="55"/>
        <v>2041.8038183333338</v>
      </c>
      <c r="Z79" s="106">
        <f t="shared" si="55"/>
        <v>2046.0323987500003</v>
      </c>
      <c r="AA79" s="106">
        <f t="shared" si="55"/>
        <v>2050.2609791666669</v>
      </c>
      <c r="AB79" s="106">
        <f t="shared" si="55"/>
        <v>2054.4895595833336</v>
      </c>
      <c r="AC79" s="69"/>
      <c r="AD79" s="64" t="s">
        <v>39</v>
      </c>
    </row>
    <row r="80" spans="1:42" s="83" customFormat="1" ht="13">
      <c r="A80" s="3"/>
      <c r="B80" s="20" t="s">
        <v>34</v>
      </c>
      <c r="C80" s="26">
        <f>INDEX(Inputs!F$4:F$183,MATCH($B80&amp;$C$60,Inputs!$E$4:$E$183,0))</f>
        <v>3263.7</v>
      </c>
      <c r="D80" s="26">
        <f>INDEX(Inputs!G$4:G$183,MATCH($B80&amp;$C$60,Inputs!$E$4:$E$183,0))</f>
        <v>3270.5</v>
      </c>
      <c r="E80" s="26">
        <f>INDEX(Inputs!H$4:H$183,MATCH($B80&amp;$C$60,Inputs!$E$4:$E$183,0))</f>
        <v>3280.1</v>
      </c>
      <c r="F80" s="26">
        <f>INDEX(Inputs!I$4:I$183,MATCH($B80&amp;$C$60,Inputs!$E$4:$E$183,0))</f>
        <v>3291.8</v>
      </c>
      <c r="G80" s="26">
        <f>INDEX(Inputs!J$4:J$183,MATCH($B80&amp;$C$60,Inputs!$E$4:$E$183,0))</f>
        <v>3306.8</v>
      </c>
      <c r="H80" s="26">
        <f>INDEX(Inputs!K$4:K$183,MATCH($B80&amp;$C$60,Inputs!$E$4:$E$183,0))</f>
        <v>3324</v>
      </c>
      <c r="I80" s="26">
        <f>INDEX(Inputs!L$4:L$183,MATCH($B80&amp;$C$60,Inputs!$E$4:$E$183,0))</f>
        <v>3337</v>
      </c>
      <c r="J80" s="26">
        <f>INDEX(Inputs!M$4:M$183,MATCH($B80&amp;$C$60,Inputs!$E$4:$E$183,0))</f>
        <v>3348.6</v>
      </c>
      <c r="K80" s="39">
        <f>INDEX(Inputs!N$4:N$183,MATCH($B80&amp;$C$60,Inputs!$E$4:$E$183,0))</f>
        <v>3357</v>
      </c>
      <c r="L80" s="39">
        <f>INDEX(Inputs!O$4:O$183,MATCH($B80&amp;$C$60,Inputs!$E$4:$E$183,0))</f>
        <v>3369</v>
      </c>
      <c r="M80" s="39">
        <f>INDEX(Inputs!P$4:P$183,MATCH($B80&amp;$C$60,Inputs!$E$4:$E$183,0))</f>
        <v>3380</v>
      </c>
      <c r="N80" s="39">
        <f>INDEX(Inputs!Q$4:Q$183,MATCH($B80&amp;$C$60,Inputs!$E$4:$E$183,0))</f>
        <v>3392</v>
      </c>
      <c r="O80" s="39">
        <f>INDEX(Inputs!R$4:R$183,MATCH($B80&amp;$C$60,Inputs!$E$4:$E$183,0))</f>
        <v>3404</v>
      </c>
      <c r="P80" s="39">
        <f>INDEX(Inputs!S$4:S$183,MATCH($B80&amp;$C$60,Inputs!$E$4:$E$183,0))</f>
        <v>3416</v>
      </c>
      <c r="Q80" s="27">
        <f t="shared" si="54"/>
        <v>3360.3214285714284</v>
      </c>
      <c r="R80" s="27">
        <f t="shared" si="54"/>
        <v>3373.1011904761904</v>
      </c>
      <c r="S80" s="27">
        <f t="shared" si="54"/>
        <v>3385.8809523809523</v>
      </c>
      <c r="T80" s="27">
        <f t="shared" si="54"/>
        <v>3398.6607142857142</v>
      </c>
      <c r="U80" s="27">
        <f t="shared" si="54"/>
        <v>3411.4404761904761</v>
      </c>
      <c r="V80" s="27">
        <f t="shared" si="54"/>
        <v>3424.2202380952381</v>
      </c>
      <c r="W80" s="106">
        <f t="shared" ref="W80:AB83" si="56">AVERAGE(K80,Q80)</f>
        <v>3358.6607142857142</v>
      </c>
      <c r="X80" s="106">
        <f t="shared" si="56"/>
        <v>3371.0505952380954</v>
      </c>
      <c r="Y80" s="106">
        <f t="shared" si="56"/>
        <v>3382.9404761904761</v>
      </c>
      <c r="Z80" s="106">
        <f t="shared" si="56"/>
        <v>3395.3303571428569</v>
      </c>
      <c r="AA80" s="106">
        <f t="shared" si="56"/>
        <v>3407.7202380952381</v>
      </c>
      <c r="AB80" s="106">
        <f t="shared" si="56"/>
        <v>3420.1101190476193</v>
      </c>
      <c r="AC80" s="70"/>
      <c r="AD80" s="64" t="s">
        <v>39</v>
      </c>
    </row>
    <row r="81" spans="1:42" s="83" customFormat="1" ht="13">
      <c r="A81" s="3"/>
      <c r="B81" s="20" t="s">
        <v>35</v>
      </c>
      <c r="C81" s="26">
        <f>INDEX(Inputs!F$4:F$183,MATCH($B81&amp;$C$60,Inputs!$E$4:$E$183,0))</f>
        <v>3445.2</v>
      </c>
      <c r="D81" s="26">
        <f>INDEX(Inputs!G$4:G$183,MATCH($B81&amp;$C$60,Inputs!$E$4:$E$183,0))</f>
        <v>3443.9</v>
      </c>
      <c r="E81" s="26">
        <f>INDEX(Inputs!H$4:H$183,MATCH($B81&amp;$C$60,Inputs!$E$4:$E$183,0))</f>
        <v>3458.6</v>
      </c>
      <c r="F81" s="26">
        <f>INDEX(Inputs!I$4:I$183,MATCH($B81&amp;$C$60,Inputs!$E$4:$E$183,0))</f>
        <v>3465.7</v>
      </c>
      <c r="G81" s="26">
        <f>INDEX(Inputs!J$4:J$183,MATCH($B81&amp;$C$60,Inputs!$E$4:$E$183,0))</f>
        <v>3484.3</v>
      </c>
      <c r="H81" s="26">
        <f>INDEX(Inputs!K$4:K$183,MATCH($B81&amp;$C$60,Inputs!$E$4:$E$183,0))</f>
        <v>3474.8</v>
      </c>
      <c r="I81" s="26">
        <f>INDEX(Inputs!L$4:L$183,MATCH($B81&amp;$C$60,Inputs!$E$4:$E$183,0))</f>
        <v>3484</v>
      </c>
      <c r="J81" s="26">
        <f>INDEX(Inputs!M$4:M$183,MATCH($B81&amp;$C$60,Inputs!$E$4:$E$183,0))</f>
        <v>3502.72</v>
      </c>
      <c r="K81" s="39">
        <f>INDEX(Inputs!N$4:N$183,MATCH($B81&amp;$C$60,Inputs!$E$4:$E$183,0))</f>
        <v>3507</v>
      </c>
      <c r="L81" s="39">
        <f>INDEX(Inputs!O$4:O$183,MATCH($B81&amp;$C$60,Inputs!$E$4:$E$183,0))</f>
        <v>3514</v>
      </c>
      <c r="M81" s="39">
        <f>INDEX(Inputs!P$4:P$183,MATCH($B81&amp;$C$60,Inputs!$E$4:$E$183,0))</f>
        <v>3521</v>
      </c>
      <c r="N81" s="39">
        <f>INDEX(Inputs!Q$4:Q$183,MATCH($B81&amp;$C$60,Inputs!$E$4:$E$183,0))</f>
        <v>3531</v>
      </c>
      <c r="O81" s="39">
        <f>INDEX(Inputs!R$4:R$183,MATCH($B81&amp;$C$60,Inputs!$E$4:$E$183,0))</f>
        <v>3539</v>
      </c>
      <c r="P81" s="39">
        <f>INDEX(Inputs!S$4:S$183,MATCH($B81&amp;$C$60,Inputs!$E$4:$E$183,0))</f>
        <v>3547</v>
      </c>
      <c r="Q81" s="27">
        <f t="shared" si="54"/>
        <v>3505.8135714285713</v>
      </c>
      <c r="R81" s="27">
        <f t="shared" si="54"/>
        <v>3513.7938095238096</v>
      </c>
      <c r="S81" s="27">
        <f t="shared" si="54"/>
        <v>3521.7740476190475</v>
      </c>
      <c r="T81" s="27">
        <f t="shared" si="54"/>
        <v>3529.7542857142857</v>
      </c>
      <c r="U81" s="27">
        <f t="shared" si="54"/>
        <v>3537.734523809524</v>
      </c>
      <c r="V81" s="27">
        <f t="shared" si="54"/>
        <v>3545.7147619047619</v>
      </c>
      <c r="W81" s="106">
        <f t="shared" si="56"/>
        <v>3506.4067857142854</v>
      </c>
      <c r="X81" s="106">
        <f t="shared" si="56"/>
        <v>3513.8969047619048</v>
      </c>
      <c r="Y81" s="106">
        <f t="shared" si="56"/>
        <v>3521.3870238095237</v>
      </c>
      <c r="Z81" s="106">
        <f t="shared" si="56"/>
        <v>3530.3771428571426</v>
      </c>
      <c r="AA81" s="106">
        <f t="shared" si="56"/>
        <v>3538.367261904762</v>
      </c>
      <c r="AB81" s="106">
        <f t="shared" si="56"/>
        <v>3546.3573809523809</v>
      </c>
      <c r="AC81" s="70"/>
      <c r="AD81" s="64" t="s">
        <v>39</v>
      </c>
    </row>
    <row r="82" spans="1:42" s="83" customFormat="1" ht="13">
      <c r="A82" s="3"/>
      <c r="B82" s="20" t="s">
        <v>36</v>
      </c>
      <c r="C82" s="26">
        <f>INDEX(Inputs!F$4:F$183,MATCH($B82&amp;$C$60,Inputs!$E$4:$E$183,0))</f>
        <v>14354.36</v>
      </c>
      <c r="D82" s="26">
        <f>INDEX(Inputs!G$4:G$183,MATCH($B82&amp;$C$60,Inputs!$E$4:$E$183,0))</f>
        <v>14406.73</v>
      </c>
      <c r="E82" s="26">
        <f>INDEX(Inputs!H$4:H$183,MATCH($B82&amp;$C$60,Inputs!$E$4:$E$183,0))</f>
        <v>14446.73</v>
      </c>
      <c r="F82" s="26">
        <f>INDEX(Inputs!I$4:I$183,MATCH($B82&amp;$C$60,Inputs!$E$4:$E$183,0))</f>
        <v>14505.83</v>
      </c>
      <c r="G82" s="26">
        <f>INDEX(Inputs!J$4:J$183,MATCH($B82&amp;$C$60,Inputs!$E$4:$E$183,0))</f>
        <v>14537.3</v>
      </c>
      <c r="H82" s="26">
        <f>INDEX(Inputs!K$4:K$183,MATCH($B82&amp;$C$60,Inputs!$E$4:$E$183,0))</f>
        <v>14565.89</v>
      </c>
      <c r="I82" s="26">
        <f>INDEX(Inputs!L$4:L$183,MATCH($B82&amp;$C$60,Inputs!$E$4:$E$183,0))</f>
        <v>14621.74</v>
      </c>
      <c r="J82" s="26">
        <f>INDEX(Inputs!M$4:M$183,MATCH($B82&amp;$C$60,Inputs!$E$4:$E$183,0))</f>
        <v>14653.4</v>
      </c>
      <c r="K82" s="39">
        <f>INDEX(Inputs!N$4:N$183,MATCH($B82&amp;$C$60,Inputs!$E$4:$E$183,0))</f>
        <v>14842.3904574847</v>
      </c>
      <c r="L82" s="39">
        <f>INDEX(Inputs!O$4:O$183,MATCH($B82&amp;$C$60,Inputs!$E$4:$E$183,0))</f>
        <v>14942.896551138299</v>
      </c>
      <c r="M82" s="39">
        <f>INDEX(Inputs!P$4:P$183,MATCH($B82&amp;$C$60,Inputs!$E$4:$E$183,0))</f>
        <v>15033.1834129903</v>
      </c>
      <c r="N82" s="39">
        <f>INDEX(Inputs!Q$4:Q$183,MATCH($B82&amp;$C$60,Inputs!$E$4:$E$183,0))</f>
        <v>15129.099786786201</v>
      </c>
      <c r="O82" s="39">
        <f>INDEX(Inputs!R$4:R$183,MATCH($B82&amp;$C$60,Inputs!$E$4:$E$183,0))</f>
        <v>15217.215672525899</v>
      </c>
      <c r="P82" s="39">
        <f>INDEX(Inputs!S$4:S$183,MATCH($B82&amp;$C$60,Inputs!$E$4:$E$183,0))</f>
        <v>15383.7868570254</v>
      </c>
      <c r="Q82" s="27">
        <f t="shared" si="54"/>
        <v>14702.06607142857</v>
      </c>
      <c r="R82" s="27">
        <f t="shared" si="54"/>
        <v>14744.41464285714</v>
      </c>
      <c r="S82" s="27">
        <f t="shared" si="54"/>
        <v>14786.763214285713</v>
      </c>
      <c r="T82" s="27">
        <f t="shared" si="54"/>
        <v>14829.111785714284</v>
      </c>
      <c r="U82" s="27">
        <f t="shared" si="54"/>
        <v>14871.460357142856</v>
      </c>
      <c r="V82" s="27">
        <f t="shared" si="54"/>
        <v>14913.808928571427</v>
      </c>
      <c r="W82" s="106">
        <f t="shared" si="56"/>
        <v>14772.228264456635</v>
      </c>
      <c r="X82" s="106">
        <f t="shared" si="56"/>
        <v>14843.65559699772</v>
      </c>
      <c r="Y82" s="106">
        <f t="shared" si="56"/>
        <v>14909.973313638005</v>
      </c>
      <c r="Z82" s="106">
        <f t="shared" si="56"/>
        <v>14979.105786250242</v>
      </c>
      <c r="AA82" s="106">
        <f t="shared" si="56"/>
        <v>15044.338014834379</v>
      </c>
      <c r="AB82" s="106">
        <f t="shared" si="56"/>
        <v>15148.797892798413</v>
      </c>
      <c r="AC82" s="70"/>
      <c r="AD82" s="64" t="s">
        <v>39</v>
      </c>
    </row>
    <row r="83" spans="1:42" s="83" customFormat="1" ht="13">
      <c r="A83" s="3"/>
      <c r="B83" s="20" t="s">
        <v>37</v>
      </c>
      <c r="C83" s="26">
        <f>INDEX(Inputs!F$4:F$183,MATCH($B83&amp;$C$60,Inputs!$E$4:$E$183,0))</f>
        <v>8348.75</v>
      </c>
      <c r="D83" s="26">
        <f>INDEX(Inputs!G$4:G$183,MATCH($B83&amp;$C$60,Inputs!$E$4:$E$183,0))</f>
        <v>8364.16</v>
      </c>
      <c r="E83" s="26">
        <f>INDEX(Inputs!H$4:H$183,MATCH($B83&amp;$C$60,Inputs!$E$4:$E$183,0))</f>
        <v>8379.1</v>
      </c>
      <c r="F83" s="26">
        <f>INDEX(Inputs!I$4:I$183,MATCH($B83&amp;$C$60,Inputs!$E$4:$E$183,0))</f>
        <v>8421.4100000000017</v>
      </c>
      <c r="G83" s="26">
        <f>INDEX(Inputs!J$4:J$183,MATCH($B83&amp;$C$60,Inputs!$E$4:$E$183,0))</f>
        <v>8448.6</v>
      </c>
      <c r="H83" s="26">
        <f>INDEX(Inputs!K$4:K$183,MATCH($B83&amp;$C$60,Inputs!$E$4:$E$183,0))</f>
        <v>8497.6</v>
      </c>
      <c r="I83" s="26">
        <f>INDEX(Inputs!L$4:L$183,MATCH($B83&amp;$C$60,Inputs!$E$4:$E$183,0))</f>
        <v>8490.91</v>
      </c>
      <c r="J83" s="26">
        <f>INDEX(Inputs!M$4:M$183,MATCH($B83&amp;$C$60,Inputs!$E$4:$E$183,0))</f>
        <v>8529.8700000000008</v>
      </c>
      <c r="K83" s="39">
        <f>INDEX(Inputs!N$4:N$183,MATCH($B83&amp;$C$60,Inputs!$E$4:$E$183,0))</f>
        <v>8651.91</v>
      </c>
      <c r="L83" s="39">
        <f>INDEX(Inputs!O$4:O$183,MATCH($B83&amp;$C$60,Inputs!$E$4:$E$183,0))</f>
        <v>8731.07</v>
      </c>
      <c r="M83" s="39">
        <f>INDEX(Inputs!P$4:P$183,MATCH($B83&amp;$C$60,Inputs!$E$4:$E$183,0))</f>
        <v>8805.8799999999992</v>
      </c>
      <c r="N83" s="39">
        <f>INDEX(Inputs!Q$4:Q$183,MATCH($B83&amp;$C$60,Inputs!$E$4:$E$183,0))</f>
        <v>8878.17</v>
      </c>
      <c r="O83" s="39">
        <f>INDEX(Inputs!R$4:R$183,MATCH($B83&amp;$C$60,Inputs!$E$4:$E$183,0))</f>
        <v>8948.23</v>
      </c>
      <c r="P83" s="39">
        <f>INDEX(Inputs!S$4:S$183,MATCH($B83&amp;$C$60,Inputs!$E$4:$E$183,0))</f>
        <v>9016.2000000000007</v>
      </c>
      <c r="Q83" s="27">
        <f t="shared" si="54"/>
        <v>8557.4221428571436</v>
      </c>
      <c r="R83" s="27">
        <f t="shared" si="54"/>
        <v>8584.6159523809529</v>
      </c>
      <c r="S83" s="27">
        <f t="shared" si="54"/>
        <v>8611.8097619047621</v>
      </c>
      <c r="T83" s="27">
        <f t="shared" si="54"/>
        <v>8639.0035714285714</v>
      </c>
      <c r="U83" s="27">
        <f t="shared" si="54"/>
        <v>8666.1973809523806</v>
      </c>
      <c r="V83" s="27">
        <f t="shared" si="54"/>
        <v>8693.3911904761917</v>
      </c>
      <c r="W83" s="106">
        <f t="shared" si="56"/>
        <v>8604.6660714285717</v>
      </c>
      <c r="X83" s="106">
        <f t="shared" si="56"/>
        <v>8657.8429761904772</v>
      </c>
      <c r="Y83" s="106">
        <f t="shared" si="56"/>
        <v>8708.8448809523798</v>
      </c>
      <c r="Z83" s="106">
        <f t="shared" si="56"/>
        <v>8758.5867857142857</v>
      </c>
      <c r="AA83" s="106">
        <f t="shared" si="56"/>
        <v>8807.2136904761901</v>
      </c>
      <c r="AB83" s="106">
        <f t="shared" si="56"/>
        <v>8854.7955952380962</v>
      </c>
      <c r="AC83" s="70"/>
      <c r="AD83" s="64" t="s">
        <v>39</v>
      </c>
    </row>
    <row r="84" spans="1:42" s="83" customFormat="1" ht="13">
      <c r="A84" s="3"/>
      <c r="B84" s="21" t="s">
        <v>40</v>
      </c>
      <c r="C84" s="29">
        <f t="shared" ref="C84:V84" si="57">SUM(C64:C83)</f>
        <v>387799.57467141096</v>
      </c>
      <c r="D84" s="29">
        <f t="shared" si="57"/>
        <v>388868.96548282413</v>
      </c>
      <c r="E84" s="29">
        <f t="shared" si="57"/>
        <v>389539.07952888921</v>
      </c>
      <c r="F84" s="29">
        <f t="shared" si="57"/>
        <v>390354.76383790368</v>
      </c>
      <c r="G84" s="29">
        <f t="shared" si="57"/>
        <v>391575.44976723654</v>
      </c>
      <c r="H84" s="29">
        <f t="shared" si="57"/>
        <v>392935.62132648111</v>
      </c>
      <c r="I84" s="29">
        <f t="shared" si="57"/>
        <v>444869.69590050995</v>
      </c>
      <c r="J84" s="29">
        <f t="shared" si="57"/>
        <v>446382.11344932299</v>
      </c>
      <c r="K84" s="29">
        <f t="shared" ref="K84:P84" si="58">SUM(K64:K83)</f>
        <v>398621.16821988969</v>
      </c>
      <c r="L84" s="29">
        <f t="shared" si="58"/>
        <v>399997.669865306</v>
      </c>
      <c r="M84" s="29">
        <f t="shared" si="58"/>
        <v>401363.82422021474</v>
      </c>
      <c r="N84" s="29">
        <f t="shared" si="58"/>
        <v>402731.51072775514</v>
      </c>
      <c r="O84" s="29">
        <f t="shared" si="58"/>
        <v>404121.65884126379</v>
      </c>
      <c r="P84" s="29">
        <f t="shared" si="58"/>
        <v>405985.03325279674</v>
      </c>
      <c r="Q84" s="29">
        <f t="shared" si="57"/>
        <v>397508.87170438701</v>
      </c>
      <c r="R84" s="29">
        <f t="shared" si="57"/>
        <v>398801.24321079033</v>
      </c>
      <c r="S84" s="29">
        <f t="shared" si="57"/>
        <v>400093.61471719365</v>
      </c>
      <c r="T84" s="29">
        <f t="shared" si="57"/>
        <v>401385.98622359714</v>
      </c>
      <c r="U84" s="29">
        <f t="shared" si="57"/>
        <v>402678.3577300004</v>
      </c>
      <c r="V84" s="29">
        <f t="shared" si="57"/>
        <v>403970.72923640395</v>
      </c>
      <c r="W84" s="107">
        <f t="shared" ref="W84:AB84" si="59" xml:space="preserve"> IF($AD84="Company forecast",K84, IF($AD84="Ofwat forecast",Q84))</f>
        <v>397508.87170438701</v>
      </c>
      <c r="X84" s="107">
        <f t="shared" si="59"/>
        <v>398801.24321079033</v>
      </c>
      <c r="Y84" s="107">
        <f t="shared" si="59"/>
        <v>400093.61471719365</v>
      </c>
      <c r="Z84" s="107">
        <f t="shared" si="59"/>
        <v>401385.98622359714</v>
      </c>
      <c r="AA84" s="107">
        <f t="shared" si="59"/>
        <v>402678.3577300004</v>
      </c>
      <c r="AB84" s="107">
        <f t="shared" si="59"/>
        <v>403970.72923640395</v>
      </c>
      <c r="AC84" s="22"/>
      <c r="AD84" s="64" t="s">
        <v>39</v>
      </c>
    </row>
    <row r="85" spans="1:42">
      <c r="C85" s="6"/>
      <c r="Q85" s="137"/>
      <c r="R85" s="137"/>
      <c r="S85" s="137"/>
      <c r="T85" s="137"/>
      <c r="U85" s="137"/>
      <c r="V85" s="137"/>
      <c r="W85" s="71"/>
      <c r="X85" s="71"/>
      <c r="Y85" s="71"/>
      <c r="Z85" s="71"/>
      <c r="AA85" s="71"/>
      <c r="AB85" s="71"/>
      <c r="AD85" s="67"/>
    </row>
    <row r="86" spans="1:42" ht="18">
      <c r="A86" s="14" t="s">
        <v>53</v>
      </c>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row>
    <row r="87" spans="1:42">
      <c r="B87" s="7"/>
      <c r="C87" s="8"/>
      <c r="D87" s="8"/>
      <c r="E87" s="8"/>
      <c r="F87" s="8"/>
      <c r="G87" s="8"/>
      <c r="H87" s="8"/>
      <c r="I87" s="8"/>
      <c r="J87" s="8"/>
      <c r="K87" s="8"/>
      <c r="L87" s="8"/>
      <c r="M87" s="8"/>
      <c r="N87" s="8"/>
      <c r="O87" s="8"/>
      <c r="P87" s="8"/>
      <c r="Q87" s="8"/>
      <c r="R87" s="8"/>
      <c r="S87" s="8"/>
      <c r="T87" s="8"/>
      <c r="U87" s="8"/>
      <c r="V87" s="8"/>
      <c r="W87" s="71"/>
      <c r="X87" s="71"/>
      <c r="Y87" s="71"/>
      <c r="Z87" s="71"/>
      <c r="AA87" s="71"/>
      <c r="AB87" s="71"/>
      <c r="AD87" s="67"/>
    </row>
    <row r="88" spans="1:42">
      <c r="B88" s="18" t="s">
        <v>52</v>
      </c>
      <c r="C88" s="2" t="s">
        <v>84</v>
      </c>
      <c r="W88" s="71"/>
      <c r="X88" s="71"/>
      <c r="Y88" s="71"/>
      <c r="Z88" s="71"/>
      <c r="AA88" s="71"/>
      <c r="AB88" s="71"/>
      <c r="AD88" s="67"/>
    </row>
    <row r="89" spans="1:42" ht="15" customHeight="1">
      <c r="B89" s="17"/>
      <c r="C89" s="140" t="s">
        <v>64</v>
      </c>
      <c r="D89" s="140"/>
      <c r="E89" s="140"/>
      <c r="F89" s="140"/>
      <c r="G89" s="140"/>
      <c r="H89" s="140"/>
      <c r="I89" s="140"/>
      <c r="J89" s="139"/>
      <c r="K89" s="147" t="s">
        <v>65</v>
      </c>
      <c r="L89" s="147"/>
      <c r="M89" s="147"/>
      <c r="N89" s="147"/>
      <c r="O89" s="147"/>
      <c r="P89" s="148"/>
      <c r="Q89" s="131" t="s">
        <v>67</v>
      </c>
      <c r="R89" s="131"/>
      <c r="S89" s="131"/>
      <c r="T89" s="131"/>
      <c r="U89" s="131"/>
      <c r="V89" s="132"/>
      <c r="W89" s="138" t="s">
        <v>0</v>
      </c>
      <c r="X89" s="78"/>
      <c r="Y89" s="78"/>
      <c r="Z89" s="78"/>
      <c r="AA89" s="78"/>
      <c r="AB89" s="78"/>
      <c r="AC89" s="158"/>
      <c r="AD89" s="159" t="s">
        <v>0</v>
      </c>
    </row>
    <row r="90" spans="1:42" s="92" customFormat="1" ht="17.25" customHeight="1">
      <c r="A90" s="51"/>
      <c r="B90" s="46"/>
      <c r="C90" s="47" t="s">
        <v>8</v>
      </c>
      <c r="D90" s="47" t="s">
        <v>9</v>
      </c>
      <c r="E90" s="47" t="s">
        <v>10</v>
      </c>
      <c r="F90" s="47" t="s">
        <v>11</v>
      </c>
      <c r="G90" s="47" t="s">
        <v>12</v>
      </c>
      <c r="H90" s="47" t="s">
        <v>13</v>
      </c>
      <c r="I90" s="47" t="s">
        <v>14</v>
      </c>
      <c r="J90" s="134" t="s">
        <v>15</v>
      </c>
      <c r="K90" s="62" t="s">
        <v>16</v>
      </c>
      <c r="L90" s="62" t="s">
        <v>17</v>
      </c>
      <c r="M90" s="62" t="s">
        <v>18</v>
      </c>
      <c r="N90" s="62" t="s">
        <v>19</v>
      </c>
      <c r="O90" s="62" t="s">
        <v>20</v>
      </c>
      <c r="P90" s="62" t="s">
        <v>21</v>
      </c>
      <c r="Q90" s="53" t="s">
        <v>16</v>
      </c>
      <c r="R90" s="53" t="s">
        <v>17</v>
      </c>
      <c r="S90" s="53" t="s">
        <v>18</v>
      </c>
      <c r="T90" s="53" t="s">
        <v>19</v>
      </c>
      <c r="U90" s="53" t="s">
        <v>20</v>
      </c>
      <c r="V90" s="53" t="s">
        <v>21</v>
      </c>
      <c r="W90" s="63" t="s">
        <v>16</v>
      </c>
      <c r="X90" s="63" t="s">
        <v>17</v>
      </c>
      <c r="Y90" s="63" t="s">
        <v>18</v>
      </c>
      <c r="Z90" s="63" t="s">
        <v>19</v>
      </c>
      <c r="AA90" s="63" t="s">
        <v>20</v>
      </c>
      <c r="AB90" s="63" t="s">
        <v>21</v>
      </c>
      <c r="AC90" s="158"/>
      <c r="AD90" s="159"/>
    </row>
    <row r="91" spans="1:42" s="93" customFormat="1" ht="13.5" thickBot="1">
      <c r="A91" s="5"/>
      <c r="B91" s="58" t="s">
        <v>38</v>
      </c>
      <c r="C91" s="57">
        <v>1</v>
      </c>
      <c r="D91" s="57">
        <v>2</v>
      </c>
      <c r="E91" s="57">
        <v>3</v>
      </c>
      <c r="F91" s="57">
        <v>4</v>
      </c>
      <c r="G91" s="57">
        <v>5</v>
      </c>
      <c r="H91" s="57">
        <v>6</v>
      </c>
      <c r="I91" s="58">
        <v>7</v>
      </c>
      <c r="J91" s="57">
        <v>8</v>
      </c>
      <c r="K91" s="59">
        <v>9</v>
      </c>
      <c r="L91" s="59">
        <v>10</v>
      </c>
      <c r="M91" s="59">
        <v>11</v>
      </c>
      <c r="N91" s="59">
        <v>12</v>
      </c>
      <c r="O91" s="59">
        <v>13</v>
      </c>
      <c r="P91" s="59">
        <v>14</v>
      </c>
      <c r="Q91" s="60">
        <f>J91+1</f>
        <v>9</v>
      </c>
      <c r="R91" s="60">
        <f t="shared" ref="R91" si="60">Q91+1</f>
        <v>10</v>
      </c>
      <c r="S91" s="60">
        <f t="shared" ref="S91" si="61">R91+1</f>
        <v>11</v>
      </c>
      <c r="T91" s="60">
        <f t="shared" ref="T91" si="62">S91+1</f>
        <v>12</v>
      </c>
      <c r="U91" s="60">
        <f t="shared" ref="U91" si="63">T91+1</f>
        <v>13</v>
      </c>
      <c r="V91" s="60">
        <f t="shared" ref="V91" si="64">U91+1</f>
        <v>14</v>
      </c>
      <c r="W91" s="77">
        <v>9</v>
      </c>
      <c r="X91" s="77">
        <v>10</v>
      </c>
      <c r="Y91" s="77">
        <v>11</v>
      </c>
      <c r="Z91" s="77">
        <v>12</v>
      </c>
      <c r="AA91" s="77">
        <v>13</v>
      </c>
      <c r="AB91" s="77">
        <v>14</v>
      </c>
      <c r="AC91" s="66"/>
      <c r="AD91" s="76"/>
    </row>
    <row r="92" spans="1:42" s="83" customFormat="1" ht="14.15" customHeight="1">
      <c r="A92" s="3"/>
      <c r="B92" s="20" t="s">
        <v>7</v>
      </c>
      <c r="C92" s="26">
        <f>INDEX(Inputs!F$4:F$183,MATCH($B92&amp;$C$88,Inputs!$E$4:$E$183,0))</f>
        <v>926.02</v>
      </c>
      <c r="D92" s="26">
        <f>INDEX(Inputs!G$4:G$183,MATCH($B92&amp;$C$88,Inputs!$E$4:$E$183,0))</f>
        <v>883.71</v>
      </c>
      <c r="E92" s="26">
        <f>INDEX(Inputs!H$4:H$183,MATCH($B92&amp;$C$88,Inputs!$E$4:$E$183,0))</f>
        <v>923.9185910091453</v>
      </c>
      <c r="F92" s="26">
        <f>INDEX(Inputs!I$4:I$183,MATCH($B92&amp;$C$88,Inputs!$E$4:$E$183,0))</f>
        <v>908.94999999999993</v>
      </c>
      <c r="G92" s="26">
        <f>INDEX(Inputs!J$4:J$183,MATCH($B92&amp;$C$88,Inputs!$E$4:$E$183,0))</f>
        <v>883.37195551632294</v>
      </c>
      <c r="H92" s="26">
        <f>INDEX(Inputs!K$4:K$183,MATCH($B92&amp;$C$88,Inputs!$E$4:$E$183,0))</f>
        <v>935.50545524285496</v>
      </c>
      <c r="I92" s="26">
        <f>INDEX(Inputs!L$4:L$183,MATCH($B92&amp;$C$88,Inputs!$E$4:$E$183,0))</f>
        <v>888.01</v>
      </c>
      <c r="J92" s="26">
        <f>INDEX(Inputs!M$4:M$183,MATCH($B92&amp;$C$88,Inputs!$E$4:$E$183,0))</f>
        <v>968.32999999999993</v>
      </c>
      <c r="K92" s="112">
        <f>INDEX(Inputs!N$4:N$183,MATCH($B92&amp;$C$88,Inputs!$E$4:$E$183,0))</f>
        <v>887.88</v>
      </c>
      <c r="L92" s="112">
        <f>INDEX(Inputs!O$4:O$183,MATCH($B92&amp;$C$88,Inputs!$E$4:$E$183,0))</f>
        <v>883.58</v>
      </c>
      <c r="M92" s="112">
        <f>INDEX(Inputs!P$4:P$183,MATCH($B92&amp;$C$88,Inputs!$E$4:$E$183,0))</f>
        <v>880.80000000000007</v>
      </c>
      <c r="N92" s="112">
        <f>INDEX(Inputs!Q$4:Q$183,MATCH($B92&amp;$C$88,Inputs!$E$4:$E$183,0))</f>
        <v>882.32999999999993</v>
      </c>
      <c r="O92" s="112">
        <f>INDEX(Inputs!R$4:R$183,MATCH($B92&amp;$C$88,Inputs!$E$4:$E$183,0))</f>
        <v>879.34</v>
      </c>
      <c r="P92" s="112">
        <f>INDEX(Inputs!S$4:S$183,MATCH($B92&amp;$C$88,Inputs!$E$4:$E$183,0))</f>
        <v>876.73000000000013</v>
      </c>
      <c r="Q92" s="27">
        <f xml:space="preserve"> INTERCEPT($C92:$J92,$C$91:$J$91)+SLOPE($C92:$J92,$C$91:$J$91)*Q$91</f>
        <v>932.23695816126099</v>
      </c>
      <c r="R92" s="27">
        <f t="shared" ref="R92:V92" si="65" xml:space="preserve"> INTERCEPT($C92:$J92,$C$91:$J$91)+SLOPE($C92:$J92,$C$91:$J$91)*R$91</f>
        <v>936.12805992575443</v>
      </c>
      <c r="S92" s="27">
        <f t="shared" si="65"/>
        <v>940.01916169024798</v>
      </c>
      <c r="T92" s="27">
        <f t="shared" si="65"/>
        <v>943.91026345474143</v>
      </c>
      <c r="U92" s="27">
        <f t="shared" si="65"/>
        <v>947.80136521923487</v>
      </c>
      <c r="V92" s="27">
        <f t="shared" si="65"/>
        <v>951.69246698372831</v>
      </c>
      <c r="W92" s="106">
        <f t="shared" ref="W92:W111" si="66" xml:space="preserve"> IF($AD92="Company forecast",K92, IF($AD92="Ofwat forecast",Q92))</f>
        <v>887.88</v>
      </c>
      <c r="X92" s="106">
        <f t="shared" ref="X92:X111" si="67" xml:space="preserve"> IF($AD92="Company forecast",L92, IF($AD92="Ofwat forecast",R92))</f>
        <v>883.58</v>
      </c>
      <c r="Y92" s="106">
        <f t="shared" ref="Y92:Y111" si="68" xml:space="preserve"> IF($AD92="Company forecast",M92, IF($AD92="Ofwat forecast",S92))</f>
        <v>880.80000000000007</v>
      </c>
      <c r="Z92" s="106">
        <f t="shared" ref="Z92:Z111" si="69" xml:space="preserve"> IF($AD92="Company forecast",N92, IF($AD92="Ofwat forecast",T92))</f>
        <v>882.32999999999993</v>
      </c>
      <c r="AA92" s="106">
        <f t="shared" ref="AA92:AA111" si="70" xml:space="preserve"> IF($AD92="Company forecast",O92, IF($AD92="Ofwat forecast",U92))</f>
        <v>879.34</v>
      </c>
      <c r="AB92" s="106">
        <f t="shared" ref="AB92:AB111" si="71" xml:space="preserve"> IF($AD92="Company forecast",P92, IF($AD92="Ofwat forecast",V92))</f>
        <v>876.73000000000013</v>
      </c>
      <c r="AC92" s="67"/>
      <c r="AD92" s="64" t="s">
        <v>103</v>
      </c>
      <c r="AF92" s="149" t="s">
        <v>119</v>
      </c>
      <c r="AG92" s="150"/>
      <c r="AH92" s="150"/>
      <c r="AI92" s="150"/>
      <c r="AJ92" s="150"/>
      <c r="AK92" s="150"/>
      <c r="AL92" s="150"/>
      <c r="AM92" s="150"/>
      <c r="AN92" s="150"/>
      <c r="AO92" s="150"/>
      <c r="AP92" s="151"/>
    </row>
    <row r="93" spans="1:42" s="83" customFormat="1" ht="14.15" customHeight="1">
      <c r="A93" s="3"/>
      <c r="B93" s="20" t="s">
        <v>102</v>
      </c>
      <c r="C93" s="26">
        <f>INDEX(Inputs!F$4:F$183,MATCH($B93&amp;$C$88,Inputs!$E$4:$E$183,0))</f>
        <v>0</v>
      </c>
      <c r="D93" s="26">
        <f>INDEX(Inputs!G$4:G$183,MATCH($B93&amp;$C$88,Inputs!$E$4:$E$183,0))</f>
        <v>0</v>
      </c>
      <c r="E93" s="26">
        <f>INDEX(Inputs!H$4:H$183,MATCH($B93&amp;$C$88,Inputs!$E$4:$E$183,0))</f>
        <v>0</v>
      </c>
      <c r="F93" s="26">
        <f>INDEX(Inputs!I$4:I$183,MATCH($B93&amp;$C$88,Inputs!$E$4:$E$183,0))</f>
        <v>0</v>
      </c>
      <c r="G93" s="26">
        <f>INDEX(Inputs!J$4:J$183,MATCH($B93&amp;$C$88,Inputs!$E$4:$E$183,0))</f>
        <v>0</v>
      </c>
      <c r="H93" s="26">
        <f>INDEX(Inputs!K$4:K$183,MATCH($B93&amp;$C$88,Inputs!$E$4:$E$183,0))</f>
        <v>0</v>
      </c>
      <c r="I93" s="26">
        <f>INDEX(Inputs!L$4:L$183,MATCH($B93&amp;$C$88,Inputs!$E$4:$E$183,0))</f>
        <v>58.869151032987453</v>
      </c>
      <c r="J93" s="26">
        <f>INDEX(Inputs!M$4:M$183,MATCH($B93&amp;$C$88,Inputs!$E$4:$E$183,0))</f>
        <v>58.702958904109593</v>
      </c>
      <c r="K93" s="112">
        <f>INDEX(Inputs!N$4:N$183,MATCH($B93&amp;$C$88,Inputs!$E$4:$E$183,0))</f>
        <v>58.233913761695071</v>
      </c>
      <c r="L93" s="112">
        <f>INDEX(Inputs!O$4:O$183,MATCH($B93&amp;$C$88,Inputs!$E$4:$E$183,0))</f>
        <v>57.927473415858032</v>
      </c>
      <c r="M93" s="112">
        <f>INDEX(Inputs!P$4:P$183,MATCH($B93&amp;$C$88,Inputs!$E$4:$E$183,0))</f>
        <v>57.673380909418242</v>
      </c>
      <c r="N93" s="112">
        <f>INDEX(Inputs!Q$4:Q$183,MATCH($B93&amp;$C$88,Inputs!$E$4:$E$183,0))</f>
        <v>57.246112482377491</v>
      </c>
      <c r="O93" s="112">
        <f>INDEX(Inputs!R$4:R$183,MATCH($B93&amp;$C$88,Inputs!$E$4:$E$183,0))</f>
        <v>56.849149583949725</v>
      </c>
      <c r="P93" s="112">
        <f>INDEX(Inputs!S$4:S$183,MATCH($B93&amp;$C$88,Inputs!$E$4:$E$183,0))</f>
        <v>56.44730843840933</v>
      </c>
      <c r="Q93" s="109"/>
      <c r="R93" s="109"/>
      <c r="S93" s="109"/>
      <c r="T93" s="109"/>
      <c r="U93" s="109"/>
      <c r="V93" s="109"/>
      <c r="W93" s="106">
        <f t="shared" si="66"/>
        <v>58.233913761695071</v>
      </c>
      <c r="X93" s="106">
        <f t="shared" si="67"/>
        <v>57.927473415858032</v>
      </c>
      <c r="Y93" s="106">
        <f t="shared" si="68"/>
        <v>57.673380909418242</v>
      </c>
      <c r="Z93" s="106">
        <f t="shared" si="69"/>
        <v>57.246112482377491</v>
      </c>
      <c r="AA93" s="106">
        <f t="shared" si="70"/>
        <v>56.849149583949725</v>
      </c>
      <c r="AB93" s="106">
        <f t="shared" si="71"/>
        <v>56.44730843840933</v>
      </c>
      <c r="AC93" s="67"/>
      <c r="AD93" s="64" t="s">
        <v>103</v>
      </c>
      <c r="AF93" s="152"/>
      <c r="AG93" s="153"/>
      <c r="AH93" s="153"/>
      <c r="AI93" s="153"/>
      <c r="AJ93" s="153"/>
      <c r="AK93" s="153"/>
      <c r="AL93" s="153"/>
      <c r="AM93" s="153"/>
      <c r="AN93" s="153"/>
      <c r="AO93" s="153"/>
      <c r="AP93" s="154"/>
    </row>
    <row r="94" spans="1:42" s="83" customFormat="1" ht="14.15" customHeight="1">
      <c r="A94" s="3"/>
      <c r="B94" s="20" t="s">
        <v>22</v>
      </c>
      <c r="C94" s="26">
        <f>INDEX(Inputs!F$4:F$183,MATCH($B94&amp;$C$88,Inputs!$E$4:$E$183,0))</f>
        <v>1116.27</v>
      </c>
      <c r="D94" s="26">
        <f>INDEX(Inputs!G$4:G$183,MATCH($B94&amp;$C$88,Inputs!$E$4:$E$183,0))</f>
        <v>1076.68</v>
      </c>
      <c r="E94" s="26">
        <f>INDEX(Inputs!H$4:H$183,MATCH($B94&amp;$C$88,Inputs!$E$4:$E$183,0))</f>
        <v>1078.49</v>
      </c>
      <c r="F94" s="26">
        <f>INDEX(Inputs!I$4:I$183,MATCH($B94&amp;$C$88,Inputs!$E$4:$E$183,0))</f>
        <v>1086.73</v>
      </c>
      <c r="G94" s="26">
        <f>INDEX(Inputs!J$4:J$183,MATCH($B94&amp;$C$88,Inputs!$E$4:$E$183,0))</f>
        <v>1087.6499999999999</v>
      </c>
      <c r="H94" s="26">
        <f>INDEX(Inputs!K$4:K$183,MATCH($B94&amp;$C$88,Inputs!$E$4:$E$183,0))</f>
        <v>1093.97</v>
      </c>
      <c r="I94" s="26">
        <f>INDEX(Inputs!L$4:L$183,MATCH($B94&amp;$C$88,Inputs!$E$4:$E$183,0))</f>
        <v>1105.4100000000001</v>
      </c>
      <c r="J94" s="26">
        <f>INDEX(Inputs!M$4:M$183,MATCH($B94&amp;$C$88,Inputs!$E$4:$E$183,0))</f>
        <v>1123.1299999999999</v>
      </c>
      <c r="K94" s="112">
        <f>INDEX(Inputs!N$4:N$183,MATCH($B94&amp;$C$88,Inputs!$E$4:$E$183,0))</f>
        <v>1106.74</v>
      </c>
      <c r="L94" s="112">
        <f>INDEX(Inputs!O$4:O$183,MATCH($B94&amp;$C$88,Inputs!$E$4:$E$183,0))</f>
        <v>1099.9100000000001</v>
      </c>
      <c r="M94" s="112">
        <f>INDEX(Inputs!P$4:P$183,MATCH($B94&amp;$C$88,Inputs!$E$4:$E$183,0))</f>
        <v>1093.02</v>
      </c>
      <c r="N94" s="112">
        <f>INDEX(Inputs!Q$4:Q$183,MATCH($B94&amp;$C$88,Inputs!$E$4:$E$183,0))</f>
        <v>1086.22</v>
      </c>
      <c r="O94" s="112">
        <f>INDEX(Inputs!R$4:R$183,MATCH($B94&amp;$C$88,Inputs!$E$4:$E$183,0))</f>
        <v>1079.1400000000001</v>
      </c>
      <c r="P94" s="112">
        <f>INDEX(Inputs!S$4:S$183,MATCH($B94&amp;$C$88,Inputs!$E$4:$E$183,0))</f>
        <v>1072.4100000000001</v>
      </c>
      <c r="Q94" s="27">
        <f t="shared" ref="Q94:V96" si="72" xml:space="preserve"> INTERCEPT($C94:$J94,$C$91:$J$91)+SLOPE($C94:$J94,$C$91:$J$91)*Q$91</f>
        <v>1108.8464285714285</v>
      </c>
      <c r="R94" s="27">
        <f t="shared" si="72"/>
        <v>1111.6920238095238</v>
      </c>
      <c r="S94" s="27">
        <f t="shared" si="72"/>
        <v>1114.537619047619</v>
      </c>
      <c r="T94" s="27">
        <f t="shared" si="72"/>
        <v>1117.3832142857143</v>
      </c>
      <c r="U94" s="27">
        <f t="shared" si="72"/>
        <v>1120.2288095238093</v>
      </c>
      <c r="V94" s="27">
        <f t="shared" si="72"/>
        <v>1123.0744047619046</v>
      </c>
      <c r="W94" s="106">
        <f t="shared" si="66"/>
        <v>1106.74</v>
      </c>
      <c r="X94" s="106">
        <f t="shared" si="67"/>
        <v>1099.9100000000001</v>
      </c>
      <c r="Y94" s="106">
        <f t="shared" si="68"/>
        <v>1093.02</v>
      </c>
      <c r="Z94" s="106">
        <f t="shared" si="69"/>
        <v>1086.22</v>
      </c>
      <c r="AA94" s="106">
        <f t="shared" si="70"/>
        <v>1079.1400000000001</v>
      </c>
      <c r="AB94" s="106">
        <f t="shared" si="71"/>
        <v>1072.4100000000001</v>
      </c>
      <c r="AC94" s="67"/>
      <c r="AD94" s="64" t="s">
        <v>103</v>
      </c>
      <c r="AF94" s="152"/>
      <c r="AG94" s="153"/>
      <c r="AH94" s="153"/>
      <c r="AI94" s="153"/>
      <c r="AJ94" s="153"/>
      <c r="AK94" s="153"/>
      <c r="AL94" s="153"/>
      <c r="AM94" s="153"/>
      <c r="AN94" s="153"/>
      <c r="AO94" s="153"/>
      <c r="AP94" s="154"/>
    </row>
    <row r="95" spans="1:42" s="83" customFormat="1" ht="14.15" customHeight="1">
      <c r="A95" s="3"/>
      <c r="B95" s="20" t="s">
        <v>23</v>
      </c>
      <c r="C95" s="26">
        <f>INDEX(Inputs!F$4:F$183,MATCH($B95&amp;$C$88,Inputs!$E$4:$E$183,0))</f>
        <v>1736.0853017024785</v>
      </c>
      <c r="D95" s="26">
        <f>INDEX(Inputs!G$4:G$183,MATCH($B95&amp;$C$88,Inputs!$E$4:$E$183,0))</f>
        <v>1737.4670600417614</v>
      </c>
      <c r="E95" s="26">
        <f>INDEX(Inputs!H$4:H$183,MATCH($B95&amp;$C$88,Inputs!$E$4:$E$183,0))</f>
        <v>1769.8897969235622</v>
      </c>
      <c r="F95" s="26">
        <f>INDEX(Inputs!I$4:I$183,MATCH($B95&amp;$C$88,Inputs!$E$4:$E$183,0))</f>
        <v>1684.31687463858</v>
      </c>
      <c r="G95" s="26">
        <f>INDEX(Inputs!J$4:J$183,MATCH($B95&amp;$C$88,Inputs!$E$4:$E$183,0))</f>
        <v>1774.5774920464371</v>
      </c>
      <c r="H95" s="26">
        <f>INDEX(Inputs!K$4:K$183,MATCH($B95&amp;$C$88,Inputs!$E$4:$E$183,0))</f>
        <v>2103.5478727327973</v>
      </c>
      <c r="I95" s="26">
        <f>INDEX(Inputs!L$4:L$183,MATCH($B95&amp;$C$88,Inputs!$E$4:$E$183,0))</f>
        <v>2087.1946434615261</v>
      </c>
      <c r="J95" s="26">
        <f>INDEX(Inputs!M$4:M$183,MATCH($B95&amp;$C$88,Inputs!$E$4:$E$183,0))</f>
        <v>2106.1558923299726</v>
      </c>
      <c r="K95" s="112">
        <f>INDEX(Inputs!N$4:N$183,MATCH($B95&amp;$C$88,Inputs!$E$4:$E$183,0))</f>
        <v>1993.4338673397745</v>
      </c>
      <c r="L95" s="112">
        <f>INDEX(Inputs!O$4:O$183,MATCH($B95&amp;$C$88,Inputs!$E$4:$E$183,0))</f>
        <v>1949.3432001486335</v>
      </c>
      <c r="M95" s="112">
        <f>INDEX(Inputs!P$4:P$183,MATCH($B95&amp;$C$88,Inputs!$E$4:$E$183,0))</f>
        <v>1985.8646346842418</v>
      </c>
      <c r="N95" s="112">
        <f>INDEX(Inputs!Q$4:Q$183,MATCH($B95&amp;$C$88,Inputs!$E$4:$E$183,0))</f>
        <v>1984.7639655532585</v>
      </c>
      <c r="O95" s="112">
        <f>INDEX(Inputs!R$4:R$183,MATCH($B95&amp;$C$88,Inputs!$E$4:$E$183,0))</f>
        <v>1983.8449337732723</v>
      </c>
      <c r="P95" s="112">
        <f>INDEX(Inputs!S$4:S$183,MATCH($B95&amp;$C$88,Inputs!$E$4:$E$183,0))</f>
        <v>1982.7068565417035</v>
      </c>
      <c r="Q95" s="27">
        <f t="shared" si="72"/>
        <v>2165.8168790378631</v>
      </c>
      <c r="R95" s="27">
        <f t="shared" si="72"/>
        <v>2230.4641039941353</v>
      </c>
      <c r="S95" s="27">
        <f t="shared" si="72"/>
        <v>2295.1113289504069</v>
      </c>
      <c r="T95" s="27">
        <f t="shared" si="72"/>
        <v>2359.758553906679</v>
      </c>
      <c r="U95" s="27">
        <f t="shared" si="72"/>
        <v>2424.4057788629507</v>
      </c>
      <c r="V95" s="27">
        <f t="shared" si="72"/>
        <v>2489.0530038192228</v>
      </c>
      <c r="W95" s="106">
        <f t="shared" si="66"/>
        <v>1993.4338673397745</v>
      </c>
      <c r="X95" s="106">
        <f t="shared" si="67"/>
        <v>1949.3432001486335</v>
      </c>
      <c r="Y95" s="106">
        <f t="shared" si="68"/>
        <v>1985.8646346842418</v>
      </c>
      <c r="Z95" s="106">
        <f t="shared" si="69"/>
        <v>1984.7639655532585</v>
      </c>
      <c r="AA95" s="106">
        <f t="shared" si="70"/>
        <v>1983.8449337732723</v>
      </c>
      <c r="AB95" s="106">
        <f t="shared" si="71"/>
        <v>1982.7068565417035</v>
      </c>
      <c r="AC95" s="67"/>
      <c r="AD95" s="64" t="s">
        <v>103</v>
      </c>
      <c r="AF95" s="152"/>
      <c r="AG95" s="153"/>
      <c r="AH95" s="153"/>
      <c r="AI95" s="153"/>
      <c r="AJ95" s="153"/>
      <c r="AK95" s="153"/>
      <c r="AL95" s="153"/>
      <c r="AM95" s="153"/>
      <c r="AN95" s="153"/>
      <c r="AO95" s="153"/>
      <c r="AP95" s="154"/>
    </row>
    <row r="96" spans="1:42" s="83" customFormat="1" ht="15" customHeight="1">
      <c r="A96" s="3"/>
      <c r="B96" s="20" t="s">
        <v>24</v>
      </c>
      <c r="C96" s="26">
        <f>INDEX(Inputs!F$4:F$183,MATCH($B96&amp;$C$88,Inputs!$E$4:$E$183,0))</f>
        <v>457.54999999999995</v>
      </c>
      <c r="D96" s="26">
        <f>INDEX(Inputs!G$4:G$183,MATCH($B96&amp;$C$88,Inputs!$E$4:$E$183,0))</f>
        <v>444.45000000000005</v>
      </c>
      <c r="E96" s="26">
        <f>INDEX(Inputs!H$4:H$183,MATCH($B96&amp;$C$88,Inputs!$E$4:$E$183,0))</f>
        <v>475.63100000000003</v>
      </c>
      <c r="F96" s="26">
        <f>INDEX(Inputs!I$4:I$183,MATCH($B96&amp;$C$88,Inputs!$E$4:$E$183,0))</f>
        <v>468.64100000000002</v>
      </c>
      <c r="G96" s="26">
        <f>INDEX(Inputs!J$4:J$183,MATCH($B96&amp;$C$88,Inputs!$E$4:$E$183,0))</f>
        <v>464.40899999999999</v>
      </c>
      <c r="H96" s="26">
        <f>INDEX(Inputs!K$4:K$183,MATCH($B96&amp;$C$88,Inputs!$E$4:$E$183,0))</f>
        <v>462.42412999999999</v>
      </c>
      <c r="I96" s="26">
        <f>INDEX(Inputs!L$4:L$183,MATCH($B96&amp;$C$88,Inputs!$E$4:$E$183,0))</f>
        <v>486.57</v>
      </c>
      <c r="J96" s="26">
        <f>INDEX(Inputs!M$4:M$183,MATCH($B96&amp;$C$88,Inputs!$E$4:$E$183,0))</f>
        <v>504.84999999999997</v>
      </c>
      <c r="K96" s="112">
        <f>INDEX(Inputs!N$4:N$183,MATCH($B96&amp;$C$88,Inputs!$E$4:$E$183,0))</f>
        <v>479.55999999999995</v>
      </c>
      <c r="L96" s="112">
        <f>INDEX(Inputs!O$4:O$183,MATCH($B96&amp;$C$88,Inputs!$E$4:$E$183,0))</f>
        <v>468.15</v>
      </c>
      <c r="M96" s="112">
        <f>INDEX(Inputs!P$4:P$183,MATCH($B96&amp;$C$88,Inputs!$E$4:$E$183,0))</f>
        <v>463.43999999999994</v>
      </c>
      <c r="N96" s="112">
        <f>INDEX(Inputs!Q$4:Q$183,MATCH($B96&amp;$C$88,Inputs!$E$4:$E$183,0))</f>
        <v>461.93</v>
      </c>
      <c r="O96" s="112">
        <f>INDEX(Inputs!R$4:R$183,MATCH($B96&amp;$C$88,Inputs!$E$4:$E$183,0))</f>
        <v>456.91</v>
      </c>
      <c r="P96" s="112">
        <f>INDEX(Inputs!S$4:S$183,MATCH($B96&amp;$C$88,Inputs!$E$4:$E$183,0))</f>
        <v>468.74</v>
      </c>
      <c r="Q96" s="27">
        <f t="shared" si="72"/>
        <v>497.23603714285713</v>
      </c>
      <c r="R96" s="27">
        <f t="shared" si="72"/>
        <v>503.16279178571426</v>
      </c>
      <c r="S96" s="27">
        <f t="shared" si="72"/>
        <v>509.0895464285714</v>
      </c>
      <c r="T96" s="27">
        <f t="shared" si="72"/>
        <v>515.01630107142853</v>
      </c>
      <c r="U96" s="27">
        <f t="shared" si="72"/>
        <v>520.94305571428572</v>
      </c>
      <c r="V96" s="27">
        <f t="shared" si="72"/>
        <v>526.8698103571428</v>
      </c>
      <c r="W96" s="106">
        <f t="shared" si="66"/>
        <v>479.55999999999995</v>
      </c>
      <c r="X96" s="106">
        <f t="shared" si="67"/>
        <v>468.15</v>
      </c>
      <c r="Y96" s="106">
        <f t="shared" si="68"/>
        <v>463.43999999999994</v>
      </c>
      <c r="Z96" s="106">
        <f t="shared" si="69"/>
        <v>461.93</v>
      </c>
      <c r="AA96" s="106">
        <f t="shared" si="70"/>
        <v>456.91</v>
      </c>
      <c r="AB96" s="106">
        <f t="shared" si="71"/>
        <v>468.74</v>
      </c>
      <c r="AC96" s="67"/>
      <c r="AD96" s="64" t="s">
        <v>103</v>
      </c>
      <c r="AF96" s="152"/>
      <c r="AG96" s="153"/>
      <c r="AH96" s="153"/>
      <c r="AI96" s="153"/>
      <c r="AJ96" s="153"/>
      <c r="AK96" s="153"/>
      <c r="AL96" s="153"/>
      <c r="AM96" s="153"/>
      <c r="AN96" s="153"/>
      <c r="AO96" s="153"/>
      <c r="AP96" s="154"/>
    </row>
    <row r="97" spans="1:42" s="83" customFormat="1" ht="15" customHeight="1">
      <c r="A97" s="3"/>
      <c r="B97" s="20" t="s">
        <v>101</v>
      </c>
      <c r="C97" s="26">
        <f>INDEX(Inputs!F$4:F$183,MATCH($B97&amp;$C$88,Inputs!$E$4:$E$183,0))</f>
        <v>0</v>
      </c>
      <c r="D97" s="26">
        <f>INDEX(Inputs!G$4:G$183,MATCH($B97&amp;$C$88,Inputs!$E$4:$E$183,0))</f>
        <v>0</v>
      </c>
      <c r="E97" s="26">
        <f>INDEX(Inputs!H$4:H$183,MATCH($B97&amp;$C$88,Inputs!$E$4:$E$183,0))</f>
        <v>0</v>
      </c>
      <c r="F97" s="26">
        <f>INDEX(Inputs!I$4:I$183,MATCH($B97&amp;$C$88,Inputs!$E$4:$E$183,0))</f>
        <v>0</v>
      </c>
      <c r="G97" s="26">
        <f>INDEX(Inputs!J$4:J$183,MATCH($B97&amp;$C$88,Inputs!$E$4:$E$183,0))</f>
        <v>0</v>
      </c>
      <c r="H97" s="26">
        <f>INDEX(Inputs!K$4:K$183,MATCH($B97&amp;$C$88,Inputs!$E$4:$E$183,0))</f>
        <v>0</v>
      </c>
      <c r="I97" s="26">
        <f>INDEX(Inputs!L$4:L$183,MATCH($B97&amp;$C$88,Inputs!$E$4:$E$183,0))</f>
        <v>1754.8992412406672</v>
      </c>
      <c r="J97" s="26">
        <f>INDEX(Inputs!M$4:M$183,MATCH($B97&amp;$C$88,Inputs!$E$4:$E$183,0))</f>
        <v>1798.0977474895938</v>
      </c>
      <c r="K97" s="112">
        <f>INDEX(Inputs!N$4:N$183,MATCH($B97&amp;$C$88,Inputs!$E$4:$E$183,0))</f>
        <v>1760.8739297446539</v>
      </c>
      <c r="L97" s="112">
        <f>INDEX(Inputs!O$4:O$183,MATCH($B97&amp;$C$88,Inputs!$E$4:$E$183,0))</f>
        <v>1760.8955899605501</v>
      </c>
      <c r="M97" s="112">
        <f>INDEX(Inputs!P$4:P$183,MATCH($B97&amp;$C$88,Inputs!$E$4:$E$183,0))</f>
        <v>1762.0874525729694</v>
      </c>
      <c r="N97" s="112">
        <f>INDEX(Inputs!Q$4:Q$183,MATCH($B97&amp;$C$88,Inputs!$E$4:$E$183,0))</f>
        <v>1750.7487384968547</v>
      </c>
      <c r="O97" s="112">
        <f>INDEX(Inputs!R$4:R$183,MATCH($B97&amp;$C$88,Inputs!$E$4:$E$183,0))</f>
        <v>1725.6575450792473</v>
      </c>
      <c r="P97" s="112">
        <f>INDEX(Inputs!S$4:S$183,MATCH($B97&amp;$C$88,Inputs!$E$4:$E$183,0))</f>
        <v>1724.4726121983661</v>
      </c>
      <c r="Q97" s="109"/>
      <c r="R97" s="109"/>
      <c r="S97" s="109"/>
      <c r="T97" s="109"/>
      <c r="U97" s="109"/>
      <c r="V97" s="109"/>
      <c r="W97" s="106">
        <f t="shared" si="66"/>
        <v>1760.8739297446539</v>
      </c>
      <c r="X97" s="106">
        <f t="shared" si="67"/>
        <v>1760.8955899605501</v>
      </c>
      <c r="Y97" s="106">
        <f t="shared" si="68"/>
        <v>1762.0874525729694</v>
      </c>
      <c r="Z97" s="106">
        <f t="shared" si="69"/>
        <v>1750.7487384968547</v>
      </c>
      <c r="AA97" s="106">
        <f t="shared" si="70"/>
        <v>1725.6575450792473</v>
      </c>
      <c r="AB97" s="106">
        <f t="shared" si="71"/>
        <v>1724.4726121983661</v>
      </c>
      <c r="AC97" s="67"/>
      <c r="AD97" s="64" t="s">
        <v>103</v>
      </c>
      <c r="AF97" s="152"/>
      <c r="AG97" s="153"/>
      <c r="AH97" s="153"/>
      <c r="AI97" s="153"/>
      <c r="AJ97" s="153"/>
      <c r="AK97" s="153"/>
      <c r="AL97" s="153"/>
      <c r="AM97" s="153"/>
      <c r="AN97" s="153"/>
      <c r="AO97" s="153"/>
      <c r="AP97" s="154"/>
    </row>
    <row r="98" spans="1:42" s="83" customFormat="1" ht="14.15" customHeight="1">
      <c r="A98" s="3"/>
      <c r="B98" s="20" t="s">
        <v>63</v>
      </c>
      <c r="C98" s="26">
        <f>INDEX(Inputs!F$4:F$183,MATCH($B98&amp;$C$88,Inputs!$E$4:$E$183,0))</f>
        <v>1625.5045780390815</v>
      </c>
      <c r="D98" s="26">
        <f>INDEX(Inputs!G$4:G$183,MATCH($B98&amp;$C$88,Inputs!$E$4:$E$183,0))</f>
        <v>1571.5702957641322</v>
      </c>
      <c r="E98" s="26">
        <f>INDEX(Inputs!H$4:H$183,MATCH($B98&amp;$C$88,Inputs!$E$4:$E$183,0))</f>
        <v>1626.2675076498122</v>
      </c>
      <c r="F98" s="26">
        <f>INDEX(Inputs!I$4:I$183,MATCH($B98&amp;$C$88,Inputs!$E$4:$E$183,0))</f>
        <v>1640.1290128075038</v>
      </c>
      <c r="G98" s="26">
        <f>INDEX(Inputs!J$4:J$183,MATCH($B98&amp;$C$88,Inputs!$E$4:$E$183,0))</f>
        <v>1691.5876501314783</v>
      </c>
      <c r="H98" s="26">
        <f>INDEX(Inputs!K$4:K$183,MATCH($B98&amp;$C$88,Inputs!$E$4:$E$183,0))</f>
        <v>1759.6734968202377</v>
      </c>
      <c r="I98" s="26">
        <f>INDEX(Inputs!L$4:L$183,MATCH($B98&amp;$C$88,Inputs!$E$4:$E$183,0))</f>
        <v>1813.77</v>
      </c>
      <c r="J98" s="26">
        <f>INDEX(Inputs!M$4:M$183,MATCH($B98&amp;$C$88,Inputs!$E$4:$E$183,0))</f>
        <v>1856.8007063937039</v>
      </c>
      <c r="K98" s="112">
        <f>INDEX(Inputs!N$4:N$183,MATCH($B98&amp;$C$88,Inputs!$E$4:$E$183,0))</f>
        <v>1819.1078435063494</v>
      </c>
      <c r="L98" s="112">
        <f>INDEX(Inputs!O$4:O$183,MATCH($B98&amp;$C$88,Inputs!$E$4:$E$183,0))</f>
        <v>1818.8230633764078</v>
      </c>
      <c r="M98" s="112">
        <f>INDEX(Inputs!P$4:P$183,MATCH($B98&amp;$C$88,Inputs!$E$4:$E$183,0))</f>
        <v>1819.7608334823879</v>
      </c>
      <c r="N98" s="112">
        <f>INDEX(Inputs!Q$4:Q$183,MATCH($B98&amp;$C$88,Inputs!$E$4:$E$183,0))</f>
        <v>1807.9948509792323</v>
      </c>
      <c r="O98" s="112">
        <f>INDEX(Inputs!R$4:R$183,MATCH($B98&amp;$C$88,Inputs!$E$4:$E$183,0))</f>
        <v>1782.5066946631969</v>
      </c>
      <c r="P98" s="112">
        <f>INDEX(Inputs!S$4:S$183,MATCH($B98&amp;$C$88,Inputs!$E$4:$E$183,0))</f>
        <v>1780.9199206367753</v>
      </c>
      <c r="Q98" s="27">
        <f t="shared" ref="Q98:V111" si="73" xml:space="preserve"> INTERCEPT($C98:$J98,$C$91:$J$91)+SLOPE($C98:$J98,$C$91:$J$91)*Q$91</f>
        <v>1873.9708358345088</v>
      </c>
      <c r="R98" s="27">
        <f t="shared" si="73"/>
        <v>1913.0392646975677</v>
      </c>
      <c r="S98" s="27">
        <f t="shared" si="73"/>
        <v>1952.1076935606266</v>
      </c>
      <c r="T98" s="27">
        <f t="shared" si="73"/>
        <v>1991.1761224236852</v>
      </c>
      <c r="U98" s="27">
        <f t="shared" si="73"/>
        <v>2030.2445512867444</v>
      </c>
      <c r="V98" s="27">
        <f t="shared" si="73"/>
        <v>2069.312980149803</v>
      </c>
      <c r="W98" s="106">
        <f t="shared" si="66"/>
        <v>1819.1078435063494</v>
      </c>
      <c r="X98" s="106">
        <f t="shared" si="67"/>
        <v>1818.8230633764078</v>
      </c>
      <c r="Y98" s="106">
        <f t="shared" si="68"/>
        <v>1819.7608334823879</v>
      </c>
      <c r="Z98" s="106">
        <f t="shared" si="69"/>
        <v>1807.9948509792323</v>
      </c>
      <c r="AA98" s="106">
        <f t="shared" si="70"/>
        <v>1782.5066946631969</v>
      </c>
      <c r="AB98" s="106">
        <f t="shared" si="71"/>
        <v>1780.9199206367753</v>
      </c>
      <c r="AC98" s="67"/>
      <c r="AD98" s="64" t="s">
        <v>103</v>
      </c>
      <c r="AF98" s="152"/>
      <c r="AG98" s="153"/>
      <c r="AH98" s="153"/>
      <c r="AI98" s="153"/>
      <c r="AJ98" s="153"/>
      <c r="AK98" s="153"/>
      <c r="AL98" s="153"/>
      <c r="AM98" s="153"/>
      <c r="AN98" s="153"/>
      <c r="AO98" s="153"/>
      <c r="AP98" s="154"/>
    </row>
    <row r="99" spans="1:42" s="83" customFormat="1" ht="14.15" customHeight="1">
      <c r="A99" s="3"/>
      <c r="B99" s="20" t="s">
        <v>25</v>
      </c>
      <c r="C99" s="26">
        <f>INDEX(Inputs!F$4:F$183,MATCH($B99&amp;$C$88,Inputs!$E$4:$E$183,0))</f>
        <v>1563.6945780390815</v>
      </c>
      <c r="D99" s="26">
        <f>INDEX(Inputs!G$4:G$183,MATCH($B99&amp;$C$88,Inputs!$E$4:$E$183,0))</f>
        <v>1510.3302957641322</v>
      </c>
      <c r="E99" s="26">
        <f>INDEX(Inputs!H$4:H$183,MATCH($B99&amp;$C$88,Inputs!$E$4:$E$183,0))</f>
        <v>1562.5275076498124</v>
      </c>
      <c r="F99" s="26">
        <f>INDEX(Inputs!I$4:I$183,MATCH($B99&amp;$C$88,Inputs!$E$4:$E$183,0))</f>
        <v>1578.6290128075041</v>
      </c>
      <c r="G99" s="26">
        <f>INDEX(Inputs!J$4:J$183,MATCH($B99&amp;$C$88,Inputs!$E$4:$E$183,0))</f>
        <v>1625.8176501314786</v>
      </c>
      <c r="H99" s="26">
        <f>INDEX(Inputs!K$4:K$183,MATCH($B99&amp;$C$88,Inputs!$E$4:$E$183,0))</f>
        <v>1693.6034968202378</v>
      </c>
      <c r="I99" s="26">
        <f>INDEX(Inputs!L$4:L$183,MATCH($B99&amp;$C$88,Inputs!$E$4:$E$183,0))</f>
        <v>1747.4</v>
      </c>
      <c r="J99" s="26">
        <f>INDEX(Inputs!M$4:M$183,MATCH($B99&amp;$C$88,Inputs!$E$4:$E$183,0))</f>
        <v>1789.6973132430192</v>
      </c>
      <c r="K99" s="112">
        <f>INDEX(Inputs!N$4:N$183,MATCH($B99&amp;$C$88,Inputs!$E$4:$E$183,0))</f>
        <v>0</v>
      </c>
      <c r="L99" s="112">
        <f>INDEX(Inputs!O$4:O$183,MATCH($B99&amp;$C$88,Inputs!$E$4:$E$183,0))</f>
        <v>0</v>
      </c>
      <c r="M99" s="112">
        <f>INDEX(Inputs!P$4:P$183,MATCH($B99&amp;$C$88,Inputs!$E$4:$E$183,0))</f>
        <v>0</v>
      </c>
      <c r="N99" s="112">
        <f>INDEX(Inputs!Q$4:Q$183,MATCH($B99&amp;$C$88,Inputs!$E$4:$E$183,0))</f>
        <v>0</v>
      </c>
      <c r="O99" s="112">
        <f>INDEX(Inputs!R$4:R$183,MATCH($B99&amp;$C$88,Inputs!$E$4:$E$183,0))</f>
        <v>0</v>
      </c>
      <c r="P99" s="112">
        <f>INDEX(Inputs!S$4:S$183,MATCH($B99&amp;$C$88,Inputs!$E$4:$E$183,0))</f>
        <v>0</v>
      </c>
      <c r="Q99" s="27">
        <f t="shared" si="73"/>
        <v>1805.8080678305951</v>
      </c>
      <c r="R99" s="27">
        <f t="shared" si="73"/>
        <v>1843.9959758358586</v>
      </c>
      <c r="S99" s="27">
        <f t="shared" si="73"/>
        <v>1882.1838838411225</v>
      </c>
      <c r="T99" s="27">
        <f t="shared" si="73"/>
        <v>1920.3717918463863</v>
      </c>
      <c r="U99" s="27">
        <f t="shared" si="73"/>
        <v>1958.5596998516498</v>
      </c>
      <c r="V99" s="27">
        <f t="shared" si="73"/>
        <v>1996.7476078569136</v>
      </c>
      <c r="W99" s="106">
        <f t="shared" si="66"/>
        <v>1805.8080678305951</v>
      </c>
      <c r="X99" s="106">
        <f t="shared" si="67"/>
        <v>1843.9959758358586</v>
      </c>
      <c r="Y99" s="106">
        <f t="shared" si="68"/>
        <v>1882.1838838411225</v>
      </c>
      <c r="Z99" s="106">
        <f t="shared" si="69"/>
        <v>1920.3717918463863</v>
      </c>
      <c r="AA99" s="106">
        <f t="shared" si="70"/>
        <v>1958.5596998516498</v>
      </c>
      <c r="AB99" s="106">
        <f t="shared" si="71"/>
        <v>1996.7476078569136</v>
      </c>
      <c r="AC99" s="67"/>
      <c r="AD99" s="64" t="s">
        <v>39</v>
      </c>
      <c r="AF99" s="152"/>
      <c r="AG99" s="153"/>
      <c r="AH99" s="153"/>
      <c r="AI99" s="153"/>
      <c r="AJ99" s="153"/>
      <c r="AK99" s="153"/>
      <c r="AL99" s="153"/>
      <c r="AM99" s="153"/>
      <c r="AN99" s="153"/>
      <c r="AO99" s="153"/>
      <c r="AP99" s="154"/>
    </row>
    <row r="100" spans="1:42" s="83" customFormat="1" ht="14.15" customHeight="1">
      <c r="A100" s="3"/>
      <c r="B100" s="20" t="s">
        <v>26</v>
      </c>
      <c r="C100" s="26">
        <f>INDEX(Inputs!F$4:F$183,MATCH($B100&amp;$C$88,Inputs!$E$4:$E$183,0))</f>
        <v>545.83438102715877</v>
      </c>
      <c r="D100" s="26">
        <f>INDEX(Inputs!G$4:G$183,MATCH($B100&amp;$C$88,Inputs!$E$4:$E$183,0))</f>
        <v>546.22189316410982</v>
      </c>
      <c r="E100" s="26">
        <f>INDEX(Inputs!H$4:H$183,MATCH($B100&amp;$C$88,Inputs!$E$4:$E$183,0))</f>
        <v>551.94872644997281</v>
      </c>
      <c r="F100" s="26">
        <f>INDEX(Inputs!I$4:I$183,MATCH($B100&amp;$C$88,Inputs!$E$4:$E$183,0))</f>
        <v>555.75700007928776</v>
      </c>
      <c r="G100" s="26">
        <f>INDEX(Inputs!J$4:J$183,MATCH($B100&amp;$C$88,Inputs!$E$4:$E$183,0))</f>
        <v>550.08056116644821</v>
      </c>
      <c r="H100" s="26">
        <f>INDEX(Inputs!K$4:K$183,MATCH($B100&amp;$C$88,Inputs!$E$4:$E$183,0))</f>
        <v>561.44000000000005</v>
      </c>
      <c r="I100" s="26">
        <f>INDEX(Inputs!L$4:L$183,MATCH($B100&amp;$C$88,Inputs!$E$4:$E$183,0))</f>
        <v>578.11</v>
      </c>
      <c r="J100" s="26">
        <f>INDEX(Inputs!M$4:M$183,MATCH($B100&amp;$C$88,Inputs!$E$4:$E$183,0))</f>
        <v>601.15299999999991</v>
      </c>
      <c r="K100" s="112">
        <f>INDEX(Inputs!N$4:N$183,MATCH($B100&amp;$C$88,Inputs!$E$4:$E$183,0))</f>
        <v>564.51</v>
      </c>
      <c r="L100" s="112">
        <f>INDEX(Inputs!O$4:O$183,MATCH($B100&amp;$C$88,Inputs!$E$4:$E$183,0))</f>
        <v>556.54999999999995</v>
      </c>
      <c r="M100" s="112">
        <f>INDEX(Inputs!P$4:P$183,MATCH($B100&amp;$C$88,Inputs!$E$4:$E$183,0))</f>
        <v>550.65</v>
      </c>
      <c r="N100" s="112">
        <f>INDEX(Inputs!Q$4:Q$183,MATCH($B100&amp;$C$88,Inputs!$E$4:$E$183,0))</f>
        <v>544.75</v>
      </c>
      <c r="O100" s="112">
        <f>INDEX(Inputs!R$4:R$183,MATCH($B100&amp;$C$88,Inputs!$E$4:$E$183,0))</f>
        <v>539.23</v>
      </c>
      <c r="P100" s="112">
        <f>INDEX(Inputs!S$4:S$183,MATCH($B100&amp;$C$88,Inputs!$E$4:$E$183,0))</f>
        <v>534.06999999999994</v>
      </c>
      <c r="Q100" s="27">
        <f t="shared" si="73"/>
        <v>591.8254228462248</v>
      </c>
      <c r="R100" s="27">
        <f t="shared" si="73"/>
        <v>598.6048067596364</v>
      </c>
      <c r="S100" s="27">
        <f t="shared" si="73"/>
        <v>605.38419067304812</v>
      </c>
      <c r="T100" s="27">
        <f t="shared" si="73"/>
        <v>612.16357458645984</v>
      </c>
      <c r="U100" s="27">
        <f t="shared" si="73"/>
        <v>618.94295849987145</v>
      </c>
      <c r="V100" s="27">
        <f t="shared" si="73"/>
        <v>625.72234241328317</v>
      </c>
      <c r="W100" s="106">
        <f t="shared" si="66"/>
        <v>564.51</v>
      </c>
      <c r="X100" s="106">
        <f t="shared" si="67"/>
        <v>556.54999999999995</v>
      </c>
      <c r="Y100" s="106">
        <f t="shared" si="68"/>
        <v>550.65</v>
      </c>
      <c r="Z100" s="106">
        <f t="shared" si="69"/>
        <v>544.75</v>
      </c>
      <c r="AA100" s="106">
        <f t="shared" si="70"/>
        <v>539.23</v>
      </c>
      <c r="AB100" s="106">
        <f t="shared" si="71"/>
        <v>534.06999999999994</v>
      </c>
      <c r="AC100" s="67"/>
      <c r="AD100" s="64" t="s">
        <v>103</v>
      </c>
      <c r="AF100" s="152"/>
      <c r="AG100" s="153"/>
      <c r="AH100" s="153"/>
      <c r="AI100" s="153"/>
      <c r="AJ100" s="153"/>
      <c r="AK100" s="153"/>
      <c r="AL100" s="153"/>
      <c r="AM100" s="153"/>
      <c r="AN100" s="153"/>
      <c r="AO100" s="153"/>
      <c r="AP100" s="154"/>
    </row>
    <row r="101" spans="1:42" s="83" customFormat="1" ht="14.15" customHeight="1">
      <c r="A101" s="3"/>
      <c r="B101" s="20" t="s">
        <v>27</v>
      </c>
      <c r="C101" s="26">
        <f>INDEX(Inputs!F$4:F$183,MATCH($B101&amp;$C$88,Inputs!$E$4:$E$183,0))</f>
        <v>2329.6</v>
      </c>
      <c r="D101" s="26">
        <f>INDEX(Inputs!G$4:G$183,MATCH($B101&amp;$C$88,Inputs!$E$4:$E$183,0))</f>
        <v>2314.12</v>
      </c>
      <c r="E101" s="26">
        <f>INDEX(Inputs!H$4:H$183,MATCH($B101&amp;$C$88,Inputs!$E$4:$E$183,0))</f>
        <v>2323.2600000000002</v>
      </c>
      <c r="F101" s="26">
        <f>INDEX(Inputs!I$4:I$183,MATCH($B101&amp;$C$88,Inputs!$E$4:$E$183,0))</f>
        <v>2303.4</v>
      </c>
      <c r="G101" s="26">
        <f>INDEX(Inputs!J$4:J$183,MATCH($B101&amp;$C$88,Inputs!$E$4:$E$183,0))</f>
        <v>2414.84</v>
      </c>
      <c r="H101" s="26">
        <f>INDEX(Inputs!K$4:K$183,MATCH($B101&amp;$C$88,Inputs!$E$4:$E$183,0))</f>
        <v>2407.92</v>
      </c>
      <c r="I101" s="26">
        <f>INDEX(Inputs!L$4:L$183,MATCH($B101&amp;$C$88,Inputs!$E$4:$E$183,0))</f>
        <v>2456.08</v>
      </c>
      <c r="J101" s="26">
        <f>INDEX(Inputs!M$4:M$183,MATCH($B101&amp;$C$88,Inputs!$E$4:$E$183,0))</f>
        <v>2512.468769124202</v>
      </c>
      <c r="K101" s="112">
        <f>INDEX(Inputs!N$4:N$183,MATCH($B101&amp;$C$88,Inputs!$E$4:$E$183,0))</f>
        <v>2456.08</v>
      </c>
      <c r="L101" s="112">
        <f>INDEX(Inputs!O$4:O$183,MATCH($B101&amp;$C$88,Inputs!$E$4:$E$183,0))</f>
        <v>2456.08</v>
      </c>
      <c r="M101" s="112">
        <f>INDEX(Inputs!P$4:P$183,MATCH($B101&amp;$C$88,Inputs!$E$4:$E$183,0))</f>
        <v>2456.08</v>
      </c>
      <c r="N101" s="112">
        <f>INDEX(Inputs!Q$4:Q$183,MATCH($B101&amp;$C$88,Inputs!$E$4:$E$183,0))</f>
        <v>2456.08</v>
      </c>
      <c r="O101" s="112">
        <f>INDEX(Inputs!R$4:R$183,MATCH($B101&amp;$C$88,Inputs!$E$4:$E$183,0))</f>
        <v>2456.08</v>
      </c>
      <c r="P101" s="112">
        <f>INDEX(Inputs!S$4:S$183,MATCH($B101&amp;$C$88,Inputs!$E$4:$E$183,0))</f>
        <v>2456.08</v>
      </c>
      <c r="Q101" s="27">
        <f t="shared" si="73"/>
        <v>2508.8879559906727</v>
      </c>
      <c r="R101" s="27">
        <f t="shared" si="73"/>
        <v>2536.9272581795944</v>
      </c>
      <c r="S101" s="27">
        <f t="shared" si="73"/>
        <v>2564.9665603685162</v>
      </c>
      <c r="T101" s="27">
        <f t="shared" si="73"/>
        <v>2593.0058625574375</v>
      </c>
      <c r="U101" s="27">
        <f t="shared" si="73"/>
        <v>2621.0451647463592</v>
      </c>
      <c r="V101" s="27">
        <f t="shared" si="73"/>
        <v>2649.0844669352809</v>
      </c>
      <c r="W101" s="106">
        <f t="shared" si="66"/>
        <v>2456.08</v>
      </c>
      <c r="X101" s="106">
        <f t="shared" si="67"/>
        <v>2456.08</v>
      </c>
      <c r="Y101" s="106">
        <f t="shared" si="68"/>
        <v>2456.08</v>
      </c>
      <c r="Z101" s="106">
        <f t="shared" si="69"/>
        <v>2456.08</v>
      </c>
      <c r="AA101" s="106">
        <f t="shared" si="70"/>
        <v>2456.08</v>
      </c>
      <c r="AB101" s="106">
        <f t="shared" si="71"/>
        <v>2456.08</v>
      </c>
      <c r="AC101" s="67"/>
      <c r="AD101" s="64" t="s">
        <v>103</v>
      </c>
      <c r="AF101" s="152"/>
      <c r="AG101" s="153"/>
      <c r="AH101" s="153"/>
      <c r="AI101" s="153"/>
      <c r="AJ101" s="153"/>
      <c r="AK101" s="153"/>
      <c r="AL101" s="153"/>
      <c r="AM101" s="153"/>
      <c r="AN101" s="153"/>
      <c r="AO101" s="153"/>
      <c r="AP101" s="154"/>
    </row>
    <row r="102" spans="1:42" s="83" customFormat="1" ht="14.15" customHeight="1">
      <c r="A102" s="3"/>
      <c r="B102" s="20" t="s">
        <v>28</v>
      </c>
      <c r="C102" s="26">
        <f>INDEX(Inputs!F$4:F$183,MATCH($B102&amp;$C$88,Inputs!$E$4:$E$183,0))</f>
        <v>818.33699999999988</v>
      </c>
      <c r="D102" s="26">
        <f>INDEX(Inputs!G$4:G$183,MATCH($B102&amp;$C$88,Inputs!$E$4:$E$183,0))</f>
        <v>787.45</v>
      </c>
      <c r="E102" s="26">
        <f>INDEX(Inputs!H$4:H$183,MATCH($B102&amp;$C$88,Inputs!$E$4:$E$183,0))</f>
        <v>791.44999999999993</v>
      </c>
      <c r="F102" s="26">
        <f>INDEX(Inputs!I$4:I$183,MATCH($B102&amp;$C$88,Inputs!$E$4:$E$183,0))</f>
        <v>792.29000000000008</v>
      </c>
      <c r="G102" s="26">
        <f>INDEX(Inputs!J$4:J$183,MATCH($B102&amp;$C$88,Inputs!$E$4:$E$183,0))</f>
        <v>790.89</v>
      </c>
      <c r="H102" s="26">
        <f>INDEX(Inputs!K$4:K$183,MATCH($B102&amp;$C$88,Inputs!$E$4:$E$183,0))</f>
        <v>803.67000000000007</v>
      </c>
      <c r="I102" s="26">
        <f>INDEX(Inputs!L$4:L$183,MATCH($B102&amp;$C$88,Inputs!$E$4:$E$183,0))</f>
        <v>815.2</v>
      </c>
      <c r="J102" s="26">
        <f>INDEX(Inputs!M$4:M$183,MATCH($B102&amp;$C$88,Inputs!$E$4:$E$183,0))</f>
        <v>840.84999999999991</v>
      </c>
      <c r="K102" s="112">
        <f>INDEX(Inputs!N$4:N$183,MATCH($B102&amp;$C$88,Inputs!$E$4:$E$183,0))</f>
        <v>798.49</v>
      </c>
      <c r="L102" s="112">
        <f>INDEX(Inputs!O$4:O$183,MATCH($B102&amp;$C$88,Inputs!$E$4:$E$183,0))</f>
        <v>792.29</v>
      </c>
      <c r="M102" s="112">
        <f>INDEX(Inputs!P$4:P$183,MATCH($B102&amp;$C$88,Inputs!$E$4:$E$183,0))</f>
        <v>783.24</v>
      </c>
      <c r="N102" s="112">
        <f>INDEX(Inputs!Q$4:Q$183,MATCH($B102&amp;$C$88,Inputs!$E$4:$E$183,0))</f>
        <v>775.41</v>
      </c>
      <c r="O102" s="112">
        <f>INDEX(Inputs!R$4:R$183,MATCH($B102&amp;$C$88,Inputs!$E$4:$E$183,0))</f>
        <v>765.46999999999991</v>
      </c>
      <c r="P102" s="112">
        <f>INDEX(Inputs!S$4:S$183,MATCH($B102&amp;$C$88,Inputs!$E$4:$E$183,0))</f>
        <v>758.46</v>
      </c>
      <c r="Q102" s="27">
        <f t="shared" si="73"/>
        <v>822.78146428571415</v>
      </c>
      <c r="R102" s="27">
        <f t="shared" si="73"/>
        <v>826.72909523809517</v>
      </c>
      <c r="S102" s="27">
        <f t="shared" si="73"/>
        <v>830.67672619047607</v>
      </c>
      <c r="T102" s="27">
        <f t="shared" si="73"/>
        <v>834.62435714285709</v>
      </c>
      <c r="U102" s="27">
        <f t="shared" si="73"/>
        <v>838.571988095238</v>
      </c>
      <c r="V102" s="27">
        <f t="shared" si="73"/>
        <v>842.51961904761902</v>
      </c>
      <c r="W102" s="106">
        <f t="shared" si="66"/>
        <v>798.49</v>
      </c>
      <c r="X102" s="106">
        <f t="shared" si="67"/>
        <v>792.29</v>
      </c>
      <c r="Y102" s="106">
        <f t="shared" si="68"/>
        <v>783.24</v>
      </c>
      <c r="Z102" s="106">
        <f t="shared" si="69"/>
        <v>775.41</v>
      </c>
      <c r="AA102" s="106">
        <f t="shared" si="70"/>
        <v>765.46999999999991</v>
      </c>
      <c r="AB102" s="106">
        <f t="shared" si="71"/>
        <v>758.46</v>
      </c>
      <c r="AC102" s="67"/>
      <c r="AD102" s="64" t="s">
        <v>103</v>
      </c>
      <c r="AF102" s="152"/>
      <c r="AG102" s="153"/>
      <c r="AH102" s="153"/>
      <c r="AI102" s="153"/>
      <c r="AJ102" s="153"/>
      <c r="AK102" s="153"/>
      <c r="AL102" s="153"/>
      <c r="AM102" s="153"/>
      <c r="AN102" s="153"/>
      <c r="AO102" s="153"/>
      <c r="AP102" s="154"/>
    </row>
    <row r="103" spans="1:42" s="83" customFormat="1" ht="14.15" customHeight="1">
      <c r="A103" s="3"/>
      <c r="B103" s="20" t="s">
        <v>29</v>
      </c>
      <c r="C103" s="26">
        <f>INDEX(Inputs!F$4:F$183,MATCH($B103&amp;$C$88,Inputs!$E$4:$E$183,0))</f>
        <v>151.85694645335911</v>
      </c>
      <c r="D103" s="26">
        <f>INDEX(Inputs!G$4:G$183,MATCH($B103&amp;$C$88,Inputs!$E$4:$E$183,0))</f>
        <v>148.28222537606177</v>
      </c>
      <c r="E103" s="26">
        <f>INDEX(Inputs!H$4:H$183,MATCH($B103&amp;$C$88,Inputs!$E$4:$E$183,0))</f>
        <v>154.62776145944412</v>
      </c>
      <c r="F103" s="26">
        <f>INDEX(Inputs!I$4:I$183,MATCH($B103&amp;$C$88,Inputs!$E$4:$E$183,0))</f>
        <v>155.71853249532234</v>
      </c>
      <c r="G103" s="26">
        <f>INDEX(Inputs!J$4:J$183,MATCH($B103&amp;$C$88,Inputs!$E$4:$E$183,0))</f>
        <v>159.17979772873161</v>
      </c>
      <c r="H103" s="26">
        <f>INDEX(Inputs!K$4:K$183,MATCH($B103&amp;$C$88,Inputs!$E$4:$E$183,0))</f>
        <v>165.31299253747736</v>
      </c>
      <c r="I103" s="26">
        <f>INDEX(Inputs!L$4:L$183,MATCH($B103&amp;$C$88,Inputs!$E$4:$E$183,0))</f>
        <v>163.71</v>
      </c>
      <c r="J103" s="26">
        <f>INDEX(Inputs!M$4:M$183,MATCH($B103&amp;$C$88,Inputs!$E$4:$E$183,0))</f>
        <v>175.29779574558367</v>
      </c>
      <c r="K103" s="112">
        <f>INDEX(Inputs!N$4:N$183,MATCH($B103&amp;$C$88,Inputs!$E$4:$E$183,0))</f>
        <v>161.04032689370692</v>
      </c>
      <c r="L103" s="112">
        <f>INDEX(Inputs!O$4:O$183,MATCH($B103&amp;$C$88,Inputs!$E$4:$E$183,0))</f>
        <v>160.91255475406587</v>
      </c>
      <c r="M103" s="112">
        <f>INDEX(Inputs!P$4:P$183,MATCH($B103&amp;$C$88,Inputs!$E$4:$E$183,0))</f>
        <v>160.8131247666995</v>
      </c>
      <c r="N103" s="112">
        <f>INDEX(Inputs!Q$4:Q$183,MATCH($B103&amp;$C$88,Inputs!$E$4:$E$183,0))</f>
        <v>160.74911375977592</v>
      </c>
      <c r="O103" s="112">
        <f>INDEX(Inputs!R$4:R$183,MATCH($B103&amp;$C$88,Inputs!$E$4:$E$183,0))</f>
        <v>160.65640752913399</v>
      </c>
      <c r="P103" s="112">
        <f>INDEX(Inputs!S$4:S$183,MATCH($B103&amp;$C$88,Inputs!$E$4:$E$183,0))</f>
        <v>160.58745473048452</v>
      </c>
      <c r="Q103" s="27">
        <f t="shared" si="73"/>
        <v>174.0737087941103</v>
      </c>
      <c r="R103" s="27">
        <f t="shared" si="73"/>
        <v>177.36825375402424</v>
      </c>
      <c r="S103" s="27">
        <f t="shared" si="73"/>
        <v>180.6627987139382</v>
      </c>
      <c r="T103" s="27">
        <f t="shared" si="73"/>
        <v>183.95734367385217</v>
      </c>
      <c r="U103" s="27">
        <f t="shared" si="73"/>
        <v>187.2518886337661</v>
      </c>
      <c r="V103" s="27">
        <f t="shared" si="73"/>
        <v>190.54643359368006</v>
      </c>
      <c r="W103" s="106">
        <f t="shared" si="66"/>
        <v>161.04032689370692</v>
      </c>
      <c r="X103" s="106">
        <f t="shared" si="67"/>
        <v>160.91255475406587</v>
      </c>
      <c r="Y103" s="106">
        <f t="shared" si="68"/>
        <v>160.8131247666995</v>
      </c>
      <c r="Z103" s="106">
        <f t="shared" si="69"/>
        <v>160.74911375977592</v>
      </c>
      <c r="AA103" s="106">
        <f t="shared" si="70"/>
        <v>160.65640752913399</v>
      </c>
      <c r="AB103" s="106">
        <f t="shared" si="71"/>
        <v>160.58745473048452</v>
      </c>
      <c r="AC103" s="67"/>
      <c r="AD103" s="64" t="s">
        <v>103</v>
      </c>
      <c r="AF103" s="152"/>
      <c r="AG103" s="153"/>
      <c r="AH103" s="153"/>
      <c r="AI103" s="153"/>
      <c r="AJ103" s="153"/>
      <c r="AK103" s="153"/>
      <c r="AL103" s="153"/>
      <c r="AM103" s="153"/>
      <c r="AN103" s="153"/>
      <c r="AO103" s="153"/>
      <c r="AP103" s="154"/>
    </row>
    <row r="104" spans="1:42" s="83" customFormat="1" ht="14.5" customHeight="1" thickBot="1">
      <c r="A104" s="3"/>
      <c r="B104" s="20" t="s">
        <v>30</v>
      </c>
      <c r="C104" s="26">
        <f>INDEX(Inputs!F$4:F$183,MATCH($B104&amp;$C$88,Inputs!$E$4:$E$183,0))</f>
        <v>1172.21</v>
      </c>
      <c r="D104" s="26">
        <f>INDEX(Inputs!G$4:G$183,MATCH($B104&amp;$C$88,Inputs!$E$4:$E$183,0))</f>
        <v>1137.54</v>
      </c>
      <c r="E104" s="26">
        <f>INDEX(Inputs!H$4:H$183,MATCH($B104&amp;$C$88,Inputs!$E$4:$E$183,0))</f>
        <v>1177.75</v>
      </c>
      <c r="F104" s="26">
        <f>INDEX(Inputs!I$4:I$183,MATCH($B104&amp;$C$88,Inputs!$E$4:$E$183,0))</f>
        <v>1174.1199999999999</v>
      </c>
      <c r="G104" s="26">
        <f>INDEX(Inputs!J$4:J$183,MATCH($B104&amp;$C$88,Inputs!$E$4:$E$183,0))</f>
        <v>1178.21</v>
      </c>
      <c r="H104" s="26">
        <f>INDEX(Inputs!K$4:K$183,MATCH($B104&amp;$C$88,Inputs!$E$4:$E$183,0))</f>
        <v>1200.6400000000001</v>
      </c>
      <c r="I104" s="26">
        <f>INDEX(Inputs!L$4:L$183,MATCH($B104&amp;$C$88,Inputs!$E$4:$E$183,0))</f>
        <v>1231.54</v>
      </c>
      <c r="J104" s="26">
        <f>INDEX(Inputs!M$4:M$183,MATCH($B104&amp;$C$88,Inputs!$E$4:$E$183,0))</f>
        <v>1232.2599999999998</v>
      </c>
      <c r="K104" s="112">
        <f>INDEX(Inputs!N$4:N$183,MATCH($B104&amp;$C$88,Inputs!$E$4:$E$183,0))</f>
        <v>1206.76</v>
      </c>
      <c r="L104" s="112">
        <f>INDEX(Inputs!O$4:O$183,MATCH($B104&amp;$C$88,Inputs!$E$4:$E$183,0))</f>
        <v>1194.8399999999999</v>
      </c>
      <c r="M104" s="112">
        <f>INDEX(Inputs!P$4:P$183,MATCH($B104&amp;$C$88,Inputs!$E$4:$E$183,0))</f>
        <v>1182.96</v>
      </c>
      <c r="N104" s="112">
        <f>INDEX(Inputs!Q$4:Q$183,MATCH($B104&amp;$C$88,Inputs!$E$4:$E$183,0))</f>
        <v>1171.06</v>
      </c>
      <c r="O104" s="112">
        <f>INDEX(Inputs!R$4:R$183,MATCH($B104&amp;$C$88,Inputs!$E$4:$E$183,0))</f>
        <v>1159.17</v>
      </c>
      <c r="P104" s="112">
        <f>INDEX(Inputs!S$4:S$183,MATCH($B104&amp;$C$88,Inputs!$E$4:$E$183,0))</f>
        <v>1147.26</v>
      </c>
      <c r="Q104" s="27">
        <f t="shared" si="73"/>
        <v>1239.6289285714286</v>
      </c>
      <c r="R104" s="27">
        <f t="shared" si="73"/>
        <v>1251.0945238095237</v>
      </c>
      <c r="S104" s="27">
        <f t="shared" si="73"/>
        <v>1262.5601190476191</v>
      </c>
      <c r="T104" s="27">
        <f t="shared" si="73"/>
        <v>1274.0257142857142</v>
      </c>
      <c r="U104" s="27">
        <f t="shared" si="73"/>
        <v>1285.4913095238094</v>
      </c>
      <c r="V104" s="27">
        <f t="shared" si="73"/>
        <v>1296.9569047619048</v>
      </c>
      <c r="W104" s="106">
        <f t="shared" si="66"/>
        <v>1206.76</v>
      </c>
      <c r="X104" s="106">
        <f t="shared" si="67"/>
        <v>1194.8399999999999</v>
      </c>
      <c r="Y104" s="106">
        <f t="shared" si="68"/>
        <v>1182.96</v>
      </c>
      <c r="Z104" s="106">
        <f t="shared" si="69"/>
        <v>1171.06</v>
      </c>
      <c r="AA104" s="106">
        <f t="shared" si="70"/>
        <v>1159.17</v>
      </c>
      <c r="AB104" s="106">
        <f t="shared" si="71"/>
        <v>1147.26</v>
      </c>
      <c r="AC104" s="67"/>
      <c r="AD104" s="64" t="s">
        <v>103</v>
      </c>
      <c r="AF104" s="155"/>
      <c r="AG104" s="156"/>
      <c r="AH104" s="156"/>
      <c r="AI104" s="156"/>
      <c r="AJ104" s="156"/>
      <c r="AK104" s="156"/>
      <c r="AL104" s="156"/>
      <c r="AM104" s="156"/>
      <c r="AN104" s="156"/>
      <c r="AO104" s="156"/>
      <c r="AP104" s="157"/>
    </row>
    <row r="105" spans="1:42" s="83" customFormat="1" ht="13">
      <c r="A105" s="3"/>
      <c r="B105" s="20" t="s">
        <v>31</v>
      </c>
      <c r="C105" s="26">
        <f>INDEX(Inputs!F$4:F$183,MATCH($B105&amp;$C$88,Inputs!$E$4:$E$183,0))</f>
        <v>799.54019870700267</v>
      </c>
      <c r="D105" s="26">
        <f>INDEX(Inputs!G$4:G$183,MATCH($B105&amp;$C$88,Inputs!$E$4:$E$183,0))</f>
        <v>791.41</v>
      </c>
      <c r="E105" s="26">
        <f>INDEX(Inputs!H$4:H$183,MATCH($B105&amp;$C$88,Inputs!$E$4:$E$183,0))</f>
        <v>822.40000000000009</v>
      </c>
      <c r="F105" s="26">
        <f>INDEX(Inputs!I$4:I$183,MATCH($B105&amp;$C$88,Inputs!$E$4:$E$183,0))</f>
        <v>812.6</v>
      </c>
      <c r="G105" s="26">
        <f>INDEX(Inputs!J$4:J$183,MATCH($B105&amp;$C$88,Inputs!$E$4:$E$183,0))</f>
        <v>828.02</v>
      </c>
      <c r="H105" s="26">
        <f>INDEX(Inputs!K$4:K$183,MATCH($B105&amp;$C$88,Inputs!$E$4:$E$183,0))</f>
        <v>825.32600000000002</v>
      </c>
      <c r="I105" s="26">
        <f>INDEX(Inputs!L$4:L$183,MATCH($B105&amp;$C$88,Inputs!$E$4:$E$183,0))</f>
        <v>860.46187740745108</v>
      </c>
      <c r="J105" s="26">
        <f>INDEX(Inputs!M$4:M$183,MATCH($B105&amp;$C$88,Inputs!$E$4:$E$183,0))</f>
        <v>915.7</v>
      </c>
      <c r="K105" s="112">
        <f>INDEX(Inputs!N$4:N$183,MATCH($B105&amp;$C$88,Inputs!$E$4:$E$183,0))</f>
        <v>843.94208236726763</v>
      </c>
      <c r="L105" s="112">
        <f>INDEX(Inputs!O$4:O$183,MATCH($B105&amp;$C$88,Inputs!$E$4:$E$183,0))</f>
        <v>830.93359320033426</v>
      </c>
      <c r="M105" s="112">
        <f>INDEX(Inputs!P$4:P$183,MATCH($B105&amp;$C$88,Inputs!$E$4:$E$183,0))</f>
        <v>817.8437413230813</v>
      </c>
      <c r="N105" s="112">
        <f>INDEX(Inputs!Q$4:Q$183,MATCH($B105&amp;$C$88,Inputs!$E$4:$E$183,0))</f>
        <v>801.27988589595157</v>
      </c>
      <c r="O105" s="112">
        <f>INDEX(Inputs!R$4:R$183,MATCH($B105&amp;$C$88,Inputs!$E$4:$E$183,0))</f>
        <v>785.29700274044103</v>
      </c>
      <c r="P105" s="112">
        <f>INDEX(Inputs!S$4:S$183,MATCH($B105&amp;$C$88,Inputs!$E$4:$E$183,0))</f>
        <v>773.76408686130276</v>
      </c>
      <c r="Q105" s="27">
        <f t="shared" si="73"/>
        <v>895.28454501903377</v>
      </c>
      <c r="R105" s="27">
        <f t="shared" si="73"/>
        <v>909.36283068675084</v>
      </c>
      <c r="S105" s="27">
        <f t="shared" si="73"/>
        <v>923.44111635446802</v>
      </c>
      <c r="T105" s="27">
        <f t="shared" si="73"/>
        <v>937.51940202218509</v>
      </c>
      <c r="U105" s="27">
        <f t="shared" si="73"/>
        <v>951.59768768990216</v>
      </c>
      <c r="V105" s="27">
        <f t="shared" si="73"/>
        <v>965.67597335761934</v>
      </c>
      <c r="W105" s="106">
        <f t="shared" si="66"/>
        <v>843.94208236726763</v>
      </c>
      <c r="X105" s="106">
        <f t="shared" si="67"/>
        <v>830.93359320033426</v>
      </c>
      <c r="Y105" s="106">
        <f t="shared" si="68"/>
        <v>817.8437413230813</v>
      </c>
      <c r="Z105" s="106">
        <f t="shared" si="69"/>
        <v>801.27988589595157</v>
      </c>
      <c r="AA105" s="106">
        <f t="shared" si="70"/>
        <v>785.29700274044103</v>
      </c>
      <c r="AB105" s="106">
        <f t="shared" si="71"/>
        <v>773.76408686130276</v>
      </c>
      <c r="AC105" s="67"/>
      <c r="AD105" s="64" t="s">
        <v>103</v>
      </c>
    </row>
    <row r="106" spans="1:42" s="83" customFormat="1" ht="13">
      <c r="A106" s="3"/>
      <c r="B106" s="20" t="s">
        <v>32</v>
      </c>
      <c r="C106" s="26">
        <f>INDEX(Inputs!F$4:F$183,MATCH($B106&amp;$C$88,Inputs!$E$4:$E$183,0))</f>
        <v>274.42</v>
      </c>
      <c r="D106" s="26">
        <f>INDEX(Inputs!G$4:G$183,MATCH($B106&amp;$C$88,Inputs!$E$4:$E$183,0))</f>
        <v>258.42</v>
      </c>
      <c r="E106" s="26">
        <f>INDEX(Inputs!H$4:H$183,MATCH($B106&amp;$C$88,Inputs!$E$4:$E$183,0))</f>
        <v>262.16000000000003</v>
      </c>
      <c r="F106" s="26">
        <f>INDEX(Inputs!I$4:I$183,MATCH($B106&amp;$C$88,Inputs!$E$4:$E$183,0))</f>
        <v>263.57</v>
      </c>
      <c r="G106" s="26">
        <f>INDEX(Inputs!J$4:J$183,MATCH($B106&amp;$C$88,Inputs!$E$4:$E$183,0))</f>
        <v>261.39</v>
      </c>
      <c r="H106" s="26">
        <f>INDEX(Inputs!K$4:K$183,MATCH($B106&amp;$C$88,Inputs!$E$4:$E$183,0))</f>
        <v>270.08999999999997</v>
      </c>
      <c r="I106" s="26">
        <f>INDEX(Inputs!L$4:L$183,MATCH($B106&amp;$C$88,Inputs!$E$4:$E$183,0))</f>
        <v>275.33999999999997</v>
      </c>
      <c r="J106" s="26">
        <f>INDEX(Inputs!M$4:M$183,MATCH($B106&amp;$C$88,Inputs!$E$4:$E$183,0))</f>
        <v>282.63</v>
      </c>
      <c r="K106" s="112">
        <f>INDEX(Inputs!N$4:N$183,MATCH($B106&amp;$C$88,Inputs!$E$4:$E$183,0))</f>
        <v>270</v>
      </c>
      <c r="L106" s="112">
        <f>INDEX(Inputs!O$4:O$183,MATCH($B106&amp;$C$88,Inputs!$E$4:$E$183,0))</f>
        <v>267.64999999999998</v>
      </c>
      <c r="M106" s="112">
        <f>INDEX(Inputs!P$4:P$183,MATCH($B106&amp;$C$88,Inputs!$E$4:$E$183,0))</f>
        <v>267.29000000000002</v>
      </c>
      <c r="N106" s="112">
        <f>INDEX(Inputs!Q$4:Q$183,MATCH($B106&amp;$C$88,Inputs!$E$4:$E$183,0))</f>
        <v>266.58</v>
      </c>
      <c r="O106" s="112">
        <f>INDEX(Inputs!R$4:R$183,MATCH($B106&amp;$C$88,Inputs!$E$4:$E$183,0))</f>
        <v>265.78999999999996</v>
      </c>
      <c r="P106" s="112">
        <f>INDEX(Inputs!S$4:S$183,MATCH($B106&amp;$C$88,Inputs!$E$4:$E$183,0))</f>
        <v>265.02</v>
      </c>
      <c r="Q106" s="27">
        <f t="shared" si="73"/>
        <v>277.27107142857136</v>
      </c>
      <c r="R106" s="27">
        <f t="shared" si="73"/>
        <v>279.21964285714279</v>
      </c>
      <c r="S106" s="27">
        <f t="shared" si="73"/>
        <v>281.16821428571421</v>
      </c>
      <c r="T106" s="27">
        <f t="shared" si="73"/>
        <v>283.11678571428564</v>
      </c>
      <c r="U106" s="27">
        <f t="shared" si="73"/>
        <v>285.06535714285707</v>
      </c>
      <c r="V106" s="27">
        <f t="shared" si="73"/>
        <v>287.01392857142849</v>
      </c>
      <c r="W106" s="106">
        <f t="shared" si="66"/>
        <v>270</v>
      </c>
      <c r="X106" s="106">
        <f t="shared" si="67"/>
        <v>267.64999999999998</v>
      </c>
      <c r="Y106" s="106">
        <f t="shared" si="68"/>
        <v>267.29000000000002</v>
      </c>
      <c r="Z106" s="106">
        <f t="shared" si="69"/>
        <v>266.58</v>
      </c>
      <c r="AA106" s="106">
        <f t="shared" si="70"/>
        <v>265.78999999999996</v>
      </c>
      <c r="AB106" s="106">
        <f t="shared" si="71"/>
        <v>265.02</v>
      </c>
      <c r="AC106" s="68"/>
      <c r="AD106" s="64" t="s">
        <v>103</v>
      </c>
    </row>
    <row r="107" spans="1:42" s="83" customFormat="1" ht="13">
      <c r="A107" s="3"/>
      <c r="B107" s="20" t="s">
        <v>33</v>
      </c>
      <c r="C107" s="26">
        <f>INDEX(Inputs!F$4:F$183,MATCH($B107&amp;$C$88,Inputs!$E$4:$E$183,0))</f>
        <v>61.809999999999995</v>
      </c>
      <c r="D107" s="26">
        <f>INDEX(Inputs!G$4:G$183,MATCH($B107&amp;$C$88,Inputs!$E$4:$E$183,0))</f>
        <v>61.24</v>
      </c>
      <c r="E107" s="26">
        <f>INDEX(Inputs!H$4:H$183,MATCH($B107&amp;$C$88,Inputs!$E$4:$E$183,0))</f>
        <v>63.739999999999995</v>
      </c>
      <c r="F107" s="26">
        <f>INDEX(Inputs!I$4:I$183,MATCH($B107&amp;$C$88,Inputs!$E$4:$E$183,0))</f>
        <v>61.5</v>
      </c>
      <c r="G107" s="26">
        <f>INDEX(Inputs!J$4:J$183,MATCH($B107&amp;$C$88,Inputs!$E$4:$E$183,0))</f>
        <v>65.77</v>
      </c>
      <c r="H107" s="26">
        <f>INDEX(Inputs!K$4:K$183,MATCH($B107&amp;$C$88,Inputs!$E$4:$E$183,0))</f>
        <v>66.070000000000007</v>
      </c>
      <c r="I107" s="26">
        <f>INDEX(Inputs!L$4:L$183,MATCH($B107&amp;$C$88,Inputs!$E$4:$E$183,0))</f>
        <v>66.37</v>
      </c>
      <c r="J107" s="26">
        <f>INDEX(Inputs!M$4:M$183,MATCH($B107&amp;$C$88,Inputs!$E$4:$E$183,0))</f>
        <v>67.103393150684909</v>
      </c>
      <c r="K107" s="112">
        <f>INDEX(Inputs!N$4:N$183,MATCH($B107&amp;$C$88,Inputs!$E$4:$E$183,0))</f>
        <v>0</v>
      </c>
      <c r="L107" s="112">
        <f>INDEX(Inputs!O$4:O$183,MATCH($B107&amp;$C$88,Inputs!$E$4:$E$183,0))</f>
        <v>0</v>
      </c>
      <c r="M107" s="112">
        <f>INDEX(Inputs!P$4:P$183,MATCH($B107&amp;$C$88,Inputs!$E$4:$E$183,0))</f>
        <v>0</v>
      </c>
      <c r="N107" s="112">
        <f>INDEX(Inputs!Q$4:Q$183,MATCH($B107&amp;$C$88,Inputs!$E$4:$E$183,0))</f>
        <v>0</v>
      </c>
      <c r="O107" s="112">
        <f>INDEX(Inputs!R$4:R$183,MATCH($B107&amp;$C$88,Inputs!$E$4:$E$183,0))</f>
        <v>0</v>
      </c>
      <c r="P107" s="112">
        <f>INDEX(Inputs!S$4:S$183,MATCH($B107&amp;$C$88,Inputs!$E$4:$E$183,0))</f>
        <v>0</v>
      </c>
      <c r="Q107" s="27">
        <f t="shared" si="73"/>
        <v>68.162768003913897</v>
      </c>
      <c r="R107" s="27">
        <f t="shared" si="73"/>
        <v>69.043288861709073</v>
      </c>
      <c r="S107" s="27">
        <f t="shared" si="73"/>
        <v>69.923809719504234</v>
      </c>
      <c r="T107" s="27">
        <f t="shared" si="73"/>
        <v>70.80433057729941</v>
      </c>
      <c r="U107" s="27">
        <f t="shared" si="73"/>
        <v>71.684851435094586</v>
      </c>
      <c r="V107" s="27">
        <f t="shared" si="73"/>
        <v>72.565372292889748</v>
      </c>
      <c r="W107" s="106">
        <f t="shared" si="66"/>
        <v>68.162768003913897</v>
      </c>
      <c r="X107" s="106">
        <f t="shared" si="67"/>
        <v>69.043288861709073</v>
      </c>
      <c r="Y107" s="106">
        <f t="shared" si="68"/>
        <v>69.923809719504234</v>
      </c>
      <c r="Z107" s="106">
        <f t="shared" si="69"/>
        <v>70.80433057729941</v>
      </c>
      <c r="AA107" s="106">
        <f t="shared" si="70"/>
        <v>71.684851435094586</v>
      </c>
      <c r="AB107" s="106">
        <f t="shared" si="71"/>
        <v>72.565372292889748</v>
      </c>
      <c r="AC107" s="69"/>
      <c r="AD107" s="64" t="s">
        <v>39</v>
      </c>
    </row>
    <row r="108" spans="1:42" s="83" customFormat="1" ht="13">
      <c r="A108" s="3"/>
      <c r="B108" s="20" t="s">
        <v>34</v>
      </c>
      <c r="C108" s="26">
        <f>INDEX(Inputs!F$4:F$183,MATCH($B108&amp;$C$88,Inputs!$E$4:$E$183,0))</f>
        <v>32.4</v>
      </c>
      <c r="D108" s="26">
        <f>INDEX(Inputs!G$4:G$183,MATCH($B108&amp;$C$88,Inputs!$E$4:$E$183,0))</f>
        <v>21.84</v>
      </c>
      <c r="E108" s="26">
        <f>INDEX(Inputs!H$4:H$183,MATCH($B108&amp;$C$88,Inputs!$E$4:$E$183,0))</f>
        <v>24.5</v>
      </c>
      <c r="F108" s="26">
        <f>INDEX(Inputs!I$4:I$183,MATCH($B108&amp;$C$88,Inputs!$E$4:$E$183,0))</f>
        <v>22.79</v>
      </c>
      <c r="G108" s="26">
        <f>INDEX(Inputs!J$4:J$183,MATCH($B108&amp;$C$88,Inputs!$E$4:$E$183,0))</f>
        <v>78.679999999999993</v>
      </c>
      <c r="H108" s="26">
        <f>INDEX(Inputs!K$4:K$183,MATCH($B108&amp;$C$88,Inputs!$E$4:$E$183,0))</f>
        <v>94.9</v>
      </c>
      <c r="I108" s="26">
        <f>INDEX(Inputs!L$4:L$183,MATCH($B108&amp;$C$88,Inputs!$E$4:$E$183,0))</f>
        <v>101.61999999999999</v>
      </c>
      <c r="J108" s="26">
        <f>INDEX(Inputs!M$4:M$183,MATCH($B108&amp;$C$88,Inputs!$E$4:$E$183,0))</f>
        <v>107.93</v>
      </c>
      <c r="K108" s="112">
        <f>INDEX(Inputs!N$4:N$183,MATCH($B108&amp;$C$88,Inputs!$E$4:$E$183,0))</f>
        <v>99.899999999999991</v>
      </c>
      <c r="L108" s="112">
        <f>INDEX(Inputs!O$4:O$183,MATCH($B108&amp;$C$88,Inputs!$E$4:$E$183,0))</f>
        <v>98.83</v>
      </c>
      <c r="M108" s="112">
        <f>INDEX(Inputs!P$4:P$183,MATCH($B108&amp;$C$88,Inputs!$E$4:$E$183,0))</f>
        <v>102.27</v>
      </c>
      <c r="N108" s="112">
        <f>INDEX(Inputs!Q$4:Q$183,MATCH($B108&amp;$C$88,Inputs!$E$4:$E$183,0))</f>
        <v>102.75999999999999</v>
      </c>
      <c r="O108" s="112">
        <f>INDEX(Inputs!R$4:R$183,MATCH($B108&amp;$C$88,Inputs!$E$4:$E$183,0))</f>
        <v>101.78999999999999</v>
      </c>
      <c r="P108" s="112">
        <f>INDEX(Inputs!S$4:S$183,MATCH($B108&amp;$C$88,Inputs!$E$4:$E$183,0))</f>
        <v>100.85</v>
      </c>
      <c r="Q108" s="27">
        <f t="shared" si="73"/>
        <v>124.5842857142857</v>
      </c>
      <c r="R108" s="27">
        <f t="shared" si="73"/>
        <v>138.80690476190475</v>
      </c>
      <c r="S108" s="27">
        <f t="shared" si="73"/>
        <v>153.02952380952379</v>
      </c>
      <c r="T108" s="27">
        <f t="shared" si="73"/>
        <v>167.25214285714281</v>
      </c>
      <c r="U108" s="27">
        <f t="shared" si="73"/>
        <v>181.47476190476186</v>
      </c>
      <c r="V108" s="27">
        <f t="shared" si="73"/>
        <v>195.69738095238091</v>
      </c>
      <c r="W108" s="106">
        <f t="shared" si="66"/>
        <v>99.899999999999991</v>
      </c>
      <c r="X108" s="106">
        <f t="shared" si="67"/>
        <v>98.83</v>
      </c>
      <c r="Y108" s="106">
        <f t="shared" si="68"/>
        <v>102.27</v>
      </c>
      <c r="Z108" s="106">
        <f t="shared" si="69"/>
        <v>102.75999999999999</v>
      </c>
      <c r="AA108" s="106">
        <f t="shared" si="70"/>
        <v>101.78999999999999</v>
      </c>
      <c r="AB108" s="106">
        <f t="shared" si="71"/>
        <v>100.85</v>
      </c>
      <c r="AC108" s="70"/>
      <c r="AD108" s="64" t="s">
        <v>103</v>
      </c>
    </row>
    <row r="109" spans="1:42" s="83" customFormat="1" ht="13">
      <c r="A109" s="3"/>
      <c r="B109" s="20" t="s">
        <v>35</v>
      </c>
      <c r="C109" s="26">
        <f>INDEX(Inputs!F$4:F$183,MATCH($B109&amp;$C$88,Inputs!$E$4:$E$183,0))</f>
        <v>156.32499999999999</v>
      </c>
      <c r="D109" s="26">
        <f>INDEX(Inputs!G$4:G$183,MATCH($B109&amp;$C$88,Inputs!$E$4:$E$183,0))</f>
        <v>151.179</v>
      </c>
      <c r="E109" s="26">
        <f>INDEX(Inputs!H$4:H$183,MATCH($B109&amp;$C$88,Inputs!$E$4:$E$183,0))</f>
        <v>158.72999999999999</v>
      </c>
      <c r="F109" s="26">
        <f>INDEX(Inputs!I$4:I$183,MATCH($B109&amp;$C$88,Inputs!$E$4:$E$183,0))</f>
        <v>158.15</v>
      </c>
      <c r="G109" s="26">
        <f>INDEX(Inputs!J$4:J$183,MATCH($B109&amp;$C$88,Inputs!$E$4:$E$183,0))</f>
        <v>159.88999999999999</v>
      </c>
      <c r="H109" s="26">
        <f>INDEX(Inputs!K$4:K$183,MATCH($B109&amp;$C$88,Inputs!$E$4:$E$183,0))</f>
        <v>163.41899999999998</v>
      </c>
      <c r="I109" s="26">
        <f>INDEX(Inputs!L$4:L$183,MATCH($B109&amp;$C$88,Inputs!$E$4:$E$183,0))</f>
        <v>164.37</v>
      </c>
      <c r="J109" s="26">
        <f>INDEX(Inputs!M$4:M$183,MATCH($B109&amp;$C$88,Inputs!$E$4:$E$183,0))</f>
        <v>168.25</v>
      </c>
      <c r="K109" s="112">
        <f>INDEX(Inputs!N$4:N$183,MATCH($B109&amp;$C$88,Inputs!$E$4:$E$183,0))</f>
        <v>164.33</v>
      </c>
      <c r="L109" s="112">
        <f>INDEX(Inputs!O$4:O$183,MATCH($B109&amp;$C$88,Inputs!$E$4:$E$183,0))</f>
        <v>162.56</v>
      </c>
      <c r="M109" s="112">
        <f>INDEX(Inputs!P$4:P$183,MATCH($B109&amp;$C$88,Inputs!$E$4:$E$183,0))</f>
        <v>160.59</v>
      </c>
      <c r="N109" s="112">
        <f>INDEX(Inputs!Q$4:Q$183,MATCH($B109&amp;$C$88,Inputs!$E$4:$E$183,0))</f>
        <v>158.71</v>
      </c>
      <c r="O109" s="112">
        <f>INDEX(Inputs!R$4:R$183,MATCH($B109&amp;$C$88,Inputs!$E$4:$E$183,0))</f>
        <v>156.94999999999999</v>
      </c>
      <c r="P109" s="112">
        <f>INDEX(Inputs!S$4:S$183,MATCH($B109&amp;$C$88,Inputs!$E$4:$E$183,0))</f>
        <v>155.21</v>
      </c>
      <c r="Q109" s="27">
        <f t="shared" si="73"/>
        <v>168.89110714285715</v>
      </c>
      <c r="R109" s="27">
        <f t="shared" si="73"/>
        <v>170.8582142857143</v>
      </c>
      <c r="S109" s="27">
        <f t="shared" si="73"/>
        <v>172.82532142857144</v>
      </c>
      <c r="T109" s="27">
        <f t="shared" si="73"/>
        <v>174.79242857142859</v>
      </c>
      <c r="U109" s="27">
        <f t="shared" si="73"/>
        <v>176.75953571428573</v>
      </c>
      <c r="V109" s="27">
        <f t="shared" si="73"/>
        <v>178.72664285714288</v>
      </c>
      <c r="W109" s="106">
        <f t="shared" si="66"/>
        <v>164.33</v>
      </c>
      <c r="X109" s="106">
        <f t="shared" si="67"/>
        <v>162.56</v>
      </c>
      <c r="Y109" s="106">
        <f t="shared" si="68"/>
        <v>160.59</v>
      </c>
      <c r="Z109" s="106">
        <f t="shared" si="69"/>
        <v>158.71</v>
      </c>
      <c r="AA109" s="106">
        <f t="shared" si="70"/>
        <v>156.94999999999999</v>
      </c>
      <c r="AB109" s="106">
        <f t="shared" si="71"/>
        <v>155.21</v>
      </c>
      <c r="AC109" s="70"/>
      <c r="AD109" s="64" t="s">
        <v>103</v>
      </c>
    </row>
    <row r="110" spans="1:42" s="83" customFormat="1" ht="13">
      <c r="A110" s="3"/>
      <c r="B110" s="20" t="s">
        <v>36</v>
      </c>
      <c r="C110" s="26">
        <f>INDEX(Inputs!F$4:F$183,MATCH($B110&amp;$C$88,Inputs!$E$4:$E$183,0))</f>
        <v>429.82905180959671</v>
      </c>
      <c r="D110" s="26">
        <f>INDEX(Inputs!G$4:G$183,MATCH($B110&amp;$C$88,Inputs!$E$4:$E$183,0))</f>
        <v>402.92697814813334</v>
      </c>
      <c r="E110" s="26">
        <f>INDEX(Inputs!H$4:H$183,MATCH($B110&amp;$C$88,Inputs!$E$4:$E$183,0))</f>
        <v>404.72585132104382</v>
      </c>
      <c r="F110" s="26">
        <f>INDEX(Inputs!I$4:I$183,MATCH($B110&amp;$C$88,Inputs!$E$4:$E$183,0))</f>
        <v>440.90631335450473</v>
      </c>
      <c r="G110" s="26">
        <f>INDEX(Inputs!J$4:J$183,MATCH($B110&amp;$C$88,Inputs!$E$4:$E$183,0))</f>
        <v>444.75</v>
      </c>
      <c r="H110" s="26">
        <f>INDEX(Inputs!K$4:K$183,MATCH($B110&amp;$C$88,Inputs!$E$4:$E$183,0))</f>
        <v>432.15133231441666</v>
      </c>
      <c r="I110" s="26">
        <f>INDEX(Inputs!L$4:L$183,MATCH($B110&amp;$C$88,Inputs!$E$4:$E$183,0))</f>
        <v>431.45</v>
      </c>
      <c r="J110" s="26">
        <f>INDEX(Inputs!M$4:M$183,MATCH($B110&amp;$C$88,Inputs!$E$4:$E$183,0))</f>
        <v>435.89763955878709</v>
      </c>
      <c r="K110" s="112">
        <f>INDEX(Inputs!N$4:N$183,MATCH($B110&amp;$C$88,Inputs!$E$4:$E$183,0))</f>
        <v>421.17</v>
      </c>
      <c r="L110" s="112">
        <f>INDEX(Inputs!O$4:O$183,MATCH($B110&amp;$C$88,Inputs!$E$4:$E$183,0))</f>
        <v>427.98</v>
      </c>
      <c r="M110" s="112">
        <f>INDEX(Inputs!P$4:P$183,MATCH($B110&amp;$C$88,Inputs!$E$4:$E$183,0))</f>
        <v>431.18999999999994</v>
      </c>
      <c r="N110" s="112">
        <f>INDEX(Inputs!Q$4:Q$183,MATCH($B110&amp;$C$88,Inputs!$E$4:$E$183,0))</f>
        <v>431.9</v>
      </c>
      <c r="O110" s="112">
        <f>INDEX(Inputs!R$4:R$183,MATCH($B110&amp;$C$88,Inputs!$E$4:$E$183,0))</f>
        <v>444.05</v>
      </c>
      <c r="P110" s="112">
        <f>INDEX(Inputs!S$4:S$183,MATCH($B110&amp;$C$88,Inputs!$E$4:$E$183,0))</f>
        <v>440.02</v>
      </c>
      <c r="Q110" s="27">
        <f t="shared" si="73"/>
        <v>442.35903973095026</v>
      </c>
      <c r="R110" s="27">
        <f t="shared" si="73"/>
        <v>445.58779393487026</v>
      </c>
      <c r="S110" s="27">
        <f t="shared" si="73"/>
        <v>448.81654813879027</v>
      </c>
      <c r="T110" s="27">
        <f t="shared" si="73"/>
        <v>452.04530234271022</v>
      </c>
      <c r="U110" s="27">
        <f t="shared" si="73"/>
        <v>455.27405654663022</v>
      </c>
      <c r="V110" s="27">
        <f t="shared" si="73"/>
        <v>458.50281075055022</v>
      </c>
      <c r="W110" s="106">
        <f t="shared" si="66"/>
        <v>421.17</v>
      </c>
      <c r="X110" s="106">
        <f t="shared" si="67"/>
        <v>427.98</v>
      </c>
      <c r="Y110" s="106">
        <f t="shared" si="68"/>
        <v>431.18999999999994</v>
      </c>
      <c r="Z110" s="106">
        <f t="shared" si="69"/>
        <v>431.9</v>
      </c>
      <c r="AA110" s="106">
        <f t="shared" si="70"/>
        <v>444.05</v>
      </c>
      <c r="AB110" s="106">
        <f t="shared" si="71"/>
        <v>440.02</v>
      </c>
      <c r="AC110" s="70"/>
      <c r="AD110" s="64" t="s">
        <v>103</v>
      </c>
    </row>
    <row r="111" spans="1:42" s="83" customFormat="1" ht="13">
      <c r="A111" s="3"/>
      <c r="B111" s="20" t="s">
        <v>37</v>
      </c>
      <c r="C111" s="26">
        <f>INDEX(Inputs!F$4:F$183,MATCH($B111&amp;$C$88,Inputs!$E$4:$E$183,0))</f>
        <v>224.97047000000001</v>
      </c>
      <c r="D111" s="26">
        <f>INDEX(Inputs!G$4:G$183,MATCH($B111&amp;$C$88,Inputs!$E$4:$E$183,0))</f>
        <v>232.58213999999998</v>
      </c>
      <c r="E111" s="26">
        <f>INDEX(Inputs!H$4:H$183,MATCH($B111&amp;$C$88,Inputs!$E$4:$E$183,0))</f>
        <v>250.45186301799998</v>
      </c>
      <c r="F111" s="26">
        <f>INDEX(Inputs!I$4:I$183,MATCH($B111&amp;$C$88,Inputs!$E$4:$E$183,0))</f>
        <v>242.12131506849315</v>
      </c>
      <c r="G111" s="26">
        <f>INDEX(Inputs!J$4:J$183,MATCH($B111&amp;$C$88,Inputs!$E$4:$E$183,0))</f>
        <v>242.2253278688525</v>
      </c>
      <c r="H111" s="26">
        <f>INDEX(Inputs!K$4:K$183,MATCH($B111&amp;$C$88,Inputs!$E$4:$E$183,0))</f>
        <v>261.51175342465757</v>
      </c>
      <c r="I111" s="26">
        <f>INDEX(Inputs!L$4:L$183,MATCH($B111&amp;$C$88,Inputs!$E$4:$E$183,0))</f>
        <v>280.95</v>
      </c>
      <c r="J111" s="26">
        <f>INDEX(Inputs!M$4:M$183,MATCH($B111&amp;$C$88,Inputs!$E$4:$E$183,0))</f>
        <v>350.4139726027397</v>
      </c>
      <c r="K111" s="112">
        <f>INDEX(Inputs!N$4:N$183,MATCH($B111&amp;$C$88,Inputs!$E$4:$E$183,0))</f>
        <v>287.52955214098051</v>
      </c>
      <c r="L111" s="112">
        <f>INDEX(Inputs!O$4:O$183,MATCH($B111&amp;$C$88,Inputs!$E$4:$E$183,0))</f>
        <v>289.34519454520068</v>
      </c>
      <c r="M111" s="112">
        <f>INDEX(Inputs!P$4:P$183,MATCH($B111&amp;$C$88,Inputs!$E$4:$E$183,0))</f>
        <v>287.25383612350828</v>
      </c>
      <c r="N111" s="112">
        <f>INDEX(Inputs!Q$4:Q$183,MATCH($B111&amp;$C$88,Inputs!$E$4:$E$183,0))</f>
        <v>302.45799942180469</v>
      </c>
      <c r="O111" s="112">
        <f>INDEX(Inputs!R$4:R$183,MATCH($B111&amp;$C$88,Inputs!$E$4:$E$183,0))</f>
        <v>300.4942244200995</v>
      </c>
      <c r="P111" s="112">
        <f>INDEX(Inputs!S$4:S$183,MATCH($B111&amp;$C$88,Inputs!$E$4:$E$183,0))</f>
        <v>315.7337986746254</v>
      </c>
      <c r="Q111" s="27">
        <f t="shared" si="73"/>
        <v>322.43340001067378</v>
      </c>
      <c r="R111" s="27">
        <f t="shared" si="73"/>
        <v>336.16229884685845</v>
      </c>
      <c r="S111" s="27">
        <f t="shared" si="73"/>
        <v>349.89119768304306</v>
      </c>
      <c r="T111" s="27">
        <f t="shared" si="73"/>
        <v>363.62009651922773</v>
      </c>
      <c r="U111" s="27">
        <f t="shared" si="73"/>
        <v>377.3489953554124</v>
      </c>
      <c r="V111" s="27">
        <f t="shared" si="73"/>
        <v>391.07789419159701</v>
      </c>
      <c r="W111" s="106">
        <f t="shared" si="66"/>
        <v>287.52955214098051</v>
      </c>
      <c r="X111" s="106">
        <f t="shared" si="67"/>
        <v>289.34519454520068</v>
      </c>
      <c r="Y111" s="106">
        <f t="shared" si="68"/>
        <v>287.25383612350828</v>
      </c>
      <c r="Z111" s="106">
        <f t="shared" si="69"/>
        <v>302.45799942180469</v>
      </c>
      <c r="AA111" s="106">
        <f t="shared" si="70"/>
        <v>300.4942244200995</v>
      </c>
      <c r="AB111" s="106">
        <f t="shared" si="71"/>
        <v>315.7337986746254</v>
      </c>
      <c r="AC111" s="70"/>
      <c r="AD111" s="64" t="s">
        <v>103</v>
      </c>
    </row>
    <row r="112" spans="1:42" s="83" customFormat="1" ht="13">
      <c r="A112" s="3"/>
      <c r="B112" s="21" t="s">
        <v>40</v>
      </c>
      <c r="C112" s="110">
        <f>AVERAGE(C92:C111)</f>
        <v>721.11287528888795</v>
      </c>
      <c r="D112" s="110">
        <f t="shared" ref="D112:AB112" si="74">AVERAGE(D92:D111)</f>
        <v>703.87099441291662</v>
      </c>
      <c r="E112" s="110">
        <f t="shared" si="74"/>
        <v>721.12343027403961</v>
      </c>
      <c r="F112" s="110">
        <f t="shared" si="74"/>
        <v>717.51595306255979</v>
      </c>
      <c r="G112" s="110">
        <f t="shared" si="74"/>
        <v>735.06697172948748</v>
      </c>
      <c r="H112" s="110">
        <f t="shared" si="74"/>
        <v>765.05877649463389</v>
      </c>
      <c r="I112" s="110">
        <f t="shared" si="74"/>
        <v>868.36624565713157</v>
      </c>
      <c r="J112" s="110">
        <f t="shared" si="74"/>
        <v>894.78595942712002</v>
      </c>
      <c r="K112" s="110">
        <f t="shared" si="74"/>
        <v>768.97907578772129</v>
      </c>
      <c r="L112" s="110">
        <f t="shared" si="74"/>
        <v>763.83003347005229</v>
      </c>
      <c r="M112" s="110">
        <f t="shared" si="74"/>
        <v>763.14135019311539</v>
      </c>
      <c r="N112" s="110">
        <f t="shared" si="74"/>
        <v>760.14853332946257</v>
      </c>
      <c r="O112" s="110">
        <f t="shared" si="74"/>
        <v>754.96129788946701</v>
      </c>
      <c r="P112" s="110">
        <f t="shared" si="74"/>
        <v>753.47410190408334</v>
      </c>
      <c r="Q112" s="110">
        <f t="shared" si="74"/>
        <v>890.00549467316387</v>
      </c>
      <c r="R112" s="110">
        <f t="shared" si="74"/>
        <v>904.34706289024314</v>
      </c>
      <c r="S112" s="110">
        <f t="shared" si="74"/>
        <v>918.68863110732252</v>
      </c>
      <c r="T112" s="110">
        <f t="shared" si="74"/>
        <v>933.03019932440213</v>
      </c>
      <c r="U112" s="110">
        <f t="shared" si="74"/>
        <v>947.3717675414814</v>
      </c>
      <c r="V112" s="110">
        <f t="shared" si="74"/>
        <v>961.71333575856056</v>
      </c>
      <c r="W112" s="107">
        <f t="shared" si="74"/>
        <v>862.67761757944663</v>
      </c>
      <c r="X112" s="107">
        <f t="shared" si="74"/>
        <v>859.48199670493091</v>
      </c>
      <c r="Y112" s="107">
        <f t="shared" si="74"/>
        <v>860.74673487114671</v>
      </c>
      <c r="Z112" s="107">
        <f t="shared" si="74"/>
        <v>859.70733945064694</v>
      </c>
      <c r="AA112" s="107">
        <f t="shared" si="74"/>
        <v>856.4735254538042</v>
      </c>
      <c r="AB112" s="107">
        <f t="shared" si="74"/>
        <v>856.93975091157358</v>
      </c>
      <c r="AC112" s="22"/>
      <c r="AD112" s="64" t="s">
        <v>103</v>
      </c>
    </row>
    <row r="113" spans="1:42">
      <c r="C113" s="6"/>
    </row>
    <row r="114" spans="1:42" ht="18">
      <c r="A114" s="14" t="s">
        <v>51</v>
      </c>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row>
    <row r="115" spans="1:42">
      <c r="B115" s="7"/>
      <c r="C115" s="8"/>
      <c r="D115" s="8"/>
      <c r="E115" s="8"/>
      <c r="F115" s="8"/>
      <c r="G115" s="8"/>
      <c r="H115" s="8"/>
      <c r="I115" s="8"/>
      <c r="J115" s="8"/>
      <c r="K115" s="8"/>
      <c r="L115" s="8"/>
      <c r="M115" s="8"/>
      <c r="N115" s="8"/>
      <c r="O115" s="8"/>
      <c r="P115" s="8"/>
      <c r="Q115" s="8"/>
      <c r="R115" s="8"/>
      <c r="S115" s="8"/>
      <c r="T115" s="8"/>
      <c r="U115" s="8"/>
      <c r="V115" s="8"/>
      <c r="W115" s="74"/>
      <c r="X115" s="74"/>
      <c r="Y115" s="74"/>
      <c r="Z115" s="74"/>
      <c r="AA115" s="74"/>
      <c r="AB115" s="74"/>
      <c r="AD115" s="67"/>
    </row>
    <row r="116" spans="1:42">
      <c r="B116" s="18" t="s">
        <v>50</v>
      </c>
      <c r="C116" s="2" t="s">
        <v>82</v>
      </c>
    </row>
    <row r="117" spans="1:42" ht="15" customHeight="1">
      <c r="B117" s="17"/>
      <c r="C117" s="140" t="s">
        <v>64</v>
      </c>
      <c r="D117" s="140"/>
      <c r="E117" s="140"/>
      <c r="F117" s="140"/>
      <c r="G117" s="140"/>
      <c r="H117" s="140"/>
      <c r="I117" s="140"/>
      <c r="J117" s="139"/>
      <c r="K117" s="147" t="s">
        <v>65</v>
      </c>
      <c r="L117" s="147"/>
      <c r="M117" s="147"/>
      <c r="N117" s="147"/>
      <c r="O117" s="147"/>
      <c r="P117" s="148"/>
      <c r="Q117" s="131" t="s">
        <v>67</v>
      </c>
      <c r="R117" s="131"/>
      <c r="S117" s="131"/>
      <c r="T117" s="131"/>
      <c r="U117" s="131"/>
      <c r="V117" s="132"/>
      <c r="W117" s="138" t="s">
        <v>0</v>
      </c>
      <c r="X117" s="78"/>
      <c r="Y117" s="78"/>
      <c r="Z117" s="78"/>
      <c r="AA117" s="78"/>
      <c r="AB117" s="78"/>
      <c r="AC117" s="158"/>
      <c r="AD117" s="159" t="s">
        <v>0</v>
      </c>
    </row>
    <row r="118" spans="1:42" s="92" customFormat="1" ht="17.25" customHeight="1">
      <c r="A118" s="51"/>
      <c r="B118" s="46"/>
      <c r="C118" s="47" t="s">
        <v>8</v>
      </c>
      <c r="D118" s="47" t="s">
        <v>9</v>
      </c>
      <c r="E118" s="47" t="s">
        <v>10</v>
      </c>
      <c r="F118" s="47" t="s">
        <v>11</v>
      </c>
      <c r="G118" s="47" t="s">
        <v>12</v>
      </c>
      <c r="H118" s="47" t="s">
        <v>13</v>
      </c>
      <c r="I118" s="47" t="s">
        <v>14</v>
      </c>
      <c r="J118" s="134" t="s">
        <v>15</v>
      </c>
      <c r="K118" s="62" t="s">
        <v>16</v>
      </c>
      <c r="L118" s="62" t="s">
        <v>17</v>
      </c>
      <c r="M118" s="62" t="s">
        <v>18</v>
      </c>
      <c r="N118" s="62" t="s">
        <v>19</v>
      </c>
      <c r="O118" s="62" t="s">
        <v>20</v>
      </c>
      <c r="P118" s="62" t="s">
        <v>21</v>
      </c>
      <c r="Q118" s="53" t="s">
        <v>16</v>
      </c>
      <c r="R118" s="53" t="s">
        <v>17</v>
      </c>
      <c r="S118" s="53" t="s">
        <v>18</v>
      </c>
      <c r="T118" s="53" t="s">
        <v>19</v>
      </c>
      <c r="U118" s="53" t="s">
        <v>20</v>
      </c>
      <c r="V118" s="53" t="s">
        <v>21</v>
      </c>
      <c r="W118" s="63" t="s">
        <v>16</v>
      </c>
      <c r="X118" s="63" t="s">
        <v>17</v>
      </c>
      <c r="Y118" s="63" t="s">
        <v>18</v>
      </c>
      <c r="Z118" s="63" t="s">
        <v>19</v>
      </c>
      <c r="AA118" s="63" t="s">
        <v>20</v>
      </c>
      <c r="AB118" s="63" t="s">
        <v>21</v>
      </c>
      <c r="AC118" s="158"/>
      <c r="AD118" s="159"/>
    </row>
    <row r="119" spans="1:42" s="93" customFormat="1" ht="13.5" thickBot="1">
      <c r="A119" s="5"/>
      <c r="B119" s="58" t="s">
        <v>38</v>
      </c>
      <c r="C119" s="57">
        <v>1</v>
      </c>
      <c r="D119" s="57">
        <v>2</v>
      </c>
      <c r="E119" s="57">
        <v>3</v>
      </c>
      <c r="F119" s="57">
        <v>4</v>
      </c>
      <c r="G119" s="57">
        <v>5</v>
      </c>
      <c r="H119" s="57">
        <v>6</v>
      </c>
      <c r="I119" s="58">
        <v>7</v>
      </c>
      <c r="J119" s="57">
        <v>8</v>
      </c>
      <c r="K119" s="59">
        <v>9</v>
      </c>
      <c r="L119" s="59">
        <v>10</v>
      </c>
      <c r="M119" s="59">
        <v>11</v>
      </c>
      <c r="N119" s="59">
        <v>12</v>
      </c>
      <c r="O119" s="59">
        <v>13</v>
      </c>
      <c r="P119" s="59">
        <v>14</v>
      </c>
      <c r="Q119" s="60">
        <f>J119+1</f>
        <v>9</v>
      </c>
      <c r="R119" s="60">
        <f t="shared" ref="R119" si="75">Q119+1</f>
        <v>10</v>
      </c>
      <c r="S119" s="60">
        <f t="shared" ref="S119" si="76">R119+1</f>
        <v>11</v>
      </c>
      <c r="T119" s="60">
        <f t="shared" ref="T119" si="77">S119+1</f>
        <v>12</v>
      </c>
      <c r="U119" s="60">
        <f t="shared" ref="U119" si="78">T119+1</f>
        <v>13</v>
      </c>
      <c r="V119" s="60">
        <f t="shared" ref="V119" si="79">U119+1</f>
        <v>14</v>
      </c>
      <c r="W119" s="77">
        <v>9</v>
      </c>
      <c r="X119" s="77">
        <v>10</v>
      </c>
      <c r="Y119" s="77">
        <v>11</v>
      </c>
      <c r="Z119" s="77">
        <v>12</v>
      </c>
      <c r="AA119" s="77">
        <v>13</v>
      </c>
      <c r="AB119" s="77">
        <v>14</v>
      </c>
      <c r="AC119" s="66"/>
      <c r="AD119" s="76"/>
    </row>
    <row r="120" spans="1:42" s="83" customFormat="1" ht="14.15" customHeight="1">
      <c r="A120" s="3"/>
      <c r="B120" s="20" t="s">
        <v>7</v>
      </c>
      <c r="C120" s="26">
        <f>INDEX(Inputs!F$4:F$183,MATCH($B120&amp;$C$116,Inputs!$E$4:$E$183,0))</f>
        <v>1149.9633196197531</v>
      </c>
      <c r="D120" s="26">
        <f>INDEX(Inputs!G$4:G$183,MATCH($B120&amp;$C$116,Inputs!$E$4:$E$183,0))</f>
        <v>1082.82</v>
      </c>
      <c r="E120" s="26">
        <f>INDEX(Inputs!H$4:H$183,MATCH($B120&amp;$C$116,Inputs!$E$4:$E$183,0))</f>
        <v>1101.03</v>
      </c>
      <c r="F120" s="26">
        <f>INDEX(Inputs!I$4:I$183,MATCH($B120&amp;$C$116,Inputs!$E$4:$E$183,0))</f>
        <v>1092.73</v>
      </c>
      <c r="G120" s="26">
        <f>INDEX(Inputs!J$4:J$183,MATCH($B120&amp;$C$116,Inputs!$E$4:$E$183,0))</f>
        <v>1071.7500000000002</v>
      </c>
      <c r="H120" s="26">
        <f>INDEX(Inputs!K$4:K$183,MATCH($B120&amp;$C$116,Inputs!$E$4:$E$183,0))</f>
        <v>1099.5610240563155</v>
      </c>
      <c r="I120" s="26">
        <f>INDEX(Inputs!L$4:L$183,MATCH($B120&amp;$C$116,Inputs!$E$4:$E$183,0))</f>
        <v>1112.3399999999999</v>
      </c>
      <c r="J120" s="26">
        <f>INDEX(Inputs!M$4:M$183,MATCH($B120&amp;$C$116,Inputs!$E$4:$E$183,0))</f>
        <v>1161.76</v>
      </c>
      <c r="K120" s="112">
        <f>INDEX(Inputs!N$4:N$183,MATCH($B120&amp;$C$116,Inputs!$E$4:$E$183,0))</f>
        <v>1112.18</v>
      </c>
      <c r="L120" s="112">
        <f>INDEX(Inputs!O$4:O$183,MATCH($B120&amp;$C$116,Inputs!$E$4:$E$183,0))</f>
        <v>1106.79</v>
      </c>
      <c r="M120" s="112">
        <f>INDEX(Inputs!P$4:P$183,MATCH($B120&amp;$C$116,Inputs!$E$4:$E$183,0))</f>
        <v>1103.3000000000002</v>
      </c>
      <c r="N120" s="112">
        <f>INDEX(Inputs!Q$4:Q$183,MATCH($B120&amp;$C$116,Inputs!$E$4:$E$183,0))</f>
        <v>1099.67</v>
      </c>
      <c r="O120" s="112">
        <f>INDEX(Inputs!R$4:R$183,MATCH($B120&amp;$C$116,Inputs!$E$4:$E$183,0))</f>
        <v>1095.95</v>
      </c>
      <c r="P120" s="112">
        <f>INDEX(Inputs!S$4:S$183,MATCH($B120&amp;$C$116,Inputs!$E$4:$E$183,0))</f>
        <v>1092.69</v>
      </c>
      <c r="Q120" s="27">
        <f xml:space="preserve"> INTERCEPT($C120:$J120,$C$119:$J$119)+SLOPE($C120:$J120,$C$119:$J$119)*Q$119</f>
        <v>1119.9651769682946</v>
      </c>
      <c r="R120" s="27">
        <f t="shared" ref="R120:V120" si="80" xml:space="preserve"> INTERCEPT($C120:$J120,$C$119:$J$119)+SLOPE($C120:$J120,$C$119:$J$119)*R$119</f>
        <v>1122.4031511924693</v>
      </c>
      <c r="S120" s="27">
        <f t="shared" si="80"/>
        <v>1124.8411254166442</v>
      </c>
      <c r="T120" s="27">
        <f t="shared" si="80"/>
        <v>1127.2790996408189</v>
      </c>
      <c r="U120" s="27">
        <f t="shared" si="80"/>
        <v>1129.7170738649936</v>
      </c>
      <c r="V120" s="27">
        <f t="shared" si="80"/>
        <v>1132.1550480891683</v>
      </c>
      <c r="W120" s="106">
        <f t="shared" ref="W120:W139" si="81" xml:space="preserve"> IF($AD120="Company forecast",K120, IF($AD120="Ofwat forecast",Q120))</f>
        <v>1112.18</v>
      </c>
      <c r="X120" s="106">
        <f t="shared" ref="X120:X139" si="82" xml:space="preserve"> IF($AD120="Company forecast",L120, IF($AD120="Ofwat forecast",R120))</f>
        <v>1106.79</v>
      </c>
      <c r="Y120" s="106">
        <f t="shared" ref="Y120:Y139" si="83" xml:space="preserve"> IF($AD120="Company forecast",M120, IF($AD120="Ofwat forecast",S120))</f>
        <v>1103.3000000000002</v>
      </c>
      <c r="Z120" s="106">
        <f t="shared" ref="Z120:Z139" si="84" xml:space="preserve"> IF($AD120="Company forecast",N120, IF($AD120="Ofwat forecast",T120))</f>
        <v>1099.67</v>
      </c>
      <c r="AA120" s="106">
        <f t="shared" ref="AA120:AA139" si="85" xml:space="preserve"> IF($AD120="Company forecast",O120, IF($AD120="Ofwat forecast",U120))</f>
        <v>1095.95</v>
      </c>
      <c r="AB120" s="106">
        <f t="shared" ref="AB120:AB139" si="86" xml:space="preserve"> IF($AD120="Company forecast",P120, IF($AD120="Ofwat forecast",V120))</f>
        <v>1092.69</v>
      </c>
      <c r="AC120" s="67"/>
      <c r="AD120" s="64" t="s">
        <v>103</v>
      </c>
      <c r="AF120" s="149" t="s">
        <v>119</v>
      </c>
      <c r="AG120" s="150"/>
      <c r="AH120" s="150"/>
      <c r="AI120" s="150"/>
      <c r="AJ120" s="150"/>
      <c r="AK120" s="150"/>
      <c r="AL120" s="150"/>
      <c r="AM120" s="150"/>
      <c r="AN120" s="150"/>
      <c r="AO120" s="150"/>
      <c r="AP120" s="151"/>
    </row>
    <row r="121" spans="1:42" s="83" customFormat="1" ht="14.15" customHeight="1">
      <c r="A121" s="3"/>
      <c r="B121" s="20" t="s">
        <v>102</v>
      </c>
      <c r="C121" s="26">
        <f>INDEX(Inputs!F$4:F$183,MATCH($B121&amp;$C$116,Inputs!$E$4:$E$183,0))</f>
        <v>0</v>
      </c>
      <c r="D121" s="26">
        <f>INDEX(Inputs!G$4:G$183,MATCH($B121&amp;$C$116,Inputs!$E$4:$E$183,0))</f>
        <v>0</v>
      </c>
      <c r="E121" s="26">
        <f>INDEX(Inputs!H$4:H$183,MATCH($B121&amp;$C$116,Inputs!$E$4:$E$183,0))</f>
        <v>0</v>
      </c>
      <c r="F121" s="26">
        <f>INDEX(Inputs!I$4:I$183,MATCH($B121&amp;$C$116,Inputs!$E$4:$E$183,0))</f>
        <v>0</v>
      </c>
      <c r="G121" s="26">
        <f>INDEX(Inputs!J$4:J$183,MATCH($B121&amp;$C$116,Inputs!$E$4:$E$183,0))</f>
        <v>0</v>
      </c>
      <c r="H121" s="26">
        <f>INDEX(Inputs!K$4:K$183,MATCH($B121&amp;$C$116,Inputs!$E$4:$E$183,0))</f>
        <v>0</v>
      </c>
      <c r="I121" s="26">
        <f>INDEX(Inputs!L$4:L$183,MATCH($B121&amp;$C$116,Inputs!$E$4:$E$183,0))</f>
        <v>58.869151032987446</v>
      </c>
      <c r="J121" s="26">
        <f>INDEX(Inputs!M$4:M$183,MATCH($B121&amp;$C$116,Inputs!$E$4:$E$183,0))</f>
        <v>58.702958904109593</v>
      </c>
      <c r="K121" s="112">
        <f>INDEX(Inputs!N$4:N$183,MATCH($B121&amp;$C$116,Inputs!$E$4:$E$183,0))</f>
        <v>58.233913761695078</v>
      </c>
      <c r="L121" s="112">
        <f>INDEX(Inputs!O$4:O$183,MATCH($B121&amp;$C$116,Inputs!$E$4:$E$183,0))</f>
        <v>57.927473415858032</v>
      </c>
      <c r="M121" s="112">
        <f>INDEX(Inputs!P$4:P$183,MATCH($B121&amp;$C$116,Inputs!$E$4:$E$183,0))</f>
        <v>57.673380909418242</v>
      </c>
      <c r="N121" s="112">
        <f>INDEX(Inputs!Q$4:Q$183,MATCH($B121&amp;$C$116,Inputs!$E$4:$E$183,0))</f>
        <v>57.246112482377498</v>
      </c>
      <c r="O121" s="112">
        <f>INDEX(Inputs!R$4:R$183,MATCH($B121&amp;$C$116,Inputs!$E$4:$E$183,0))</f>
        <v>56.849149583949725</v>
      </c>
      <c r="P121" s="112">
        <f>INDEX(Inputs!S$4:S$183,MATCH($B121&amp;$C$116,Inputs!$E$4:$E$183,0))</f>
        <v>56.44730843840933</v>
      </c>
      <c r="Q121" s="109"/>
      <c r="R121" s="109"/>
      <c r="S121" s="109"/>
      <c r="T121" s="109"/>
      <c r="U121" s="109"/>
      <c r="V121" s="109"/>
      <c r="W121" s="106">
        <f t="shared" si="81"/>
        <v>58.233913761695078</v>
      </c>
      <c r="X121" s="106">
        <f t="shared" si="82"/>
        <v>57.927473415858032</v>
      </c>
      <c r="Y121" s="106">
        <f t="shared" si="83"/>
        <v>57.673380909418242</v>
      </c>
      <c r="Z121" s="106">
        <f t="shared" si="84"/>
        <v>57.246112482377498</v>
      </c>
      <c r="AA121" s="106">
        <f t="shared" si="85"/>
        <v>56.849149583949725</v>
      </c>
      <c r="AB121" s="106">
        <f t="shared" si="86"/>
        <v>56.44730843840933</v>
      </c>
      <c r="AC121" s="67"/>
      <c r="AD121" s="64" t="s">
        <v>103</v>
      </c>
      <c r="AF121" s="152"/>
      <c r="AG121" s="153"/>
      <c r="AH121" s="153"/>
      <c r="AI121" s="153"/>
      <c r="AJ121" s="153"/>
      <c r="AK121" s="153"/>
      <c r="AL121" s="153"/>
      <c r="AM121" s="153"/>
      <c r="AN121" s="153"/>
      <c r="AO121" s="153"/>
      <c r="AP121" s="154"/>
    </row>
    <row r="122" spans="1:42" s="83" customFormat="1" ht="14.15" customHeight="1">
      <c r="A122" s="3"/>
      <c r="B122" s="20" t="s">
        <v>22</v>
      </c>
      <c r="C122" s="26">
        <f>INDEX(Inputs!F$4:F$183,MATCH($B122&amp;$C$116,Inputs!$E$4:$E$183,0))</f>
        <v>1141.32</v>
      </c>
      <c r="D122" s="26">
        <f>INDEX(Inputs!G$4:G$183,MATCH($B122&amp;$C$116,Inputs!$E$4:$E$183,0))</f>
        <v>1098.75</v>
      </c>
      <c r="E122" s="26">
        <f>INDEX(Inputs!H$4:H$183,MATCH($B122&amp;$C$116,Inputs!$E$4:$E$183,0))</f>
        <v>1096.6300000000001</v>
      </c>
      <c r="F122" s="26">
        <f>INDEX(Inputs!I$4:I$183,MATCH($B122&amp;$C$116,Inputs!$E$4:$E$183,0))</f>
        <v>1105.81</v>
      </c>
      <c r="G122" s="26">
        <f>INDEX(Inputs!J$4:J$183,MATCH($B122&amp;$C$116,Inputs!$E$4:$E$183,0))</f>
        <v>1106.7399999999998</v>
      </c>
      <c r="H122" s="26">
        <f>INDEX(Inputs!K$4:K$183,MATCH($B122&amp;$C$116,Inputs!$E$4:$E$183,0))</f>
        <v>1111.1099999999999</v>
      </c>
      <c r="I122" s="26">
        <f>INDEX(Inputs!L$4:L$183,MATCH($B122&amp;$C$116,Inputs!$E$4:$E$183,0))</f>
        <v>1125.1500000000001</v>
      </c>
      <c r="J122" s="26">
        <f>INDEX(Inputs!M$4:M$183,MATCH($B122&amp;$C$116,Inputs!$E$4:$E$183,0))</f>
        <v>1142.7099999999998</v>
      </c>
      <c r="K122" s="112">
        <f>INDEX(Inputs!N$4:N$183,MATCH($B122&amp;$C$116,Inputs!$E$4:$E$183,0))</f>
        <v>1126.5</v>
      </c>
      <c r="L122" s="112">
        <f>INDEX(Inputs!O$4:O$183,MATCH($B122&amp;$C$116,Inputs!$E$4:$E$183,0))</f>
        <v>1119.55</v>
      </c>
      <c r="M122" s="112">
        <f>INDEX(Inputs!P$4:P$183,MATCH($B122&amp;$C$116,Inputs!$E$4:$E$183,0))</f>
        <v>1112.54</v>
      </c>
      <c r="N122" s="112">
        <f>INDEX(Inputs!Q$4:Q$183,MATCH($B122&amp;$C$116,Inputs!$E$4:$E$183,0))</f>
        <v>1105.6200000000003</v>
      </c>
      <c r="O122" s="112">
        <f>INDEX(Inputs!R$4:R$183,MATCH($B122&amp;$C$116,Inputs!$E$4:$E$183,0))</f>
        <v>1098.42</v>
      </c>
      <c r="P122" s="112">
        <f>INDEX(Inputs!S$4:S$183,MATCH($B122&amp;$C$116,Inputs!$E$4:$E$183,0))</f>
        <v>1091.5700000000002</v>
      </c>
      <c r="Q122" s="27">
        <f t="shared" ref="Q122:V124" si="87" xml:space="preserve"> INTERCEPT($C122:$J122,$C$119:$J$119)+SLOPE($C122:$J122,$C$119:$J$119)*Q$119</f>
        <v>1125.9971428571428</v>
      </c>
      <c r="R122" s="27">
        <f t="shared" si="87"/>
        <v>1128.2126190476188</v>
      </c>
      <c r="S122" s="27">
        <f t="shared" si="87"/>
        <v>1130.428095238095</v>
      </c>
      <c r="T122" s="27">
        <f t="shared" si="87"/>
        <v>1132.6435714285712</v>
      </c>
      <c r="U122" s="27">
        <f t="shared" si="87"/>
        <v>1134.8590476190473</v>
      </c>
      <c r="V122" s="27">
        <f t="shared" si="87"/>
        <v>1137.0745238095235</v>
      </c>
      <c r="W122" s="106">
        <f t="shared" si="81"/>
        <v>1126.5</v>
      </c>
      <c r="X122" s="106">
        <f t="shared" si="82"/>
        <v>1119.55</v>
      </c>
      <c r="Y122" s="106">
        <f t="shared" si="83"/>
        <v>1112.54</v>
      </c>
      <c r="Z122" s="106">
        <f t="shared" si="84"/>
        <v>1105.6200000000003</v>
      </c>
      <c r="AA122" s="106">
        <f t="shared" si="85"/>
        <v>1098.42</v>
      </c>
      <c r="AB122" s="106">
        <f t="shared" si="86"/>
        <v>1091.5700000000002</v>
      </c>
      <c r="AC122" s="67"/>
      <c r="AD122" s="64" t="s">
        <v>103</v>
      </c>
      <c r="AF122" s="152"/>
      <c r="AG122" s="153"/>
      <c r="AH122" s="153"/>
      <c r="AI122" s="153"/>
      <c r="AJ122" s="153"/>
      <c r="AK122" s="153"/>
      <c r="AL122" s="153"/>
      <c r="AM122" s="153"/>
      <c r="AN122" s="153"/>
      <c r="AO122" s="153"/>
      <c r="AP122" s="154"/>
    </row>
    <row r="123" spans="1:42" s="83" customFormat="1" ht="14.15" customHeight="1">
      <c r="A123" s="3"/>
      <c r="B123" s="20" t="s">
        <v>23</v>
      </c>
      <c r="C123" s="26">
        <f>INDEX(Inputs!F$4:F$183,MATCH($B123&amp;$C$116,Inputs!$E$4:$E$183,0))</f>
        <v>2068.0616047328399</v>
      </c>
      <c r="D123" s="26">
        <f>INDEX(Inputs!G$4:G$183,MATCH($B123&amp;$C$116,Inputs!$E$4:$E$183,0))</f>
        <v>2042.8311717185834</v>
      </c>
      <c r="E123" s="26">
        <f>INDEX(Inputs!H$4:H$183,MATCH($B123&amp;$C$116,Inputs!$E$4:$E$183,0))</f>
        <v>2048.7756453721431</v>
      </c>
      <c r="F123" s="26">
        <f>INDEX(Inputs!I$4:I$183,MATCH($B123&amp;$C$116,Inputs!$E$4:$E$183,0))</f>
        <v>1979.9133452079959</v>
      </c>
      <c r="G123" s="26">
        <f>INDEX(Inputs!J$4:J$183,MATCH($B123&amp;$C$116,Inputs!$E$4:$E$183,0))</f>
        <v>2088.2701984509399</v>
      </c>
      <c r="H123" s="26">
        <f>INDEX(Inputs!K$4:K$183,MATCH($B123&amp;$C$116,Inputs!$E$4:$E$183,0))</f>
        <v>2142.1709659149287</v>
      </c>
      <c r="I123" s="26">
        <f>INDEX(Inputs!L$4:L$183,MATCH($B123&amp;$C$116,Inputs!$E$4:$E$183,0))</f>
        <v>2126.9323236136015</v>
      </c>
      <c r="J123" s="26">
        <f>INDEX(Inputs!M$4:M$183,MATCH($B123&amp;$C$116,Inputs!$E$4:$E$183,0))</f>
        <v>2145.7349052926188</v>
      </c>
      <c r="K123" s="112">
        <f>INDEX(Inputs!N$4:N$183,MATCH($B123&amp;$C$116,Inputs!$E$4:$E$183,0))</f>
        <v>2020.3045342721296</v>
      </c>
      <c r="L123" s="112">
        <f>INDEX(Inputs!O$4:O$183,MATCH($B123&amp;$C$116,Inputs!$E$4:$E$183,0))</f>
        <v>1975.619543059345</v>
      </c>
      <c r="M123" s="112">
        <f>INDEX(Inputs!P$4:P$183,MATCH($B123&amp;$C$116,Inputs!$E$4:$E$183,0))</f>
        <v>2012.6332714800812</v>
      </c>
      <c r="N123" s="112">
        <f>INDEX(Inputs!Q$4:Q$183,MATCH($B123&amp;$C$116,Inputs!$E$4:$E$183,0))</f>
        <v>2011.5177657828558</v>
      </c>
      <c r="O123" s="112">
        <f>INDEX(Inputs!R$4:R$183,MATCH($B123&amp;$C$116,Inputs!$E$4:$E$183,0))</f>
        <v>2010.5863458332567</v>
      </c>
      <c r="P123" s="112">
        <f>INDEX(Inputs!S$4:S$183,MATCH($B123&amp;$C$116,Inputs!$E$4:$E$183,0))</f>
        <v>2009.4329277896684</v>
      </c>
      <c r="Q123" s="27">
        <f t="shared" si="87"/>
        <v>2152.8056456592872</v>
      </c>
      <c r="R123" s="27">
        <f t="shared" si="87"/>
        <v>2168.9099513529163</v>
      </c>
      <c r="S123" s="27">
        <f t="shared" si="87"/>
        <v>2185.014257046545</v>
      </c>
      <c r="T123" s="27">
        <f t="shared" si="87"/>
        <v>2201.1185627401742</v>
      </c>
      <c r="U123" s="27">
        <f t="shared" si="87"/>
        <v>2217.2228684338033</v>
      </c>
      <c r="V123" s="27">
        <f t="shared" si="87"/>
        <v>2233.3271741274325</v>
      </c>
      <c r="W123" s="106">
        <f t="shared" si="81"/>
        <v>2020.3045342721296</v>
      </c>
      <c r="X123" s="106">
        <f t="shared" si="82"/>
        <v>1975.619543059345</v>
      </c>
      <c r="Y123" s="106">
        <f t="shared" si="83"/>
        <v>2012.6332714800812</v>
      </c>
      <c r="Z123" s="106">
        <f t="shared" si="84"/>
        <v>2011.5177657828558</v>
      </c>
      <c r="AA123" s="106">
        <f t="shared" si="85"/>
        <v>2010.5863458332567</v>
      </c>
      <c r="AB123" s="106">
        <f t="shared" si="86"/>
        <v>2009.4329277896684</v>
      </c>
      <c r="AC123" s="67"/>
      <c r="AD123" s="64" t="s">
        <v>103</v>
      </c>
      <c r="AF123" s="152"/>
      <c r="AG123" s="153"/>
      <c r="AH123" s="153"/>
      <c r="AI123" s="153"/>
      <c r="AJ123" s="153"/>
      <c r="AK123" s="153"/>
      <c r="AL123" s="153"/>
      <c r="AM123" s="153"/>
      <c r="AN123" s="153"/>
      <c r="AO123" s="153"/>
      <c r="AP123" s="154"/>
    </row>
    <row r="124" spans="1:42" s="83" customFormat="1" ht="14.15" customHeight="1">
      <c r="A124" s="3"/>
      <c r="B124" s="20" t="s">
        <v>24</v>
      </c>
      <c r="C124" s="26">
        <f>INDEX(Inputs!F$4:F$183,MATCH($B124&amp;$C$116,Inputs!$E$4:$E$183,0))</f>
        <v>551.89</v>
      </c>
      <c r="D124" s="26">
        <f>INDEX(Inputs!G$4:G$183,MATCH($B124&amp;$C$116,Inputs!$E$4:$E$183,0))</f>
        <v>527.9</v>
      </c>
      <c r="E124" s="26">
        <f>INDEX(Inputs!H$4:H$183,MATCH($B124&amp;$C$116,Inputs!$E$4:$E$183,0))</f>
        <v>554.05099999999993</v>
      </c>
      <c r="F124" s="26">
        <f>INDEX(Inputs!I$4:I$183,MATCH($B124&amp;$C$116,Inputs!$E$4:$E$183,0))</f>
        <v>544.95100000000002</v>
      </c>
      <c r="G124" s="26">
        <f>INDEX(Inputs!J$4:J$183,MATCH($B124&amp;$C$116,Inputs!$E$4:$E$183,0))</f>
        <v>543.11900000000003</v>
      </c>
      <c r="H124" s="26">
        <f>INDEX(Inputs!K$4:K$183,MATCH($B124&amp;$C$116,Inputs!$E$4:$E$183,0))</f>
        <v>536.73413000000005</v>
      </c>
      <c r="I124" s="26">
        <f>INDEX(Inputs!L$4:L$183,MATCH($B124&amp;$C$116,Inputs!$E$4:$E$183,0))</f>
        <v>545.61</v>
      </c>
      <c r="J124" s="26">
        <f>INDEX(Inputs!M$4:M$183,MATCH($B124&amp;$C$116,Inputs!$E$4:$E$183,0))</f>
        <v>562.14</v>
      </c>
      <c r="K124" s="112">
        <f>INDEX(Inputs!N$4:N$183,MATCH($B124&amp;$C$116,Inputs!$E$4:$E$183,0))</f>
        <v>537.75</v>
      </c>
      <c r="L124" s="112">
        <f>INDEX(Inputs!O$4:O$183,MATCH($B124&amp;$C$116,Inputs!$E$4:$E$183,0))</f>
        <v>524.96</v>
      </c>
      <c r="M124" s="112">
        <f>INDEX(Inputs!P$4:P$183,MATCH($B124&amp;$C$116,Inputs!$E$4:$E$183,0))</f>
        <v>519.66999999999996</v>
      </c>
      <c r="N124" s="112">
        <f>INDEX(Inputs!Q$4:Q$183,MATCH($B124&amp;$C$116,Inputs!$E$4:$E$183,0))</f>
        <v>515.86</v>
      </c>
      <c r="O124" s="112">
        <f>INDEX(Inputs!R$4:R$183,MATCH($B124&amp;$C$116,Inputs!$E$4:$E$183,0))</f>
        <v>510.25</v>
      </c>
      <c r="P124" s="112">
        <f>INDEX(Inputs!S$4:S$183,MATCH($B124&amp;$C$116,Inputs!$E$4:$E$183,0))</f>
        <v>505.82999999999993</v>
      </c>
      <c r="Q124" s="27">
        <f t="shared" si="87"/>
        <v>551.5056800000001</v>
      </c>
      <c r="R124" s="27">
        <f t="shared" si="87"/>
        <v>552.77374416666669</v>
      </c>
      <c r="S124" s="27">
        <f t="shared" si="87"/>
        <v>554.04180833333339</v>
      </c>
      <c r="T124" s="27">
        <f t="shared" si="87"/>
        <v>555.3098725000001</v>
      </c>
      <c r="U124" s="27">
        <f t="shared" si="87"/>
        <v>556.57793666666669</v>
      </c>
      <c r="V124" s="27">
        <f t="shared" si="87"/>
        <v>557.84600083333339</v>
      </c>
      <c r="W124" s="106">
        <f t="shared" si="81"/>
        <v>537.75</v>
      </c>
      <c r="X124" s="106">
        <f t="shared" si="82"/>
        <v>524.96</v>
      </c>
      <c r="Y124" s="106">
        <f t="shared" si="83"/>
        <v>519.66999999999996</v>
      </c>
      <c r="Z124" s="106">
        <f t="shared" si="84"/>
        <v>515.86</v>
      </c>
      <c r="AA124" s="106">
        <f t="shared" si="85"/>
        <v>510.25</v>
      </c>
      <c r="AB124" s="106">
        <f t="shared" si="86"/>
        <v>505.82999999999993</v>
      </c>
      <c r="AC124" s="67"/>
      <c r="AD124" s="64" t="s">
        <v>103</v>
      </c>
      <c r="AF124" s="152"/>
      <c r="AG124" s="153"/>
      <c r="AH124" s="153"/>
      <c r="AI124" s="153"/>
      <c r="AJ124" s="153"/>
      <c r="AK124" s="153"/>
      <c r="AL124" s="153"/>
      <c r="AM124" s="153"/>
      <c r="AN124" s="153"/>
      <c r="AO124" s="153"/>
      <c r="AP124" s="154"/>
    </row>
    <row r="125" spans="1:42" s="83" customFormat="1" ht="14.15" customHeight="1">
      <c r="A125" s="3"/>
      <c r="B125" s="20" t="s">
        <v>101</v>
      </c>
      <c r="C125" s="26">
        <f>INDEX(Inputs!F$4:F$183,MATCH($B125&amp;$C$116,Inputs!$E$4:$E$183,0))</f>
        <v>0</v>
      </c>
      <c r="D125" s="26">
        <f>INDEX(Inputs!G$4:G$183,MATCH($B125&amp;$C$116,Inputs!$E$4:$E$183,0))</f>
        <v>0</v>
      </c>
      <c r="E125" s="26">
        <f>INDEX(Inputs!H$4:H$183,MATCH($B125&amp;$C$116,Inputs!$E$4:$E$183,0))</f>
        <v>0</v>
      </c>
      <c r="F125" s="26">
        <f>INDEX(Inputs!I$4:I$183,MATCH($B125&amp;$C$116,Inputs!$E$4:$E$183,0))</f>
        <v>0</v>
      </c>
      <c r="G125" s="26">
        <f>INDEX(Inputs!J$4:J$183,MATCH($B125&amp;$C$116,Inputs!$E$4:$E$183,0))</f>
        <v>0</v>
      </c>
      <c r="H125" s="26">
        <f>INDEX(Inputs!K$4:K$183,MATCH($B125&amp;$C$116,Inputs!$E$4:$E$183,0))</f>
        <v>0</v>
      </c>
      <c r="I125" s="26">
        <f>INDEX(Inputs!L$4:L$183,MATCH($B125&amp;$C$116,Inputs!$E$4:$E$183,0))</f>
        <v>1935.6001141915217</v>
      </c>
      <c r="J125" s="26">
        <f>INDEX(Inputs!M$4:M$183,MATCH($B125&amp;$C$116,Inputs!$E$4:$E$183,0))</f>
        <v>1977.3332298301657</v>
      </c>
      <c r="K125" s="112">
        <f>INDEX(Inputs!N$4:N$183,MATCH($B125&amp;$C$116,Inputs!$E$4:$E$183,0))</f>
        <v>1928.0030922968449</v>
      </c>
      <c r="L125" s="112">
        <f>INDEX(Inputs!O$4:O$183,MATCH($B125&amp;$C$116,Inputs!$E$4:$E$183,0))</f>
        <v>1927.6334366605131</v>
      </c>
      <c r="M125" s="112">
        <f>INDEX(Inputs!P$4:P$183,MATCH($B125&amp;$C$116,Inputs!$E$4:$E$183,0))</f>
        <v>1912.9352033363066</v>
      </c>
      <c r="N125" s="112">
        <f>INDEX(Inputs!Q$4:Q$183,MATCH($B125&amp;$C$116,Inputs!$E$4:$E$183,0))</f>
        <v>1890.0710801726798</v>
      </c>
      <c r="O125" s="112">
        <f>INDEX(Inputs!R$4:R$183,MATCH($B125&amp;$C$116,Inputs!$E$4:$E$183,0))</f>
        <v>1863.6569588786276</v>
      </c>
      <c r="P125" s="112">
        <f>INDEX(Inputs!S$4:S$183,MATCH($B125&amp;$C$116,Inputs!$E$4:$E$183,0))</f>
        <v>1861.5101518232584</v>
      </c>
      <c r="Q125" s="109"/>
      <c r="R125" s="109"/>
      <c r="S125" s="109"/>
      <c r="T125" s="109"/>
      <c r="U125" s="109"/>
      <c r="V125" s="109"/>
      <c r="W125" s="106">
        <f t="shared" si="81"/>
        <v>1928.0030922968449</v>
      </c>
      <c r="X125" s="106">
        <f t="shared" si="82"/>
        <v>1927.6334366605131</v>
      </c>
      <c r="Y125" s="106">
        <f t="shared" si="83"/>
        <v>1912.9352033363066</v>
      </c>
      <c r="Z125" s="106">
        <f t="shared" si="84"/>
        <v>1890.0710801726798</v>
      </c>
      <c r="AA125" s="106">
        <f t="shared" si="85"/>
        <v>1863.6569588786276</v>
      </c>
      <c r="AB125" s="106">
        <f t="shared" si="86"/>
        <v>1861.5101518232584</v>
      </c>
      <c r="AC125" s="67"/>
      <c r="AD125" s="64" t="s">
        <v>103</v>
      </c>
      <c r="AF125" s="152"/>
      <c r="AG125" s="153"/>
      <c r="AH125" s="153"/>
      <c r="AI125" s="153"/>
      <c r="AJ125" s="153"/>
      <c r="AK125" s="153"/>
      <c r="AL125" s="153"/>
      <c r="AM125" s="153"/>
      <c r="AN125" s="153"/>
      <c r="AO125" s="153"/>
      <c r="AP125" s="154"/>
    </row>
    <row r="126" spans="1:42" s="83" customFormat="1" ht="14.15" customHeight="1">
      <c r="A126" s="3"/>
      <c r="B126" s="20" t="s">
        <v>63</v>
      </c>
      <c r="C126" s="26">
        <f>INDEX(Inputs!F$4:F$183,MATCH($B126&amp;$C$116,Inputs!$E$4:$E$183,0))</f>
        <v>1923.4045780390816</v>
      </c>
      <c r="D126" s="26">
        <f>INDEX(Inputs!G$4:G$183,MATCH($B126&amp;$C$116,Inputs!$E$4:$E$183,0))</f>
        <v>1854.9502957641323</v>
      </c>
      <c r="E126" s="26">
        <f>INDEX(Inputs!H$4:H$183,MATCH($B126&amp;$C$116,Inputs!$E$4:$E$183,0))</f>
        <v>1906.5375076498126</v>
      </c>
      <c r="F126" s="26">
        <f>INDEX(Inputs!I$4:I$183,MATCH($B126&amp;$C$116,Inputs!$E$4:$E$183,0))</f>
        <v>1908.6790128075038</v>
      </c>
      <c r="G126" s="26">
        <f>INDEX(Inputs!J$4:J$183,MATCH($B126&amp;$C$116,Inputs!$E$4:$E$183,0))</f>
        <v>1941.0376501314784</v>
      </c>
      <c r="H126" s="26">
        <f>INDEX(Inputs!K$4:K$183,MATCH($B126&amp;$C$116,Inputs!$E$4:$E$183,0))</f>
        <v>1957.3920756319733</v>
      </c>
      <c r="I126" s="26">
        <f>INDEX(Inputs!L$4:L$183,MATCH($B126&amp;$C$116,Inputs!$E$4:$E$183,0))</f>
        <v>1994.47</v>
      </c>
      <c r="J126" s="26">
        <f>INDEX(Inputs!M$4:M$183,MATCH($B126&amp;$C$116,Inputs!$E$4:$E$183,0))</f>
        <v>2036.0361887342756</v>
      </c>
      <c r="K126" s="112">
        <f>INDEX(Inputs!N$4:N$183,MATCH($B126&amp;$C$116,Inputs!$E$4:$E$183,0))</f>
        <v>1986.2370060585401</v>
      </c>
      <c r="L126" s="112">
        <f>INDEX(Inputs!O$4:O$183,MATCH($B126&amp;$C$116,Inputs!$E$4:$E$183,0))</f>
        <v>1985.5609100763709</v>
      </c>
      <c r="M126" s="112">
        <f>INDEX(Inputs!P$4:P$183,MATCH($B126&amp;$C$116,Inputs!$E$4:$E$183,0))</f>
        <v>1970.6085842457253</v>
      </c>
      <c r="N126" s="112">
        <f>INDEX(Inputs!Q$4:Q$183,MATCH($B126&amp;$C$116,Inputs!$E$4:$E$183,0))</f>
        <v>1947.3171926550574</v>
      </c>
      <c r="O126" s="112">
        <f>INDEX(Inputs!R$4:R$183,MATCH($B126&amp;$C$116,Inputs!$E$4:$E$183,0))</f>
        <v>1920.5061084625772</v>
      </c>
      <c r="P126" s="112">
        <f>INDEX(Inputs!S$4:S$183,MATCH($B126&amp;$C$116,Inputs!$E$4:$E$183,0))</f>
        <v>1917.9574602616676</v>
      </c>
      <c r="Q126" s="27">
        <f t="shared" ref="Q126:V139" si="88" xml:space="preserve"> INTERCEPT($C126:$J126,$C$119:$J$119)+SLOPE($C126:$J126,$C$119:$J$119)*Q$119</f>
        <v>2029.8281709510045</v>
      </c>
      <c r="R126" s="27">
        <f t="shared" si="88"/>
        <v>2049.7203392523875</v>
      </c>
      <c r="S126" s="27">
        <f t="shared" si="88"/>
        <v>2069.6125075537702</v>
      </c>
      <c r="T126" s="27">
        <f t="shared" si="88"/>
        <v>2089.504675855153</v>
      </c>
      <c r="U126" s="27">
        <f t="shared" si="88"/>
        <v>2109.3968441565357</v>
      </c>
      <c r="V126" s="27">
        <f t="shared" si="88"/>
        <v>2129.2890124579185</v>
      </c>
      <c r="W126" s="106">
        <f t="shared" si="81"/>
        <v>1986.2370060585401</v>
      </c>
      <c r="X126" s="106">
        <f t="shared" si="82"/>
        <v>1985.5609100763709</v>
      </c>
      <c r="Y126" s="106">
        <f t="shared" si="83"/>
        <v>1970.6085842457253</v>
      </c>
      <c r="Z126" s="106">
        <f t="shared" si="84"/>
        <v>1947.3171926550574</v>
      </c>
      <c r="AA126" s="106">
        <f t="shared" si="85"/>
        <v>1920.5061084625772</v>
      </c>
      <c r="AB126" s="106">
        <f t="shared" si="86"/>
        <v>1917.9574602616676</v>
      </c>
      <c r="AC126" s="67"/>
      <c r="AD126" s="64" t="s">
        <v>103</v>
      </c>
      <c r="AF126" s="152"/>
      <c r="AG126" s="153"/>
      <c r="AH126" s="153"/>
      <c r="AI126" s="153"/>
      <c r="AJ126" s="153"/>
      <c r="AK126" s="153"/>
      <c r="AL126" s="153"/>
      <c r="AM126" s="153"/>
      <c r="AN126" s="153"/>
      <c r="AO126" s="153"/>
      <c r="AP126" s="154"/>
    </row>
    <row r="127" spans="1:42" s="83" customFormat="1" ht="14.15" customHeight="1">
      <c r="A127" s="3"/>
      <c r="B127" s="20" t="s">
        <v>25</v>
      </c>
      <c r="C127" s="26">
        <f>INDEX(Inputs!F$4:F$183,MATCH($B127&amp;$C$116,Inputs!$E$4:$E$183,0))</f>
        <v>1858.8645780390816</v>
      </c>
      <c r="D127" s="26">
        <f>INDEX(Inputs!G$4:G$183,MATCH($B127&amp;$C$116,Inputs!$E$4:$E$183,0))</f>
        <v>1790.8702957641322</v>
      </c>
      <c r="E127" s="26">
        <f>INDEX(Inputs!H$4:H$183,MATCH($B127&amp;$C$116,Inputs!$E$4:$E$183,0))</f>
        <v>1840.0475076498126</v>
      </c>
      <c r="F127" s="26">
        <f>INDEX(Inputs!I$4:I$183,MATCH($B127&amp;$C$116,Inputs!$E$4:$E$183,0))</f>
        <v>1844.909012807504</v>
      </c>
      <c r="G127" s="26">
        <f>INDEX(Inputs!J$4:J$183,MATCH($B127&amp;$C$116,Inputs!$E$4:$E$183,0))</f>
        <v>1875.2676501314784</v>
      </c>
      <c r="H127" s="26">
        <f>INDEX(Inputs!K$4:K$183,MATCH($B127&amp;$C$116,Inputs!$E$4:$E$183,0))</f>
        <v>1891.3220756319733</v>
      </c>
      <c r="I127" s="26">
        <f>INDEX(Inputs!L$4:L$183,MATCH($B127&amp;$C$116,Inputs!$E$4:$E$183,0))</f>
        <v>1928.1000000000001</v>
      </c>
      <c r="J127" s="26">
        <f>INDEX(Inputs!M$4:M$183,MATCH($B127&amp;$C$116,Inputs!$E$4:$E$183,0))</f>
        <v>1968.9327955835906</v>
      </c>
      <c r="K127" s="112">
        <f>INDEX(Inputs!N$4:N$183,MATCH($B127&amp;$C$116,Inputs!$E$4:$E$183,0))</f>
        <v>0</v>
      </c>
      <c r="L127" s="112">
        <f>INDEX(Inputs!O$4:O$183,MATCH($B127&amp;$C$116,Inputs!$E$4:$E$183,0))</f>
        <v>0</v>
      </c>
      <c r="M127" s="112">
        <f>INDEX(Inputs!P$4:P$183,MATCH($B127&amp;$C$116,Inputs!$E$4:$E$183,0))</f>
        <v>0</v>
      </c>
      <c r="N127" s="112">
        <f>INDEX(Inputs!Q$4:Q$183,MATCH($B127&amp;$C$116,Inputs!$E$4:$E$183,0))</f>
        <v>0</v>
      </c>
      <c r="O127" s="112">
        <f>INDEX(Inputs!R$4:R$183,MATCH($B127&amp;$C$116,Inputs!$E$4:$E$183,0))</f>
        <v>0</v>
      </c>
      <c r="P127" s="112">
        <f>INDEX(Inputs!S$4:S$183,MATCH($B127&amp;$C$116,Inputs!$E$4:$E$183,0))</f>
        <v>0</v>
      </c>
      <c r="Q127" s="27">
        <f t="shared" si="88"/>
        <v>1962.6896886613767</v>
      </c>
      <c r="R127" s="27">
        <f t="shared" si="88"/>
        <v>1982.2231218192501</v>
      </c>
      <c r="S127" s="27">
        <f t="shared" si="88"/>
        <v>2001.7565549771234</v>
      </c>
      <c r="T127" s="27">
        <f t="shared" si="88"/>
        <v>2021.2899881349967</v>
      </c>
      <c r="U127" s="27">
        <f t="shared" si="88"/>
        <v>2040.8234212928701</v>
      </c>
      <c r="V127" s="27">
        <f t="shared" si="88"/>
        <v>2060.3568544507434</v>
      </c>
      <c r="W127" s="106">
        <f t="shared" si="81"/>
        <v>1962.6896886613767</v>
      </c>
      <c r="X127" s="106">
        <f t="shared" si="82"/>
        <v>1982.2231218192501</v>
      </c>
      <c r="Y127" s="106">
        <f t="shared" si="83"/>
        <v>2001.7565549771234</v>
      </c>
      <c r="Z127" s="106">
        <f t="shared" si="84"/>
        <v>2021.2899881349967</v>
      </c>
      <c r="AA127" s="106">
        <f t="shared" si="85"/>
        <v>2040.8234212928701</v>
      </c>
      <c r="AB127" s="106">
        <f t="shared" si="86"/>
        <v>2060.3568544507434</v>
      </c>
      <c r="AC127" s="67"/>
      <c r="AD127" s="64" t="s">
        <v>39</v>
      </c>
      <c r="AF127" s="152"/>
      <c r="AG127" s="153"/>
      <c r="AH127" s="153"/>
      <c r="AI127" s="153"/>
      <c r="AJ127" s="153"/>
      <c r="AK127" s="153"/>
      <c r="AL127" s="153"/>
      <c r="AM127" s="153"/>
      <c r="AN127" s="153"/>
      <c r="AO127" s="153"/>
      <c r="AP127" s="154"/>
    </row>
    <row r="128" spans="1:42" s="83" customFormat="1" ht="14.15" customHeight="1">
      <c r="A128" s="3"/>
      <c r="B128" s="20" t="s">
        <v>26</v>
      </c>
      <c r="C128" s="26">
        <f>INDEX(Inputs!F$4:F$183,MATCH($B128&amp;$C$116,Inputs!$E$4:$E$183,0))</f>
        <v>562.93001528278705</v>
      </c>
      <c r="D128" s="26">
        <f>INDEX(Inputs!G$4:G$183,MATCH($B128&amp;$C$116,Inputs!$E$4:$E$183,0))</f>
        <v>563.62569492695911</v>
      </c>
      <c r="E128" s="26">
        <f>INDEX(Inputs!H$4:H$183,MATCH($B128&amp;$C$116,Inputs!$E$4:$E$183,0))</f>
        <v>570.64445836057553</v>
      </c>
      <c r="F128" s="26">
        <f>INDEX(Inputs!I$4:I$183,MATCH($B128&amp;$C$116,Inputs!$E$4:$E$183,0))</f>
        <v>573.74497483797268</v>
      </c>
      <c r="G128" s="26">
        <f>INDEX(Inputs!J$4:J$183,MATCH($B128&amp;$C$116,Inputs!$E$4:$E$183,0))</f>
        <v>569.07853374092895</v>
      </c>
      <c r="H128" s="26">
        <f>INDEX(Inputs!K$4:K$183,MATCH($B128&amp;$C$116,Inputs!$E$4:$E$183,0))</f>
        <v>579.82000000000005</v>
      </c>
      <c r="I128" s="26">
        <f>INDEX(Inputs!L$4:L$183,MATCH($B128&amp;$C$116,Inputs!$E$4:$E$183,0))</f>
        <v>597</v>
      </c>
      <c r="J128" s="26">
        <f>INDEX(Inputs!M$4:M$183,MATCH($B128&amp;$C$116,Inputs!$E$4:$E$183,0))</f>
        <v>621.53699999999992</v>
      </c>
      <c r="K128" s="112">
        <f>INDEX(Inputs!N$4:N$183,MATCH($B128&amp;$C$116,Inputs!$E$4:$E$183,0))</f>
        <v>582.93999999999994</v>
      </c>
      <c r="L128" s="112">
        <f>INDEX(Inputs!O$4:O$183,MATCH($B128&amp;$C$116,Inputs!$E$4:$E$183,0))</f>
        <v>574.79</v>
      </c>
      <c r="M128" s="112">
        <f>INDEX(Inputs!P$4:P$183,MATCH($B128&amp;$C$116,Inputs!$E$4:$E$183,0))</f>
        <v>568.73</v>
      </c>
      <c r="N128" s="112">
        <f>INDEX(Inputs!Q$4:Q$183,MATCH($B128&amp;$C$116,Inputs!$E$4:$E$183,0))</f>
        <v>562.66999999999996</v>
      </c>
      <c r="O128" s="112">
        <f>INDEX(Inputs!R$4:R$183,MATCH($B128&amp;$C$116,Inputs!$E$4:$E$183,0))</f>
        <v>557</v>
      </c>
      <c r="P128" s="112">
        <f>INDEX(Inputs!S$4:S$183,MATCH($B128&amp;$C$116,Inputs!$E$4:$E$183,0))</f>
        <v>551.69999999999993</v>
      </c>
      <c r="Q128" s="27">
        <f t="shared" si="88"/>
        <v>611.93940261902389</v>
      </c>
      <c r="R128" s="27">
        <f t="shared" si="88"/>
        <v>619.08202883577303</v>
      </c>
      <c r="S128" s="27">
        <f t="shared" si="88"/>
        <v>626.22465505252217</v>
      </c>
      <c r="T128" s="27">
        <f t="shared" si="88"/>
        <v>633.36728126927119</v>
      </c>
      <c r="U128" s="27">
        <f t="shared" si="88"/>
        <v>640.50990748602032</v>
      </c>
      <c r="V128" s="27">
        <f t="shared" si="88"/>
        <v>647.65253370276946</v>
      </c>
      <c r="W128" s="106">
        <f t="shared" si="81"/>
        <v>582.93999999999994</v>
      </c>
      <c r="X128" s="106">
        <f t="shared" si="82"/>
        <v>574.79</v>
      </c>
      <c r="Y128" s="106">
        <f t="shared" si="83"/>
        <v>568.73</v>
      </c>
      <c r="Z128" s="106">
        <f t="shared" si="84"/>
        <v>562.66999999999996</v>
      </c>
      <c r="AA128" s="106">
        <f t="shared" si="85"/>
        <v>557</v>
      </c>
      <c r="AB128" s="106">
        <f t="shared" si="86"/>
        <v>551.69999999999993</v>
      </c>
      <c r="AC128" s="67"/>
      <c r="AD128" s="64" t="s">
        <v>103</v>
      </c>
      <c r="AF128" s="152"/>
      <c r="AG128" s="153"/>
      <c r="AH128" s="153"/>
      <c r="AI128" s="153"/>
      <c r="AJ128" s="153"/>
      <c r="AK128" s="153"/>
      <c r="AL128" s="153"/>
      <c r="AM128" s="153"/>
      <c r="AN128" s="153"/>
      <c r="AO128" s="153"/>
      <c r="AP128" s="154"/>
    </row>
    <row r="129" spans="1:42" s="83" customFormat="1" ht="14.15" customHeight="1">
      <c r="A129" s="3"/>
      <c r="B129" s="20" t="s">
        <v>27</v>
      </c>
      <c r="C129" s="26">
        <f>INDEX(Inputs!F$4:F$183,MATCH($B129&amp;$C$116,Inputs!$E$4:$E$183,0))</f>
        <v>2602.56</v>
      </c>
      <c r="D129" s="26">
        <f>INDEX(Inputs!G$4:G$183,MATCH($B129&amp;$C$116,Inputs!$E$4:$E$183,0))</f>
        <v>2583.2399999999998</v>
      </c>
      <c r="E129" s="26">
        <f>INDEX(Inputs!H$4:H$183,MATCH($B129&amp;$C$116,Inputs!$E$4:$E$183,0))</f>
        <v>2597.5500000000002</v>
      </c>
      <c r="F129" s="26">
        <f>INDEX(Inputs!I$4:I$183,MATCH($B129&amp;$C$116,Inputs!$E$4:$E$183,0))</f>
        <v>2572.3299999999995</v>
      </c>
      <c r="G129" s="26">
        <f>INDEX(Inputs!J$4:J$183,MATCH($B129&amp;$C$116,Inputs!$E$4:$E$183,0))</f>
        <v>2698.15</v>
      </c>
      <c r="H129" s="26">
        <f>INDEX(Inputs!K$4:K$183,MATCH($B129&amp;$C$116,Inputs!$E$4:$E$183,0))</f>
        <v>2692.08</v>
      </c>
      <c r="I129" s="26">
        <f>INDEX(Inputs!L$4:L$183,MATCH($B129&amp;$C$116,Inputs!$E$4:$E$183,0))</f>
        <v>2726.6099999999997</v>
      </c>
      <c r="J129" s="26">
        <f>INDEX(Inputs!M$4:M$183,MATCH($B129&amp;$C$116,Inputs!$E$4:$E$183,0))</f>
        <v>2734.072961102208</v>
      </c>
      <c r="K129" s="112">
        <f>INDEX(Inputs!N$4:N$183,MATCH($B129&amp;$C$116,Inputs!$E$4:$E$183,0))</f>
        <v>2726.6099999999997</v>
      </c>
      <c r="L129" s="112">
        <f>INDEX(Inputs!O$4:O$183,MATCH($B129&amp;$C$116,Inputs!$E$4:$E$183,0))</f>
        <v>2726.6099999999997</v>
      </c>
      <c r="M129" s="112">
        <f>INDEX(Inputs!P$4:P$183,MATCH($B129&amp;$C$116,Inputs!$E$4:$E$183,0))</f>
        <v>2726.6099999999997</v>
      </c>
      <c r="N129" s="112">
        <f>INDEX(Inputs!Q$4:Q$183,MATCH($B129&amp;$C$116,Inputs!$E$4:$E$183,0))</f>
        <v>2726.6099999999997</v>
      </c>
      <c r="O129" s="112">
        <f>INDEX(Inputs!R$4:R$183,MATCH($B129&amp;$C$116,Inputs!$E$4:$E$183,0))</f>
        <v>2726.6099999999997</v>
      </c>
      <c r="P129" s="112">
        <f>INDEX(Inputs!S$4:S$183,MATCH($B129&amp;$C$116,Inputs!$E$4:$E$183,0))</f>
        <v>2726.6099999999997</v>
      </c>
      <c r="Q129" s="27">
        <f t="shared" si="88"/>
        <v>2760.4768376939605</v>
      </c>
      <c r="R129" s="27">
        <f t="shared" si="88"/>
        <v>2784.844108262002</v>
      </c>
      <c r="S129" s="27">
        <f t="shared" si="88"/>
        <v>2809.211378830043</v>
      </c>
      <c r="T129" s="27">
        <f t="shared" si="88"/>
        <v>2833.5786493980841</v>
      </c>
      <c r="U129" s="27">
        <f t="shared" si="88"/>
        <v>2857.9459199661251</v>
      </c>
      <c r="V129" s="27">
        <f t="shared" si="88"/>
        <v>2882.3131905341661</v>
      </c>
      <c r="W129" s="106">
        <f t="shared" si="81"/>
        <v>2726.6099999999997</v>
      </c>
      <c r="X129" s="106">
        <f t="shared" si="82"/>
        <v>2726.6099999999997</v>
      </c>
      <c r="Y129" s="106">
        <f t="shared" si="83"/>
        <v>2726.6099999999997</v>
      </c>
      <c r="Z129" s="106">
        <f t="shared" si="84"/>
        <v>2726.6099999999997</v>
      </c>
      <c r="AA129" s="106">
        <f t="shared" si="85"/>
        <v>2726.6099999999997</v>
      </c>
      <c r="AB129" s="106">
        <f t="shared" si="86"/>
        <v>2726.6099999999997</v>
      </c>
      <c r="AC129" s="67"/>
      <c r="AD129" s="64" t="s">
        <v>103</v>
      </c>
      <c r="AF129" s="152"/>
      <c r="AG129" s="153"/>
      <c r="AH129" s="153"/>
      <c r="AI129" s="153"/>
      <c r="AJ129" s="153"/>
      <c r="AK129" s="153"/>
      <c r="AL129" s="153"/>
      <c r="AM129" s="153"/>
      <c r="AN129" s="153"/>
      <c r="AO129" s="153"/>
      <c r="AP129" s="154"/>
    </row>
    <row r="130" spans="1:42" s="83" customFormat="1" ht="14.15" customHeight="1">
      <c r="A130" s="3"/>
      <c r="B130" s="20" t="s">
        <v>28</v>
      </c>
      <c r="C130" s="26">
        <f>INDEX(Inputs!F$4:F$183,MATCH($B130&amp;$C$116,Inputs!$E$4:$E$183,0))</f>
        <v>827.66</v>
      </c>
      <c r="D130" s="26">
        <f>INDEX(Inputs!G$4:G$183,MATCH($B130&amp;$C$116,Inputs!$E$4:$E$183,0))</f>
        <v>796.17</v>
      </c>
      <c r="E130" s="26">
        <f>INDEX(Inputs!H$4:H$183,MATCH($B130&amp;$C$116,Inputs!$E$4:$E$183,0))</f>
        <v>800.06999999999994</v>
      </c>
      <c r="F130" s="26">
        <f>INDEX(Inputs!I$4:I$183,MATCH($B130&amp;$C$116,Inputs!$E$4:$E$183,0))</f>
        <v>800.99</v>
      </c>
      <c r="G130" s="26">
        <f>INDEX(Inputs!J$4:J$183,MATCH($B130&amp;$C$116,Inputs!$E$4:$E$183,0))</f>
        <v>795.61</v>
      </c>
      <c r="H130" s="26">
        <f>INDEX(Inputs!K$4:K$183,MATCH($B130&amp;$C$116,Inputs!$E$4:$E$183,0))</f>
        <v>804.0200000000001</v>
      </c>
      <c r="I130" s="26">
        <f>INDEX(Inputs!L$4:L$183,MATCH($B130&amp;$C$116,Inputs!$E$4:$E$183,0))</f>
        <v>815.2</v>
      </c>
      <c r="J130" s="26">
        <f>INDEX(Inputs!M$4:M$183,MATCH($B130&amp;$C$116,Inputs!$E$4:$E$183,0))</f>
        <v>840.84999999999991</v>
      </c>
      <c r="K130" s="112">
        <f>INDEX(Inputs!N$4:N$183,MATCH($B130&amp;$C$116,Inputs!$E$4:$E$183,0))</f>
        <v>798.49</v>
      </c>
      <c r="L130" s="112">
        <f>INDEX(Inputs!O$4:O$183,MATCH($B130&amp;$C$116,Inputs!$E$4:$E$183,0))</f>
        <v>792.29</v>
      </c>
      <c r="M130" s="112">
        <f>INDEX(Inputs!P$4:P$183,MATCH($B130&amp;$C$116,Inputs!$E$4:$E$183,0))</f>
        <v>783.24</v>
      </c>
      <c r="N130" s="112">
        <f>INDEX(Inputs!Q$4:Q$183,MATCH($B130&amp;$C$116,Inputs!$E$4:$E$183,0))</f>
        <v>775.41</v>
      </c>
      <c r="O130" s="112">
        <f>INDEX(Inputs!R$4:R$183,MATCH($B130&amp;$C$116,Inputs!$E$4:$E$183,0))</f>
        <v>765.46999999999991</v>
      </c>
      <c r="P130" s="112">
        <f>INDEX(Inputs!S$4:S$183,MATCH($B130&amp;$C$116,Inputs!$E$4:$E$183,0))</f>
        <v>758.46</v>
      </c>
      <c r="Q130" s="27">
        <f t="shared" si="88"/>
        <v>820.46142857142854</v>
      </c>
      <c r="R130" s="27">
        <f t="shared" si="88"/>
        <v>822.77035714285716</v>
      </c>
      <c r="S130" s="27">
        <f t="shared" si="88"/>
        <v>825.07928571428579</v>
      </c>
      <c r="T130" s="27">
        <f t="shared" si="88"/>
        <v>827.3882142857143</v>
      </c>
      <c r="U130" s="27">
        <f t="shared" si="88"/>
        <v>829.69714285714292</v>
      </c>
      <c r="V130" s="27">
        <f t="shared" si="88"/>
        <v>832.00607142857143</v>
      </c>
      <c r="W130" s="106">
        <f t="shared" si="81"/>
        <v>798.49</v>
      </c>
      <c r="X130" s="106">
        <f t="shared" si="82"/>
        <v>792.29</v>
      </c>
      <c r="Y130" s="106">
        <f t="shared" si="83"/>
        <v>783.24</v>
      </c>
      <c r="Z130" s="106">
        <f t="shared" si="84"/>
        <v>775.41</v>
      </c>
      <c r="AA130" s="106">
        <f t="shared" si="85"/>
        <v>765.46999999999991</v>
      </c>
      <c r="AB130" s="106">
        <f t="shared" si="86"/>
        <v>758.46</v>
      </c>
      <c r="AC130" s="67"/>
      <c r="AD130" s="64" t="s">
        <v>103</v>
      </c>
      <c r="AF130" s="152"/>
      <c r="AG130" s="153"/>
      <c r="AH130" s="153"/>
      <c r="AI130" s="153"/>
      <c r="AJ130" s="153"/>
      <c r="AK130" s="153"/>
      <c r="AL130" s="153"/>
      <c r="AM130" s="153"/>
      <c r="AN130" s="153"/>
      <c r="AO130" s="153"/>
      <c r="AP130" s="154"/>
    </row>
    <row r="131" spans="1:42" s="83" customFormat="1" ht="14.15" customHeight="1">
      <c r="A131" s="3"/>
      <c r="B131" s="20" t="s">
        <v>29</v>
      </c>
      <c r="C131" s="26">
        <f>INDEX(Inputs!F$4:F$183,MATCH($B131&amp;$C$116,Inputs!$E$4:$E$183,0))</f>
        <v>334.149</v>
      </c>
      <c r="D131" s="26">
        <f>INDEX(Inputs!G$4:G$183,MATCH($B131&amp;$C$116,Inputs!$E$4:$E$183,0))</f>
        <v>323.39687090319376</v>
      </c>
      <c r="E131" s="26">
        <f>INDEX(Inputs!H$4:H$183,MATCH($B131&amp;$C$116,Inputs!$E$4:$E$183,0))</f>
        <v>330.40005646887909</v>
      </c>
      <c r="F131" s="26">
        <f>INDEX(Inputs!I$4:I$183,MATCH($B131&amp;$C$116,Inputs!$E$4:$E$183,0))</f>
        <v>330.44000000000011</v>
      </c>
      <c r="G131" s="26">
        <f>INDEX(Inputs!J$4:J$183,MATCH($B131&amp;$C$116,Inputs!$E$4:$E$183,0))</f>
        <v>332.65199999999999</v>
      </c>
      <c r="H131" s="26">
        <f>INDEX(Inputs!K$4:K$183,MATCH($B131&amp;$C$116,Inputs!$E$4:$E$183,0))</f>
        <v>337.03055544345864</v>
      </c>
      <c r="I131" s="26">
        <f>INDEX(Inputs!L$4:L$183,MATCH($B131&amp;$C$116,Inputs!$E$4:$E$183,0))</f>
        <v>340.81</v>
      </c>
      <c r="J131" s="26">
        <f>INDEX(Inputs!M$4:M$183,MATCH($B131&amp;$C$116,Inputs!$E$4:$E$183,0))</f>
        <v>348.52400000000011</v>
      </c>
      <c r="K131" s="112">
        <f>INDEX(Inputs!N$4:N$183,MATCH($B131&amp;$C$116,Inputs!$E$4:$E$183,0))</f>
        <v>335.24532548063524</v>
      </c>
      <c r="L131" s="112">
        <f>INDEX(Inputs!O$4:O$183,MATCH($B131&amp;$C$116,Inputs!$E$4:$E$183,0))</f>
        <v>334.9793361264928</v>
      </c>
      <c r="M131" s="112">
        <f>INDEX(Inputs!P$4:P$183,MATCH($B131&amp;$C$116,Inputs!$E$4:$E$183,0))</f>
        <v>334.7723479818452</v>
      </c>
      <c r="N131" s="112">
        <f>INDEX(Inputs!Q$4:Q$183,MATCH($B131&amp;$C$116,Inputs!$E$4:$E$183,0))</f>
        <v>334.63909321725072</v>
      </c>
      <c r="O131" s="112">
        <f>INDEX(Inputs!R$4:R$183,MATCH($B131&amp;$C$116,Inputs!$E$4:$E$183,0))</f>
        <v>334.44610223750578</v>
      </c>
      <c r="P131" s="112">
        <f>INDEX(Inputs!S$4:S$183,MATCH($B131&amp;$C$116,Inputs!$E$4:$E$183,0))</f>
        <v>334.30255990949462</v>
      </c>
      <c r="Q131" s="27">
        <f t="shared" si="88"/>
        <v>345.91428226664345</v>
      </c>
      <c r="R131" s="27">
        <f t="shared" si="88"/>
        <v>348.41183158102166</v>
      </c>
      <c r="S131" s="27">
        <f t="shared" si="88"/>
        <v>350.90938089539986</v>
      </c>
      <c r="T131" s="27">
        <f t="shared" si="88"/>
        <v>353.40693020977812</v>
      </c>
      <c r="U131" s="27">
        <f t="shared" si="88"/>
        <v>355.90447952415633</v>
      </c>
      <c r="V131" s="27">
        <f t="shared" si="88"/>
        <v>358.40202883853453</v>
      </c>
      <c r="W131" s="106">
        <f t="shared" si="81"/>
        <v>335.24532548063524</v>
      </c>
      <c r="X131" s="106">
        <f t="shared" si="82"/>
        <v>334.9793361264928</v>
      </c>
      <c r="Y131" s="106">
        <f t="shared" si="83"/>
        <v>334.7723479818452</v>
      </c>
      <c r="Z131" s="106">
        <f t="shared" si="84"/>
        <v>334.63909321725072</v>
      </c>
      <c r="AA131" s="106">
        <f t="shared" si="85"/>
        <v>334.44610223750578</v>
      </c>
      <c r="AB131" s="106">
        <f t="shared" si="86"/>
        <v>334.30255990949462</v>
      </c>
      <c r="AC131" s="67"/>
      <c r="AD131" s="64" t="s">
        <v>103</v>
      </c>
      <c r="AF131" s="152"/>
      <c r="AG131" s="153"/>
      <c r="AH131" s="153"/>
      <c r="AI131" s="153"/>
      <c r="AJ131" s="153"/>
      <c r="AK131" s="153"/>
      <c r="AL131" s="153"/>
      <c r="AM131" s="153"/>
      <c r="AN131" s="153"/>
      <c r="AO131" s="153"/>
      <c r="AP131" s="154"/>
    </row>
    <row r="132" spans="1:42" s="83" customFormat="1" ht="14.5" customHeight="1" thickBot="1">
      <c r="A132" s="3"/>
      <c r="B132" s="20" t="s">
        <v>30</v>
      </c>
      <c r="C132" s="26">
        <f>INDEX(Inputs!F$4:F$183,MATCH($B132&amp;$C$116,Inputs!$E$4:$E$183,0))</f>
        <v>1250.3499999999997</v>
      </c>
      <c r="D132" s="26">
        <f>INDEX(Inputs!G$4:G$183,MATCH($B132&amp;$C$116,Inputs!$E$4:$E$183,0))</f>
        <v>1211.7900000000002</v>
      </c>
      <c r="E132" s="26">
        <f>INDEX(Inputs!H$4:H$183,MATCH($B132&amp;$C$116,Inputs!$E$4:$E$183,0))</f>
        <v>1251.3920000000001</v>
      </c>
      <c r="F132" s="26">
        <f>INDEX(Inputs!I$4:I$183,MATCH($B132&amp;$C$116,Inputs!$E$4:$E$183,0))</f>
        <v>1246.1640000000002</v>
      </c>
      <c r="G132" s="26">
        <f>INDEX(Inputs!J$4:J$183,MATCH($B132&amp;$C$116,Inputs!$E$4:$E$183,0))</f>
        <v>1250.32</v>
      </c>
      <c r="H132" s="26">
        <f>INDEX(Inputs!K$4:K$183,MATCH($B132&amp;$C$116,Inputs!$E$4:$E$183,0))</f>
        <v>1274.0500000000002</v>
      </c>
      <c r="I132" s="26">
        <f>INDEX(Inputs!L$4:L$183,MATCH($B132&amp;$C$116,Inputs!$E$4:$E$183,0))</f>
        <v>1285.4300000000003</v>
      </c>
      <c r="J132" s="26">
        <f>INDEX(Inputs!M$4:M$183,MATCH($B132&amp;$C$116,Inputs!$E$4:$E$183,0))</f>
        <v>1295.0399999999997</v>
      </c>
      <c r="K132" s="112">
        <f>INDEX(Inputs!N$4:N$183,MATCH($B132&amp;$C$116,Inputs!$E$4:$E$183,0))</f>
        <v>1258.82</v>
      </c>
      <c r="L132" s="112">
        <f>INDEX(Inputs!O$4:O$183,MATCH($B132&amp;$C$116,Inputs!$E$4:$E$183,0))</f>
        <v>1246.02</v>
      </c>
      <c r="M132" s="112">
        <f>INDEX(Inputs!P$4:P$183,MATCH($B132&amp;$C$116,Inputs!$E$4:$E$183,0))</f>
        <v>1233.26</v>
      </c>
      <c r="N132" s="112">
        <f>INDEX(Inputs!Q$4:Q$183,MATCH($B132&amp;$C$116,Inputs!$E$4:$E$183,0))</f>
        <v>1220.49</v>
      </c>
      <c r="O132" s="112">
        <f>INDEX(Inputs!R$4:R$183,MATCH($B132&amp;$C$116,Inputs!$E$4:$E$183,0))</f>
        <v>1207.7199999999998</v>
      </c>
      <c r="P132" s="112">
        <f>INDEX(Inputs!S$4:S$183,MATCH($B132&amp;$C$116,Inputs!$E$4:$E$183,0))</f>
        <v>1194.9299999999998</v>
      </c>
      <c r="Q132" s="27">
        <f t="shared" si="88"/>
        <v>1298.4148571428568</v>
      </c>
      <c r="R132" s="27">
        <f t="shared" si="88"/>
        <v>1307.3810476190474</v>
      </c>
      <c r="S132" s="27">
        <f t="shared" si="88"/>
        <v>1316.3472380952378</v>
      </c>
      <c r="T132" s="27">
        <f t="shared" si="88"/>
        <v>1325.3134285714284</v>
      </c>
      <c r="U132" s="27">
        <f t="shared" si="88"/>
        <v>1334.2796190476188</v>
      </c>
      <c r="V132" s="27">
        <f t="shared" si="88"/>
        <v>1343.2458095238094</v>
      </c>
      <c r="W132" s="106">
        <f t="shared" si="81"/>
        <v>1258.82</v>
      </c>
      <c r="X132" s="106">
        <f t="shared" si="82"/>
        <v>1246.02</v>
      </c>
      <c r="Y132" s="106">
        <f t="shared" si="83"/>
        <v>1233.26</v>
      </c>
      <c r="Z132" s="106">
        <f t="shared" si="84"/>
        <v>1220.49</v>
      </c>
      <c r="AA132" s="106">
        <f t="shared" si="85"/>
        <v>1207.7199999999998</v>
      </c>
      <c r="AB132" s="106">
        <f t="shared" si="86"/>
        <v>1194.9299999999998</v>
      </c>
      <c r="AC132" s="67"/>
      <c r="AD132" s="64" t="s">
        <v>103</v>
      </c>
      <c r="AF132" s="155"/>
      <c r="AG132" s="156"/>
      <c r="AH132" s="156"/>
      <c r="AI132" s="156"/>
      <c r="AJ132" s="156"/>
      <c r="AK132" s="156"/>
      <c r="AL132" s="156"/>
      <c r="AM132" s="156"/>
      <c r="AN132" s="156"/>
      <c r="AO132" s="156"/>
      <c r="AP132" s="157"/>
    </row>
    <row r="133" spans="1:42" s="83" customFormat="1" ht="13">
      <c r="A133" s="3"/>
      <c r="B133" s="20" t="s">
        <v>31</v>
      </c>
      <c r="C133" s="26">
        <f>INDEX(Inputs!F$4:F$183,MATCH($B133&amp;$C$116,Inputs!$E$4:$E$183,0))</f>
        <v>912.09019870700263</v>
      </c>
      <c r="D133" s="26">
        <f>INDEX(Inputs!G$4:G$183,MATCH($B133&amp;$C$116,Inputs!$E$4:$E$183,0))</f>
        <v>887.81</v>
      </c>
      <c r="E133" s="26">
        <f>INDEX(Inputs!H$4:H$183,MATCH($B133&amp;$C$116,Inputs!$E$4:$E$183,0))</f>
        <v>909.86000000000013</v>
      </c>
      <c r="F133" s="26">
        <f>INDEX(Inputs!I$4:I$183,MATCH($B133&amp;$C$116,Inputs!$E$4:$E$183,0))</f>
        <v>904.26</v>
      </c>
      <c r="G133" s="26">
        <f>INDEX(Inputs!J$4:J$183,MATCH($B133&amp;$C$116,Inputs!$E$4:$E$183,0))</f>
        <v>908.80000000000007</v>
      </c>
      <c r="H133" s="26">
        <f>INDEX(Inputs!K$4:K$183,MATCH($B133&amp;$C$116,Inputs!$E$4:$E$183,0))</f>
        <v>907.17200000000003</v>
      </c>
      <c r="I133" s="26">
        <f>INDEX(Inputs!L$4:L$183,MATCH($B133&amp;$C$116,Inputs!$E$4:$E$183,0))</f>
        <v>903.68629179892923</v>
      </c>
      <c r="J133" s="26">
        <f>INDEX(Inputs!M$4:M$183,MATCH($B133&amp;$C$116,Inputs!$E$4:$E$183,0))</f>
        <v>953.13000000000011</v>
      </c>
      <c r="K133" s="112">
        <f>INDEX(Inputs!N$4:N$183,MATCH($B133&amp;$C$116,Inputs!$E$4:$E$183,0))</f>
        <v>877.25411368041898</v>
      </c>
      <c r="L133" s="112">
        <f>INDEX(Inputs!O$4:O$183,MATCH($B133&amp;$C$116,Inputs!$E$4:$E$183,0))</f>
        <v>863.90670743173951</v>
      </c>
      <c r="M133" s="112">
        <f>INDEX(Inputs!P$4:P$183,MATCH($B133&amp;$C$116,Inputs!$E$4:$E$183,0))</f>
        <v>849.9274439476892</v>
      </c>
      <c r="N133" s="112">
        <f>INDEX(Inputs!Q$4:Q$183,MATCH($B133&amp;$C$116,Inputs!$E$4:$E$183,0))</f>
        <v>834.98695824813967</v>
      </c>
      <c r="O133" s="112">
        <f>INDEX(Inputs!R$4:R$183,MATCH($B133&amp;$C$116,Inputs!$E$4:$E$183,0))</f>
        <v>817.71106269869017</v>
      </c>
      <c r="P133" s="112">
        <f>INDEX(Inputs!S$4:S$183,MATCH($B133&amp;$C$116,Inputs!$E$4:$E$183,0))</f>
        <v>804.91764501991918</v>
      </c>
      <c r="Q133" s="27">
        <f t="shared" si="88"/>
        <v>930.30477924425736</v>
      </c>
      <c r="R133" s="27">
        <f t="shared" si="88"/>
        <v>934.62782767337194</v>
      </c>
      <c r="S133" s="27">
        <f t="shared" si="88"/>
        <v>938.95087610248663</v>
      </c>
      <c r="T133" s="27">
        <f t="shared" si="88"/>
        <v>943.27392453160121</v>
      </c>
      <c r="U133" s="27">
        <f t="shared" si="88"/>
        <v>947.59697296071579</v>
      </c>
      <c r="V133" s="27">
        <f t="shared" si="88"/>
        <v>951.92002138983048</v>
      </c>
      <c r="W133" s="106">
        <f t="shared" si="81"/>
        <v>877.25411368041898</v>
      </c>
      <c r="X133" s="106">
        <f t="shared" si="82"/>
        <v>863.90670743173951</v>
      </c>
      <c r="Y133" s="106">
        <f t="shared" si="83"/>
        <v>849.9274439476892</v>
      </c>
      <c r="Z133" s="106">
        <f t="shared" si="84"/>
        <v>834.98695824813967</v>
      </c>
      <c r="AA133" s="106">
        <f t="shared" si="85"/>
        <v>817.71106269869017</v>
      </c>
      <c r="AB133" s="106">
        <f t="shared" si="86"/>
        <v>804.91764501991918</v>
      </c>
      <c r="AC133" s="67"/>
      <c r="AD133" s="64" t="s">
        <v>103</v>
      </c>
    </row>
    <row r="134" spans="1:42" s="83" customFormat="1" ht="13">
      <c r="A134" s="3"/>
      <c r="B134" s="20" t="s">
        <v>32</v>
      </c>
      <c r="C134" s="26">
        <f>INDEX(Inputs!F$4:F$183,MATCH($B134&amp;$C$116,Inputs!$E$4:$E$183,0))</f>
        <v>278.04000000000002</v>
      </c>
      <c r="D134" s="26">
        <f>INDEX(Inputs!G$4:G$183,MATCH($B134&amp;$C$116,Inputs!$E$4:$E$183,0))</f>
        <v>261.77</v>
      </c>
      <c r="E134" s="26">
        <f>INDEX(Inputs!H$4:H$183,MATCH($B134&amp;$C$116,Inputs!$E$4:$E$183,0))</f>
        <v>265.97000000000003</v>
      </c>
      <c r="F134" s="26">
        <f>INDEX(Inputs!I$4:I$183,MATCH($B134&amp;$C$116,Inputs!$E$4:$E$183,0))</f>
        <v>267.76</v>
      </c>
      <c r="G134" s="26">
        <f>INDEX(Inputs!J$4:J$183,MATCH($B134&amp;$C$116,Inputs!$E$4:$E$183,0))</f>
        <v>265.66000000000003</v>
      </c>
      <c r="H134" s="26">
        <f>INDEX(Inputs!K$4:K$183,MATCH($B134&amp;$C$116,Inputs!$E$4:$E$183,0))</f>
        <v>274.46999999999997</v>
      </c>
      <c r="I134" s="26">
        <f>INDEX(Inputs!L$4:L$183,MATCH($B134&amp;$C$116,Inputs!$E$4:$E$183,0))</f>
        <v>279.01</v>
      </c>
      <c r="J134" s="26">
        <f>INDEX(Inputs!M$4:M$183,MATCH($B134&amp;$C$116,Inputs!$E$4:$E$183,0))</f>
        <v>284.15000000000003</v>
      </c>
      <c r="K134" s="112">
        <f>INDEX(Inputs!N$4:N$183,MATCH($B134&amp;$C$116,Inputs!$E$4:$E$183,0))</f>
        <v>273.60000000000002</v>
      </c>
      <c r="L134" s="112">
        <f>INDEX(Inputs!O$4:O$183,MATCH($B134&amp;$C$116,Inputs!$E$4:$E$183,0))</f>
        <v>271.21000000000004</v>
      </c>
      <c r="M134" s="112">
        <f>INDEX(Inputs!P$4:P$183,MATCH($B134&amp;$C$116,Inputs!$E$4:$E$183,0))</f>
        <v>270.85000000000002</v>
      </c>
      <c r="N134" s="112">
        <f>INDEX(Inputs!Q$4:Q$183,MATCH($B134&amp;$C$116,Inputs!$E$4:$E$183,0))</f>
        <v>270.13</v>
      </c>
      <c r="O134" s="112">
        <f>INDEX(Inputs!R$4:R$183,MATCH($B134&amp;$C$116,Inputs!$E$4:$E$183,0))</f>
        <v>269.33</v>
      </c>
      <c r="P134" s="112">
        <f>INDEX(Inputs!S$4:S$183,MATCH($B134&amp;$C$116,Inputs!$E$4:$E$183,0))</f>
        <v>268.55</v>
      </c>
      <c r="Q134" s="27">
        <f t="shared" si="88"/>
        <v>280.26642857142861</v>
      </c>
      <c r="R134" s="27">
        <f t="shared" si="88"/>
        <v>282.08035714285717</v>
      </c>
      <c r="S134" s="27">
        <f t="shared" si="88"/>
        <v>283.89428571428573</v>
      </c>
      <c r="T134" s="27">
        <f t="shared" si="88"/>
        <v>285.70821428571429</v>
      </c>
      <c r="U134" s="27">
        <f t="shared" si="88"/>
        <v>287.52214285714285</v>
      </c>
      <c r="V134" s="27">
        <f t="shared" si="88"/>
        <v>289.33607142857142</v>
      </c>
      <c r="W134" s="106">
        <f t="shared" si="81"/>
        <v>273.60000000000002</v>
      </c>
      <c r="X134" s="106">
        <f t="shared" si="82"/>
        <v>271.21000000000004</v>
      </c>
      <c r="Y134" s="106">
        <f t="shared" si="83"/>
        <v>270.85000000000002</v>
      </c>
      <c r="Z134" s="106">
        <f t="shared" si="84"/>
        <v>270.13</v>
      </c>
      <c r="AA134" s="106">
        <f t="shared" si="85"/>
        <v>269.33</v>
      </c>
      <c r="AB134" s="106">
        <f t="shared" si="86"/>
        <v>268.55</v>
      </c>
      <c r="AC134" s="68"/>
      <c r="AD134" s="64" t="s">
        <v>103</v>
      </c>
    </row>
    <row r="135" spans="1:42" s="83" customFormat="1" ht="13">
      <c r="A135" s="3"/>
      <c r="B135" s="20" t="s">
        <v>33</v>
      </c>
      <c r="C135" s="26">
        <f>INDEX(Inputs!F$4:F$183,MATCH($B135&amp;$C$116,Inputs!$E$4:$E$183,0))</f>
        <v>64.539999999999992</v>
      </c>
      <c r="D135" s="26">
        <f>INDEX(Inputs!G$4:G$183,MATCH($B135&amp;$C$116,Inputs!$E$4:$E$183,0))</f>
        <v>64.08</v>
      </c>
      <c r="E135" s="26">
        <f>INDEX(Inputs!H$4:H$183,MATCH($B135&amp;$C$116,Inputs!$E$4:$E$183,0))</f>
        <v>66.489999999999995</v>
      </c>
      <c r="F135" s="26">
        <f>INDEX(Inputs!I$4:I$183,MATCH($B135&amp;$C$116,Inputs!$E$4:$E$183,0))</f>
        <v>63.77</v>
      </c>
      <c r="G135" s="26">
        <f>INDEX(Inputs!J$4:J$183,MATCH($B135&amp;$C$116,Inputs!$E$4:$E$183,0))</f>
        <v>65.77</v>
      </c>
      <c r="H135" s="26">
        <f>INDEX(Inputs!K$4:K$183,MATCH($B135&amp;$C$116,Inputs!$E$4:$E$183,0))</f>
        <v>66.070000000000007</v>
      </c>
      <c r="I135" s="26">
        <f>INDEX(Inputs!L$4:L$183,MATCH($B135&amp;$C$116,Inputs!$E$4:$E$183,0))</f>
        <v>66.37</v>
      </c>
      <c r="J135" s="26">
        <f>INDEX(Inputs!M$4:M$183,MATCH($B135&amp;$C$116,Inputs!$E$4:$E$183,0))</f>
        <v>67.103393150684909</v>
      </c>
      <c r="K135" s="112">
        <f>INDEX(Inputs!N$4:N$183,MATCH($B135&amp;$C$116,Inputs!$E$4:$E$183,0))</f>
        <v>0</v>
      </c>
      <c r="L135" s="112">
        <f>INDEX(Inputs!O$4:O$183,MATCH($B135&amp;$C$116,Inputs!$E$4:$E$183,0))</f>
        <v>0</v>
      </c>
      <c r="M135" s="112">
        <f>INDEX(Inputs!P$4:P$183,MATCH($B135&amp;$C$116,Inputs!$E$4:$E$183,0))</f>
        <v>0</v>
      </c>
      <c r="N135" s="112">
        <f>INDEX(Inputs!Q$4:Q$183,MATCH($B135&amp;$C$116,Inputs!$E$4:$E$183,0))</f>
        <v>0</v>
      </c>
      <c r="O135" s="112">
        <f>INDEX(Inputs!R$4:R$183,MATCH($B135&amp;$C$116,Inputs!$E$4:$E$183,0))</f>
        <v>0</v>
      </c>
      <c r="P135" s="112">
        <f>INDEX(Inputs!S$4:S$183,MATCH($B135&amp;$C$116,Inputs!$E$4:$E$183,0))</f>
        <v>0</v>
      </c>
      <c r="Q135" s="27">
        <f t="shared" si="88"/>
        <v>67.138482289628172</v>
      </c>
      <c r="R135" s="27">
        <f t="shared" si="88"/>
        <v>67.497217433137621</v>
      </c>
      <c r="S135" s="27">
        <f t="shared" si="88"/>
        <v>67.855952576647084</v>
      </c>
      <c r="T135" s="27">
        <f t="shared" si="88"/>
        <v>68.214687720156547</v>
      </c>
      <c r="U135" s="27">
        <f t="shared" si="88"/>
        <v>68.573422863665996</v>
      </c>
      <c r="V135" s="27">
        <f t="shared" si="88"/>
        <v>68.93215800717546</v>
      </c>
      <c r="W135" s="106">
        <f t="shared" si="81"/>
        <v>67.138482289628172</v>
      </c>
      <c r="X135" s="106">
        <f t="shared" si="82"/>
        <v>67.497217433137621</v>
      </c>
      <c r="Y135" s="106">
        <f t="shared" si="83"/>
        <v>67.855952576647084</v>
      </c>
      <c r="Z135" s="106">
        <f t="shared" si="84"/>
        <v>68.214687720156547</v>
      </c>
      <c r="AA135" s="106">
        <f t="shared" si="85"/>
        <v>68.573422863665996</v>
      </c>
      <c r="AB135" s="106">
        <f t="shared" si="86"/>
        <v>68.93215800717546</v>
      </c>
      <c r="AC135" s="69"/>
      <c r="AD135" s="64" t="s">
        <v>39</v>
      </c>
    </row>
    <row r="136" spans="1:42" s="83" customFormat="1" ht="13">
      <c r="A136" s="3"/>
      <c r="B136" s="20" t="s">
        <v>34</v>
      </c>
      <c r="C136" s="26">
        <f>INDEX(Inputs!F$4:F$183,MATCH($B136&amp;$C$116,Inputs!$E$4:$E$183,0))</f>
        <v>132.04000000000002</v>
      </c>
      <c r="D136" s="26">
        <f>INDEX(Inputs!G$4:G$183,MATCH($B136&amp;$C$116,Inputs!$E$4:$E$183,0))</f>
        <v>128.32999999999998</v>
      </c>
      <c r="E136" s="26">
        <f>INDEX(Inputs!H$4:H$183,MATCH($B136&amp;$C$116,Inputs!$E$4:$E$183,0))</f>
        <v>128.82000000000002</v>
      </c>
      <c r="F136" s="26">
        <f>INDEX(Inputs!I$4:I$183,MATCH($B136&amp;$C$116,Inputs!$E$4:$E$183,0))</f>
        <v>120.58000000000001</v>
      </c>
      <c r="G136" s="26">
        <f>INDEX(Inputs!J$4:J$183,MATCH($B136&amp;$C$116,Inputs!$E$4:$E$183,0))</f>
        <v>172.92</v>
      </c>
      <c r="H136" s="26">
        <f>INDEX(Inputs!K$4:K$183,MATCH($B136&amp;$C$116,Inputs!$E$4:$E$183,0))</f>
        <v>176.97000000000003</v>
      </c>
      <c r="I136" s="26">
        <f>INDEX(Inputs!L$4:L$183,MATCH($B136&amp;$C$116,Inputs!$E$4:$E$183,0))</f>
        <v>178.90999999999997</v>
      </c>
      <c r="J136" s="26">
        <f>INDEX(Inputs!M$4:M$183,MATCH($B136&amp;$C$116,Inputs!$E$4:$E$183,0))</f>
        <v>178.94</v>
      </c>
      <c r="K136" s="112">
        <f>INDEX(Inputs!N$4:N$183,MATCH($B136&amp;$C$116,Inputs!$E$4:$E$183,0))</f>
        <v>175.87</v>
      </c>
      <c r="L136" s="112">
        <f>INDEX(Inputs!O$4:O$183,MATCH($B136&amp;$C$116,Inputs!$E$4:$E$183,0))</f>
        <v>174</v>
      </c>
      <c r="M136" s="112">
        <f>INDEX(Inputs!P$4:P$183,MATCH($B136&amp;$C$116,Inputs!$E$4:$E$183,0))</f>
        <v>172.14</v>
      </c>
      <c r="N136" s="112">
        <f>INDEX(Inputs!Q$4:Q$183,MATCH($B136&amp;$C$116,Inputs!$E$4:$E$183,0))</f>
        <v>171.82</v>
      </c>
      <c r="O136" s="112">
        <f>INDEX(Inputs!R$4:R$183,MATCH($B136&amp;$C$116,Inputs!$E$4:$E$183,0))</f>
        <v>170.11</v>
      </c>
      <c r="P136" s="112">
        <f>INDEX(Inputs!S$4:S$183,MATCH($B136&amp;$C$116,Inputs!$E$4:$E$183,0))</f>
        <v>168.45999999999998</v>
      </c>
      <c r="Q136" s="27">
        <f t="shared" si="88"/>
        <v>193.86678571428573</v>
      </c>
      <c r="R136" s="27">
        <f t="shared" si="88"/>
        <v>203.12857142857143</v>
      </c>
      <c r="S136" s="27">
        <f t="shared" si="88"/>
        <v>212.39035714285717</v>
      </c>
      <c r="T136" s="27">
        <f t="shared" si="88"/>
        <v>221.65214285714285</v>
      </c>
      <c r="U136" s="27">
        <f t="shared" si="88"/>
        <v>230.91392857142858</v>
      </c>
      <c r="V136" s="27">
        <f t="shared" si="88"/>
        <v>240.17571428571429</v>
      </c>
      <c r="W136" s="106">
        <f t="shared" si="81"/>
        <v>175.87</v>
      </c>
      <c r="X136" s="106">
        <f t="shared" si="82"/>
        <v>174</v>
      </c>
      <c r="Y136" s="106">
        <f t="shared" si="83"/>
        <v>172.14</v>
      </c>
      <c r="Z136" s="106">
        <f t="shared" si="84"/>
        <v>171.82</v>
      </c>
      <c r="AA136" s="106">
        <f t="shared" si="85"/>
        <v>170.11</v>
      </c>
      <c r="AB136" s="106">
        <f t="shared" si="86"/>
        <v>168.45999999999998</v>
      </c>
      <c r="AC136" s="70"/>
      <c r="AD136" s="64" t="s">
        <v>103</v>
      </c>
    </row>
    <row r="137" spans="1:42" s="83" customFormat="1" ht="13">
      <c r="A137" s="3"/>
      <c r="B137" s="20" t="s">
        <v>35</v>
      </c>
      <c r="C137" s="26">
        <f>INDEX(Inputs!F$4:F$183,MATCH($B137&amp;$C$116,Inputs!$E$4:$E$183,0))</f>
        <v>156.32499999999999</v>
      </c>
      <c r="D137" s="26">
        <f>INDEX(Inputs!G$4:G$183,MATCH($B137&amp;$C$116,Inputs!$E$4:$E$183,0))</f>
        <v>151.179</v>
      </c>
      <c r="E137" s="26">
        <f>INDEX(Inputs!H$4:H$183,MATCH($B137&amp;$C$116,Inputs!$E$4:$E$183,0))</f>
        <v>158.73000000000002</v>
      </c>
      <c r="F137" s="26">
        <f>INDEX(Inputs!I$4:I$183,MATCH($B137&amp;$C$116,Inputs!$E$4:$E$183,0))</f>
        <v>158.15</v>
      </c>
      <c r="G137" s="26">
        <f>INDEX(Inputs!J$4:J$183,MATCH($B137&amp;$C$116,Inputs!$E$4:$E$183,0))</f>
        <v>159.88999999999999</v>
      </c>
      <c r="H137" s="26">
        <f>INDEX(Inputs!K$4:K$183,MATCH($B137&amp;$C$116,Inputs!$E$4:$E$183,0))</f>
        <v>163.41899999999998</v>
      </c>
      <c r="I137" s="26">
        <f>INDEX(Inputs!L$4:L$183,MATCH($B137&amp;$C$116,Inputs!$E$4:$E$183,0))</f>
        <v>164.37</v>
      </c>
      <c r="J137" s="26">
        <f>INDEX(Inputs!M$4:M$183,MATCH($B137&amp;$C$116,Inputs!$E$4:$E$183,0))</f>
        <v>168.25</v>
      </c>
      <c r="K137" s="112">
        <f>INDEX(Inputs!N$4:N$183,MATCH($B137&amp;$C$116,Inputs!$E$4:$E$183,0))</f>
        <v>164.33</v>
      </c>
      <c r="L137" s="112">
        <f>INDEX(Inputs!O$4:O$183,MATCH($B137&amp;$C$116,Inputs!$E$4:$E$183,0))</f>
        <v>162.56</v>
      </c>
      <c r="M137" s="112">
        <f>INDEX(Inputs!P$4:P$183,MATCH($B137&amp;$C$116,Inputs!$E$4:$E$183,0))</f>
        <v>160.59</v>
      </c>
      <c r="N137" s="112">
        <f>INDEX(Inputs!Q$4:Q$183,MATCH($B137&amp;$C$116,Inputs!$E$4:$E$183,0))</f>
        <v>158.71</v>
      </c>
      <c r="O137" s="112">
        <f>INDEX(Inputs!R$4:R$183,MATCH($B137&amp;$C$116,Inputs!$E$4:$E$183,0))</f>
        <v>156.94999999999999</v>
      </c>
      <c r="P137" s="112">
        <f>INDEX(Inputs!S$4:S$183,MATCH($B137&amp;$C$116,Inputs!$E$4:$E$183,0))</f>
        <v>155.20999999999998</v>
      </c>
      <c r="Q137" s="27">
        <f t="shared" si="88"/>
        <v>168.89110714285715</v>
      </c>
      <c r="R137" s="27">
        <f t="shared" si="88"/>
        <v>170.8582142857143</v>
      </c>
      <c r="S137" s="27">
        <f t="shared" si="88"/>
        <v>172.82532142857144</v>
      </c>
      <c r="T137" s="27">
        <f t="shared" si="88"/>
        <v>174.79242857142859</v>
      </c>
      <c r="U137" s="27">
        <f t="shared" si="88"/>
        <v>176.75953571428573</v>
      </c>
      <c r="V137" s="27">
        <f t="shared" si="88"/>
        <v>178.72664285714288</v>
      </c>
      <c r="W137" s="106">
        <f t="shared" si="81"/>
        <v>164.33</v>
      </c>
      <c r="X137" s="106">
        <f t="shared" si="82"/>
        <v>162.56</v>
      </c>
      <c r="Y137" s="106">
        <f t="shared" si="83"/>
        <v>160.59</v>
      </c>
      <c r="Z137" s="106">
        <f t="shared" si="84"/>
        <v>158.71</v>
      </c>
      <c r="AA137" s="106">
        <f t="shared" si="85"/>
        <v>156.94999999999999</v>
      </c>
      <c r="AB137" s="106">
        <f t="shared" si="86"/>
        <v>155.20999999999998</v>
      </c>
      <c r="AC137" s="70"/>
      <c r="AD137" s="64" t="s">
        <v>103</v>
      </c>
    </row>
    <row r="138" spans="1:42" s="83" customFormat="1" ht="13">
      <c r="A138" s="3"/>
      <c r="B138" s="20" t="s">
        <v>36</v>
      </c>
      <c r="C138" s="26">
        <f>INDEX(Inputs!F$4:F$183,MATCH($B138&amp;$C$116,Inputs!$E$4:$E$183,0))</f>
        <v>516.60674918541349</v>
      </c>
      <c r="D138" s="26">
        <f>INDEX(Inputs!G$4:G$183,MATCH($B138&amp;$C$116,Inputs!$E$4:$E$183,0))</f>
        <v>484.32994486790602</v>
      </c>
      <c r="E138" s="26">
        <f>INDEX(Inputs!H$4:H$183,MATCH($B138&amp;$C$116,Inputs!$E$4:$E$183,0))</f>
        <v>489.58641143482481</v>
      </c>
      <c r="F138" s="26">
        <f>INDEX(Inputs!I$4:I$183,MATCH($B138&amp;$C$116,Inputs!$E$4:$E$183,0))</f>
        <v>508.68796028751649</v>
      </c>
      <c r="G138" s="26">
        <f>INDEX(Inputs!J$4:J$183,MATCH($B138&amp;$C$116,Inputs!$E$4:$E$183,0))</f>
        <v>512.66</v>
      </c>
      <c r="H138" s="26">
        <f>INDEX(Inputs!K$4:K$183,MATCH($B138&amp;$C$116,Inputs!$E$4:$E$183,0))</f>
        <v>496.04529344219742</v>
      </c>
      <c r="I138" s="26">
        <f>INDEX(Inputs!L$4:L$183,MATCH($B138&amp;$C$116,Inputs!$E$4:$E$183,0))</f>
        <v>492.34</v>
      </c>
      <c r="J138" s="26">
        <f>INDEX(Inputs!M$4:M$183,MATCH($B138&amp;$C$116,Inputs!$E$4:$E$183,0))</f>
        <v>495.59763955878708</v>
      </c>
      <c r="K138" s="112">
        <f>INDEX(Inputs!N$4:N$183,MATCH($B138&amp;$C$116,Inputs!$E$4:$E$183,0))</f>
        <v>483.95</v>
      </c>
      <c r="L138" s="112">
        <f>INDEX(Inputs!O$4:O$183,MATCH($B138&amp;$C$116,Inputs!$E$4:$E$183,0))</f>
        <v>491.58000000000004</v>
      </c>
      <c r="M138" s="112">
        <f>INDEX(Inputs!P$4:P$183,MATCH($B138&amp;$C$116,Inputs!$E$4:$E$183,0))</f>
        <v>492.6</v>
      </c>
      <c r="N138" s="112">
        <f>INDEX(Inputs!Q$4:Q$183,MATCH($B138&amp;$C$116,Inputs!$E$4:$E$183,0))</f>
        <v>493.60000000000008</v>
      </c>
      <c r="O138" s="112">
        <f>INDEX(Inputs!R$4:R$183,MATCH($B138&amp;$C$116,Inputs!$E$4:$E$183,0))</f>
        <v>498.64000000000004</v>
      </c>
      <c r="P138" s="112">
        <f>INDEX(Inputs!S$4:S$183,MATCH($B138&amp;$C$116,Inputs!$E$4:$E$183,0))</f>
        <v>494.91999999999996</v>
      </c>
      <c r="Q138" s="27">
        <f t="shared" si="88"/>
        <v>494.99970666897462</v>
      </c>
      <c r="R138" s="27">
        <f t="shared" si="88"/>
        <v>494.00369707383993</v>
      </c>
      <c r="S138" s="27">
        <f t="shared" si="88"/>
        <v>493.00768747870524</v>
      </c>
      <c r="T138" s="27">
        <f t="shared" si="88"/>
        <v>492.01167788357054</v>
      </c>
      <c r="U138" s="27">
        <f t="shared" si="88"/>
        <v>491.01566828843585</v>
      </c>
      <c r="V138" s="27">
        <f t="shared" si="88"/>
        <v>490.01965869330115</v>
      </c>
      <c r="W138" s="106">
        <f t="shared" si="81"/>
        <v>483.95</v>
      </c>
      <c r="X138" s="106">
        <f t="shared" si="82"/>
        <v>491.58000000000004</v>
      </c>
      <c r="Y138" s="106">
        <f t="shared" si="83"/>
        <v>492.6</v>
      </c>
      <c r="Z138" s="106">
        <f t="shared" si="84"/>
        <v>493.60000000000008</v>
      </c>
      <c r="AA138" s="106">
        <f t="shared" si="85"/>
        <v>498.64000000000004</v>
      </c>
      <c r="AB138" s="106">
        <f t="shared" si="86"/>
        <v>494.91999999999996</v>
      </c>
      <c r="AC138" s="70"/>
      <c r="AD138" s="64" t="s">
        <v>103</v>
      </c>
    </row>
    <row r="139" spans="1:42" s="83" customFormat="1" ht="13">
      <c r="A139" s="3"/>
      <c r="B139" s="20" t="s">
        <v>37</v>
      </c>
      <c r="C139" s="26">
        <f>INDEX(Inputs!F$4:F$183,MATCH($B139&amp;$C$116,Inputs!$E$4:$E$183,0))</f>
        <v>371.96227700000003</v>
      </c>
      <c r="D139" s="26">
        <f>INDEX(Inputs!G$4:G$183,MATCH($B139&amp;$C$116,Inputs!$E$4:$E$183,0))</f>
        <v>358.43400500000001</v>
      </c>
      <c r="E139" s="26">
        <f>INDEX(Inputs!H$4:H$183,MATCH($B139&amp;$C$116,Inputs!$E$4:$E$183,0))</f>
        <v>367.53517808399999</v>
      </c>
      <c r="F139" s="26">
        <f>INDEX(Inputs!I$4:I$183,MATCH($B139&amp;$C$116,Inputs!$E$4:$E$183,0))</f>
        <v>370.45254794520537</v>
      </c>
      <c r="G139" s="26">
        <f>INDEX(Inputs!J$4:J$183,MATCH($B139&amp;$C$116,Inputs!$E$4:$E$183,0))</f>
        <v>378.87393442622954</v>
      </c>
      <c r="H139" s="26">
        <f>INDEX(Inputs!K$4:K$183,MATCH($B139&amp;$C$116,Inputs!$E$4:$E$183,0))</f>
        <v>375.43175342465759</v>
      </c>
      <c r="I139" s="26">
        <f>INDEX(Inputs!L$4:L$183,MATCH($B139&amp;$C$116,Inputs!$E$4:$E$183,0))</f>
        <v>389.45</v>
      </c>
      <c r="J139" s="26">
        <f>INDEX(Inputs!M$4:M$183,MATCH($B139&amp;$C$116,Inputs!$E$4:$E$183,0))</f>
        <v>445.40312328767118</v>
      </c>
      <c r="K139" s="112">
        <f>INDEX(Inputs!N$4:N$183,MATCH($B139&amp;$C$116,Inputs!$E$4:$E$183,0))</f>
        <v>381.28189907972524</v>
      </c>
      <c r="L139" s="112">
        <f>INDEX(Inputs!O$4:O$183,MATCH($B139&amp;$C$116,Inputs!$E$4:$E$183,0))</f>
        <v>382.42171574602423</v>
      </c>
      <c r="M139" s="112">
        <f>INDEX(Inputs!P$4:P$183,MATCH($B139&amp;$C$116,Inputs!$E$4:$E$183,0))</f>
        <v>379.65760944344464</v>
      </c>
      <c r="N139" s="112">
        <f>INDEX(Inputs!Q$4:Q$183,MATCH($B139&amp;$C$116,Inputs!$E$4:$E$183,0))</f>
        <v>376.96183463674242</v>
      </c>
      <c r="O139" s="112">
        <f>INDEX(Inputs!R$4:R$183,MATCH($B139&amp;$C$116,Inputs!$E$4:$E$183,0))</f>
        <v>374.51432711876782</v>
      </c>
      <c r="P139" s="112">
        <f>INDEX(Inputs!S$4:S$183,MATCH($B139&amp;$C$116,Inputs!$E$4:$E$183,0))</f>
        <v>372.05636888952387</v>
      </c>
      <c r="Q139" s="27">
        <f t="shared" si="88"/>
        <v>419.76126372722194</v>
      </c>
      <c r="R139" s="27">
        <f t="shared" si="88"/>
        <v>428.10979957861116</v>
      </c>
      <c r="S139" s="27">
        <f t="shared" si="88"/>
        <v>436.45833543000043</v>
      </c>
      <c r="T139" s="27">
        <f t="shared" si="88"/>
        <v>444.80687128138965</v>
      </c>
      <c r="U139" s="27">
        <f t="shared" si="88"/>
        <v>453.15540713277886</v>
      </c>
      <c r="V139" s="27">
        <f t="shared" si="88"/>
        <v>461.50394298416808</v>
      </c>
      <c r="W139" s="106">
        <f t="shared" si="81"/>
        <v>381.28189907972524</v>
      </c>
      <c r="X139" s="106">
        <f t="shared" si="82"/>
        <v>382.42171574602423</v>
      </c>
      <c r="Y139" s="106">
        <f t="shared" si="83"/>
        <v>379.65760944344464</v>
      </c>
      <c r="Z139" s="106">
        <f t="shared" si="84"/>
        <v>376.96183463674242</v>
      </c>
      <c r="AA139" s="106">
        <f t="shared" si="85"/>
        <v>374.51432711876782</v>
      </c>
      <c r="AB139" s="106">
        <f t="shared" si="86"/>
        <v>372.05636888952387</v>
      </c>
      <c r="AC139" s="70"/>
      <c r="AD139" s="64" t="s">
        <v>103</v>
      </c>
    </row>
    <row r="140" spans="1:42" s="83" customFormat="1" ht="13">
      <c r="A140" s="3"/>
      <c r="B140" s="21" t="s">
        <v>40</v>
      </c>
      <c r="C140" s="110">
        <f>AVERAGE(C120:C139)</f>
        <v>835.13786603029826</v>
      </c>
      <c r="D140" s="110">
        <f t="shared" ref="D140:AB140" si="89">AVERAGE(D120:D139)</f>
        <v>810.61386394724536</v>
      </c>
      <c r="E140" s="110">
        <f t="shared" si="89"/>
        <v>824.2059882510024</v>
      </c>
      <c r="F140" s="110">
        <f t="shared" si="89"/>
        <v>819.71609269468502</v>
      </c>
      <c r="G140" s="110">
        <f t="shared" si="89"/>
        <v>836.82844834405273</v>
      </c>
      <c r="H140" s="110">
        <f t="shared" si="89"/>
        <v>844.2434436772752</v>
      </c>
      <c r="I140" s="110">
        <f t="shared" si="89"/>
        <v>953.31289403185178</v>
      </c>
      <c r="J140" s="110">
        <f t="shared" si="89"/>
        <v>974.29740977220558</v>
      </c>
      <c r="K140" s="110">
        <f t="shared" si="89"/>
        <v>841.37999423149938</v>
      </c>
      <c r="L140" s="110">
        <f t="shared" si="89"/>
        <v>835.92045612581717</v>
      </c>
      <c r="M140" s="110">
        <f t="shared" si="89"/>
        <v>833.08689206722534</v>
      </c>
      <c r="N140" s="110">
        <f t="shared" si="89"/>
        <v>827.66650185975504</v>
      </c>
      <c r="O140" s="110">
        <f t="shared" si="89"/>
        <v>821.73600274066871</v>
      </c>
      <c r="P140" s="110">
        <f t="shared" si="89"/>
        <v>818.27772110659691</v>
      </c>
      <c r="Q140" s="110">
        <f t="shared" si="89"/>
        <v>963.06815926387083</v>
      </c>
      <c r="R140" s="110">
        <f t="shared" si="89"/>
        <v>970.39099916045075</v>
      </c>
      <c r="S140" s="110">
        <f t="shared" si="89"/>
        <v>977.71383905703078</v>
      </c>
      <c r="T140" s="110">
        <f t="shared" si="89"/>
        <v>985.03667895361082</v>
      </c>
      <c r="U140" s="110">
        <f t="shared" si="89"/>
        <v>992.35951885019085</v>
      </c>
      <c r="V140" s="110">
        <f t="shared" si="89"/>
        <v>999.68235874677055</v>
      </c>
      <c r="W140" s="107">
        <f t="shared" si="89"/>
        <v>942.87140277904962</v>
      </c>
      <c r="X140" s="107">
        <f t="shared" si="89"/>
        <v>938.40647308843677</v>
      </c>
      <c r="Y140" s="107">
        <f t="shared" si="89"/>
        <v>936.56751744491396</v>
      </c>
      <c r="Z140" s="107">
        <f t="shared" si="89"/>
        <v>932.14173565251258</v>
      </c>
      <c r="AA140" s="107">
        <f t="shared" si="89"/>
        <v>927.20584494849538</v>
      </c>
      <c r="AB140" s="107">
        <f t="shared" si="89"/>
        <v>924.74217172949261</v>
      </c>
      <c r="AC140" s="22"/>
      <c r="AD140" s="64" t="s">
        <v>103</v>
      </c>
    </row>
    <row r="141" spans="1:42" ht="15" thickBot="1">
      <c r="B141" s="9"/>
      <c r="C141" s="10"/>
      <c r="D141" s="10"/>
      <c r="E141" s="10"/>
      <c r="F141" s="10"/>
      <c r="G141" s="10"/>
      <c r="H141" s="10"/>
      <c r="I141" s="10"/>
      <c r="J141" s="10"/>
      <c r="K141" s="10"/>
      <c r="L141" s="10"/>
      <c r="M141" s="10"/>
      <c r="N141" s="10"/>
      <c r="O141" s="10"/>
      <c r="P141" s="10"/>
      <c r="Q141" s="10"/>
      <c r="R141" s="10"/>
      <c r="S141" s="10"/>
      <c r="T141" s="10"/>
      <c r="U141" s="10"/>
      <c r="V141" s="10"/>
      <c r="W141" s="11"/>
      <c r="X141" s="11"/>
      <c r="Y141" s="11"/>
      <c r="Z141" s="11"/>
      <c r="AA141" s="11"/>
      <c r="AB141" s="11"/>
      <c r="AC141" s="11"/>
      <c r="AD141" s="11"/>
    </row>
    <row r="142" spans="1:42" ht="18">
      <c r="A142" s="14" t="s">
        <v>54</v>
      </c>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row>
    <row r="143" spans="1:42">
      <c r="B143" s="7"/>
      <c r="C143" s="8"/>
      <c r="D143" s="8"/>
      <c r="E143" s="8"/>
      <c r="F143" s="8"/>
      <c r="G143" s="8"/>
      <c r="H143" s="8"/>
      <c r="I143" s="8"/>
      <c r="J143" s="8"/>
      <c r="K143" s="8"/>
      <c r="L143" s="8"/>
      <c r="M143" s="8"/>
      <c r="N143" s="8"/>
      <c r="O143" s="8"/>
      <c r="P143" s="8"/>
      <c r="Q143" s="8"/>
      <c r="R143" s="8"/>
      <c r="S143" s="8"/>
      <c r="T143" s="8"/>
      <c r="U143" s="8"/>
      <c r="V143" s="8"/>
    </row>
    <row r="144" spans="1:42">
      <c r="B144" s="18" t="s">
        <v>45</v>
      </c>
      <c r="C144" s="2" t="s">
        <v>80</v>
      </c>
      <c r="W144" s="73"/>
      <c r="X144" s="73"/>
      <c r="Y144" s="73"/>
      <c r="Z144" s="73"/>
      <c r="AA144" s="73"/>
      <c r="AB144" s="73"/>
      <c r="AD144" s="142"/>
    </row>
    <row r="145" spans="1:42" s="91" customFormat="1" ht="38.15" customHeight="1">
      <c r="A145" s="54"/>
      <c r="B145" s="55"/>
      <c r="C145" s="140" t="s">
        <v>64</v>
      </c>
      <c r="D145" s="140"/>
      <c r="E145" s="140"/>
      <c r="F145" s="140"/>
      <c r="G145" s="140"/>
      <c r="H145" s="140"/>
      <c r="I145" s="140"/>
      <c r="J145" s="139"/>
      <c r="K145" s="147" t="s">
        <v>65</v>
      </c>
      <c r="L145" s="147"/>
      <c r="M145" s="147"/>
      <c r="N145" s="147"/>
      <c r="O145" s="147"/>
      <c r="P145" s="148"/>
      <c r="Q145" s="141" t="s">
        <v>302</v>
      </c>
      <c r="R145" s="131"/>
      <c r="S145" s="131"/>
      <c r="T145" s="131"/>
      <c r="U145" s="131"/>
      <c r="V145" s="132"/>
      <c r="W145" s="138" t="s">
        <v>0</v>
      </c>
      <c r="X145" s="78"/>
      <c r="Y145" s="78"/>
      <c r="Z145" s="78"/>
      <c r="AA145" s="78"/>
      <c r="AB145" s="78"/>
      <c r="AC145" s="158"/>
      <c r="AD145" s="159" t="s">
        <v>0</v>
      </c>
    </row>
    <row r="146" spans="1:42" s="95" customFormat="1" ht="17.25" customHeight="1" thickBot="1">
      <c r="A146" s="45"/>
      <c r="B146" s="46"/>
      <c r="C146" s="47" t="s">
        <v>8</v>
      </c>
      <c r="D146" s="47" t="s">
        <v>9</v>
      </c>
      <c r="E146" s="47" t="s">
        <v>10</v>
      </c>
      <c r="F146" s="47" t="s">
        <v>11</v>
      </c>
      <c r="G146" s="47" t="s">
        <v>12</v>
      </c>
      <c r="H146" s="47" t="s">
        <v>13</v>
      </c>
      <c r="I146" s="47" t="s">
        <v>14</v>
      </c>
      <c r="J146" s="134" t="s">
        <v>15</v>
      </c>
      <c r="K146" s="62" t="s">
        <v>16</v>
      </c>
      <c r="L146" s="62" t="s">
        <v>17</v>
      </c>
      <c r="M146" s="62" t="s">
        <v>18</v>
      </c>
      <c r="N146" s="62" t="s">
        <v>19</v>
      </c>
      <c r="O146" s="62" t="s">
        <v>20</v>
      </c>
      <c r="P146" s="62" t="s">
        <v>21</v>
      </c>
      <c r="Q146" s="48" t="s">
        <v>16</v>
      </c>
      <c r="R146" s="48" t="s">
        <v>17</v>
      </c>
      <c r="S146" s="48" t="s">
        <v>18</v>
      </c>
      <c r="T146" s="48" t="s">
        <v>19</v>
      </c>
      <c r="U146" s="48" t="s">
        <v>20</v>
      </c>
      <c r="V146" s="48" t="s">
        <v>21</v>
      </c>
      <c r="W146" s="63" t="s">
        <v>16</v>
      </c>
      <c r="X146" s="63" t="s">
        <v>17</v>
      </c>
      <c r="Y146" s="63" t="s">
        <v>18</v>
      </c>
      <c r="Z146" s="63" t="s">
        <v>19</v>
      </c>
      <c r="AA146" s="63" t="s">
        <v>20</v>
      </c>
      <c r="AB146" s="63" t="s">
        <v>21</v>
      </c>
      <c r="AC146" s="158"/>
      <c r="AD146" s="159"/>
    </row>
    <row r="147" spans="1:42" s="96" customFormat="1" ht="14.15" customHeight="1">
      <c r="A147" s="56"/>
      <c r="B147" s="58" t="s">
        <v>38</v>
      </c>
      <c r="C147" s="57">
        <v>1</v>
      </c>
      <c r="D147" s="57">
        <v>2</v>
      </c>
      <c r="E147" s="57">
        <v>3</v>
      </c>
      <c r="F147" s="57">
        <v>4</v>
      </c>
      <c r="G147" s="57">
        <v>5</v>
      </c>
      <c r="H147" s="57">
        <v>6</v>
      </c>
      <c r="I147" s="58">
        <v>7</v>
      </c>
      <c r="J147" s="57">
        <v>8</v>
      </c>
      <c r="K147" s="59">
        <v>9</v>
      </c>
      <c r="L147" s="59">
        <v>10</v>
      </c>
      <c r="M147" s="59">
        <v>11</v>
      </c>
      <c r="N147" s="59">
        <v>12</v>
      </c>
      <c r="O147" s="59">
        <v>13</v>
      </c>
      <c r="P147" s="59">
        <v>14</v>
      </c>
      <c r="Q147" s="60">
        <f>J147+1</f>
        <v>9</v>
      </c>
      <c r="R147" s="60">
        <f t="shared" ref="R147" si="90">Q147+1</f>
        <v>10</v>
      </c>
      <c r="S147" s="60">
        <f t="shared" ref="S147" si="91">R147+1</f>
        <v>11</v>
      </c>
      <c r="T147" s="60">
        <f t="shared" ref="T147" si="92">S147+1</f>
        <v>12</v>
      </c>
      <c r="U147" s="60">
        <f t="shared" ref="U147" si="93">T147+1</f>
        <v>13</v>
      </c>
      <c r="V147" s="60">
        <f t="shared" ref="V147" si="94">U147+1</f>
        <v>14</v>
      </c>
      <c r="W147" s="77">
        <v>9</v>
      </c>
      <c r="X147" s="77">
        <v>10</v>
      </c>
      <c r="Y147" s="77">
        <v>11</v>
      </c>
      <c r="Z147" s="77">
        <v>12</v>
      </c>
      <c r="AA147" s="77">
        <v>13</v>
      </c>
      <c r="AB147" s="77">
        <v>14</v>
      </c>
      <c r="AC147" s="66"/>
      <c r="AD147" s="76"/>
      <c r="AF147" s="149" t="s">
        <v>119</v>
      </c>
      <c r="AG147" s="150"/>
      <c r="AH147" s="150"/>
      <c r="AI147" s="150"/>
      <c r="AJ147" s="150"/>
      <c r="AK147" s="150"/>
      <c r="AL147" s="150"/>
      <c r="AM147" s="150"/>
      <c r="AN147" s="150"/>
      <c r="AO147" s="150"/>
      <c r="AP147" s="151"/>
    </row>
    <row r="148" spans="1:42" s="83" customFormat="1" ht="14.15" customHeight="1">
      <c r="A148" s="3"/>
      <c r="B148" s="20" t="s">
        <v>7</v>
      </c>
      <c r="C148" s="26">
        <f>INDEX(Inputs!F$4:F$183,MATCH($B148&amp;$C$144,Inputs!$E$4:$E$183,0))</f>
        <v>80.526046718272525</v>
      </c>
      <c r="D148" s="26">
        <f>INDEX(Inputs!G$4:G$183,MATCH($B148&amp;$C$144,Inputs!$E$4:$E$183,0))</f>
        <v>81.611902255222475</v>
      </c>
      <c r="E148" s="26">
        <f>INDEX(Inputs!H$4:H$183,MATCH($B148&amp;$C$144,Inputs!$E$4:$E$183,0))</f>
        <v>83.914025140926711</v>
      </c>
      <c r="F148" s="26">
        <f>INDEX(Inputs!I$4:I$183,MATCH($B148&amp;$C$144,Inputs!$E$4:$E$183,0))</f>
        <v>83.181572758137861</v>
      </c>
      <c r="G148" s="26">
        <f>INDEX(Inputs!J$4:J$183,MATCH($B148&amp;$C$144,Inputs!$E$4:$E$183,0))</f>
        <v>82.423322184867999</v>
      </c>
      <c r="H148" s="26">
        <f>INDEX(Inputs!K$4:K$183,MATCH($B148&amp;$C$144,Inputs!$E$4:$E$183,0))</f>
        <v>85.079903231904822</v>
      </c>
      <c r="I148" s="26">
        <f>INDEX(Inputs!L$4:L$183,MATCH($B148&amp;$C$144,Inputs!$E$4:$E$183,0))</f>
        <v>79.832605138716588</v>
      </c>
      <c r="J148" s="26">
        <f>INDEX(Inputs!M$4:M$183,MATCH($B148&amp;$C$144,Inputs!$E$4:$E$183,0))</f>
        <v>83.350261671946001</v>
      </c>
      <c r="K148" s="112">
        <f>INDEX(Inputs!N$4:N$183,MATCH($B148&amp;$C$144,Inputs!$E$4:$E$183,0))</f>
        <v>79.832401230016714</v>
      </c>
      <c r="L148" s="112">
        <f>INDEX(Inputs!O$4:O$183,MATCH($B148&amp;$C$144,Inputs!$E$4:$E$183,0))</f>
        <v>79.832669250716037</v>
      </c>
      <c r="M148" s="112">
        <f>INDEX(Inputs!P$4:P$183,MATCH($B148&amp;$C$144,Inputs!$E$4:$E$183,0))</f>
        <v>79.833227589957389</v>
      </c>
      <c r="N148" s="112">
        <f>INDEX(Inputs!Q$4:Q$183,MATCH($B148&amp;$C$144,Inputs!$E$4:$E$183,0))</f>
        <v>80.235888948502719</v>
      </c>
      <c r="O148" s="112">
        <f>INDEX(Inputs!R$4:R$183,MATCH($B148&amp;$C$144,Inputs!$E$4:$E$183,0))</f>
        <v>80.235412199461649</v>
      </c>
      <c r="P148" s="112">
        <f>INDEX(Inputs!S$4:S$183,MATCH($B148&amp;$C$144,Inputs!$E$4:$E$183,0))</f>
        <v>80.235931508479084</v>
      </c>
      <c r="Q148" s="109">
        <f t="shared" ref="Q148:V148" si="95">(Q92/Q120)*100</f>
        <v>83.238030729204709</v>
      </c>
      <c r="R148" s="109">
        <f t="shared" si="95"/>
        <v>83.403905177136082</v>
      </c>
      <c r="S148" s="109">
        <f t="shared" si="95"/>
        <v>83.569060594407262</v>
      </c>
      <c r="T148" s="109">
        <f t="shared" si="95"/>
        <v>83.733501646175853</v>
      </c>
      <c r="U148" s="109">
        <f t="shared" si="95"/>
        <v>83.897232957329066</v>
      </c>
      <c r="V148" s="109">
        <f t="shared" si="95"/>
        <v>84.060259112917308</v>
      </c>
      <c r="W148" s="106">
        <f t="shared" ref="W148:W167" si="96" xml:space="preserve"> IF($AD148="Company forecast",K148, IF($AD148="Ofwat forecast",Q148))</f>
        <v>79.832401230016714</v>
      </c>
      <c r="X148" s="106">
        <f t="shared" ref="X148:X167" si="97" xml:space="preserve"> IF($AD148="Company forecast",L148, IF($AD148="Ofwat forecast",R148))</f>
        <v>79.832669250716037</v>
      </c>
      <c r="Y148" s="106">
        <f t="shared" ref="Y148:Y167" si="98" xml:space="preserve"> IF($AD148="Company forecast",M148, IF($AD148="Ofwat forecast",S148))</f>
        <v>79.833227589957389</v>
      </c>
      <c r="Z148" s="106">
        <f t="shared" ref="Z148:Z167" si="99" xml:space="preserve"> IF($AD148="Company forecast",N148, IF($AD148="Ofwat forecast",T148))</f>
        <v>80.235888948502719</v>
      </c>
      <c r="AA148" s="106">
        <f t="shared" ref="AA148:AA167" si="100" xml:space="preserve"> IF($AD148="Company forecast",O148, IF($AD148="Ofwat forecast",U148))</f>
        <v>80.235412199461649</v>
      </c>
      <c r="AB148" s="106">
        <f t="shared" ref="AB148:AB167" si="101" xml:space="preserve"> IF($AD148="Company forecast",P148, IF($AD148="Ofwat forecast",V148))</f>
        <v>80.235931508479084</v>
      </c>
      <c r="AC148" s="67"/>
      <c r="AD148" s="64" t="s">
        <v>103</v>
      </c>
      <c r="AF148" s="152"/>
      <c r="AG148" s="153"/>
      <c r="AH148" s="153"/>
      <c r="AI148" s="153"/>
      <c r="AJ148" s="153"/>
      <c r="AK148" s="153"/>
      <c r="AL148" s="153"/>
      <c r="AM148" s="153"/>
      <c r="AN148" s="153"/>
      <c r="AO148" s="153"/>
      <c r="AP148" s="154"/>
    </row>
    <row r="149" spans="1:42" s="83" customFormat="1" ht="14.15" customHeight="1">
      <c r="A149" s="3"/>
      <c r="B149" s="20" t="s">
        <v>102</v>
      </c>
      <c r="C149" s="26">
        <f>INDEX(Inputs!F$4:F$183,MATCH($B149&amp;$C$144,Inputs!$E$4:$E$183,0))</f>
        <v>0</v>
      </c>
      <c r="D149" s="26">
        <f>INDEX(Inputs!G$4:G$183,MATCH($B149&amp;$C$144,Inputs!$E$4:$E$183,0))</f>
        <v>0</v>
      </c>
      <c r="E149" s="26">
        <f>INDEX(Inputs!H$4:H$183,MATCH($B149&amp;$C$144,Inputs!$E$4:$E$183,0))</f>
        <v>0</v>
      </c>
      <c r="F149" s="26">
        <f>INDEX(Inputs!I$4:I$183,MATCH($B149&amp;$C$144,Inputs!$E$4:$E$183,0))</f>
        <v>0</v>
      </c>
      <c r="G149" s="26">
        <f>INDEX(Inputs!J$4:J$183,MATCH($B149&amp;$C$144,Inputs!$E$4:$E$183,0))</f>
        <v>0</v>
      </c>
      <c r="H149" s="26">
        <f>INDEX(Inputs!K$4:K$183,MATCH($B149&amp;$C$144,Inputs!$E$4:$E$183,0))</f>
        <v>0</v>
      </c>
      <c r="I149" s="26">
        <f>INDEX(Inputs!L$4:L$183,MATCH($B149&amp;$C$144,Inputs!$E$4:$E$183,0))</f>
        <v>100.00000000000003</v>
      </c>
      <c r="J149" s="26">
        <f>INDEX(Inputs!M$4:M$183,MATCH($B149&amp;$C$144,Inputs!$E$4:$E$183,0))</f>
        <v>100</v>
      </c>
      <c r="K149" s="112">
        <f>INDEX(Inputs!N$4:N$183,MATCH($B149&amp;$C$144,Inputs!$E$4:$E$183,0))</f>
        <v>99.999999999999986</v>
      </c>
      <c r="L149" s="112">
        <f>INDEX(Inputs!O$4:O$183,MATCH($B149&amp;$C$144,Inputs!$E$4:$E$183,0))</f>
        <v>100</v>
      </c>
      <c r="M149" s="112">
        <f>INDEX(Inputs!P$4:P$183,MATCH($B149&amp;$C$144,Inputs!$E$4:$E$183,0))</f>
        <v>100</v>
      </c>
      <c r="N149" s="112">
        <f>INDEX(Inputs!Q$4:Q$183,MATCH($B149&amp;$C$144,Inputs!$E$4:$E$183,0))</f>
        <v>99.999999999999986</v>
      </c>
      <c r="O149" s="112">
        <f>INDEX(Inputs!R$4:R$183,MATCH($B149&amp;$C$144,Inputs!$E$4:$E$183,0))</f>
        <v>100</v>
      </c>
      <c r="P149" s="112">
        <f>INDEX(Inputs!S$4:S$183,MATCH($B149&amp;$C$144,Inputs!$E$4:$E$183,0))</f>
        <v>100</v>
      </c>
      <c r="Q149" s="109"/>
      <c r="R149" s="109"/>
      <c r="S149" s="109"/>
      <c r="T149" s="109"/>
      <c r="U149" s="109"/>
      <c r="V149" s="109"/>
      <c r="W149" s="106">
        <f t="shared" si="96"/>
        <v>99.999999999999986</v>
      </c>
      <c r="X149" s="106">
        <f t="shared" si="97"/>
        <v>100</v>
      </c>
      <c r="Y149" s="106">
        <f t="shared" si="98"/>
        <v>100</v>
      </c>
      <c r="Z149" s="106">
        <f t="shared" si="99"/>
        <v>99.999999999999986</v>
      </c>
      <c r="AA149" s="106">
        <f t="shared" si="100"/>
        <v>100</v>
      </c>
      <c r="AB149" s="106">
        <f t="shared" si="101"/>
        <v>100</v>
      </c>
      <c r="AC149" s="67"/>
      <c r="AD149" s="64" t="s">
        <v>103</v>
      </c>
      <c r="AF149" s="152"/>
      <c r="AG149" s="153"/>
      <c r="AH149" s="153"/>
      <c r="AI149" s="153"/>
      <c r="AJ149" s="153"/>
      <c r="AK149" s="153"/>
      <c r="AL149" s="153"/>
      <c r="AM149" s="153"/>
      <c r="AN149" s="153"/>
      <c r="AO149" s="153"/>
      <c r="AP149" s="154"/>
    </row>
    <row r="150" spans="1:42" s="83" customFormat="1" ht="14.15" customHeight="1">
      <c r="A150" s="3"/>
      <c r="B150" s="20" t="s">
        <v>22</v>
      </c>
      <c r="C150" s="26">
        <f>INDEX(Inputs!F$4:F$183,MATCH($B150&amp;$C$144,Inputs!$E$4:$E$183,0))</f>
        <v>97.805172957628017</v>
      </c>
      <c r="D150" s="26">
        <f>INDEX(Inputs!G$4:G$183,MATCH($B150&amp;$C$144,Inputs!$E$4:$E$183,0))</f>
        <v>97.99135381114904</v>
      </c>
      <c r="E150" s="26">
        <f>INDEX(Inputs!H$4:H$183,MATCH($B150&amp;$C$144,Inputs!$E$4:$E$183,0))</f>
        <v>98.345841350318693</v>
      </c>
      <c r="F150" s="26">
        <f>INDEX(Inputs!I$4:I$183,MATCH($B150&amp;$C$144,Inputs!$E$4:$E$183,0))</f>
        <v>98.274567963755075</v>
      </c>
      <c r="G150" s="26">
        <f>INDEX(Inputs!J$4:J$183,MATCH($B150&amp;$C$144,Inputs!$E$4:$E$183,0))</f>
        <v>98.275114299654859</v>
      </c>
      <c r="H150" s="26">
        <f>INDEX(Inputs!K$4:K$183,MATCH($B150&amp;$C$144,Inputs!$E$4:$E$183,0))</f>
        <v>98.457398457398469</v>
      </c>
      <c r="I150" s="26">
        <f>INDEX(Inputs!L$4:L$183,MATCH($B150&amp;$C$144,Inputs!$E$4:$E$183,0))</f>
        <v>98.24556725769898</v>
      </c>
      <c r="J150" s="26">
        <f>INDEX(Inputs!M$4:M$183,MATCH($B150&amp;$C$144,Inputs!$E$4:$E$183,0))</f>
        <v>98.286529390659055</v>
      </c>
      <c r="K150" s="112">
        <f>INDEX(Inputs!N$4:N$183,MATCH($B150&amp;$C$144,Inputs!$E$4:$E$183,0))</f>
        <v>98.245894363071457</v>
      </c>
      <c r="L150" s="112">
        <f>INDEX(Inputs!O$4:O$183,MATCH($B150&amp;$C$144,Inputs!$E$4:$E$183,0))</f>
        <v>98.245723728283693</v>
      </c>
      <c r="M150" s="112">
        <f>INDEX(Inputs!P$4:P$183,MATCH($B150&amp;$C$144,Inputs!$E$4:$E$183,0))</f>
        <v>98.24545634314272</v>
      </c>
      <c r="N150" s="112">
        <f>INDEX(Inputs!Q$4:Q$183,MATCH($B150&amp;$C$144,Inputs!$E$4:$E$183,0))</f>
        <v>98.245328413017106</v>
      </c>
      <c r="O150" s="112">
        <f>INDEX(Inputs!R$4:R$183,MATCH($B150&amp;$C$144,Inputs!$E$4:$E$183,0))</f>
        <v>98.244751552229573</v>
      </c>
      <c r="P150" s="112">
        <f>INDEX(Inputs!S$4:S$183,MATCH($B150&amp;$C$144,Inputs!$E$4:$E$183,0))</f>
        <v>98.244730067700644</v>
      </c>
      <c r="Q150" s="109">
        <f t="shared" ref="Q150:V150" si="102">(Q94/Q122)*100</f>
        <v>98.476842113276106</v>
      </c>
      <c r="R150" s="109">
        <f t="shared" si="102"/>
        <v>98.535684235473198</v>
      </c>
      <c r="S150" s="109">
        <f t="shared" si="102"/>
        <v>98.594295713507634</v>
      </c>
      <c r="T150" s="109">
        <f t="shared" si="102"/>
        <v>98.652677900814865</v>
      </c>
      <c r="U150" s="109">
        <f t="shared" si="102"/>
        <v>98.710832140261601</v>
      </c>
      <c r="V150" s="109">
        <f t="shared" si="102"/>
        <v>98.768759764248827</v>
      </c>
      <c r="W150" s="106">
        <f t="shared" si="96"/>
        <v>98.245894363071457</v>
      </c>
      <c r="X150" s="106">
        <f t="shared" si="97"/>
        <v>98.245723728283693</v>
      </c>
      <c r="Y150" s="106">
        <f t="shared" si="98"/>
        <v>98.24545634314272</v>
      </c>
      <c r="Z150" s="106">
        <f t="shared" si="99"/>
        <v>98.245328413017106</v>
      </c>
      <c r="AA150" s="106">
        <f t="shared" si="100"/>
        <v>98.244751552229573</v>
      </c>
      <c r="AB150" s="106">
        <f t="shared" si="101"/>
        <v>98.244730067700644</v>
      </c>
      <c r="AC150" s="67"/>
      <c r="AD150" s="64" t="s">
        <v>103</v>
      </c>
      <c r="AF150" s="152"/>
      <c r="AG150" s="153"/>
      <c r="AH150" s="153"/>
      <c r="AI150" s="153"/>
      <c r="AJ150" s="153"/>
      <c r="AK150" s="153"/>
      <c r="AL150" s="153"/>
      <c r="AM150" s="153"/>
      <c r="AN150" s="153"/>
      <c r="AO150" s="153"/>
      <c r="AP150" s="154"/>
    </row>
    <row r="151" spans="1:42" s="83" customFormat="1" ht="14.15" customHeight="1">
      <c r="A151" s="3"/>
      <c r="B151" s="20" t="s">
        <v>23</v>
      </c>
      <c r="C151" s="26">
        <f>INDEX(Inputs!F$4:F$183,MATCH($B151&amp;$C$144,Inputs!$E$4:$E$183,0))</f>
        <v>83.947465478271027</v>
      </c>
      <c r="D151" s="26">
        <f>INDEX(Inputs!G$4:G$183,MATCH($B151&amp;$C$144,Inputs!$E$4:$E$183,0))</f>
        <v>85.051916384263578</v>
      </c>
      <c r="E151" s="26">
        <f>INDEX(Inputs!H$4:H$183,MATCH($B151&amp;$C$144,Inputs!$E$4:$E$183,0))</f>
        <v>86.387682366366491</v>
      </c>
      <c r="F151" s="26">
        <f>INDEX(Inputs!I$4:I$183,MATCH($B151&amp;$C$144,Inputs!$E$4:$E$183,0))</f>
        <v>85.070231922783336</v>
      </c>
      <c r="G151" s="26">
        <f>INDEX(Inputs!J$4:J$183,MATCH($B151&amp;$C$144,Inputs!$E$4:$E$183,0))</f>
        <v>84.978346832838142</v>
      </c>
      <c r="H151" s="26">
        <f>INDEX(Inputs!K$4:K$183,MATCH($B151&amp;$C$144,Inputs!$E$4:$E$183,0))</f>
        <v>98.197011639281769</v>
      </c>
      <c r="I151" s="26">
        <f>INDEX(Inputs!L$4:L$183,MATCH($B151&amp;$C$144,Inputs!$E$4:$E$183,0))</f>
        <v>98.131690429878731</v>
      </c>
      <c r="J151" s="26">
        <f>INDEX(Inputs!M$4:M$183,MATCH($B151&amp;$C$144,Inputs!$E$4:$E$183,0))</f>
        <v>98.155456535426552</v>
      </c>
      <c r="K151" s="112">
        <f>INDEX(Inputs!N$4:N$183,MATCH($B151&amp;$C$144,Inputs!$E$4:$E$183,0))</f>
        <v>98.669969478535265</v>
      </c>
      <c r="L151" s="112">
        <f>INDEX(Inputs!O$4:O$183,MATCH($B151&amp;$C$144,Inputs!$E$4:$E$183,0))</f>
        <v>98.669969478535251</v>
      </c>
      <c r="M151" s="112">
        <f>INDEX(Inputs!P$4:P$183,MATCH($B151&amp;$C$144,Inputs!$E$4:$E$183,0))</f>
        <v>98.669969478535251</v>
      </c>
      <c r="N151" s="112">
        <f>INDEX(Inputs!Q$4:Q$183,MATCH($B151&amp;$C$144,Inputs!$E$4:$E$183,0))</f>
        <v>98.669969478535265</v>
      </c>
      <c r="O151" s="112">
        <f>INDEX(Inputs!R$4:R$183,MATCH($B151&amp;$C$144,Inputs!$E$4:$E$183,0))</f>
        <v>98.669969478535279</v>
      </c>
      <c r="P151" s="112">
        <f>INDEX(Inputs!S$4:S$183,MATCH($B151&amp;$C$144,Inputs!$E$4:$E$183,0))</f>
        <v>98.669969478535265</v>
      </c>
      <c r="Q151" s="108">
        <f>AVERAGE($H$151:$J$151)</f>
        <v>98.161386201529012</v>
      </c>
      <c r="R151" s="108">
        <f t="shared" ref="R151:V151" si="103">AVERAGE($H$151:$J$151)</f>
        <v>98.161386201529012</v>
      </c>
      <c r="S151" s="108">
        <f t="shared" si="103"/>
        <v>98.161386201529012</v>
      </c>
      <c r="T151" s="108">
        <f t="shared" si="103"/>
        <v>98.161386201529012</v>
      </c>
      <c r="U151" s="108">
        <f t="shared" si="103"/>
        <v>98.161386201529012</v>
      </c>
      <c r="V151" s="108">
        <f t="shared" si="103"/>
        <v>98.161386201529012</v>
      </c>
      <c r="W151" s="106">
        <f t="shared" si="96"/>
        <v>98.669969478535265</v>
      </c>
      <c r="X151" s="106">
        <f t="shared" si="97"/>
        <v>98.669969478535251</v>
      </c>
      <c r="Y151" s="106">
        <f t="shared" si="98"/>
        <v>98.669969478535251</v>
      </c>
      <c r="Z151" s="106">
        <f t="shared" si="99"/>
        <v>98.669969478535265</v>
      </c>
      <c r="AA151" s="106">
        <f t="shared" si="100"/>
        <v>98.669969478535279</v>
      </c>
      <c r="AB151" s="106">
        <f t="shared" si="101"/>
        <v>98.669969478535265</v>
      </c>
      <c r="AC151" s="67"/>
      <c r="AD151" s="64" t="s">
        <v>103</v>
      </c>
      <c r="AF151" s="152"/>
      <c r="AG151" s="153"/>
      <c r="AH151" s="153"/>
      <c r="AI151" s="153"/>
      <c r="AJ151" s="153"/>
      <c r="AK151" s="153"/>
      <c r="AL151" s="153"/>
      <c r="AM151" s="153"/>
      <c r="AN151" s="153"/>
      <c r="AO151" s="153"/>
      <c r="AP151" s="154"/>
    </row>
    <row r="152" spans="1:42" s="83" customFormat="1" ht="14.15" customHeight="1">
      <c r="A152" s="3"/>
      <c r="B152" s="20" t="s">
        <v>24</v>
      </c>
      <c r="C152" s="26">
        <f>INDEX(Inputs!F$4:F$183,MATCH($B152&amp;$C$144,Inputs!$E$4:$E$183,0))</f>
        <v>82.906013879577444</v>
      </c>
      <c r="D152" s="26">
        <f>INDEX(Inputs!G$4:G$183,MATCH($B152&amp;$C$144,Inputs!$E$4:$E$183,0))</f>
        <v>84.192081833680632</v>
      </c>
      <c r="E152" s="26">
        <f>INDEX(Inputs!H$4:H$183,MATCH($B152&amp;$C$144,Inputs!$E$4:$E$183,0))</f>
        <v>85.846068322230281</v>
      </c>
      <c r="F152" s="26">
        <f>INDEX(Inputs!I$4:I$183,MATCH($B152&amp;$C$144,Inputs!$E$4:$E$183,0))</f>
        <v>85.996906143855128</v>
      </c>
      <c r="G152" s="26">
        <f>INDEX(Inputs!J$4:J$183,MATCH($B152&amp;$C$144,Inputs!$E$4:$E$183,0))</f>
        <v>85.507780062932795</v>
      </c>
      <c r="H152" s="26">
        <f>INDEX(Inputs!K$4:K$183,MATCH($B152&amp;$C$144,Inputs!$E$4:$E$183,0))</f>
        <v>86.155156557679675</v>
      </c>
      <c r="I152" s="26">
        <f>INDEX(Inputs!L$4:L$183,MATCH($B152&amp;$C$144,Inputs!$E$4:$E$183,0))</f>
        <v>89.179083961071086</v>
      </c>
      <c r="J152" s="26">
        <f>INDEX(Inputs!M$4:M$183,MATCH($B152&amp;$C$144,Inputs!$E$4:$E$183,0))</f>
        <v>89.808588607820113</v>
      </c>
      <c r="K152" s="112">
        <f>INDEX(Inputs!N$4:N$183,MATCH($B152&amp;$C$144,Inputs!$E$4:$E$183,0))</f>
        <v>89.178986517898636</v>
      </c>
      <c r="L152" s="112">
        <f>INDEX(Inputs!O$4:O$183,MATCH($B152&amp;$C$144,Inputs!$E$4:$E$183,0))</f>
        <v>89.178223102712579</v>
      </c>
      <c r="M152" s="112">
        <f>INDEX(Inputs!P$4:P$183,MATCH($B152&amp;$C$144,Inputs!$E$4:$E$183,0))</f>
        <v>89.179671714742042</v>
      </c>
      <c r="N152" s="112">
        <f>INDEX(Inputs!Q$4:Q$183,MATCH($B152&amp;$C$144,Inputs!$E$4:$E$183,0))</f>
        <v>89.545613150854891</v>
      </c>
      <c r="O152" s="112">
        <f>INDEX(Inputs!R$4:R$183,MATCH($B152&amp;$C$144,Inputs!$E$4:$E$183,0))</f>
        <v>89.546300832925041</v>
      </c>
      <c r="P152" s="112">
        <f>INDEX(Inputs!S$4:S$183,MATCH($B152&amp;$C$144,Inputs!$E$4:$E$183,0))</f>
        <v>92.667496985153136</v>
      </c>
      <c r="Q152" s="109">
        <f t="shared" ref="Q152:V152" si="104">(Q96/Q124)*100</f>
        <v>90.159730928402595</v>
      </c>
      <c r="R152" s="109">
        <f t="shared" si="104"/>
        <v>91.025088853352955</v>
      </c>
      <c r="S152" s="109">
        <f t="shared" si="104"/>
        <v>91.886485599347239</v>
      </c>
      <c r="T152" s="109">
        <f t="shared" si="104"/>
        <v>92.743948302743064</v>
      </c>
      <c r="U152" s="109">
        <f t="shared" si="104"/>
        <v>93.597503852596546</v>
      </c>
      <c r="V152" s="109">
        <f t="shared" si="104"/>
        <v>94.447178893472909</v>
      </c>
      <c r="W152" s="106">
        <f t="shared" si="96"/>
        <v>89.178986517898636</v>
      </c>
      <c r="X152" s="106">
        <f t="shared" si="97"/>
        <v>89.178223102712579</v>
      </c>
      <c r="Y152" s="106">
        <f t="shared" si="98"/>
        <v>89.179671714742042</v>
      </c>
      <c r="Z152" s="106">
        <f t="shared" si="99"/>
        <v>89.545613150854891</v>
      </c>
      <c r="AA152" s="106">
        <f t="shared" si="100"/>
        <v>89.546300832925041</v>
      </c>
      <c r="AB152" s="106">
        <f t="shared" si="101"/>
        <v>92.667496985153136</v>
      </c>
      <c r="AC152" s="67"/>
      <c r="AD152" s="64" t="s">
        <v>103</v>
      </c>
      <c r="AF152" s="152"/>
      <c r="AG152" s="153"/>
      <c r="AH152" s="153"/>
      <c r="AI152" s="153"/>
      <c r="AJ152" s="153"/>
      <c r="AK152" s="153"/>
      <c r="AL152" s="153"/>
      <c r="AM152" s="153"/>
      <c r="AN152" s="153"/>
      <c r="AO152" s="153"/>
      <c r="AP152" s="154"/>
    </row>
    <row r="153" spans="1:42" s="83" customFormat="1" ht="14.15" customHeight="1">
      <c r="A153" s="3"/>
      <c r="B153" s="20" t="s">
        <v>101</v>
      </c>
      <c r="C153" s="26">
        <f>INDEX(Inputs!F$4:F$183,MATCH($B153&amp;$C$144,Inputs!$E$4:$E$183,0))</f>
        <v>0</v>
      </c>
      <c r="D153" s="26">
        <f>INDEX(Inputs!G$4:G$183,MATCH($B153&amp;$C$144,Inputs!$E$4:$E$183,0))</f>
        <v>0</v>
      </c>
      <c r="E153" s="26">
        <f>INDEX(Inputs!H$4:H$183,MATCH($B153&amp;$C$144,Inputs!$E$4:$E$183,0))</f>
        <v>0</v>
      </c>
      <c r="F153" s="26">
        <f>INDEX(Inputs!I$4:I$183,MATCH($B153&amp;$C$144,Inputs!$E$4:$E$183,0))</f>
        <v>0</v>
      </c>
      <c r="G153" s="26">
        <f>INDEX(Inputs!J$4:J$183,MATCH($B153&amp;$C$144,Inputs!$E$4:$E$183,0))</f>
        <v>0</v>
      </c>
      <c r="H153" s="26">
        <f>INDEX(Inputs!K$4:K$183,MATCH($B153&amp;$C$144,Inputs!$E$4:$E$183,0))</f>
        <v>0</v>
      </c>
      <c r="I153" s="26">
        <f>INDEX(Inputs!L$4:L$183,MATCH($B153&amp;$C$144,Inputs!$E$4:$E$183,0))</f>
        <v>90.664348920730902</v>
      </c>
      <c r="J153" s="26">
        <f>INDEX(Inputs!M$4:M$183,MATCH($B153&amp;$C$144,Inputs!$E$4:$E$183,0))</f>
        <v>90.935494349833661</v>
      </c>
      <c r="K153" s="112">
        <f>INDEX(Inputs!N$4:N$183,MATCH($B153&amp;$C$144,Inputs!$E$4:$E$183,0))</f>
        <v>91.33148887468387</v>
      </c>
      <c r="L153" s="112">
        <f>INDEX(Inputs!O$4:O$183,MATCH($B153&amp;$C$144,Inputs!$E$4:$E$183,0))</f>
        <v>91.350126869098915</v>
      </c>
      <c r="M153" s="112">
        <f>INDEX(Inputs!P$4:P$183,MATCH($B153&amp;$C$144,Inputs!$E$4:$E$183,0))</f>
        <v>92.114330349493954</v>
      </c>
      <c r="N153" s="112">
        <f>INDEX(Inputs!Q$4:Q$183,MATCH($B153&amp;$C$144,Inputs!$E$4:$E$183,0))</f>
        <v>92.628724753404697</v>
      </c>
      <c r="O153" s="112">
        <f>INDEX(Inputs!R$4:R$183,MATCH($B153&amp;$C$144,Inputs!$E$4:$E$183,0))</f>
        <v>92.595235236724278</v>
      </c>
      <c r="P153" s="112">
        <f>INDEX(Inputs!S$4:S$183,MATCH($B153&amp;$C$144,Inputs!$E$4:$E$183,0))</f>
        <v>92.638367322860375</v>
      </c>
      <c r="Q153" s="109"/>
      <c r="R153" s="109"/>
      <c r="S153" s="109"/>
      <c r="T153" s="109"/>
      <c r="U153" s="109"/>
      <c r="V153" s="109"/>
      <c r="W153" s="106">
        <f t="shared" si="96"/>
        <v>91.33148887468387</v>
      </c>
      <c r="X153" s="106">
        <f t="shared" si="97"/>
        <v>91.350126869098915</v>
      </c>
      <c r="Y153" s="106">
        <f t="shared" si="98"/>
        <v>92.114330349493954</v>
      </c>
      <c r="Z153" s="106">
        <f t="shared" si="99"/>
        <v>92.628724753404697</v>
      </c>
      <c r="AA153" s="106">
        <f t="shared" si="100"/>
        <v>92.595235236724278</v>
      </c>
      <c r="AB153" s="106">
        <f t="shared" si="101"/>
        <v>92.638367322860375</v>
      </c>
      <c r="AC153" s="67"/>
      <c r="AD153" s="64" t="s">
        <v>103</v>
      </c>
      <c r="AF153" s="152"/>
      <c r="AG153" s="153"/>
      <c r="AH153" s="153"/>
      <c r="AI153" s="153"/>
      <c r="AJ153" s="153"/>
      <c r="AK153" s="153"/>
      <c r="AL153" s="153"/>
      <c r="AM153" s="153"/>
      <c r="AN153" s="153"/>
      <c r="AO153" s="153"/>
      <c r="AP153" s="154"/>
    </row>
    <row r="154" spans="1:42" s="83" customFormat="1" ht="14.15" customHeight="1">
      <c r="A154" s="3"/>
      <c r="B154" s="20" t="s">
        <v>63</v>
      </c>
      <c r="C154" s="26">
        <f>INDEX(Inputs!F$4:F$183,MATCH($B154&amp;$C$144,Inputs!$E$4:$E$183,0))</f>
        <v>84.511838881879427</v>
      </c>
      <c r="D154" s="26">
        <f>INDEX(Inputs!G$4:G$183,MATCH($B154&amp;$C$144,Inputs!$E$4:$E$183,0))</f>
        <v>84.723040792677196</v>
      </c>
      <c r="E154" s="26">
        <f>INDEX(Inputs!H$4:H$183,MATCH($B154&amp;$C$144,Inputs!$E$4:$E$183,0))</f>
        <v>85.299528654671519</v>
      </c>
      <c r="F154" s="26">
        <f>INDEX(Inputs!I$4:I$183,MATCH($B154&amp;$C$144,Inputs!$E$4:$E$183,0))</f>
        <v>85.930059575340238</v>
      </c>
      <c r="G154" s="26">
        <f>INDEX(Inputs!J$4:J$183,MATCH($B154&amp;$C$144,Inputs!$E$4:$E$183,0))</f>
        <v>87.148626406957987</v>
      </c>
      <c r="H154" s="26">
        <f>INDEX(Inputs!K$4:K$183,MATCH($B154&amp;$C$144,Inputs!$E$4:$E$183,0))</f>
        <v>89.898877119552083</v>
      </c>
      <c r="I154" s="26">
        <f>INDEX(Inputs!L$4:L$183,MATCH($B154&amp;$C$144,Inputs!$E$4:$E$183,0))</f>
        <v>90.93994895887127</v>
      </c>
      <c r="J154" s="26">
        <f>INDEX(Inputs!M$4:M$183,MATCH($B154&amp;$C$144,Inputs!$E$4:$E$183,0))</f>
        <v>91.196842014286815</v>
      </c>
      <c r="K154" s="115">
        <f>INDEX(Inputs!N$4:N$183,MATCH($B154&amp;$C$144,Inputs!$E$4:$E$183,0))</f>
        <v>91.58563846900428</v>
      </c>
      <c r="L154" s="115">
        <f>INDEX(Inputs!O$4:O$183,MATCH($B154&amp;$C$144,Inputs!$E$4:$E$183,0))</f>
        <v>91.602481401915298</v>
      </c>
      <c r="M154" s="115">
        <f>INDEX(Inputs!P$4:P$183,MATCH($B154&amp;$C$144,Inputs!$E$4:$E$183,0))</f>
        <v>92.345118560362096</v>
      </c>
      <c r="N154" s="115">
        <f>INDEX(Inputs!Q$4:Q$183,MATCH($B154&amp;$C$144,Inputs!$E$4:$E$183,0))</f>
        <v>92.845421269769261</v>
      </c>
      <c r="O154" s="115">
        <f>INDEX(Inputs!R$4:R$183,MATCH($B154&amp;$C$144,Inputs!$E$4:$E$183,0))</f>
        <v>92.814424635709543</v>
      </c>
      <c r="P154" s="115">
        <f>INDEX(Inputs!S$4:S$183,MATCH($B154&amp;$C$144,Inputs!$E$4:$E$183,0))</f>
        <v>92.855027159664104</v>
      </c>
      <c r="Q154" s="113">
        <f t="shared" ref="Q154:V154" si="105">(Q98/Q126)*100</f>
        <v>92.321648829837926</v>
      </c>
      <c r="R154" s="113">
        <f t="shared" si="105"/>
        <v>93.331720823696728</v>
      </c>
      <c r="S154" s="113">
        <f t="shared" si="105"/>
        <v>94.32237611802843</v>
      </c>
      <c r="T154" s="113">
        <f t="shared" si="105"/>
        <v>95.294169256107281</v>
      </c>
      <c r="U154" s="113">
        <f t="shared" si="105"/>
        <v>96.247633863250542</v>
      </c>
      <c r="V154" s="113">
        <f t="shared" si="105"/>
        <v>97.183283623913368</v>
      </c>
      <c r="W154" s="106">
        <f t="shared" si="96"/>
        <v>91.58563846900428</v>
      </c>
      <c r="X154" s="106">
        <f t="shared" si="97"/>
        <v>91.602481401915298</v>
      </c>
      <c r="Y154" s="106">
        <f t="shared" si="98"/>
        <v>92.345118560362096</v>
      </c>
      <c r="Z154" s="106">
        <f t="shared" si="99"/>
        <v>92.845421269769261</v>
      </c>
      <c r="AA154" s="106">
        <f t="shared" si="100"/>
        <v>92.814424635709543</v>
      </c>
      <c r="AB154" s="106">
        <f t="shared" si="101"/>
        <v>92.855027159664104</v>
      </c>
      <c r="AC154" s="67"/>
      <c r="AD154" s="64" t="s">
        <v>103</v>
      </c>
      <c r="AF154" s="152"/>
      <c r="AG154" s="153"/>
      <c r="AH154" s="153"/>
      <c r="AI154" s="153"/>
      <c r="AJ154" s="153"/>
      <c r="AK154" s="153"/>
      <c r="AL154" s="153"/>
      <c r="AM154" s="153"/>
      <c r="AN154" s="153"/>
      <c r="AO154" s="153"/>
      <c r="AP154" s="154"/>
    </row>
    <row r="155" spans="1:42" s="83" customFormat="1" ht="14.15" customHeight="1">
      <c r="A155" s="3"/>
      <c r="B155" s="20" t="s">
        <v>25</v>
      </c>
      <c r="C155" s="26">
        <f>INDEX(Inputs!F$4:F$183,MATCH($B155&amp;$C$144,Inputs!$E$4:$E$183,0))</f>
        <v>84.120951924783284</v>
      </c>
      <c r="D155" s="26">
        <f>INDEX(Inputs!G$4:G$183,MATCH($B155&amp;$C$144,Inputs!$E$4:$E$183,0))</f>
        <v>84.334990609674577</v>
      </c>
      <c r="E155" s="26">
        <f>INDEX(Inputs!H$4:H$183,MATCH($B155&amp;$C$144,Inputs!$E$4:$E$183,0))</f>
        <v>84.917780717821756</v>
      </c>
      <c r="F155" s="26">
        <f>INDEX(Inputs!I$4:I$183,MATCH($B155&amp;$C$144,Inputs!$E$4:$E$183,0))</f>
        <v>85.566767891995582</v>
      </c>
      <c r="G155" s="26">
        <f>INDEX(Inputs!J$4:J$183,MATCH($B155&amp;$C$144,Inputs!$E$4:$E$183,0))</f>
        <v>86.697898831534232</v>
      </c>
      <c r="H155" s="26">
        <f>INDEX(Inputs!K$4:K$183,MATCH($B155&amp;$C$144,Inputs!$E$4:$E$183,0))</f>
        <v>89.546012212347847</v>
      </c>
      <c r="I155" s="26">
        <f>INDEX(Inputs!L$4:L$183,MATCH($B155&amp;$C$144,Inputs!$E$4:$E$183,0))</f>
        <v>90.628079456459716</v>
      </c>
      <c r="J155" s="26">
        <f>INDEX(Inputs!M$4:M$183,MATCH($B155&amp;$C$144,Inputs!$E$4:$E$183,0))</f>
        <v>90.896820717161859</v>
      </c>
      <c r="K155" s="112">
        <f>INDEX(Inputs!N$4:N$183,MATCH($B155&amp;$C$144,Inputs!$E$4:$E$183,0))</f>
        <v>0</v>
      </c>
      <c r="L155" s="112">
        <f>INDEX(Inputs!O$4:O$183,MATCH($B155&amp;$C$144,Inputs!$E$4:$E$183,0))</f>
        <v>0</v>
      </c>
      <c r="M155" s="112">
        <f>INDEX(Inputs!P$4:P$183,MATCH($B155&amp;$C$144,Inputs!$E$4:$E$183,0))</f>
        <v>0</v>
      </c>
      <c r="N155" s="112">
        <f>INDEX(Inputs!Q$4:Q$183,MATCH($B155&amp;$C$144,Inputs!$E$4:$E$183,0))</f>
        <v>0</v>
      </c>
      <c r="O155" s="112">
        <f>INDEX(Inputs!R$4:R$183,MATCH($B155&amp;$C$144,Inputs!$E$4:$E$183,0))</f>
        <v>0</v>
      </c>
      <c r="P155" s="112">
        <f>INDEX(Inputs!S$4:S$183,MATCH($B155&amp;$C$144,Inputs!$E$4:$E$183,0))</f>
        <v>0</v>
      </c>
      <c r="Q155" s="109">
        <f t="shared" ref="Q155:V155" si="106">(Q99/Q127)*100</f>
        <v>92.006804655004814</v>
      </c>
      <c r="R155" s="109">
        <f t="shared" si="106"/>
        <v>93.02666059830193</v>
      </c>
      <c r="S155" s="109">
        <f t="shared" si="106"/>
        <v>94.026612734765465</v>
      </c>
      <c r="T155" s="109">
        <f t="shared" si="106"/>
        <v>95.00723810630825</v>
      </c>
      <c r="U155" s="109">
        <f t="shared" si="106"/>
        <v>95.969091662565006</v>
      </c>
      <c r="V155" s="109">
        <f t="shared" si="106"/>
        <v>96.912707308133434</v>
      </c>
      <c r="W155" s="106">
        <f t="shared" si="96"/>
        <v>92.006804655004814</v>
      </c>
      <c r="X155" s="106">
        <f t="shared" si="97"/>
        <v>93.02666059830193</v>
      </c>
      <c r="Y155" s="106">
        <f t="shared" si="98"/>
        <v>94.026612734765465</v>
      </c>
      <c r="Z155" s="106">
        <f t="shared" si="99"/>
        <v>95.00723810630825</v>
      </c>
      <c r="AA155" s="106">
        <f t="shared" si="100"/>
        <v>95.969091662565006</v>
      </c>
      <c r="AB155" s="106">
        <f t="shared" si="101"/>
        <v>96.912707308133434</v>
      </c>
      <c r="AC155" s="67"/>
      <c r="AD155" s="64" t="s">
        <v>39</v>
      </c>
      <c r="AF155" s="152"/>
      <c r="AG155" s="153"/>
      <c r="AH155" s="153"/>
      <c r="AI155" s="153"/>
      <c r="AJ155" s="153"/>
      <c r="AK155" s="153"/>
      <c r="AL155" s="153"/>
      <c r="AM155" s="153"/>
      <c r="AN155" s="153"/>
      <c r="AO155" s="153"/>
      <c r="AP155" s="154"/>
    </row>
    <row r="156" spans="1:42" s="83" customFormat="1" ht="14.15" customHeight="1">
      <c r="A156" s="3"/>
      <c r="B156" s="20" t="s">
        <v>26</v>
      </c>
      <c r="C156" s="26">
        <f>INDEX(Inputs!F$4:F$183,MATCH($B156&amp;$C$144,Inputs!$E$4:$E$183,0))</f>
        <v>96.963097757890864</v>
      </c>
      <c r="D156" s="26">
        <f>INDEX(Inputs!G$4:G$183,MATCH($B156&amp;$C$144,Inputs!$E$4:$E$183,0))</f>
        <v>96.912170271955986</v>
      </c>
      <c r="E156" s="26">
        <f>INDEX(Inputs!H$4:H$183,MATCH($B156&amp;$C$144,Inputs!$E$4:$E$183,0))</f>
        <v>96.723751254097095</v>
      </c>
      <c r="F156" s="26">
        <f>INDEX(Inputs!I$4:I$183,MATCH($B156&amp;$C$144,Inputs!$E$4:$E$183,0))</f>
        <v>96.86481354128378</v>
      </c>
      <c r="G156" s="26">
        <f>INDEX(Inputs!J$4:J$183,MATCH($B156&amp;$C$144,Inputs!$E$4:$E$183,0))</f>
        <v>96.661625514216027</v>
      </c>
      <c r="H156" s="26">
        <f>INDEX(Inputs!K$4:K$183,MATCH($B156&amp;$C$144,Inputs!$E$4:$E$183,0))</f>
        <v>96.830050705391329</v>
      </c>
      <c r="I156" s="26">
        <f>INDEX(Inputs!L$4:L$183,MATCH($B156&amp;$C$144,Inputs!$E$4:$E$183,0))</f>
        <v>96.835845896147404</v>
      </c>
      <c r="J156" s="26">
        <f>INDEX(Inputs!M$4:M$183,MATCH($B156&amp;$C$144,Inputs!$E$4:$E$183,0))</f>
        <v>96.720388327645807</v>
      </c>
      <c r="K156" s="112">
        <f>INDEX(Inputs!N$4:N$183,MATCH($B156&amp;$C$144,Inputs!$E$4:$E$183,0))</f>
        <v>96.838439633581501</v>
      </c>
      <c r="L156" s="112">
        <f>INDEX(Inputs!O$4:O$183,MATCH($B156&amp;$C$144,Inputs!$E$4:$E$183,0))</f>
        <v>96.826667130604221</v>
      </c>
      <c r="M156" s="112">
        <f>INDEX(Inputs!P$4:P$183,MATCH($B156&amp;$C$144,Inputs!$E$4:$E$183,0))</f>
        <v>96.820987111634693</v>
      </c>
      <c r="N156" s="112">
        <f>INDEX(Inputs!Q$4:Q$183,MATCH($B156&amp;$C$144,Inputs!$E$4:$E$183,0))</f>
        <v>96.815184744166217</v>
      </c>
      <c r="O156" s="112">
        <f>INDEX(Inputs!R$4:R$183,MATCH($B156&amp;$C$144,Inputs!$E$4:$E$183,0))</f>
        <v>96.809694793536806</v>
      </c>
      <c r="P156" s="112">
        <f>INDEX(Inputs!S$4:S$183,MATCH($B156&amp;$C$144,Inputs!$E$4:$E$183,0))</f>
        <v>96.804422693492839</v>
      </c>
      <c r="Q156" s="109">
        <f t="shared" ref="Q156:V157" si="107">(Q100/Q128)*100</f>
        <v>96.713076542103067</v>
      </c>
      <c r="R156" s="109">
        <f t="shared" si="107"/>
        <v>96.692324906499792</v>
      </c>
      <c r="S156" s="109">
        <f t="shared" si="107"/>
        <v>96.672046651097418</v>
      </c>
      <c r="T156" s="109">
        <f t="shared" si="107"/>
        <v>96.652225760648861</v>
      </c>
      <c r="U156" s="109">
        <f t="shared" si="107"/>
        <v>96.632846934281091</v>
      </c>
      <c r="V156" s="109">
        <f t="shared" si="107"/>
        <v>96.613895546102995</v>
      </c>
      <c r="W156" s="106">
        <f t="shared" si="96"/>
        <v>96.838439633581501</v>
      </c>
      <c r="X156" s="106">
        <f t="shared" si="97"/>
        <v>96.826667130604221</v>
      </c>
      <c r="Y156" s="106">
        <f t="shared" si="98"/>
        <v>96.820987111634693</v>
      </c>
      <c r="Z156" s="106">
        <f t="shared" si="99"/>
        <v>96.815184744166217</v>
      </c>
      <c r="AA156" s="106">
        <f t="shared" si="100"/>
        <v>96.809694793536806</v>
      </c>
      <c r="AB156" s="106">
        <f t="shared" si="101"/>
        <v>96.804422693492839</v>
      </c>
      <c r="AC156" s="67"/>
      <c r="AD156" s="64" t="s">
        <v>103</v>
      </c>
      <c r="AF156" s="152"/>
      <c r="AG156" s="153"/>
      <c r="AH156" s="153"/>
      <c r="AI156" s="153"/>
      <c r="AJ156" s="153"/>
      <c r="AK156" s="153"/>
      <c r="AL156" s="153"/>
      <c r="AM156" s="153"/>
      <c r="AN156" s="153"/>
      <c r="AO156" s="153"/>
      <c r="AP156" s="154"/>
    </row>
    <row r="157" spans="1:42" s="83" customFormat="1" ht="14.15" customHeight="1">
      <c r="A157" s="3"/>
      <c r="B157" s="20" t="s">
        <v>27</v>
      </c>
      <c r="C157" s="26">
        <f>INDEX(Inputs!F$4:F$183,MATCH($B157&amp;$C$144,Inputs!$E$4:$E$183,0))</f>
        <v>89.511865240378711</v>
      </c>
      <c r="D157" s="26">
        <f>INDEX(Inputs!G$4:G$183,MATCH($B157&amp;$C$144,Inputs!$E$4:$E$183,0))</f>
        <v>89.582075223362907</v>
      </c>
      <c r="E157" s="26">
        <f>INDEX(Inputs!H$4:H$183,MATCH($B157&amp;$C$144,Inputs!$E$4:$E$183,0))</f>
        <v>89.44043425535601</v>
      </c>
      <c r="F157" s="26">
        <f>INDEX(Inputs!I$4:I$183,MATCH($B157&amp;$C$144,Inputs!$E$4:$E$183,0))</f>
        <v>89.545276072665658</v>
      </c>
      <c r="G157" s="26">
        <f>INDEX(Inputs!J$4:J$183,MATCH($B157&amp;$C$144,Inputs!$E$4:$E$183,0))</f>
        <v>89.499842484665422</v>
      </c>
      <c r="H157" s="26">
        <f>INDEX(Inputs!K$4:K$183,MATCH($B157&amp;$C$144,Inputs!$E$4:$E$183,0))</f>
        <v>89.444593028438973</v>
      </c>
      <c r="I157" s="26">
        <f>INDEX(Inputs!L$4:L$183,MATCH($B157&amp;$C$144,Inputs!$E$4:$E$183,0))</f>
        <v>90.078155658491681</v>
      </c>
      <c r="J157" s="26">
        <f>INDEX(Inputs!M$4:M$183,MATCH($B157&amp;$C$144,Inputs!$E$4:$E$183,0))</f>
        <v>91.894722813517433</v>
      </c>
      <c r="K157" s="112">
        <f>INDEX(Inputs!N$4:N$183,MATCH($B157&amp;$C$144,Inputs!$E$4:$E$183,0))</f>
        <v>90.078155658491681</v>
      </c>
      <c r="L157" s="112">
        <f>INDEX(Inputs!O$4:O$183,MATCH($B157&amp;$C$144,Inputs!$E$4:$E$183,0))</f>
        <v>90.078155658491681</v>
      </c>
      <c r="M157" s="112">
        <f>INDEX(Inputs!P$4:P$183,MATCH($B157&amp;$C$144,Inputs!$E$4:$E$183,0))</f>
        <v>90.078155658491681</v>
      </c>
      <c r="N157" s="112">
        <f>INDEX(Inputs!Q$4:Q$183,MATCH($B157&amp;$C$144,Inputs!$E$4:$E$183,0))</f>
        <v>90.078155658491681</v>
      </c>
      <c r="O157" s="112">
        <f>INDEX(Inputs!R$4:R$183,MATCH($B157&amp;$C$144,Inputs!$E$4:$E$183,0))</f>
        <v>90.078155658491681</v>
      </c>
      <c r="P157" s="112">
        <f>INDEX(Inputs!S$4:S$183,MATCH($B157&amp;$C$144,Inputs!$E$4:$E$183,0))</f>
        <v>90.078155658491681</v>
      </c>
      <c r="Q157" s="109">
        <f t="shared" si="107"/>
        <v>90.886035402729206</v>
      </c>
      <c r="R157" s="109">
        <f t="shared" si="107"/>
        <v>91.097639923653375</v>
      </c>
      <c r="S157" s="109">
        <f t="shared" si="107"/>
        <v>91.305573503577079</v>
      </c>
      <c r="T157" s="109">
        <f t="shared" si="107"/>
        <v>91.509930846925684</v>
      </c>
      <c r="U157" s="109">
        <f t="shared" si="107"/>
        <v>91.710803428268733</v>
      </c>
      <c r="V157" s="109">
        <f t="shared" si="107"/>
        <v>91.908279628846941</v>
      </c>
      <c r="W157" s="106">
        <f t="shared" si="96"/>
        <v>90.078155658491681</v>
      </c>
      <c r="X157" s="106">
        <f t="shared" si="97"/>
        <v>90.078155658491681</v>
      </c>
      <c r="Y157" s="106">
        <f t="shared" si="98"/>
        <v>90.078155658491681</v>
      </c>
      <c r="Z157" s="106">
        <f t="shared" si="99"/>
        <v>90.078155658491681</v>
      </c>
      <c r="AA157" s="106">
        <f t="shared" si="100"/>
        <v>90.078155658491681</v>
      </c>
      <c r="AB157" s="106">
        <f t="shared" si="101"/>
        <v>90.078155658491681</v>
      </c>
      <c r="AC157" s="67"/>
      <c r="AD157" s="64" t="s">
        <v>103</v>
      </c>
      <c r="AF157" s="152"/>
      <c r="AG157" s="153"/>
      <c r="AH157" s="153"/>
      <c r="AI157" s="153"/>
      <c r="AJ157" s="153"/>
      <c r="AK157" s="153"/>
      <c r="AL157" s="153"/>
      <c r="AM157" s="153"/>
      <c r="AN157" s="153"/>
      <c r="AO157" s="153"/>
      <c r="AP157" s="154"/>
    </row>
    <row r="158" spans="1:42" s="83" customFormat="1" ht="14.5" customHeight="1" thickBot="1">
      <c r="A158" s="3"/>
      <c r="B158" s="20" t="s">
        <v>28</v>
      </c>
      <c r="C158" s="26">
        <f>INDEX(Inputs!F$4:F$183,MATCH($B158&amp;$C$144,Inputs!$E$4:$E$183,0))</f>
        <v>98.873571273228123</v>
      </c>
      <c r="D158" s="26">
        <f>INDEX(Inputs!G$4:G$183,MATCH($B158&amp;$C$144,Inputs!$E$4:$E$183,0))</f>
        <v>98.904756521848356</v>
      </c>
      <c r="E158" s="26">
        <f>INDEX(Inputs!H$4:H$183,MATCH($B158&amp;$C$144,Inputs!$E$4:$E$183,0))</f>
        <v>98.92259427300111</v>
      </c>
      <c r="F158" s="26">
        <f>INDEX(Inputs!I$4:I$183,MATCH($B158&amp;$C$144,Inputs!$E$4:$E$183,0))</f>
        <v>98.913844117904105</v>
      </c>
      <c r="G158" s="26">
        <f>INDEX(Inputs!J$4:J$183,MATCH($B158&amp;$C$144,Inputs!$E$4:$E$183,0))</f>
        <v>99.406744510501383</v>
      </c>
      <c r="H158" s="26">
        <f>INDEX(Inputs!K$4:K$183,MATCH($B158&amp;$C$144,Inputs!$E$4:$E$183,0))</f>
        <v>99.956468744558592</v>
      </c>
      <c r="I158" s="26">
        <f>INDEX(Inputs!L$4:L$183,MATCH($B158&amp;$C$144,Inputs!$E$4:$E$183,0))</f>
        <v>100</v>
      </c>
      <c r="J158" s="26">
        <f>INDEX(Inputs!M$4:M$183,MATCH($B158&amp;$C$144,Inputs!$E$4:$E$183,0))</f>
        <v>100</v>
      </c>
      <c r="K158" s="112">
        <f>INDEX(Inputs!N$4:N$183,MATCH($B158&amp;$C$144,Inputs!$E$4:$E$183,0))</f>
        <v>100</v>
      </c>
      <c r="L158" s="112">
        <f>INDEX(Inputs!O$4:O$183,MATCH($B158&amp;$C$144,Inputs!$E$4:$E$183,0))</f>
        <v>100</v>
      </c>
      <c r="M158" s="112">
        <f>INDEX(Inputs!P$4:P$183,MATCH($B158&amp;$C$144,Inputs!$E$4:$E$183,0))</f>
        <v>100</v>
      </c>
      <c r="N158" s="112">
        <f>INDEX(Inputs!Q$4:Q$183,MATCH($B158&amp;$C$144,Inputs!$E$4:$E$183,0))</f>
        <v>100</v>
      </c>
      <c r="O158" s="112">
        <f>INDEX(Inputs!R$4:R$183,MATCH($B158&amp;$C$144,Inputs!$E$4:$E$183,0))</f>
        <v>100</v>
      </c>
      <c r="P158" s="112">
        <f>INDEX(Inputs!S$4:S$183,MATCH($B158&amp;$C$144,Inputs!$E$4:$E$183,0))</f>
        <v>100</v>
      </c>
      <c r="Q158" s="108">
        <f>AVERAGE($H$158:$J$158)</f>
        <v>99.985489581519531</v>
      </c>
      <c r="R158" s="108">
        <f t="shared" ref="R158:V158" si="108">AVERAGE($H$158:$J$158)</f>
        <v>99.985489581519531</v>
      </c>
      <c r="S158" s="108">
        <f t="shared" si="108"/>
        <v>99.985489581519531</v>
      </c>
      <c r="T158" s="108">
        <f t="shared" si="108"/>
        <v>99.985489581519531</v>
      </c>
      <c r="U158" s="108">
        <f t="shared" si="108"/>
        <v>99.985489581519531</v>
      </c>
      <c r="V158" s="108">
        <f t="shared" si="108"/>
        <v>99.985489581519531</v>
      </c>
      <c r="W158" s="106">
        <f t="shared" si="96"/>
        <v>100</v>
      </c>
      <c r="X158" s="106">
        <f t="shared" si="97"/>
        <v>100</v>
      </c>
      <c r="Y158" s="106">
        <f t="shared" si="98"/>
        <v>100</v>
      </c>
      <c r="Z158" s="106">
        <f t="shared" si="99"/>
        <v>100</v>
      </c>
      <c r="AA158" s="106">
        <f t="shared" si="100"/>
        <v>100</v>
      </c>
      <c r="AB158" s="106">
        <f t="shared" si="101"/>
        <v>100</v>
      </c>
      <c r="AC158" s="67"/>
      <c r="AD158" s="64" t="s">
        <v>103</v>
      </c>
      <c r="AF158" s="155"/>
      <c r="AG158" s="156"/>
      <c r="AH158" s="156"/>
      <c r="AI158" s="156"/>
      <c r="AJ158" s="156"/>
      <c r="AK158" s="156"/>
      <c r="AL158" s="156"/>
      <c r="AM158" s="156"/>
      <c r="AN158" s="156"/>
      <c r="AO158" s="156"/>
      <c r="AP158" s="157"/>
    </row>
    <row r="159" spans="1:42" s="83" customFormat="1" ht="13">
      <c r="A159" s="3"/>
      <c r="B159" s="20" t="s">
        <v>29</v>
      </c>
      <c r="C159" s="26">
        <f>INDEX(Inputs!F$4:F$183,MATCH($B159&amp;$C$144,Inputs!$E$4:$E$183,0))</f>
        <v>45.445877872852861</v>
      </c>
      <c r="D159" s="26">
        <f>INDEX(Inputs!G$4:G$183,MATCH($B159&amp;$C$144,Inputs!$E$4:$E$183,0))</f>
        <v>45.851471896414502</v>
      </c>
      <c r="E159" s="26">
        <f>INDEX(Inputs!H$4:H$183,MATCH($B159&amp;$C$144,Inputs!$E$4:$E$183,0))</f>
        <v>46.800161934599657</v>
      </c>
      <c r="F159" s="26">
        <f>INDEX(Inputs!I$4:I$183,MATCH($B159&amp;$C$144,Inputs!$E$4:$E$183,0))</f>
        <v>47.124601287774567</v>
      </c>
      <c r="G159" s="26">
        <f>INDEX(Inputs!J$4:J$183,MATCH($B159&amp;$C$144,Inputs!$E$4:$E$183,0))</f>
        <v>47.851748292128597</v>
      </c>
      <c r="H159" s="26">
        <f>INDEX(Inputs!K$4:K$183,MATCH($B159&amp;$C$144,Inputs!$E$4:$E$183,0))</f>
        <v>49.049853156477617</v>
      </c>
      <c r="I159" s="26">
        <f>INDEX(Inputs!L$4:L$183,MATCH($B159&amp;$C$144,Inputs!$E$4:$E$183,0))</f>
        <v>48.035562336785894</v>
      </c>
      <c r="J159" s="26">
        <f>INDEX(Inputs!M$4:M$183,MATCH($B159&amp;$C$144,Inputs!$E$4:$E$183,0))</f>
        <v>50.29719495517773</v>
      </c>
      <c r="K159" s="112">
        <f>INDEX(Inputs!N$4:N$183,MATCH($B159&amp;$C$144,Inputs!$E$4:$E$183,0))</f>
        <v>48.036561483094886</v>
      </c>
      <c r="L159" s="112">
        <f>INDEX(Inputs!O$4:O$183,MATCH($B159&amp;$C$144,Inputs!$E$4:$E$183,0))</f>
        <v>48.036561483094907</v>
      </c>
      <c r="M159" s="112">
        <f>INDEX(Inputs!P$4:P$183,MATCH($B159&amp;$C$144,Inputs!$E$4:$E$183,0))</f>
        <v>48.036561483094907</v>
      </c>
      <c r="N159" s="112">
        <f>INDEX(Inputs!Q$4:Q$183,MATCH($B159&amp;$C$144,Inputs!$E$4:$E$183,0))</f>
        <v>48.036561483094907</v>
      </c>
      <c r="O159" s="112">
        <f>INDEX(Inputs!R$4:R$183,MATCH($B159&amp;$C$144,Inputs!$E$4:$E$183,0))</f>
        <v>48.036561483094928</v>
      </c>
      <c r="P159" s="112">
        <f>INDEX(Inputs!S$4:S$183,MATCH($B159&amp;$C$144,Inputs!$E$4:$E$183,0))</f>
        <v>48.036561483094893</v>
      </c>
      <c r="Q159" s="109">
        <f t="shared" ref="Q159:V160" si="109">(Q103/Q131)*100</f>
        <v>50.322787383473191</v>
      </c>
      <c r="R159" s="109">
        <f t="shared" si="109"/>
        <v>50.907643678219351</v>
      </c>
      <c r="S159" s="109">
        <f t="shared" si="109"/>
        <v>51.484174704292307</v>
      </c>
      <c r="T159" s="109">
        <f t="shared" si="109"/>
        <v>52.052556967306018</v>
      </c>
      <c r="U159" s="109">
        <f t="shared" si="109"/>
        <v>52.612962018382447</v>
      </c>
      <c r="V159" s="109">
        <f t="shared" si="109"/>
        <v>53.165556626780166</v>
      </c>
      <c r="W159" s="106">
        <f t="shared" si="96"/>
        <v>48.036561483094886</v>
      </c>
      <c r="X159" s="106">
        <f t="shared" si="97"/>
        <v>48.036561483094907</v>
      </c>
      <c r="Y159" s="106">
        <f t="shared" si="98"/>
        <v>48.036561483094907</v>
      </c>
      <c r="Z159" s="106">
        <f t="shared" si="99"/>
        <v>48.036561483094907</v>
      </c>
      <c r="AA159" s="106">
        <f t="shared" si="100"/>
        <v>48.036561483094928</v>
      </c>
      <c r="AB159" s="106">
        <f t="shared" si="101"/>
        <v>48.036561483094893</v>
      </c>
      <c r="AC159" s="67"/>
      <c r="AD159" s="64" t="s">
        <v>103</v>
      </c>
    </row>
    <row r="160" spans="1:42" s="83" customFormat="1" ht="13">
      <c r="A160" s="3"/>
      <c r="B160" s="20" t="s">
        <v>30</v>
      </c>
      <c r="C160" s="26">
        <f>INDEX(Inputs!F$4:F$183,MATCH($B160&amp;$C$144,Inputs!$E$4:$E$183,0))</f>
        <v>93.750549846043128</v>
      </c>
      <c r="D160" s="26">
        <f>INDEX(Inputs!G$4:G$183,MATCH($B160&amp;$C$144,Inputs!$E$4:$E$183,0))</f>
        <v>93.872700715470486</v>
      </c>
      <c r="E160" s="26">
        <f>INDEX(Inputs!H$4:H$183,MATCH($B160&amp;$C$144,Inputs!$E$4:$E$183,0))</f>
        <v>94.115193320718049</v>
      </c>
      <c r="F160" s="26">
        <f>INDEX(Inputs!I$4:I$183,MATCH($B160&amp;$C$144,Inputs!$E$4:$E$183,0))</f>
        <v>94.218738464600136</v>
      </c>
      <c r="G160" s="26">
        <f>INDEX(Inputs!J$4:J$183,MATCH($B160&amp;$C$144,Inputs!$E$4:$E$183,0))</f>
        <v>94.232676434832683</v>
      </c>
      <c r="H160" s="26">
        <f>INDEX(Inputs!K$4:K$183,MATCH($B160&amp;$C$144,Inputs!$E$4:$E$183,0))</f>
        <v>94.238059730779781</v>
      </c>
      <c r="I160" s="26">
        <f>INDEX(Inputs!L$4:L$183,MATCH($B160&amp;$C$144,Inputs!$E$4:$E$183,0))</f>
        <v>95.807628575651705</v>
      </c>
      <c r="J160" s="26">
        <f>INDEX(Inputs!M$4:M$183,MATCH($B160&amp;$C$144,Inputs!$E$4:$E$183,0))</f>
        <v>95.152273288855952</v>
      </c>
      <c r="K160" s="112">
        <f>INDEX(Inputs!N$4:N$183,MATCH($B160&amp;$C$144,Inputs!$E$4:$E$183,0))</f>
        <v>95.864380928170831</v>
      </c>
      <c r="L160" s="112">
        <f>INDEX(Inputs!O$4:O$183,MATCH($B160&amp;$C$144,Inputs!$E$4:$E$183,0))</f>
        <v>95.892521789377369</v>
      </c>
      <c r="M160" s="112">
        <f>INDEX(Inputs!P$4:P$183,MATCH($B160&amp;$C$144,Inputs!$E$4:$E$183,0))</f>
        <v>95.921379109028109</v>
      </c>
      <c r="N160" s="112">
        <f>INDEX(Inputs!Q$4:Q$183,MATCH($B160&amp;$C$144,Inputs!$E$4:$E$183,0))</f>
        <v>95.949987300182698</v>
      </c>
      <c r="O160" s="112">
        <f>INDEX(Inputs!R$4:R$183,MATCH($B160&amp;$C$144,Inputs!$E$4:$E$183,0))</f>
        <v>95.980028483423325</v>
      </c>
      <c r="P160" s="112">
        <f>INDEX(Inputs!S$4:S$183,MATCH($B160&amp;$C$144,Inputs!$E$4:$E$183,0))</f>
        <v>96.01064497501946</v>
      </c>
      <c r="Q160" s="109">
        <f t="shared" si="109"/>
        <v>95.472484911272048</v>
      </c>
      <c r="R160" s="109">
        <f t="shared" si="109"/>
        <v>95.694711659463735</v>
      </c>
      <c r="S160" s="109">
        <f t="shared" si="109"/>
        <v>95.913911049378655</v>
      </c>
      <c r="T160" s="109">
        <f t="shared" si="109"/>
        <v>96.130144524303375</v>
      </c>
      <c r="U160" s="109">
        <f t="shared" si="109"/>
        <v>96.343471875960034</v>
      </c>
      <c r="V160" s="109">
        <f t="shared" si="109"/>
        <v>96.5539512996274</v>
      </c>
      <c r="W160" s="106">
        <f t="shared" si="96"/>
        <v>95.864380928170831</v>
      </c>
      <c r="X160" s="106">
        <f t="shared" si="97"/>
        <v>95.892521789377369</v>
      </c>
      <c r="Y160" s="106">
        <f t="shared" si="98"/>
        <v>95.921379109028109</v>
      </c>
      <c r="Z160" s="106">
        <f t="shared" si="99"/>
        <v>95.949987300182698</v>
      </c>
      <c r="AA160" s="106">
        <f t="shared" si="100"/>
        <v>95.980028483423325</v>
      </c>
      <c r="AB160" s="106">
        <f t="shared" si="101"/>
        <v>96.01064497501946</v>
      </c>
      <c r="AC160" s="67"/>
      <c r="AD160" s="64" t="s">
        <v>103</v>
      </c>
    </row>
    <row r="161" spans="1:42" s="83" customFormat="1" ht="13">
      <c r="A161" s="3"/>
      <c r="B161" s="20" t="s">
        <v>31</v>
      </c>
      <c r="C161" s="26">
        <f>INDEX(Inputs!F$4:F$183,MATCH($B161&amp;$C$144,Inputs!$E$4:$E$183,0))</f>
        <v>87.660211658939758</v>
      </c>
      <c r="D161" s="26">
        <f>INDEX(Inputs!G$4:G$183,MATCH($B161&amp;$C$144,Inputs!$E$4:$E$183,0))</f>
        <v>89.141820885099293</v>
      </c>
      <c r="E161" s="26">
        <f>INDEX(Inputs!H$4:H$183,MATCH($B161&amp;$C$144,Inputs!$E$4:$E$183,0))</f>
        <v>90.387532147802958</v>
      </c>
      <c r="F161" s="26">
        <f>INDEX(Inputs!I$4:I$183,MATCH($B161&amp;$C$144,Inputs!$E$4:$E$183,0))</f>
        <v>89.863534824055037</v>
      </c>
      <c r="G161" s="26">
        <f>INDEX(Inputs!J$4:J$183,MATCH($B161&amp;$C$144,Inputs!$E$4:$E$183,0))</f>
        <v>91.111355633802802</v>
      </c>
      <c r="H161" s="26">
        <f>INDEX(Inputs!K$4:K$183,MATCH($B161&amp;$C$144,Inputs!$E$4:$E$183,0))</f>
        <v>90.977896143179024</v>
      </c>
      <c r="I161" s="26">
        <f>INDEX(Inputs!L$4:L$183,MATCH($B161&amp;$C$144,Inputs!$E$4:$E$183,0))</f>
        <v>95.216878380944209</v>
      </c>
      <c r="J161" s="26">
        <f>INDEX(Inputs!M$4:M$183,MATCH($B161&amp;$C$144,Inputs!$E$4:$E$183,0))</f>
        <v>96.072938633764537</v>
      </c>
      <c r="K161" s="112">
        <f>INDEX(Inputs!N$4:N$183,MATCH($B161&amp;$C$144,Inputs!$E$4:$E$183,0))</f>
        <v>96.202693063085846</v>
      </c>
      <c r="L161" s="112">
        <f>INDEX(Inputs!O$4:O$183,MATCH($B161&amp;$C$144,Inputs!$E$4:$E$183,0))</f>
        <v>96.183255211731236</v>
      </c>
      <c r="M161" s="112">
        <f>INDEX(Inputs!P$4:P$183,MATCH($B161&amp;$C$144,Inputs!$E$4:$E$183,0))</f>
        <v>96.225124526443395</v>
      </c>
      <c r="N161" s="112">
        <f>INDEX(Inputs!Q$4:Q$183,MATCH($B161&amp;$C$144,Inputs!$E$4:$E$183,0))</f>
        <v>95.963161817172832</v>
      </c>
      <c r="O161" s="112">
        <f>INDEX(Inputs!R$4:R$183,MATCH($B161&amp;$C$144,Inputs!$E$4:$E$183,0))</f>
        <v>96.036000803110937</v>
      </c>
      <c r="P161" s="112">
        <f>INDEX(Inputs!S$4:S$183,MATCH($B161&amp;$C$144,Inputs!$E$4:$E$183,0))</f>
        <v>96.129596816349391</v>
      </c>
      <c r="Q161" s="108">
        <f>AVERAGE($H$161:$J$161)</f>
        <v>94.089237719295923</v>
      </c>
      <c r="R161" s="108">
        <f t="shared" ref="R161:V161" si="110">AVERAGE($H$161:$J$161)</f>
        <v>94.089237719295923</v>
      </c>
      <c r="S161" s="108">
        <f t="shared" si="110"/>
        <v>94.089237719295923</v>
      </c>
      <c r="T161" s="108">
        <f t="shared" si="110"/>
        <v>94.089237719295923</v>
      </c>
      <c r="U161" s="108">
        <f t="shared" si="110"/>
        <v>94.089237719295923</v>
      </c>
      <c r="V161" s="108">
        <f t="shared" si="110"/>
        <v>94.089237719295923</v>
      </c>
      <c r="W161" s="106">
        <f t="shared" si="96"/>
        <v>96.202693063085846</v>
      </c>
      <c r="X161" s="106">
        <f t="shared" si="97"/>
        <v>96.183255211731236</v>
      </c>
      <c r="Y161" s="106">
        <f t="shared" si="98"/>
        <v>96.225124526443395</v>
      </c>
      <c r="Z161" s="106">
        <f t="shared" si="99"/>
        <v>95.963161817172832</v>
      </c>
      <c r="AA161" s="106">
        <f t="shared" si="100"/>
        <v>96.036000803110937</v>
      </c>
      <c r="AB161" s="106">
        <f t="shared" si="101"/>
        <v>96.129596816349391</v>
      </c>
      <c r="AC161" s="67"/>
      <c r="AD161" s="64" t="s">
        <v>103</v>
      </c>
    </row>
    <row r="162" spans="1:42" s="83" customFormat="1" ht="13">
      <c r="A162" s="3"/>
      <c r="B162" s="20" t="s">
        <v>32</v>
      </c>
      <c r="C162" s="26">
        <f>INDEX(Inputs!F$4:F$183,MATCH($B162&amp;$C$144,Inputs!$E$4:$E$183,0))</f>
        <v>98.698029060566824</v>
      </c>
      <c r="D162" s="26">
        <f>INDEX(Inputs!G$4:G$183,MATCH($B162&amp;$C$144,Inputs!$E$4:$E$183,0))</f>
        <v>98.720250601673243</v>
      </c>
      <c r="E162" s="26">
        <f>INDEX(Inputs!H$4:H$183,MATCH($B162&amp;$C$144,Inputs!$E$4:$E$183,0))</f>
        <v>98.567507613640643</v>
      </c>
      <c r="F162" s="26">
        <f>INDEX(Inputs!I$4:I$183,MATCH($B162&amp;$C$144,Inputs!$E$4:$E$183,0))</f>
        <v>98.435165820137442</v>
      </c>
      <c r="G162" s="26">
        <f>INDEX(Inputs!J$4:J$183,MATCH($B162&amp;$C$144,Inputs!$E$4:$E$183,0))</f>
        <v>98.392682375969258</v>
      </c>
      <c r="H162" s="26">
        <f>INDEX(Inputs!K$4:K$183,MATCH($B162&amp;$C$144,Inputs!$E$4:$E$183,0))</f>
        <v>98.404197180019679</v>
      </c>
      <c r="I162" s="26">
        <f>INDEX(Inputs!L$4:L$183,MATCH($B162&amp;$C$144,Inputs!$E$4:$E$183,0))</f>
        <v>98.684634959320448</v>
      </c>
      <c r="J162" s="26">
        <f>INDEX(Inputs!M$4:M$183,MATCH($B162&amp;$C$144,Inputs!$E$4:$E$183,0))</f>
        <v>99.465071265176832</v>
      </c>
      <c r="K162" s="112">
        <f>INDEX(Inputs!N$4:N$183,MATCH($B162&amp;$C$144,Inputs!$E$4:$E$183,0))</f>
        <v>98.68421052631578</v>
      </c>
      <c r="L162" s="112">
        <f>INDEX(Inputs!O$4:O$183,MATCH($B162&amp;$C$144,Inputs!$E$4:$E$183,0))</f>
        <v>98.687364035249416</v>
      </c>
      <c r="M162" s="112">
        <f>INDEX(Inputs!P$4:P$183,MATCH($B162&amp;$C$144,Inputs!$E$4:$E$183,0))</f>
        <v>98.685619346501753</v>
      </c>
      <c r="N162" s="112">
        <f>INDEX(Inputs!Q$4:Q$183,MATCH($B162&amp;$C$144,Inputs!$E$4:$E$183,0))</f>
        <v>98.685817939510599</v>
      </c>
      <c r="O162" s="112">
        <f>INDEX(Inputs!R$4:R$183,MATCH($B162&amp;$C$144,Inputs!$E$4:$E$183,0))</f>
        <v>98.685627297367532</v>
      </c>
      <c r="P162" s="112">
        <f>INDEX(Inputs!S$4:S$183,MATCH($B162&amp;$C$144,Inputs!$E$4:$E$183,0))</f>
        <v>98.685533420219684</v>
      </c>
      <c r="Q162" s="109">
        <f t="shared" ref="Q162:V162" si="111">(Q106/Q134)*100</f>
        <v>98.931246543467537</v>
      </c>
      <c r="R162" s="109">
        <f t="shared" si="111"/>
        <v>98.985851296173166</v>
      </c>
      <c r="S162" s="109">
        <f t="shared" si="111"/>
        <v>99.039758260116912</v>
      </c>
      <c r="T162" s="109">
        <f t="shared" si="111"/>
        <v>99.092980725840391</v>
      </c>
      <c r="U162" s="109">
        <f t="shared" si="111"/>
        <v>99.145531648494128</v>
      </c>
      <c r="V162" s="109">
        <f t="shared" si="111"/>
        <v>99.1974236583508</v>
      </c>
      <c r="W162" s="106">
        <f t="shared" si="96"/>
        <v>98.68421052631578</v>
      </c>
      <c r="X162" s="106">
        <f t="shared" si="97"/>
        <v>98.687364035249416</v>
      </c>
      <c r="Y162" s="106">
        <f t="shared" si="98"/>
        <v>98.685619346501753</v>
      </c>
      <c r="Z162" s="106">
        <f t="shared" si="99"/>
        <v>98.685817939510599</v>
      </c>
      <c r="AA162" s="106">
        <f t="shared" si="100"/>
        <v>98.685627297367532</v>
      </c>
      <c r="AB162" s="106">
        <f t="shared" si="101"/>
        <v>98.685533420219684</v>
      </c>
      <c r="AC162" s="68"/>
      <c r="AD162" s="64" t="s">
        <v>103</v>
      </c>
    </row>
    <row r="163" spans="1:42" s="83" customFormat="1" ht="13">
      <c r="A163" s="3"/>
      <c r="B163" s="20" t="s">
        <v>33</v>
      </c>
      <c r="C163" s="26">
        <f>INDEX(Inputs!F$4:F$183,MATCH($B163&amp;$C$144,Inputs!$E$4:$E$183,0))</f>
        <v>95.77006507592192</v>
      </c>
      <c r="D163" s="26">
        <f>INDEX(Inputs!G$4:G$183,MATCH($B163&amp;$C$144,Inputs!$E$4:$E$183,0))</f>
        <v>95.568039950062428</v>
      </c>
      <c r="E163" s="26">
        <f>INDEX(Inputs!H$4:H$183,MATCH($B163&amp;$C$144,Inputs!$E$4:$E$183,0))</f>
        <v>95.864039705218829</v>
      </c>
      <c r="F163" s="26">
        <f>INDEX(Inputs!I$4:I$183,MATCH($B163&amp;$C$144,Inputs!$E$4:$E$183,0))</f>
        <v>96.440332444723225</v>
      </c>
      <c r="G163" s="26">
        <f>INDEX(Inputs!J$4:J$183,MATCH($B163&amp;$C$144,Inputs!$E$4:$E$183,0))</f>
        <v>100</v>
      </c>
      <c r="H163" s="26">
        <f>INDEX(Inputs!K$4:K$183,MATCH($B163&amp;$C$144,Inputs!$E$4:$E$183,0))</f>
        <v>100</v>
      </c>
      <c r="I163" s="26">
        <f>INDEX(Inputs!L$4:L$183,MATCH($B163&amp;$C$144,Inputs!$E$4:$E$183,0))</f>
        <v>100</v>
      </c>
      <c r="J163" s="26">
        <f>INDEX(Inputs!M$4:M$183,MATCH($B163&amp;$C$144,Inputs!$E$4:$E$183,0))</f>
        <v>100</v>
      </c>
      <c r="K163" s="112">
        <f>INDEX(Inputs!N$4:N$183,MATCH($B163&amp;$C$144,Inputs!$E$4:$E$183,0))</f>
        <v>0</v>
      </c>
      <c r="L163" s="112">
        <f>INDEX(Inputs!O$4:O$183,MATCH($B163&amp;$C$144,Inputs!$E$4:$E$183,0))</f>
        <v>0</v>
      </c>
      <c r="M163" s="112">
        <f>INDEX(Inputs!P$4:P$183,MATCH($B163&amp;$C$144,Inputs!$E$4:$E$183,0))</f>
        <v>0</v>
      </c>
      <c r="N163" s="112">
        <f>INDEX(Inputs!Q$4:Q$183,MATCH($B163&amp;$C$144,Inputs!$E$4:$E$183,0))</f>
        <v>0</v>
      </c>
      <c r="O163" s="112">
        <f>INDEX(Inputs!R$4:R$183,MATCH($B163&amp;$C$144,Inputs!$E$4:$E$183,0))</f>
        <v>0</v>
      </c>
      <c r="P163" s="112">
        <f>INDEX(Inputs!S$4:S$183,MATCH($B163&amp;$C$144,Inputs!$E$4:$E$183,0))</f>
        <v>0</v>
      </c>
      <c r="Q163" s="108">
        <f>AVERAGE($H$163:$J$163)</f>
        <v>100</v>
      </c>
      <c r="R163" s="108">
        <f t="shared" ref="R163:V163" si="112">AVERAGE($H$163:$J$163)</f>
        <v>100</v>
      </c>
      <c r="S163" s="108">
        <f t="shared" si="112"/>
        <v>100</v>
      </c>
      <c r="T163" s="108">
        <f t="shared" si="112"/>
        <v>100</v>
      </c>
      <c r="U163" s="108">
        <f t="shared" si="112"/>
        <v>100</v>
      </c>
      <c r="V163" s="108">
        <f t="shared" si="112"/>
        <v>100</v>
      </c>
      <c r="W163" s="106">
        <f t="shared" si="96"/>
        <v>100</v>
      </c>
      <c r="X163" s="106">
        <f t="shared" si="97"/>
        <v>100</v>
      </c>
      <c r="Y163" s="106">
        <f t="shared" si="98"/>
        <v>100</v>
      </c>
      <c r="Z163" s="106">
        <f t="shared" si="99"/>
        <v>100</v>
      </c>
      <c r="AA163" s="106">
        <f t="shared" si="100"/>
        <v>100</v>
      </c>
      <c r="AB163" s="106">
        <f t="shared" si="101"/>
        <v>100</v>
      </c>
      <c r="AC163" s="69"/>
      <c r="AD163" s="64" t="s">
        <v>39</v>
      </c>
    </row>
    <row r="164" spans="1:42" s="83" customFormat="1" ht="13">
      <c r="A164" s="3"/>
      <c r="B164" s="20" t="s">
        <v>34</v>
      </c>
      <c r="C164" s="26">
        <f>INDEX(Inputs!F$4:F$183,MATCH($B164&amp;$C$144,Inputs!$E$4:$E$183,0))</f>
        <v>24.538018782187208</v>
      </c>
      <c r="D164" s="26">
        <f>INDEX(Inputs!G$4:G$183,MATCH($B164&amp;$C$144,Inputs!$E$4:$E$183,0))</f>
        <v>17.018623860360009</v>
      </c>
      <c r="E164" s="26">
        <f>INDEX(Inputs!H$4:H$183,MATCH($B164&amp;$C$144,Inputs!$E$4:$E$183,0))</f>
        <v>19.018785902810119</v>
      </c>
      <c r="F164" s="26">
        <f>INDEX(Inputs!I$4:I$183,MATCH($B164&amp;$C$144,Inputs!$E$4:$E$183,0))</f>
        <v>18.900315143473208</v>
      </c>
      <c r="G164" s="26">
        <f>INDEX(Inputs!J$4:J$183,MATCH($B164&amp;$C$144,Inputs!$E$4:$E$183,0))</f>
        <v>45.500809622947024</v>
      </c>
      <c r="H164" s="26">
        <f>INDEX(Inputs!K$4:K$183,MATCH($B164&amp;$C$144,Inputs!$E$4:$E$183,0))</f>
        <v>53.624908176527086</v>
      </c>
      <c r="I164" s="26">
        <f>INDEX(Inputs!L$4:L$183,MATCH($B164&amp;$C$144,Inputs!$E$4:$E$183,0))</f>
        <v>56.799508132580634</v>
      </c>
      <c r="J164" s="26">
        <f>INDEX(Inputs!M$4:M$183,MATCH($B164&amp;$C$144,Inputs!$E$4:$E$183,0))</f>
        <v>60.316307142058804</v>
      </c>
      <c r="K164" s="112">
        <f>INDEX(Inputs!N$4:N$183,MATCH($B164&amp;$C$144,Inputs!$E$4:$E$183,0))</f>
        <v>56.803320634559604</v>
      </c>
      <c r="L164" s="112">
        <f>INDEX(Inputs!O$4:O$183,MATCH($B164&amp;$C$144,Inputs!$E$4:$E$183,0))</f>
        <v>56.798850574712645</v>
      </c>
      <c r="M164" s="112">
        <f>INDEX(Inputs!P$4:P$183,MATCH($B164&amp;$C$144,Inputs!$E$4:$E$183,0))</f>
        <v>59.410944579993028</v>
      </c>
      <c r="N164" s="112">
        <f>INDEX(Inputs!Q$4:Q$183,MATCH($B164&amp;$C$144,Inputs!$E$4:$E$183,0))</f>
        <v>59.80677453148644</v>
      </c>
      <c r="O164" s="112">
        <f>INDEX(Inputs!R$4:R$183,MATCH($B164&amp;$C$144,Inputs!$E$4:$E$183,0))</f>
        <v>59.837752042795834</v>
      </c>
      <c r="P164" s="112">
        <f>INDEX(Inputs!S$4:S$183,MATCH($B164&amp;$C$144,Inputs!$E$4:$E$183,0))</f>
        <v>59.86584352368515</v>
      </c>
      <c r="Q164" s="108">
        <f>AVERAGE($H$164:$J$164)</f>
        <v>56.913574483722179</v>
      </c>
      <c r="R164" s="108">
        <f t="shared" ref="R164:V164" si="113">AVERAGE($H$164:$J$164)</f>
        <v>56.913574483722179</v>
      </c>
      <c r="S164" s="108">
        <f t="shared" si="113"/>
        <v>56.913574483722179</v>
      </c>
      <c r="T164" s="108">
        <f t="shared" si="113"/>
        <v>56.913574483722179</v>
      </c>
      <c r="U164" s="108">
        <f t="shared" si="113"/>
        <v>56.913574483722179</v>
      </c>
      <c r="V164" s="108">
        <f t="shared" si="113"/>
        <v>56.913574483722179</v>
      </c>
      <c r="W164" s="106">
        <f t="shared" si="96"/>
        <v>56.803320634559604</v>
      </c>
      <c r="X164" s="106">
        <f t="shared" si="97"/>
        <v>56.798850574712645</v>
      </c>
      <c r="Y164" s="106">
        <f t="shared" si="98"/>
        <v>59.410944579993028</v>
      </c>
      <c r="Z164" s="106">
        <f t="shared" si="99"/>
        <v>59.80677453148644</v>
      </c>
      <c r="AA164" s="106">
        <f t="shared" si="100"/>
        <v>59.837752042795834</v>
      </c>
      <c r="AB164" s="106">
        <f t="shared" si="101"/>
        <v>59.86584352368515</v>
      </c>
      <c r="AC164" s="70"/>
      <c r="AD164" s="64" t="s">
        <v>103</v>
      </c>
    </row>
    <row r="165" spans="1:42" s="83" customFormat="1" ht="13">
      <c r="A165" s="3"/>
      <c r="B165" s="20" t="s">
        <v>35</v>
      </c>
      <c r="C165" s="26">
        <f>INDEX(Inputs!F$4:F$183,MATCH($B165&amp;$C$144,Inputs!$E$4:$E$183,0))</f>
        <v>100</v>
      </c>
      <c r="D165" s="26">
        <f>INDEX(Inputs!G$4:G$183,MATCH($B165&amp;$C$144,Inputs!$E$4:$E$183,0))</f>
        <v>100</v>
      </c>
      <c r="E165" s="26">
        <f>INDEX(Inputs!H$4:H$183,MATCH($B165&amp;$C$144,Inputs!$E$4:$E$183,0))</f>
        <v>99.999999999999972</v>
      </c>
      <c r="F165" s="26">
        <f>INDEX(Inputs!I$4:I$183,MATCH($B165&amp;$C$144,Inputs!$E$4:$E$183,0))</f>
        <v>100</v>
      </c>
      <c r="G165" s="26">
        <f>INDEX(Inputs!J$4:J$183,MATCH($B165&amp;$C$144,Inputs!$E$4:$E$183,0))</f>
        <v>100</v>
      </c>
      <c r="H165" s="26">
        <f>INDEX(Inputs!K$4:K$183,MATCH($B165&amp;$C$144,Inputs!$E$4:$E$183,0))</f>
        <v>100</v>
      </c>
      <c r="I165" s="26">
        <f>INDEX(Inputs!L$4:L$183,MATCH($B165&amp;$C$144,Inputs!$E$4:$E$183,0))</f>
        <v>100</v>
      </c>
      <c r="J165" s="26">
        <f>INDEX(Inputs!M$4:M$183,MATCH($B165&amp;$C$144,Inputs!$E$4:$E$183,0))</f>
        <v>100</v>
      </c>
      <c r="K165" s="112">
        <f>INDEX(Inputs!N$4:N$183,MATCH($B165&amp;$C$144,Inputs!$E$4:$E$183,0))</f>
        <v>100</v>
      </c>
      <c r="L165" s="112">
        <f>INDEX(Inputs!O$4:O$183,MATCH($B165&amp;$C$144,Inputs!$E$4:$E$183,0))</f>
        <v>100</v>
      </c>
      <c r="M165" s="112">
        <f>INDEX(Inputs!P$4:P$183,MATCH($B165&amp;$C$144,Inputs!$E$4:$E$183,0))</f>
        <v>100</v>
      </c>
      <c r="N165" s="112">
        <f>INDEX(Inputs!Q$4:Q$183,MATCH($B165&amp;$C$144,Inputs!$E$4:$E$183,0))</f>
        <v>100</v>
      </c>
      <c r="O165" s="112">
        <f>INDEX(Inputs!R$4:R$183,MATCH($B165&amp;$C$144,Inputs!$E$4:$E$183,0))</f>
        <v>100</v>
      </c>
      <c r="P165" s="112">
        <f>INDEX(Inputs!S$4:S$183,MATCH($B165&amp;$C$144,Inputs!$E$4:$E$183,0))</f>
        <v>100.00000000000003</v>
      </c>
      <c r="Q165" s="108">
        <f>AVERAGE($H$165:$J$165)</f>
        <v>100</v>
      </c>
      <c r="R165" s="108">
        <f t="shared" ref="R165:V165" si="114">AVERAGE($H$165:$J$165)</f>
        <v>100</v>
      </c>
      <c r="S165" s="108">
        <f t="shared" si="114"/>
        <v>100</v>
      </c>
      <c r="T165" s="108">
        <f t="shared" si="114"/>
        <v>100</v>
      </c>
      <c r="U165" s="108">
        <f t="shared" si="114"/>
        <v>100</v>
      </c>
      <c r="V165" s="108">
        <f t="shared" si="114"/>
        <v>100</v>
      </c>
      <c r="W165" s="106">
        <f t="shared" si="96"/>
        <v>100</v>
      </c>
      <c r="X165" s="106">
        <f t="shared" si="97"/>
        <v>100</v>
      </c>
      <c r="Y165" s="106">
        <f t="shared" si="98"/>
        <v>100</v>
      </c>
      <c r="Z165" s="106">
        <f t="shared" si="99"/>
        <v>100</v>
      </c>
      <c r="AA165" s="106">
        <f t="shared" si="100"/>
        <v>100</v>
      </c>
      <c r="AB165" s="106">
        <f t="shared" si="101"/>
        <v>100.00000000000003</v>
      </c>
      <c r="AC165" s="70"/>
      <c r="AD165" s="64" t="s">
        <v>103</v>
      </c>
    </row>
    <row r="166" spans="1:42" s="83" customFormat="1" ht="13">
      <c r="A166" s="3"/>
      <c r="B166" s="20" t="s">
        <v>36</v>
      </c>
      <c r="C166" s="26">
        <f>INDEX(Inputs!F$4:F$183,MATCH($B166&amp;$C$144,Inputs!$E$4:$E$183,0))</f>
        <v>83.202368627075046</v>
      </c>
      <c r="D166" s="26">
        <f>INDEX(Inputs!G$4:G$183,MATCH($B166&amp;$C$144,Inputs!$E$4:$E$183,0))</f>
        <v>83.192662856727935</v>
      </c>
      <c r="E166" s="26">
        <f>INDEX(Inputs!H$4:H$183,MATCH($B166&amp;$C$144,Inputs!$E$4:$E$183,0))</f>
        <v>82.666888187300543</v>
      </c>
      <c r="F166" s="26">
        <f>INDEX(Inputs!I$4:I$183,MATCH($B166&amp;$C$144,Inputs!$E$4:$E$183,0))</f>
        <v>86.675201258016656</v>
      </c>
      <c r="G166" s="26">
        <f>INDEX(Inputs!J$4:J$183,MATCH($B166&amp;$C$144,Inputs!$E$4:$E$183,0))</f>
        <v>86.753403815394222</v>
      </c>
      <c r="H166" s="26">
        <f>INDEX(Inputs!K$4:K$183,MATCH($B166&amp;$C$144,Inputs!$E$4:$E$183,0))</f>
        <v>87.119329228102814</v>
      </c>
      <c r="I166" s="26">
        <f>INDEX(Inputs!L$4:L$183,MATCH($B166&amp;$C$144,Inputs!$E$4:$E$183,0))</f>
        <v>87.632530365194782</v>
      </c>
      <c r="J166" s="26">
        <f>INDEX(Inputs!M$4:M$183,MATCH($B166&amp;$C$144,Inputs!$E$4:$E$183,0))</f>
        <v>87.953937784459839</v>
      </c>
      <c r="K166" s="112">
        <f>INDEX(Inputs!N$4:N$183,MATCH($B166&amp;$C$144,Inputs!$E$4:$E$183,0))</f>
        <v>87.027585494369248</v>
      </c>
      <c r="L166" s="112">
        <f>INDEX(Inputs!O$4:O$183,MATCH($B166&amp;$C$144,Inputs!$E$4:$E$183,0))</f>
        <v>87.06212620529719</v>
      </c>
      <c r="M166" s="112">
        <f>INDEX(Inputs!P$4:P$183,MATCH($B166&amp;$C$144,Inputs!$E$4:$E$183,0))</f>
        <v>87.533495736906204</v>
      </c>
      <c r="N166" s="112">
        <f>INDEX(Inputs!Q$4:Q$183,MATCH($B166&amp;$C$144,Inputs!$E$4:$E$183,0))</f>
        <v>87.499999999999972</v>
      </c>
      <c r="O166" s="112">
        <f>INDEX(Inputs!R$4:R$183,MATCH($B166&amp;$C$144,Inputs!$E$4:$E$183,0))</f>
        <v>89.05222204395956</v>
      </c>
      <c r="P166" s="112">
        <f>INDEX(Inputs!S$4:S$183,MATCH($B166&amp;$C$144,Inputs!$E$4:$E$183,0))</f>
        <v>88.907298149195839</v>
      </c>
      <c r="Q166" s="109">
        <f t="shared" ref="Q166:V166" si="115">(Q110/Q138)*100</f>
        <v>89.365515528835004</v>
      </c>
      <c r="R166" s="109">
        <f t="shared" si="115"/>
        <v>90.199283239021426</v>
      </c>
      <c r="S166" s="109">
        <f t="shared" si="115"/>
        <v>91.036419824219522</v>
      </c>
      <c r="T166" s="109">
        <f t="shared" si="115"/>
        <v>91.876945743893913</v>
      </c>
      <c r="U166" s="109">
        <f t="shared" si="115"/>
        <v>92.7208816235147</v>
      </c>
      <c r="V166" s="109">
        <f t="shared" si="115"/>
        <v>93.568248256244544</v>
      </c>
      <c r="W166" s="106">
        <f t="shared" si="96"/>
        <v>87.027585494369248</v>
      </c>
      <c r="X166" s="106">
        <f t="shared" si="97"/>
        <v>87.06212620529719</v>
      </c>
      <c r="Y166" s="106">
        <f t="shared" si="98"/>
        <v>87.533495736906204</v>
      </c>
      <c r="Z166" s="106">
        <f t="shared" si="99"/>
        <v>87.499999999999972</v>
      </c>
      <c r="AA166" s="106">
        <f t="shared" si="100"/>
        <v>89.05222204395956</v>
      </c>
      <c r="AB166" s="106">
        <f t="shared" si="101"/>
        <v>88.907298149195839</v>
      </c>
      <c r="AC166" s="70"/>
      <c r="AD166" s="64" t="s">
        <v>103</v>
      </c>
    </row>
    <row r="167" spans="1:42" s="83" customFormat="1" ht="13">
      <c r="A167" s="3"/>
      <c r="B167" s="20" t="s">
        <v>37</v>
      </c>
      <c r="C167" s="26">
        <f>INDEX(Inputs!F$4:F$183,MATCH($B167&amp;$C$144,Inputs!$E$4:$E$183,0))</f>
        <v>60.482066034884497</v>
      </c>
      <c r="D167" s="26">
        <f>INDEX(Inputs!G$4:G$183,MATCH($B167&amp;$C$144,Inputs!$E$4:$E$183,0))</f>
        <v>64.888413698359898</v>
      </c>
      <c r="E167" s="26">
        <f>INDEX(Inputs!H$4:H$183,MATCH($B167&amp;$C$144,Inputs!$E$4:$E$183,0))</f>
        <v>68.143643915565363</v>
      </c>
      <c r="F167" s="26">
        <f>INDEX(Inputs!I$4:I$183,MATCH($B167&amp;$C$144,Inputs!$E$4:$E$183,0))</f>
        <v>65.358253415038178</v>
      </c>
      <c r="G167" s="26">
        <f>INDEX(Inputs!J$4:J$183,MATCH($B167&amp;$C$144,Inputs!$E$4:$E$183,0))</f>
        <v>63.932961826915061</v>
      </c>
      <c r="H167" s="26">
        <f>INDEX(Inputs!K$4:K$183,MATCH($B167&amp;$C$144,Inputs!$E$4:$E$183,0))</f>
        <v>69.656269358989704</v>
      </c>
      <c r="I167" s="26">
        <f>INDEX(Inputs!L$4:L$183,MATCH($B167&amp;$C$144,Inputs!$E$4:$E$183,0))</f>
        <v>72.1401977147259</v>
      </c>
      <c r="J167" s="26">
        <f>INDEX(Inputs!M$4:M$183,MATCH($B167&amp;$C$144,Inputs!$E$4:$E$183,0))</f>
        <v>78.673443063491703</v>
      </c>
      <c r="K167" s="112">
        <f>INDEX(Inputs!N$4:N$183,MATCH($B167&amp;$C$144,Inputs!$E$4:$E$183,0))</f>
        <v>75.411277806518356</v>
      </c>
      <c r="L167" s="112">
        <f>INDEX(Inputs!O$4:O$183,MATCH($B167&amp;$C$144,Inputs!$E$4:$E$183,0))</f>
        <v>75.661287691455797</v>
      </c>
      <c r="M167" s="112">
        <f>INDEX(Inputs!P$4:P$183,MATCH($B167&amp;$C$144,Inputs!$E$4:$E$183,0))</f>
        <v>75.661287691455797</v>
      </c>
      <c r="N167" s="112">
        <f>INDEX(Inputs!Q$4:Q$183,MATCH($B167&amp;$C$144,Inputs!$E$4:$E$183,0))</f>
        <v>80.235708666174915</v>
      </c>
      <c r="O167" s="112">
        <f>INDEX(Inputs!R$4:R$183,MATCH($B167&amp;$C$144,Inputs!$E$4:$E$183,0))</f>
        <v>80.235708666174816</v>
      </c>
      <c r="P167" s="112">
        <f>INDEX(Inputs!S$4:S$183,MATCH($B167&amp;$C$144,Inputs!$E$4:$E$183,0))</f>
        <v>84.861818013489625</v>
      </c>
      <c r="Q167" s="108">
        <f>AVERAGE($H$167:$J$167)</f>
        <v>73.489970045735774</v>
      </c>
      <c r="R167" s="108">
        <f t="shared" ref="R167:V167" si="116">AVERAGE($H$167:$J$167)</f>
        <v>73.489970045735774</v>
      </c>
      <c r="S167" s="108">
        <f t="shared" si="116"/>
        <v>73.489970045735774</v>
      </c>
      <c r="T167" s="108">
        <f t="shared" si="116"/>
        <v>73.489970045735774</v>
      </c>
      <c r="U167" s="108">
        <f t="shared" si="116"/>
        <v>73.489970045735774</v>
      </c>
      <c r="V167" s="108">
        <f t="shared" si="116"/>
        <v>73.489970045735774</v>
      </c>
      <c r="W167" s="106">
        <f t="shared" si="96"/>
        <v>75.411277806518356</v>
      </c>
      <c r="X167" s="106">
        <f t="shared" si="97"/>
        <v>75.661287691455797</v>
      </c>
      <c r="Y167" s="106">
        <f t="shared" si="98"/>
        <v>75.661287691455797</v>
      </c>
      <c r="Z167" s="106">
        <f t="shared" si="99"/>
        <v>80.235708666174915</v>
      </c>
      <c r="AA167" s="106">
        <f t="shared" si="100"/>
        <v>80.235708666174816</v>
      </c>
      <c r="AB167" s="106">
        <f t="shared" si="101"/>
        <v>84.861818013489625</v>
      </c>
      <c r="AC167" s="70"/>
      <c r="AD167" s="64" t="s">
        <v>103</v>
      </c>
    </row>
    <row r="168" spans="1:42" s="83" customFormat="1" ht="13">
      <c r="A168" s="3"/>
      <c r="B168" s="21" t="s">
        <v>40</v>
      </c>
      <c r="C168" s="110">
        <f>AVERAGE(C148:C167)</f>
        <v>74.435660553519028</v>
      </c>
      <c r="D168" s="110">
        <f t="shared" ref="D168:AB168" si="117">AVERAGE(D148:D167)</f>
        <v>74.577913608400152</v>
      </c>
      <c r="E168" s="110">
        <f t="shared" si="117"/>
        <v>75.268072953122299</v>
      </c>
      <c r="F168" s="110">
        <f t="shared" si="117"/>
        <v>75.318009132276956</v>
      </c>
      <c r="G168" s="110">
        <f t="shared" si="117"/>
        <v>76.918746956507931</v>
      </c>
      <c r="H168" s="110">
        <f t="shared" si="117"/>
        <v>78.831799233531456</v>
      </c>
      <c r="I168" s="110">
        <f t="shared" si="117"/>
        <v>88.942613307163498</v>
      </c>
      <c r="J168" s="110">
        <f t="shared" si="117"/>
        <v>89.958813528064141</v>
      </c>
      <c r="K168" s="110">
        <f t="shared" si="117"/>
        <v>79.689550208069917</v>
      </c>
      <c r="L168" s="110">
        <f t="shared" si="117"/>
        <v>79.705299180563799</v>
      </c>
      <c r="M168" s="110">
        <f t="shared" si="117"/>
        <v>79.938066463989145</v>
      </c>
      <c r="N168" s="110">
        <f t="shared" si="117"/>
        <v>80.262114907718228</v>
      </c>
      <c r="O168" s="110">
        <f t="shared" si="117"/>
        <v>80.342892260377042</v>
      </c>
      <c r="P168" s="110">
        <f t="shared" si="117"/>
        <v>80.734569862771565</v>
      </c>
      <c r="Q168" s="110">
        <f t="shared" si="117"/>
        <v>88.918547866633816</v>
      </c>
      <c r="R168" s="110">
        <f t="shared" si="117"/>
        <v>89.19667624571079</v>
      </c>
      <c r="S168" s="110">
        <f t="shared" si="117"/>
        <v>89.471687376918922</v>
      </c>
      <c r="T168" s="110">
        <f t="shared" si="117"/>
        <v>89.743665434048339</v>
      </c>
      <c r="U168" s="110">
        <f t="shared" si="117"/>
        <v>90.012691668705926</v>
      </c>
      <c r="V168" s="110">
        <f t="shared" si="117"/>
        <v>90.278844541691171</v>
      </c>
      <c r="W168" s="107">
        <f t="shared" si="117"/>
        <v>89.289890440820159</v>
      </c>
      <c r="X168" s="107">
        <f t="shared" si="117"/>
        <v>89.356632210478892</v>
      </c>
      <c r="Y168" s="107">
        <f t="shared" si="117"/>
        <v>89.639397100727393</v>
      </c>
      <c r="Z168" s="107">
        <f t="shared" si="117"/>
        <v>90.012476813033643</v>
      </c>
      <c r="AA168" s="107">
        <f t="shared" si="117"/>
        <v>90.141346843505261</v>
      </c>
      <c r="AB168" s="107">
        <f t="shared" si="117"/>
        <v>90.58020522817823</v>
      </c>
      <c r="AC168" s="80"/>
      <c r="AD168" s="64" t="s">
        <v>103</v>
      </c>
    </row>
    <row r="169" spans="1:42">
      <c r="C169" s="6"/>
      <c r="L169" s="133"/>
      <c r="W169" s="79"/>
      <c r="X169" s="79"/>
      <c r="Y169" s="79"/>
      <c r="Z169" s="79"/>
      <c r="AA169" s="79"/>
      <c r="AB169" s="79"/>
      <c r="AD169" s="67"/>
    </row>
    <row r="170" spans="1:42" ht="18">
      <c r="A170" s="14" t="s">
        <v>61</v>
      </c>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row>
    <row r="171" spans="1:42">
      <c r="B171" s="7"/>
      <c r="C171" s="8"/>
      <c r="D171" s="8"/>
      <c r="E171" s="8"/>
      <c r="F171" s="8"/>
      <c r="G171" s="8"/>
      <c r="H171" s="8"/>
      <c r="I171" s="8"/>
      <c r="J171" s="8"/>
      <c r="K171" s="8"/>
      <c r="L171" s="8"/>
      <c r="M171" s="8"/>
      <c r="N171" s="8"/>
      <c r="O171" s="8"/>
      <c r="P171" s="8"/>
      <c r="Q171" s="8"/>
      <c r="R171" s="8"/>
      <c r="S171" s="8"/>
      <c r="T171" s="8"/>
      <c r="U171" s="8"/>
      <c r="V171" s="8"/>
      <c r="W171" s="79"/>
      <c r="X171" s="79"/>
      <c r="Y171" s="79"/>
      <c r="Z171" s="79"/>
      <c r="AA171" s="79"/>
      <c r="AB171" s="79"/>
      <c r="AD171" s="67"/>
    </row>
    <row r="172" spans="1:42">
      <c r="B172" s="18" t="s">
        <v>62</v>
      </c>
      <c r="C172" s="2" t="s">
        <v>78</v>
      </c>
      <c r="W172" s="79"/>
      <c r="X172" s="79"/>
      <c r="Y172" s="79"/>
      <c r="Z172" s="79"/>
      <c r="AA172" s="79"/>
      <c r="AB172" s="79"/>
      <c r="AD172" s="67"/>
    </row>
    <row r="173" spans="1:42" ht="15" customHeight="1">
      <c r="B173" s="17"/>
      <c r="C173" s="140" t="s">
        <v>64</v>
      </c>
      <c r="D173" s="140"/>
      <c r="E173" s="140"/>
      <c r="F173" s="140"/>
      <c r="G173" s="140"/>
      <c r="H173" s="140"/>
      <c r="I173" s="140"/>
      <c r="J173" s="139"/>
      <c r="K173" s="147" t="s">
        <v>65</v>
      </c>
      <c r="L173" s="147"/>
      <c r="M173" s="147"/>
      <c r="N173" s="147"/>
      <c r="O173" s="147"/>
      <c r="P173" s="148"/>
      <c r="Q173" s="131" t="s">
        <v>68</v>
      </c>
      <c r="R173" s="131"/>
      <c r="S173" s="131"/>
      <c r="T173" s="131"/>
      <c r="U173" s="131"/>
      <c r="V173" s="132"/>
      <c r="W173" s="138" t="s">
        <v>0</v>
      </c>
      <c r="X173" s="78"/>
      <c r="Y173" s="78"/>
      <c r="Z173" s="78"/>
      <c r="AA173" s="78"/>
      <c r="AB173" s="78"/>
      <c r="AC173" s="158"/>
      <c r="AD173" s="159" t="s">
        <v>0</v>
      </c>
    </row>
    <row r="174" spans="1:42" s="95" customFormat="1" ht="17.25" customHeight="1" thickBot="1">
      <c r="A174" s="45"/>
      <c r="B174" s="46"/>
      <c r="C174" s="47" t="s">
        <v>8</v>
      </c>
      <c r="D174" s="47" t="s">
        <v>9</v>
      </c>
      <c r="E174" s="47" t="s">
        <v>10</v>
      </c>
      <c r="F174" s="47" t="s">
        <v>11</v>
      </c>
      <c r="G174" s="47" t="s">
        <v>12</v>
      </c>
      <c r="H174" s="47" t="s">
        <v>13</v>
      </c>
      <c r="I174" s="47" t="s">
        <v>14</v>
      </c>
      <c r="J174" s="134" t="s">
        <v>15</v>
      </c>
      <c r="K174" s="62" t="s">
        <v>16</v>
      </c>
      <c r="L174" s="62" t="s">
        <v>17</v>
      </c>
      <c r="M174" s="62" t="s">
        <v>18</v>
      </c>
      <c r="N174" s="62" t="s">
        <v>19</v>
      </c>
      <c r="O174" s="62" t="s">
        <v>20</v>
      </c>
      <c r="P174" s="62" t="s">
        <v>21</v>
      </c>
      <c r="Q174" s="48" t="s">
        <v>16</v>
      </c>
      <c r="R174" s="48" t="s">
        <v>17</v>
      </c>
      <c r="S174" s="48" t="s">
        <v>18</v>
      </c>
      <c r="T174" s="48" t="s">
        <v>19</v>
      </c>
      <c r="U174" s="48" t="s">
        <v>20</v>
      </c>
      <c r="V174" s="48" t="s">
        <v>21</v>
      </c>
      <c r="W174" s="63" t="s">
        <v>16</v>
      </c>
      <c r="X174" s="63" t="s">
        <v>17</v>
      </c>
      <c r="Y174" s="63" t="s">
        <v>18</v>
      </c>
      <c r="Z174" s="63" t="s">
        <v>19</v>
      </c>
      <c r="AA174" s="63" t="s">
        <v>20</v>
      </c>
      <c r="AB174" s="63" t="s">
        <v>21</v>
      </c>
      <c r="AC174" s="158"/>
      <c r="AD174" s="159"/>
    </row>
    <row r="175" spans="1:42" s="96" customFormat="1" ht="14.15" customHeight="1">
      <c r="A175" s="56"/>
      <c r="B175" s="58" t="s">
        <v>38</v>
      </c>
      <c r="C175" s="57">
        <v>1</v>
      </c>
      <c r="D175" s="57">
        <v>2</v>
      </c>
      <c r="E175" s="57">
        <v>3</v>
      </c>
      <c r="F175" s="57">
        <v>4</v>
      </c>
      <c r="G175" s="57">
        <v>5</v>
      </c>
      <c r="H175" s="57">
        <v>6</v>
      </c>
      <c r="I175" s="58">
        <v>7</v>
      </c>
      <c r="J175" s="57">
        <v>8</v>
      </c>
      <c r="K175" s="59">
        <v>9</v>
      </c>
      <c r="L175" s="59">
        <v>10</v>
      </c>
      <c r="M175" s="59">
        <v>11</v>
      </c>
      <c r="N175" s="59">
        <v>12</v>
      </c>
      <c r="O175" s="59">
        <v>13</v>
      </c>
      <c r="P175" s="59">
        <v>14</v>
      </c>
      <c r="Q175" s="60">
        <f>J175+1</f>
        <v>9</v>
      </c>
      <c r="R175" s="60">
        <f t="shared" ref="R175" si="118">Q175+1</f>
        <v>10</v>
      </c>
      <c r="S175" s="60">
        <f t="shared" ref="S175" si="119">R175+1</f>
        <v>11</v>
      </c>
      <c r="T175" s="60">
        <f t="shared" ref="T175" si="120">S175+1</f>
        <v>12</v>
      </c>
      <c r="U175" s="60">
        <f t="shared" ref="U175" si="121">T175+1</f>
        <v>13</v>
      </c>
      <c r="V175" s="60">
        <f t="shared" ref="V175" si="122">U175+1</f>
        <v>14</v>
      </c>
      <c r="W175" s="77">
        <v>9</v>
      </c>
      <c r="X175" s="77">
        <v>10</v>
      </c>
      <c r="Y175" s="77">
        <v>11</v>
      </c>
      <c r="Z175" s="77">
        <v>12</v>
      </c>
      <c r="AA175" s="77">
        <v>13</v>
      </c>
      <c r="AB175" s="77">
        <v>14</v>
      </c>
      <c r="AC175" s="66"/>
      <c r="AD175" s="76"/>
      <c r="AF175" s="149" t="s">
        <v>119</v>
      </c>
      <c r="AG175" s="150"/>
      <c r="AH175" s="150"/>
      <c r="AI175" s="150"/>
      <c r="AJ175" s="150"/>
      <c r="AK175" s="150"/>
      <c r="AL175" s="150"/>
      <c r="AM175" s="150"/>
      <c r="AN175" s="150"/>
      <c r="AO175" s="150"/>
      <c r="AP175" s="151"/>
    </row>
    <row r="176" spans="1:42" s="83" customFormat="1" ht="14.15" customHeight="1">
      <c r="A176" s="3"/>
      <c r="B176" s="20" t="s">
        <v>7</v>
      </c>
      <c r="C176" s="28">
        <f>INDEX(Inputs!F$4:F$183,MATCH($B176&amp;$C$172,Inputs!$E$4:$E$183,0))</f>
        <v>4.9031223418861236</v>
      </c>
      <c r="D176" s="28">
        <f>INDEX(Inputs!G$4:G$183,MATCH($B176&amp;$C$172,Inputs!$E$4:$E$183,0))</f>
        <v>4.9724700319536037</v>
      </c>
      <c r="E176" s="28">
        <f>INDEX(Inputs!H$4:H$183,MATCH($B176&amp;$C$172,Inputs!$E$4:$E$183,0))</f>
        <v>5.0468405842691038</v>
      </c>
      <c r="F176" s="28">
        <f>INDEX(Inputs!I$4:I$183,MATCH($B176&amp;$C$172,Inputs!$E$4:$E$183,0))</f>
        <v>5.0365232033530694</v>
      </c>
      <c r="G176" s="28">
        <f>INDEX(Inputs!J$4:J$183,MATCH($B176&amp;$C$172,Inputs!$E$4:$E$183,0))</f>
        <v>5.0468452221390248</v>
      </c>
      <c r="H176" s="28">
        <f>INDEX(Inputs!K$4:K$183,MATCH($B176&amp;$C$172,Inputs!$E$4:$E$183,0))</f>
        <v>5.1425500399966575</v>
      </c>
      <c r="I176" s="28">
        <f>INDEX(Inputs!L$4:L$183,MATCH($B176&amp;$C$172,Inputs!$E$4:$E$183,0))</f>
        <v>5.0218368484456191</v>
      </c>
      <c r="J176" s="28">
        <f>INDEX(Inputs!M$4:M$183,MATCH($B176&amp;$C$172,Inputs!$E$4:$E$183,0))</f>
        <v>5.0313145572235225</v>
      </c>
      <c r="K176" s="34">
        <f>INDEX(Inputs!N$4:N$183,MATCH($B176&amp;$C$172,Inputs!$E$4:$E$183,0))</f>
        <v>5.0218489812800087</v>
      </c>
      <c r="L176" s="34">
        <f>INDEX(Inputs!O$4:O$183,MATCH($B176&amp;$C$172,Inputs!$E$4:$E$183,0))</f>
        <v>5.0218469628384792</v>
      </c>
      <c r="M176" s="34">
        <f>INDEX(Inputs!P$4:P$183,MATCH($B176&amp;$C$172,Inputs!$E$4:$E$183,0))</f>
        <v>5.0218798151001529</v>
      </c>
      <c r="N176" s="34">
        <f>INDEX(Inputs!Q$4:Q$183,MATCH($B176&amp;$C$172,Inputs!$E$4:$E$183,0))</f>
        <v>5.0448770994934842</v>
      </c>
      <c r="O176" s="34">
        <f>INDEX(Inputs!R$4:R$183,MATCH($B176&amp;$C$172,Inputs!$E$4:$E$183,0))</f>
        <v>5.0448651854555404</v>
      </c>
      <c r="P176" s="34">
        <f>INDEX(Inputs!S$4:S$183,MATCH($B176&amp;$C$172,Inputs!$E$4:$E$183,0))</f>
        <v>5.0528420686562514</v>
      </c>
      <c r="Q176" s="100">
        <f xml:space="preserve"> AVERAGE($C176:$J176)</f>
        <v>5.0251878536583403</v>
      </c>
      <c r="R176" s="100">
        <f t="shared" ref="R176:V176" si="123" xml:space="preserve"> AVERAGE($C176:$J176)</f>
        <v>5.0251878536583403</v>
      </c>
      <c r="S176" s="100">
        <f t="shared" si="123"/>
        <v>5.0251878536583403</v>
      </c>
      <c r="T176" s="100">
        <f t="shared" si="123"/>
        <v>5.0251878536583403</v>
      </c>
      <c r="U176" s="100">
        <f t="shared" si="123"/>
        <v>5.0251878536583403</v>
      </c>
      <c r="V176" s="100">
        <f t="shared" si="123"/>
        <v>5.0251878536583403</v>
      </c>
      <c r="W176" s="99">
        <f t="shared" ref="W176:W195" si="124" xml:space="preserve"> IF($AD176="Company forecast",K176, IF($AD176="Ofwat forecast",Q176))</f>
        <v>5.0218489812800087</v>
      </c>
      <c r="X176" s="99">
        <f t="shared" ref="X176:X195" si="125" xml:space="preserve"> IF($AD176="Company forecast",L176, IF($AD176="Ofwat forecast",R176))</f>
        <v>5.0218469628384792</v>
      </c>
      <c r="Y176" s="99">
        <f t="shared" ref="Y176:Y195" si="126" xml:space="preserve"> IF($AD176="Company forecast",M176, IF($AD176="Ofwat forecast",S176))</f>
        <v>5.0218798151001529</v>
      </c>
      <c r="Z176" s="99">
        <f t="shared" ref="Z176:Z195" si="127" xml:space="preserve"> IF($AD176="Company forecast",N176, IF($AD176="Ofwat forecast",T176))</f>
        <v>5.0448770994934842</v>
      </c>
      <c r="AA176" s="99">
        <f t="shared" ref="AA176:AA195" si="128" xml:space="preserve"> IF($AD176="Company forecast",O176, IF($AD176="Ofwat forecast",U176))</f>
        <v>5.0448651854555404</v>
      </c>
      <c r="AB176" s="99">
        <f t="shared" ref="AB176:AB195" si="129" xml:space="preserve"> IF($AD176="Company forecast",P176, IF($AD176="Ofwat forecast",V176))</f>
        <v>5.0528420686562514</v>
      </c>
      <c r="AC176" s="67"/>
      <c r="AD176" s="64" t="s">
        <v>103</v>
      </c>
      <c r="AF176" s="152"/>
      <c r="AG176" s="153"/>
      <c r="AH176" s="153"/>
      <c r="AI176" s="153"/>
      <c r="AJ176" s="153"/>
      <c r="AK176" s="153"/>
      <c r="AL176" s="153"/>
      <c r="AM176" s="153"/>
      <c r="AN176" s="153"/>
      <c r="AO176" s="153"/>
      <c r="AP176" s="154"/>
    </row>
    <row r="177" spans="1:42" s="83" customFormat="1" ht="14.15" customHeight="1">
      <c r="A177" s="3"/>
      <c r="B177" s="20" t="s">
        <v>102</v>
      </c>
      <c r="C177" s="28">
        <f>INDEX(Inputs!F$4:F$183,MATCH($B177&amp;$C$172,Inputs!$E$4:$E$183,0))</f>
        <v>0</v>
      </c>
      <c r="D177" s="28">
        <f>INDEX(Inputs!G$4:G$183,MATCH($B177&amp;$C$172,Inputs!$E$4:$E$183,0))</f>
        <v>0</v>
      </c>
      <c r="E177" s="28">
        <f>INDEX(Inputs!H$4:H$183,MATCH($B177&amp;$C$172,Inputs!$E$4:$E$183,0))</f>
        <v>0</v>
      </c>
      <c r="F177" s="28">
        <f>INDEX(Inputs!I$4:I$183,MATCH($B177&amp;$C$172,Inputs!$E$4:$E$183,0))</f>
        <v>0</v>
      </c>
      <c r="G177" s="28">
        <f>INDEX(Inputs!J$4:J$183,MATCH($B177&amp;$C$172,Inputs!$E$4:$E$183,0))</f>
        <v>0</v>
      </c>
      <c r="H177" s="28">
        <f>INDEX(Inputs!K$4:K$183,MATCH($B177&amp;$C$172,Inputs!$E$4:$E$183,0))</f>
        <v>0</v>
      </c>
      <c r="I177" s="28">
        <f>INDEX(Inputs!L$4:L$183,MATCH($B177&amp;$C$172,Inputs!$E$4:$E$183,0))</f>
        <v>5.2292478513637519</v>
      </c>
      <c r="J177" s="28">
        <f>INDEX(Inputs!M$4:M$183,MATCH($B177&amp;$C$172,Inputs!$E$4:$E$183,0))</f>
        <v>5.228192273335269</v>
      </c>
      <c r="K177" s="34">
        <f>INDEX(Inputs!N$4:N$183,MATCH($B177&amp;$C$172,Inputs!$E$4:$E$183,0))</f>
        <v>5.2301381921512302</v>
      </c>
      <c r="L177" s="34">
        <f>INDEX(Inputs!O$4:O$183,MATCH($B177&amp;$C$172,Inputs!$E$4:$E$183,0))</f>
        <v>5.2310958573829085</v>
      </c>
      <c r="M177" s="34">
        <f>INDEX(Inputs!P$4:P$183,MATCH($B177&amp;$C$172,Inputs!$E$4:$E$183,0))</f>
        <v>5.2319638917128497</v>
      </c>
      <c r="N177" s="34">
        <f>INDEX(Inputs!Q$4:Q$183,MATCH($B177&amp;$C$172,Inputs!$E$4:$E$183,0))</f>
        <v>5.2336930640051227</v>
      </c>
      <c r="O177" s="34">
        <f>INDEX(Inputs!R$4:R$183,MATCH($B177&amp;$C$172,Inputs!$E$4:$E$183,0))</f>
        <v>5.2354821679177714</v>
      </c>
      <c r="P177" s="34">
        <f>INDEX(Inputs!S$4:S$183,MATCH($B177&amp;$C$172,Inputs!$E$4:$E$183,0))</f>
        <v>5.2366835675443006</v>
      </c>
      <c r="Q177" s="100"/>
      <c r="R177" s="100"/>
      <c r="S177" s="100"/>
      <c r="T177" s="100"/>
      <c r="U177" s="100"/>
      <c r="V177" s="100"/>
      <c r="W177" s="99">
        <f t="shared" si="124"/>
        <v>5.2301381921512302</v>
      </c>
      <c r="X177" s="99">
        <f t="shared" si="125"/>
        <v>5.2310958573829085</v>
      </c>
      <c r="Y177" s="99">
        <f t="shared" si="126"/>
        <v>5.2319638917128497</v>
      </c>
      <c r="Z177" s="99">
        <f t="shared" si="127"/>
        <v>5.2336930640051227</v>
      </c>
      <c r="AA177" s="99">
        <f t="shared" si="128"/>
        <v>5.2354821679177714</v>
      </c>
      <c r="AB177" s="99">
        <f t="shared" si="129"/>
        <v>5.2366835675443006</v>
      </c>
      <c r="AC177" s="67"/>
      <c r="AD177" s="64" t="s">
        <v>103</v>
      </c>
      <c r="AF177" s="152"/>
      <c r="AG177" s="153"/>
      <c r="AH177" s="153"/>
      <c r="AI177" s="153"/>
      <c r="AJ177" s="153"/>
      <c r="AK177" s="153"/>
      <c r="AL177" s="153"/>
      <c r="AM177" s="153"/>
      <c r="AN177" s="153"/>
      <c r="AO177" s="153"/>
      <c r="AP177" s="154"/>
    </row>
    <row r="178" spans="1:42" s="83" customFormat="1" ht="14.15" customHeight="1">
      <c r="A178" s="3"/>
      <c r="B178" s="20" t="s">
        <v>22</v>
      </c>
      <c r="C178" s="28">
        <f>INDEX(Inputs!F$4:F$183,MATCH($B178&amp;$C$172,Inputs!$E$4:$E$183,0))</f>
        <v>5.2874040584586268</v>
      </c>
      <c r="D178" s="28">
        <f>INDEX(Inputs!G$4:G$183,MATCH($B178&amp;$C$172,Inputs!$E$4:$E$183,0))</f>
        <v>5.2832218430034121</v>
      </c>
      <c r="E178" s="28">
        <f>INDEX(Inputs!H$4:H$183,MATCH($B178&amp;$C$172,Inputs!$E$4:$E$183,0))</f>
        <v>5.2855657787950356</v>
      </c>
      <c r="F178" s="28">
        <f>INDEX(Inputs!I$4:I$183,MATCH($B178&amp;$C$172,Inputs!$E$4:$E$183,0))</f>
        <v>5.2843074307521194</v>
      </c>
      <c r="G178" s="28">
        <f>INDEX(Inputs!J$4:J$183,MATCH($B178&amp;$C$172,Inputs!$E$4:$E$183,0))</f>
        <v>5.2892458933444182</v>
      </c>
      <c r="H178" s="28">
        <f>INDEX(Inputs!K$4:K$183,MATCH($B178&amp;$C$172,Inputs!$E$4:$E$183,0))</f>
        <v>5.2963342963342965</v>
      </c>
      <c r="I178" s="28">
        <f>INDEX(Inputs!L$4:L$183,MATCH($B178&amp;$C$172,Inputs!$E$4:$E$183,0))</f>
        <v>5.2933208905479265</v>
      </c>
      <c r="J178" s="28">
        <f>INDEX(Inputs!M$4:M$183,MATCH($B178&amp;$C$172,Inputs!$E$4:$E$183,0))</f>
        <v>5.1890243368833744</v>
      </c>
      <c r="K178" s="34">
        <f>INDEX(Inputs!N$4:N$183,MATCH($B178&amp;$C$172,Inputs!$E$4:$E$183,0))</f>
        <v>5.2924189968930317</v>
      </c>
      <c r="L178" s="34">
        <f>INDEX(Inputs!O$4:O$183,MATCH($B178&amp;$C$172,Inputs!$E$4:$E$183,0))</f>
        <v>5.2931088383725609</v>
      </c>
      <c r="M178" s="34">
        <f>INDEX(Inputs!P$4:P$183,MATCH($B178&amp;$C$172,Inputs!$E$4:$E$183,0))</f>
        <v>5.2936523630611028</v>
      </c>
      <c r="N178" s="34">
        <f>INDEX(Inputs!Q$4:Q$183,MATCH($B178&amp;$C$172,Inputs!$E$4:$E$183,0))</f>
        <v>5.2942240552811981</v>
      </c>
      <c r="O178" s="34">
        <f>INDEX(Inputs!R$4:R$183,MATCH($B178&amp;$C$172,Inputs!$E$4:$E$183,0))</f>
        <v>5.2946504979880196</v>
      </c>
      <c r="P178" s="34">
        <f>INDEX(Inputs!S$4:S$183,MATCH($B178&amp;$C$172,Inputs!$E$4:$E$183,0))</f>
        <v>5.2951894976959784</v>
      </c>
      <c r="Q178" s="100">
        <f t="shared" ref="Q178:V178" si="130" xml:space="preserve"> AVERAGE($C178:$J178)</f>
        <v>5.2760530660149012</v>
      </c>
      <c r="R178" s="100">
        <f t="shared" si="130"/>
        <v>5.2760530660149012</v>
      </c>
      <c r="S178" s="100">
        <f t="shared" si="130"/>
        <v>5.2760530660149012</v>
      </c>
      <c r="T178" s="100">
        <f t="shared" si="130"/>
        <v>5.2760530660149012</v>
      </c>
      <c r="U178" s="100">
        <f t="shared" si="130"/>
        <v>5.2760530660149012</v>
      </c>
      <c r="V178" s="100">
        <f t="shared" si="130"/>
        <v>5.2760530660149012</v>
      </c>
      <c r="W178" s="99">
        <f t="shared" si="124"/>
        <v>5.2924189968930317</v>
      </c>
      <c r="X178" s="99">
        <f t="shared" si="125"/>
        <v>5.2931088383725609</v>
      </c>
      <c r="Y178" s="99">
        <f t="shared" si="126"/>
        <v>5.2936523630611028</v>
      </c>
      <c r="Z178" s="99">
        <f t="shared" si="127"/>
        <v>5.2942240552811981</v>
      </c>
      <c r="AA178" s="99">
        <f t="shared" si="128"/>
        <v>5.2946504979880196</v>
      </c>
      <c r="AB178" s="99">
        <f t="shared" si="129"/>
        <v>5.2951894976959784</v>
      </c>
      <c r="AC178" s="67"/>
      <c r="AD178" s="64" t="s">
        <v>103</v>
      </c>
      <c r="AF178" s="152"/>
      <c r="AG178" s="153"/>
      <c r="AH178" s="153"/>
      <c r="AI178" s="153"/>
      <c r="AJ178" s="153"/>
      <c r="AK178" s="153"/>
      <c r="AL178" s="153"/>
      <c r="AM178" s="153"/>
      <c r="AN178" s="153"/>
      <c r="AO178" s="153"/>
      <c r="AP178" s="154"/>
    </row>
    <row r="179" spans="1:42" s="83" customFormat="1" ht="14.15" customHeight="1">
      <c r="A179" s="3"/>
      <c r="B179" s="20" t="s">
        <v>23</v>
      </c>
      <c r="C179" s="28">
        <f>INDEX(Inputs!F$4:F$183,MATCH($B179&amp;$C$172,Inputs!$E$4:$E$183,0))</f>
        <v>4.4261447690149218</v>
      </c>
      <c r="D179" s="28">
        <f>INDEX(Inputs!G$4:G$183,MATCH($B179&amp;$C$172,Inputs!$E$4:$E$183,0))</f>
        <v>4.4989080875655203</v>
      </c>
      <c r="E179" s="28">
        <f>INDEX(Inputs!H$4:H$183,MATCH($B179&amp;$C$172,Inputs!$E$4:$E$183,0))</f>
        <v>4.5222175247084415</v>
      </c>
      <c r="F179" s="28">
        <f>INDEX(Inputs!I$4:I$183,MATCH($B179&amp;$C$172,Inputs!$E$4:$E$183,0))</f>
        <v>4.7443353538076991</v>
      </c>
      <c r="G179" s="28">
        <f>INDEX(Inputs!J$4:J$183,MATCH($B179&amp;$C$172,Inputs!$E$4:$E$183,0))</f>
        <v>4.7655092003984123</v>
      </c>
      <c r="H179" s="28">
        <f>INDEX(Inputs!K$4:K$183,MATCH($B179&amp;$C$172,Inputs!$E$4:$E$183,0))</f>
        <v>5.2419961580276482</v>
      </c>
      <c r="I179" s="28">
        <f>INDEX(Inputs!L$4:L$183,MATCH($B179&amp;$C$172,Inputs!$E$4:$E$183,0))</f>
        <v>5.0657937678665457</v>
      </c>
      <c r="J179" s="28">
        <f>INDEX(Inputs!M$4:M$183,MATCH($B179&amp;$C$172,Inputs!$E$4:$E$183,0))</f>
        <v>5.0091916931150884</v>
      </c>
      <c r="K179" s="34">
        <f>INDEX(Inputs!N$4:N$183,MATCH($B179&amp;$C$172,Inputs!$E$4:$E$183,0))</f>
        <v>5.0034745958079627</v>
      </c>
      <c r="L179" s="34">
        <f>INDEX(Inputs!O$4:O$183,MATCH($B179&amp;$C$172,Inputs!$E$4:$E$183,0))</f>
        <v>5.0034745958079627</v>
      </c>
      <c r="M179" s="34">
        <f>INDEX(Inputs!P$4:P$183,MATCH($B179&amp;$C$172,Inputs!$E$4:$E$183,0))</f>
        <v>4.9757497567064419</v>
      </c>
      <c r="N179" s="34">
        <f>INDEX(Inputs!Q$4:Q$183,MATCH($B179&amp;$C$172,Inputs!$E$4:$E$183,0))</f>
        <v>4.9757497567064419</v>
      </c>
      <c r="O179" s="34">
        <f>INDEX(Inputs!R$4:R$183,MATCH($B179&amp;$C$172,Inputs!$E$4:$E$183,0))</f>
        <v>4.9757497567064437</v>
      </c>
      <c r="P179" s="34">
        <f>INDEX(Inputs!S$4:S$183,MATCH($B179&amp;$C$172,Inputs!$E$4:$E$183,0))</f>
        <v>4.975749756706441</v>
      </c>
      <c r="Q179" s="114">
        <f>AVERAGE($G$179:$J$179)</f>
        <v>5.0206227048519239</v>
      </c>
      <c r="R179" s="114">
        <f t="shared" ref="R179:V179" si="131">AVERAGE($G$179:$J$179)</f>
        <v>5.0206227048519239</v>
      </c>
      <c r="S179" s="114">
        <f t="shared" si="131"/>
        <v>5.0206227048519239</v>
      </c>
      <c r="T179" s="114">
        <f t="shared" si="131"/>
        <v>5.0206227048519239</v>
      </c>
      <c r="U179" s="114">
        <f t="shared" si="131"/>
        <v>5.0206227048519239</v>
      </c>
      <c r="V179" s="114">
        <f t="shared" si="131"/>
        <v>5.0206227048519239</v>
      </c>
      <c r="W179" s="99">
        <f t="shared" si="124"/>
        <v>5.0034745958079627</v>
      </c>
      <c r="X179" s="99">
        <f t="shared" si="125"/>
        <v>5.0034745958079627</v>
      </c>
      <c r="Y179" s="99">
        <f t="shared" si="126"/>
        <v>4.9757497567064419</v>
      </c>
      <c r="Z179" s="99">
        <f t="shared" si="127"/>
        <v>4.9757497567064419</v>
      </c>
      <c r="AA179" s="99">
        <f t="shared" si="128"/>
        <v>4.9757497567064437</v>
      </c>
      <c r="AB179" s="99">
        <f t="shared" si="129"/>
        <v>4.975749756706441</v>
      </c>
      <c r="AC179" s="67"/>
      <c r="AD179" s="64" t="s">
        <v>103</v>
      </c>
      <c r="AF179" s="152"/>
      <c r="AG179" s="153"/>
      <c r="AH179" s="153"/>
      <c r="AI179" s="153"/>
      <c r="AJ179" s="153"/>
      <c r="AK179" s="153"/>
      <c r="AL179" s="153"/>
      <c r="AM179" s="153"/>
      <c r="AN179" s="153"/>
      <c r="AO179" s="153"/>
      <c r="AP179" s="154"/>
    </row>
    <row r="180" spans="1:42" s="83" customFormat="1" ht="14.15" customHeight="1">
      <c r="A180" s="3"/>
      <c r="B180" s="20" t="s">
        <v>24</v>
      </c>
      <c r="C180" s="28">
        <f>INDEX(Inputs!F$4:F$183,MATCH($B180&amp;$C$172,Inputs!$E$4:$E$183,0))</f>
        <v>4.3197195093225105</v>
      </c>
      <c r="D180" s="28">
        <f>INDEX(Inputs!G$4:G$183,MATCH($B180&amp;$C$172,Inputs!$E$4:$E$183,0))</f>
        <v>4.358173896571321</v>
      </c>
      <c r="E180" s="28">
        <f>INDEX(Inputs!H$4:H$183,MATCH($B180&amp;$C$172,Inputs!$E$4:$E$183,0))</f>
        <v>4.4250240501325697</v>
      </c>
      <c r="F180" s="28">
        <f>INDEX(Inputs!I$4:I$183,MATCH($B180&amp;$C$172,Inputs!$E$4:$E$183,0))</f>
        <v>4.4420984638985885</v>
      </c>
      <c r="G180" s="28">
        <f>INDEX(Inputs!J$4:J$183,MATCH($B180&amp;$C$172,Inputs!$E$4:$E$183,0))</f>
        <v>4.4175401707544752</v>
      </c>
      <c r="H180" s="28">
        <f>INDEX(Inputs!K$4:K$183,MATCH($B180&amp;$C$172,Inputs!$E$4:$E$183,0))</f>
        <v>4.4531768829382985</v>
      </c>
      <c r="I180" s="28">
        <f>INDEX(Inputs!L$4:L$183,MATCH($B180&amp;$C$172,Inputs!$E$4:$E$183,0))</f>
        <v>4.8734444016788547</v>
      </c>
      <c r="J180" s="28">
        <f>INDEX(Inputs!M$4:M$183,MATCH($B180&amp;$C$172,Inputs!$E$4:$E$183,0))</f>
        <v>4.8733767388906672</v>
      </c>
      <c r="K180" s="34">
        <f>INDEX(Inputs!N$4:N$183,MATCH($B180&amp;$C$172,Inputs!$E$4:$E$183,0))</f>
        <v>4.8734356113435604</v>
      </c>
      <c r="L180" s="34">
        <f>INDEX(Inputs!O$4:O$183,MATCH($B180&amp;$C$172,Inputs!$E$4:$E$183,0))</f>
        <v>4.8734189271563544</v>
      </c>
      <c r="M180" s="34">
        <f>INDEX(Inputs!P$4:P$183,MATCH($B180&amp;$C$172,Inputs!$E$4:$E$183,0))</f>
        <v>4.8734581561375503</v>
      </c>
      <c r="N180" s="34">
        <f>INDEX(Inputs!Q$4:Q$183,MATCH($B180&amp;$C$172,Inputs!$E$4:$E$183,0))</f>
        <v>4.8992943821967199</v>
      </c>
      <c r="O180" s="34">
        <f>INDEX(Inputs!R$4:R$183,MATCH($B180&amp;$C$172,Inputs!$E$4:$E$183,0))</f>
        <v>4.8993434590886817</v>
      </c>
      <c r="P180" s="34">
        <f>INDEX(Inputs!S$4:S$183,MATCH($B180&amp;$C$172,Inputs!$E$4:$E$183,0))</f>
        <v>4.9729158017515775</v>
      </c>
      <c r="Q180" s="100">
        <f t="shared" ref="Q180:V180" si="132" xml:space="preserve"> AVERAGE($C180:$J180)</f>
        <v>4.5203192642734109</v>
      </c>
      <c r="R180" s="100">
        <f t="shared" si="132"/>
        <v>4.5203192642734109</v>
      </c>
      <c r="S180" s="100">
        <f t="shared" si="132"/>
        <v>4.5203192642734109</v>
      </c>
      <c r="T180" s="100">
        <f t="shared" si="132"/>
        <v>4.5203192642734109</v>
      </c>
      <c r="U180" s="100">
        <f t="shared" si="132"/>
        <v>4.5203192642734109</v>
      </c>
      <c r="V180" s="100">
        <f t="shared" si="132"/>
        <v>4.5203192642734109</v>
      </c>
      <c r="W180" s="99">
        <f t="shared" si="124"/>
        <v>4.8734356113435604</v>
      </c>
      <c r="X180" s="99">
        <f t="shared" si="125"/>
        <v>4.8734189271563544</v>
      </c>
      <c r="Y180" s="99">
        <f t="shared" si="126"/>
        <v>4.8734581561375503</v>
      </c>
      <c r="Z180" s="99">
        <f t="shared" si="127"/>
        <v>4.8992943821967199</v>
      </c>
      <c r="AA180" s="99">
        <f t="shared" si="128"/>
        <v>4.8993434590886817</v>
      </c>
      <c r="AB180" s="99">
        <f t="shared" si="129"/>
        <v>4.9729158017515775</v>
      </c>
      <c r="AC180" s="67"/>
      <c r="AD180" s="64" t="s">
        <v>103</v>
      </c>
      <c r="AF180" s="152"/>
      <c r="AG180" s="153"/>
      <c r="AH180" s="153"/>
      <c r="AI180" s="153"/>
      <c r="AJ180" s="153"/>
      <c r="AK180" s="153"/>
      <c r="AL180" s="153"/>
      <c r="AM180" s="153"/>
      <c r="AN180" s="153"/>
      <c r="AO180" s="153"/>
      <c r="AP180" s="154"/>
    </row>
    <row r="181" spans="1:42" s="83" customFormat="1" ht="14.15" customHeight="1">
      <c r="A181" s="3"/>
      <c r="B181" s="20" t="s">
        <v>101</v>
      </c>
      <c r="C181" s="28">
        <f>INDEX(Inputs!F$4:F$183,MATCH($B181&amp;$C$172,Inputs!$E$4:$E$183,0))</f>
        <v>0</v>
      </c>
      <c r="D181" s="28">
        <f>INDEX(Inputs!G$4:G$183,MATCH($B181&amp;$C$172,Inputs!$E$4:$E$183,0))</f>
        <v>0</v>
      </c>
      <c r="E181" s="28">
        <f>INDEX(Inputs!H$4:H$183,MATCH($B181&amp;$C$172,Inputs!$E$4:$E$183,0))</f>
        <v>0</v>
      </c>
      <c r="F181" s="28">
        <f>INDEX(Inputs!I$4:I$183,MATCH($B181&amp;$C$172,Inputs!$E$4:$E$183,0))</f>
        <v>0</v>
      </c>
      <c r="G181" s="28">
        <f>INDEX(Inputs!J$4:J$183,MATCH($B181&amp;$C$172,Inputs!$E$4:$E$183,0))</f>
        <v>0</v>
      </c>
      <c r="H181" s="28">
        <f>INDEX(Inputs!K$4:K$183,MATCH($B181&amp;$C$172,Inputs!$E$4:$E$183,0))</f>
        <v>0</v>
      </c>
      <c r="I181" s="28">
        <f>INDEX(Inputs!L$4:L$183,MATCH($B181&amp;$C$172,Inputs!$E$4:$E$183,0))</f>
        <v>4.6194413886023398</v>
      </c>
      <c r="J181" s="28">
        <f>INDEX(Inputs!M$4:M$183,MATCH($B181&amp;$C$172,Inputs!$E$4:$E$183,0))</f>
        <v>4.6878974457304867</v>
      </c>
      <c r="K181" s="34">
        <f>INDEX(Inputs!N$4:N$183,MATCH($B181&amp;$C$172,Inputs!$E$4:$E$183,0))</f>
        <v>4.6460375230406363</v>
      </c>
      <c r="L181" s="34">
        <f>INDEX(Inputs!O$4:O$183,MATCH($B181&amp;$C$172,Inputs!$E$4:$E$183,0))</f>
        <v>4.6466355070765131</v>
      </c>
      <c r="M181" s="34">
        <f>INDEX(Inputs!P$4:P$183,MATCH($B181&amp;$C$172,Inputs!$E$4:$E$183,0))</f>
        <v>4.6952451101094681</v>
      </c>
      <c r="N181" s="34">
        <f>INDEX(Inputs!Q$4:Q$183,MATCH($B181&amp;$C$172,Inputs!$E$4:$E$183,0))</f>
        <v>4.7197280056436073</v>
      </c>
      <c r="O181" s="34">
        <f>INDEX(Inputs!R$4:R$183,MATCH($B181&amp;$C$172,Inputs!$E$4:$E$183,0))</f>
        <v>4.7192171670475656</v>
      </c>
      <c r="P181" s="34">
        <f>INDEX(Inputs!S$4:S$183,MATCH($B181&amp;$C$172,Inputs!$E$4:$E$183,0))</f>
        <v>4.7205591506396027</v>
      </c>
      <c r="Q181" s="100"/>
      <c r="R181" s="100"/>
      <c r="S181" s="100"/>
      <c r="T181" s="100"/>
      <c r="U181" s="100"/>
      <c r="V181" s="100"/>
      <c r="W181" s="99">
        <f t="shared" si="124"/>
        <v>4.6460375230406363</v>
      </c>
      <c r="X181" s="99">
        <f t="shared" si="125"/>
        <v>4.6466355070765131</v>
      </c>
      <c r="Y181" s="99">
        <f t="shared" si="126"/>
        <v>4.6952451101094681</v>
      </c>
      <c r="Z181" s="99">
        <f t="shared" si="127"/>
        <v>4.7197280056436073</v>
      </c>
      <c r="AA181" s="99">
        <f t="shared" si="128"/>
        <v>4.7192171670475656</v>
      </c>
      <c r="AB181" s="99">
        <f t="shared" si="129"/>
        <v>4.7205591506396027</v>
      </c>
      <c r="AC181" s="67"/>
      <c r="AD181" s="64" t="s">
        <v>103</v>
      </c>
      <c r="AF181" s="152"/>
      <c r="AG181" s="153"/>
      <c r="AH181" s="153"/>
      <c r="AI181" s="153"/>
      <c r="AJ181" s="153"/>
      <c r="AK181" s="153"/>
      <c r="AL181" s="153"/>
      <c r="AM181" s="153"/>
      <c r="AN181" s="153"/>
      <c r="AO181" s="153"/>
      <c r="AP181" s="154"/>
    </row>
    <row r="182" spans="1:42" s="83" customFormat="1" ht="14.15" customHeight="1">
      <c r="A182" s="3"/>
      <c r="B182" s="20" t="s">
        <v>63</v>
      </c>
      <c r="C182" s="28">
        <f>INDEX(Inputs!F$4:F$183,MATCH($B182&amp;$C$172,Inputs!$E$4:$E$183,0))</f>
        <v>4.3701255082482433</v>
      </c>
      <c r="D182" s="28">
        <f>INDEX(Inputs!G$4:G$183,MATCH($B182&amp;$C$172,Inputs!$E$4:$E$183,0))</f>
        <v>4.3630160013837251</v>
      </c>
      <c r="E182" s="28">
        <f>INDEX(Inputs!H$4:H$183,MATCH($B182&amp;$C$172,Inputs!$E$4:$E$183,0))</f>
        <v>4.3819275750498212</v>
      </c>
      <c r="F182" s="28">
        <f>INDEX(Inputs!I$4:I$183,MATCH($B182&amp;$C$172,Inputs!$E$4:$E$183,0))</f>
        <v>4.415053151316803</v>
      </c>
      <c r="G182" s="28">
        <f>INDEX(Inputs!J$4:J$183,MATCH($B182&amp;$C$172,Inputs!$E$4:$E$183,0))</f>
        <v>4.4603536150045056</v>
      </c>
      <c r="H182" s="28">
        <f>INDEX(Inputs!K$4:K$183,MATCH($B182&amp;$C$172,Inputs!$E$4:$E$183,0))</f>
        <v>4.5634765795590413</v>
      </c>
      <c r="I182" s="28">
        <f>INDEX(Inputs!L$4:L$183,MATCH($B182&amp;$C$172,Inputs!$E$4:$E$183,0))</f>
        <v>4.637437514728223</v>
      </c>
      <c r="J182" s="28">
        <f>INDEX(Inputs!M$4:M$183,MATCH($B182&amp;$C$172,Inputs!$E$4:$E$183,0))</f>
        <v>4.7034752165169209</v>
      </c>
      <c r="K182" s="34">
        <f>INDEX(Inputs!N$4:N$183,MATCH($B182&amp;$C$172,Inputs!$E$4:$E$183,0))</f>
        <v>4.6631626032246132</v>
      </c>
      <c r="L182" s="34">
        <f>INDEX(Inputs!O$4:O$183,MATCH($B182&amp;$C$172,Inputs!$E$4:$E$183,0))</f>
        <v>4.6636867651029892</v>
      </c>
      <c r="M182" s="34">
        <f>INDEX(Inputs!P$4:P$183,MATCH($B182&amp;$C$172,Inputs!$E$4:$E$183,0))</f>
        <v>4.7109531441554555</v>
      </c>
      <c r="N182" s="34">
        <f>INDEX(Inputs!Q$4:Q$183,MATCH($B182&amp;$C$172,Inputs!$E$4:$E$183,0))</f>
        <v>4.7348372552583839</v>
      </c>
      <c r="O182" s="34">
        <f>INDEX(Inputs!R$4:R$183,MATCH($B182&amp;$C$172,Inputs!$E$4:$E$183,0))</f>
        <v>4.7344991940768493</v>
      </c>
      <c r="P182" s="34">
        <f>INDEX(Inputs!S$4:S$183,MATCH($B182&amp;$C$172,Inputs!$E$4:$E$183,0))</f>
        <v>4.7357491820961064</v>
      </c>
      <c r="Q182" s="100">
        <f t="shared" ref="Q182:V182" si="133" xml:space="preserve"> AVERAGE($C182:$J182)</f>
        <v>4.4868581452259102</v>
      </c>
      <c r="R182" s="100">
        <f t="shared" si="133"/>
        <v>4.4868581452259102</v>
      </c>
      <c r="S182" s="100">
        <f t="shared" si="133"/>
        <v>4.4868581452259102</v>
      </c>
      <c r="T182" s="100">
        <f t="shared" si="133"/>
        <v>4.4868581452259102</v>
      </c>
      <c r="U182" s="100">
        <f t="shared" si="133"/>
        <v>4.4868581452259102</v>
      </c>
      <c r="V182" s="100">
        <f t="shared" si="133"/>
        <v>4.4868581452259102</v>
      </c>
      <c r="W182" s="99">
        <f t="shared" si="124"/>
        <v>4.6631626032246132</v>
      </c>
      <c r="X182" s="99">
        <f t="shared" si="125"/>
        <v>4.6636867651029892</v>
      </c>
      <c r="Y182" s="99">
        <f t="shared" si="126"/>
        <v>4.7109531441554555</v>
      </c>
      <c r="Z182" s="99">
        <f t="shared" si="127"/>
        <v>4.7348372552583839</v>
      </c>
      <c r="AA182" s="99">
        <f t="shared" si="128"/>
        <v>4.7344991940768493</v>
      </c>
      <c r="AB182" s="99">
        <f t="shared" si="129"/>
        <v>4.7357491820961064</v>
      </c>
      <c r="AC182" s="67"/>
      <c r="AD182" s="64" t="s">
        <v>103</v>
      </c>
      <c r="AF182" s="152"/>
      <c r="AG182" s="153"/>
      <c r="AH182" s="153"/>
      <c r="AI182" s="153"/>
      <c r="AJ182" s="153"/>
      <c r="AK182" s="153"/>
      <c r="AL182" s="153"/>
      <c r="AM182" s="153"/>
      <c r="AN182" s="153"/>
      <c r="AO182" s="153"/>
      <c r="AP182" s="154"/>
    </row>
    <row r="183" spans="1:42" s="83" customFormat="1" ht="14.15" customHeight="1">
      <c r="A183" s="3"/>
      <c r="B183" s="20" t="s">
        <v>25</v>
      </c>
      <c r="C183" s="28">
        <f>INDEX(Inputs!F$4:F$183,MATCH($B183&amp;$C$172,Inputs!$E$4:$E$183,0))</f>
        <v>4.3552873645644494</v>
      </c>
      <c r="D183" s="28">
        <f>INDEX(Inputs!G$4:G$183,MATCH($B183&amp;$C$172,Inputs!$E$4:$E$183,0))</f>
        <v>4.3480021085881795</v>
      </c>
      <c r="E183" s="28">
        <f>INDEX(Inputs!H$4:H$183,MATCH($B183&amp;$C$172,Inputs!$E$4:$E$183,0))</f>
        <v>4.3669140303342164</v>
      </c>
      <c r="F183" s="28">
        <f>INDEX(Inputs!I$4:I$183,MATCH($B183&amp;$C$172,Inputs!$E$4:$E$183,0))</f>
        <v>4.4008562124115773</v>
      </c>
      <c r="G183" s="28">
        <f>INDEX(Inputs!J$4:J$183,MATCH($B183&amp;$C$172,Inputs!$E$4:$E$183,0))</f>
        <v>4.4425361355962671</v>
      </c>
      <c r="H183" s="28">
        <f>INDEX(Inputs!K$4:K$183,MATCH($B183&amp;$C$172,Inputs!$E$4:$E$183,0))</f>
        <v>4.549284865342643</v>
      </c>
      <c r="I183" s="28">
        <f>INDEX(Inputs!L$4:L$183,MATCH($B183&amp;$C$172,Inputs!$E$4:$E$183,0))</f>
        <v>4.6259581971889423</v>
      </c>
      <c r="J183" s="28">
        <f>INDEX(Inputs!M$4:M$183,MATCH($B183&amp;$C$172,Inputs!$E$4:$E$183,0))</f>
        <v>4.6943633420637667</v>
      </c>
      <c r="K183" s="34">
        <f>INDEX(Inputs!N$4:N$183,MATCH($B183&amp;$C$172,Inputs!$E$4:$E$183,0))</f>
        <v>0</v>
      </c>
      <c r="L183" s="34">
        <f>INDEX(Inputs!O$4:O$183,MATCH($B183&amp;$C$172,Inputs!$E$4:$E$183,0))</f>
        <v>0</v>
      </c>
      <c r="M183" s="34">
        <f>INDEX(Inputs!P$4:P$183,MATCH($B183&amp;$C$172,Inputs!$E$4:$E$183,0))</f>
        <v>0</v>
      </c>
      <c r="N183" s="34">
        <f>INDEX(Inputs!Q$4:Q$183,MATCH($B183&amp;$C$172,Inputs!$E$4:$E$183,0))</f>
        <v>0</v>
      </c>
      <c r="O183" s="34">
        <f>INDEX(Inputs!R$4:R$183,MATCH($B183&amp;$C$172,Inputs!$E$4:$E$183,0))</f>
        <v>0</v>
      </c>
      <c r="P183" s="34">
        <f>INDEX(Inputs!S$4:S$183,MATCH($B183&amp;$C$172,Inputs!$E$4:$E$183,0))</f>
        <v>0</v>
      </c>
      <c r="Q183" s="100">
        <f>AVERAGE($I$183:$J$183)</f>
        <v>4.6601607696263549</v>
      </c>
      <c r="R183" s="100">
        <f t="shared" ref="R183:V183" si="134">AVERAGE($I$183:$J$183)</f>
        <v>4.6601607696263549</v>
      </c>
      <c r="S183" s="100">
        <f t="shared" si="134"/>
        <v>4.6601607696263549</v>
      </c>
      <c r="T183" s="100">
        <f t="shared" si="134"/>
        <v>4.6601607696263549</v>
      </c>
      <c r="U183" s="100">
        <f t="shared" si="134"/>
        <v>4.6601607696263549</v>
      </c>
      <c r="V183" s="100">
        <f t="shared" si="134"/>
        <v>4.6601607696263549</v>
      </c>
      <c r="W183" s="99">
        <f t="shared" si="124"/>
        <v>4.6601607696263549</v>
      </c>
      <c r="X183" s="99">
        <f t="shared" si="125"/>
        <v>4.6601607696263549</v>
      </c>
      <c r="Y183" s="99">
        <f t="shared" si="126"/>
        <v>4.6601607696263549</v>
      </c>
      <c r="Z183" s="99">
        <f t="shared" si="127"/>
        <v>4.6601607696263549</v>
      </c>
      <c r="AA183" s="99">
        <f t="shared" si="128"/>
        <v>4.6601607696263549</v>
      </c>
      <c r="AB183" s="99">
        <f t="shared" si="129"/>
        <v>4.6601607696263549</v>
      </c>
      <c r="AC183" s="67"/>
      <c r="AD183" s="64" t="s">
        <v>39</v>
      </c>
      <c r="AF183" s="152"/>
      <c r="AG183" s="153"/>
      <c r="AH183" s="153"/>
      <c r="AI183" s="153"/>
      <c r="AJ183" s="153"/>
      <c r="AK183" s="153"/>
      <c r="AL183" s="153"/>
      <c r="AM183" s="153"/>
      <c r="AN183" s="153"/>
      <c r="AO183" s="153"/>
      <c r="AP183" s="154"/>
    </row>
    <row r="184" spans="1:42" s="83" customFormat="1" ht="14.15" customHeight="1">
      <c r="A184" s="3"/>
      <c r="B184" s="20" t="s">
        <v>26</v>
      </c>
      <c r="C184" s="28">
        <f>INDEX(Inputs!F$4:F$183,MATCH($B184&amp;$C$172,Inputs!$E$4:$E$183,0))</f>
        <v>4.3932878122873449</v>
      </c>
      <c r="D184" s="28">
        <f>INDEX(Inputs!G$4:G$183,MATCH($B184&amp;$C$172,Inputs!$E$4:$E$183,0))</f>
        <v>4.4128573452697637</v>
      </c>
      <c r="E184" s="28">
        <f>INDEX(Inputs!H$4:H$183,MATCH($B184&amp;$C$172,Inputs!$E$4:$E$183,0))</f>
        <v>4.4397274401130904</v>
      </c>
      <c r="F184" s="28">
        <f>INDEX(Inputs!I$4:I$183,MATCH($B184&amp;$C$172,Inputs!$E$4:$E$183,0))</f>
        <v>4.7755426060379378</v>
      </c>
      <c r="G184" s="28">
        <f>INDEX(Inputs!J$4:J$183,MATCH($B184&amp;$C$172,Inputs!$E$4:$E$183,0))</f>
        <v>4.8805829879856564</v>
      </c>
      <c r="H184" s="28">
        <f>INDEX(Inputs!K$4:K$183,MATCH($B184&amp;$C$172,Inputs!$E$4:$E$183,0))</f>
        <v>4.9308406057052192</v>
      </c>
      <c r="I184" s="28">
        <f>INDEX(Inputs!L$4:L$183,MATCH($B184&amp;$C$172,Inputs!$E$4:$E$183,0))</f>
        <v>5.0120100502512557</v>
      </c>
      <c r="J184" s="28">
        <f>INDEX(Inputs!M$4:M$183,MATCH($B184&amp;$C$172,Inputs!$E$4:$E$183,0))</f>
        <v>5.0892159276117113</v>
      </c>
      <c r="K184" s="34">
        <f>INDEX(Inputs!N$4:N$183,MATCH($B184&amp;$C$172,Inputs!$E$4:$E$183,0))</f>
        <v>5.2442446907057336</v>
      </c>
      <c r="L184" s="34">
        <f>INDEX(Inputs!O$4:O$183,MATCH($B184&amp;$C$172,Inputs!$E$4:$E$183,0))</f>
        <v>5.2449764261730376</v>
      </c>
      <c r="M184" s="34">
        <f>INDEX(Inputs!P$4:P$183,MATCH($B184&amp;$C$172,Inputs!$E$4:$E$183,0))</f>
        <v>5.2629015525820693</v>
      </c>
      <c r="N184" s="34">
        <f>INDEX(Inputs!Q$4:Q$183,MATCH($B184&amp;$C$172,Inputs!$E$4:$E$183,0))</f>
        <v>5.2633337480228199</v>
      </c>
      <c r="O184" s="34">
        <f>INDEX(Inputs!R$4:R$183,MATCH($B184&amp;$C$172,Inputs!$E$4:$E$183,0))</f>
        <v>5.3150987432675043</v>
      </c>
      <c r="P184" s="34">
        <f>INDEX(Inputs!S$4:S$183,MATCH($B184&amp;$C$172,Inputs!$E$4:$E$183,0))</f>
        <v>5.4517853906108398</v>
      </c>
      <c r="Q184" s="114">
        <f>AVERAGE($G$184:$J$184)</f>
        <v>4.9781623928884606</v>
      </c>
      <c r="R184" s="114">
        <f t="shared" ref="R184:V184" si="135">AVERAGE($G$184:$J$184)</f>
        <v>4.9781623928884606</v>
      </c>
      <c r="S184" s="114">
        <f t="shared" si="135"/>
        <v>4.9781623928884606</v>
      </c>
      <c r="T184" s="114">
        <f t="shared" si="135"/>
        <v>4.9781623928884606</v>
      </c>
      <c r="U184" s="114">
        <f t="shared" si="135"/>
        <v>4.9781623928884606</v>
      </c>
      <c r="V184" s="114">
        <f t="shared" si="135"/>
        <v>4.9781623928884606</v>
      </c>
      <c r="W184" s="99">
        <f t="shared" si="124"/>
        <v>5.2442446907057336</v>
      </c>
      <c r="X184" s="99">
        <f t="shared" si="125"/>
        <v>5.2449764261730376</v>
      </c>
      <c r="Y184" s="99">
        <f t="shared" si="126"/>
        <v>5.2629015525820693</v>
      </c>
      <c r="Z184" s="99">
        <f t="shared" si="127"/>
        <v>5.2633337480228199</v>
      </c>
      <c r="AA184" s="99">
        <f t="shared" si="128"/>
        <v>5.3150987432675043</v>
      </c>
      <c r="AB184" s="99">
        <f t="shared" si="129"/>
        <v>5.4517853906108398</v>
      </c>
      <c r="AC184" s="67"/>
      <c r="AD184" s="64" t="s">
        <v>103</v>
      </c>
      <c r="AF184" s="152"/>
      <c r="AG184" s="153"/>
      <c r="AH184" s="153"/>
      <c r="AI184" s="153"/>
      <c r="AJ184" s="153"/>
      <c r="AK184" s="153"/>
      <c r="AL184" s="153"/>
      <c r="AM184" s="153"/>
      <c r="AN184" s="153"/>
      <c r="AO184" s="153"/>
      <c r="AP184" s="154"/>
    </row>
    <row r="185" spans="1:42" s="83" customFormat="1" ht="14.15" customHeight="1">
      <c r="A185" s="3"/>
      <c r="B185" s="20" t="s">
        <v>27</v>
      </c>
      <c r="C185" s="28">
        <f>INDEX(Inputs!F$4:F$183,MATCH($B185&amp;$C$172,Inputs!$E$4:$E$183,0))</f>
        <v>5.5177709639739332</v>
      </c>
      <c r="D185" s="28">
        <f>INDEX(Inputs!G$4:G$183,MATCH($B185&amp;$C$172,Inputs!$E$4:$E$183,0))</f>
        <v>5.5411847137703054</v>
      </c>
      <c r="E185" s="28">
        <f>INDEX(Inputs!H$4:H$183,MATCH($B185&amp;$C$172,Inputs!$E$4:$E$183,0))</f>
        <v>5.5434505591807666</v>
      </c>
      <c r="F185" s="28">
        <f>INDEX(Inputs!I$4:I$183,MATCH($B185&amp;$C$172,Inputs!$E$4:$E$183,0))</f>
        <v>5.5412058328441542</v>
      </c>
      <c r="G185" s="28">
        <f>INDEX(Inputs!J$4:J$183,MATCH($B185&amp;$C$172,Inputs!$E$4:$E$183,0))</f>
        <v>5.5096492040842806</v>
      </c>
      <c r="H185" s="28">
        <f>INDEX(Inputs!K$4:K$183,MATCH($B185&amp;$C$172,Inputs!$E$4:$E$183,0))</f>
        <v>5.5472905708597064</v>
      </c>
      <c r="I185" s="28">
        <f>INDEX(Inputs!L$4:L$183,MATCH($B185&amp;$C$172,Inputs!$E$4:$E$183,0))</f>
        <v>5.5749997249331598</v>
      </c>
      <c r="J185" s="28">
        <f>INDEX(Inputs!M$4:M$183,MATCH($B185&amp;$C$172,Inputs!$E$4:$E$183,0))</f>
        <v>5.6158411328931317</v>
      </c>
      <c r="K185" s="34">
        <f>INDEX(Inputs!N$4:N$183,MATCH($B185&amp;$C$172,Inputs!$E$4:$E$183,0))</f>
        <v>5.5749997249331598</v>
      </c>
      <c r="L185" s="34">
        <f>INDEX(Inputs!O$4:O$183,MATCH($B185&amp;$C$172,Inputs!$E$4:$E$183,0))</f>
        <v>5.5749997249331598</v>
      </c>
      <c r="M185" s="34">
        <f>INDEX(Inputs!P$4:P$183,MATCH($B185&amp;$C$172,Inputs!$E$4:$E$183,0))</f>
        <v>5.5749997249331598</v>
      </c>
      <c r="N185" s="34">
        <f>INDEX(Inputs!Q$4:Q$183,MATCH($B185&amp;$C$172,Inputs!$E$4:$E$183,0))</f>
        <v>5.5749997249331598</v>
      </c>
      <c r="O185" s="34">
        <f>INDEX(Inputs!R$4:R$183,MATCH($B185&amp;$C$172,Inputs!$E$4:$E$183,0))</f>
        <v>5.5749997249331598</v>
      </c>
      <c r="P185" s="34">
        <f>INDEX(Inputs!S$4:S$183,MATCH($B185&amp;$C$172,Inputs!$E$4:$E$183,0))</f>
        <v>5.5749997249331598</v>
      </c>
      <c r="Q185" s="100">
        <f t="shared" ref="Q185:V190" si="136" xml:space="preserve"> AVERAGE($C185:$J185)</f>
        <v>5.5489240878174293</v>
      </c>
      <c r="R185" s="100">
        <f t="shared" si="136"/>
        <v>5.5489240878174293</v>
      </c>
      <c r="S185" s="100">
        <f t="shared" si="136"/>
        <v>5.5489240878174293</v>
      </c>
      <c r="T185" s="100">
        <f t="shared" si="136"/>
        <v>5.5489240878174293</v>
      </c>
      <c r="U185" s="100">
        <f t="shared" si="136"/>
        <v>5.5489240878174293</v>
      </c>
      <c r="V185" s="100">
        <f t="shared" si="136"/>
        <v>5.5489240878174293</v>
      </c>
      <c r="W185" s="99">
        <f t="shared" si="124"/>
        <v>5.5749997249331598</v>
      </c>
      <c r="X185" s="99">
        <f t="shared" si="125"/>
        <v>5.5749997249331598</v>
      </c>
      <c r="Y185" s="99">
        <f t="shared" si="126"/>
        <v>5.5749997249331598</v>
      </c>
      <c r="Z185" s="99">
        <f t="shared" si="127"/>
        <v>5.5749997249331598</v>
      </c>
      <c r="AA185" s="99">
        <f t="shared" si="128"/>
        <v>5.5749997249331598</v>
      </c>
      <c r="AB185" s="99">
        <f t="shared" si="129"/>
        <v>5.5749997249331598</v>
      </c>
      <c r="AC185" s="67"/>
      <c r="AD185" s="64" t="s">
        <v>103</v>
      </c>
      <c r="AF185" s="152"/>
      <c r="AG185" s="153"/>
      <c r="AH185" s="153"/>
      <c r="AI185" s="153"/>
      <c r="AJ185" s="153"/>
      <c r="AK185" s="153"/>
      <c r="AL185" s="153"/>
      <c r="AM185" s="153"/>
      <c r="AN185" s="153"/>
      <c r="AO185" s="153"/>
      <c r="AP185" s="154"/>
    </row>
    <row r="186" spans="1:42" s="83" customFormat="1" ht="14.15" customHeight="1">
      <c r="A186" s="3"/>
      <c r="B186" s="20" t="s">
        <v>28</v>
      </c>
      <c r="C186" s="28">
        <f>INDEX(Inputs!F$4:F$183,MATCH($B186&amp;$C$172,Inputs!$E$4:$E$183,0))</f>
        <v>5.0274690090133625</v>
      </c>
      <c r="D186" s="28">
        <f>INDEX(Inputs!G$4:G$183,MATCH($B186&amp;$C$172,Inputs!$E$4:$E$183,0))</f>
        <v>5.0071969554240923</v>
      </c>
      <c r="E186" s="28">
        <f>INDEX(Inputs!H$4:H$183,MATCH($B186&amp;$C$172,Inputs!$E$4:$E$183,0))</f>
        <v>4.9897134000774939</v>
      </c>
      <c r="F186" s="28">
        <f>INDEX(Inputs!I$4:I$183,MATCH($B186&amp;$C$172,Inputs!$E$4:$E$183,0))</f>
        <v>5.0171537722068944</v>
      </c>
      <c r="G186" s="28">
        <f>INDEX(Inputs!J$4:J$183,MATCH($B186&amp;$C$172,Inputs!$E$4:$E$183,0))</f>
        <v>5.2590339487940074</v>
      </c>
      <c r="H186" s="28">
        <f>INDEX(Inputs!K$4:K$183,MATCH($B186&amp;$C$172,Inputs!$E$4:$E$183,0))</f>
        <v>5.2832640979080114</v>
      </c>
      <c r="I186" s="28">
        <f>INDEX(Inputs!L$4:L$183,MATCH($B186&amp;$C$172,Inputs!$E$4:$E$183,0))</f>
        <v>5.53179587831207</v>
      </c>
      <c r="J186" s="28">
        <f>INDEX(Inputs!M$4:M$183,MATCH($B186&amp;$C$172,Inputs!$E$4:$E$183,0))</f>
        <v>5.5664387227210561</v>
      </c>
      <c r="K186" s="34">
        <f>INDEX(Inputs!N$4:N$183,MATCH($B186&amp;$C$172,Inputs!$E$4:$E$183,0))</f>
        <v>5.5317912559956923</v>
      </c>
      <c r="L186" s="34">
        <f>INDEX(Inputs!O$4:O$183,MATCH($B186&amp;$C$172,Inputs!$E$4:$E$183,0))</f>
        <v>5.5317876030241449</v>
      </c>
      <c r="M186" s="34">
        <f>INDEX(Inputs!P$4:P$183,MATCH($B186&amp;$C$172,Inputs!$E$4:$E$183,0))</f>
        <v>5.5317782544303151</v>
      </c>
      <c r="N186" s="34">
        <f>INDEX(Inputs!Q$4:Q$183,MATCH($B186&amp;$C$172,Inputs!$E$4:$E$183,0))</f>
        <v>5.531783185669517</v>
      </c>
      <c r="O186" s="34">
        <f>INDEX(Inputs!R$4:R$183,MATCH($B186&amp;$C$172,Inputs!$E$4:$E$183,0))</f>
        <v>5.5316733510131035</v>
      </c>
      <c r="P186" s="34">
        <f>INDEX(Inputs!S$4:S$183,MATCH($B186&amp;$C$172,Inputs!$E$4:$E$183,0))</f>
        <v>5.5316562508240388</v>
      </c>
      <c r="Q186" s="100">
        <f t="shared" si="136"/>
        <v>5.2102582230571226</v>
      </c>
      <c r="R186" s="100">
        <f t="shared" si="136"/>
        <v>5.2102582230571226</v>
      </c>
      <c r="S186" s="100">
        <f t="shared" si="136"/>
        <v>5.2102582230571226</v>
      </c>
      <c r="T186" s="100">
        <f t="shared" si="136"/>
        <v>5.2102582230571226</v>
      </c>
      <c r="U186" s="100">
        <f t="shared" si="136"/>
        <v>5.2102582230571226</v>
      </c>
      <c r="V186" s="100">
        <f t="shared" si="136"/>
        <v>5.2102582230571226</v>
      </c>
      <c r="W186" s="99">
        <f t="shared" si="124"/>
        <v>5.5317912559956923</v>
      </c>
      <c r="X186" s="99">
        <f t="shared" si="125"/>
        <v>5.5317876030241449</v>
      </c>
      <c r="Y186" s="99">
        <f t="shared" si="126"/>
        <v>5.5317782544303151</v>
      </c>
      <c r="Z186" s="99">
        <f t="shared" si="127"/>
        <v>5.531783185669517</v>
      </c>
      <c r="AA186" s="99">
        <f t="shared" si="128"/>
        <v>5.5316733510131035</v>
      </c>
      <c r="AB186" s="99">
        <f t="shared" si="129"/>
        <v>5.5316562508240388</v>
      </c>
      <c r="AC186" s="67"/>
      <c r="AD186" s="64" t="s">
        <v>103</v>
      </c>
      <c r="AF186" s="152"/>
      <c r="AG186" s="153"/>
      <c r="AH186" s="153"/>
      <c r="AI186" s="153"/>
      <c r="AJ186" s="153"/>
      <c r="AK186" s="153"/>
      <c r="AL186" s="153"/>
      <c r="AM186" s="153"/>
      <c r="AN186" s="153"/>
      <c r="AO186" s="153"/>
      <c r="AP186" s="154"/>
    </row>
    <row r="187" spans="1:42" s="83" customFormat="1" ht="14.5" customHeight="1" thickBot="1">
      <c r="A187" s="3"/>
      <c r="B187" s="20" t="s">
        <v>29</v>
      </c>
      <c r="C187" s="28">
        <f>INDEX(Inputs!F$4:F$183,MATCH($B187&amp;$C$172,Inputs!$E$4:$E$183,0))</f>
        <v>3.6039631312634746</v>
      </c>
      <c r="D187" s="28">
        <f>INDEX(Inputs!G$4:G$183,MATCH($B187&amp;$C$172,Inputs!$E$4:$E$183,0))</f>
        <v>3.5890843877883825</v>
      </c>
      <c r="E187" s="28">
        <f>INDEX(Inputs!H$4:H$183,MATCH($B187&amp;$C$172,Inputs!$E$4:$E$183,0))</f>
        <v>3.6427599333299332</v>
      </c>
      <c r="F187" s="28">
        <f>INDEX(Inputs!I$4:I$183,MATCH($B187&amp;$C$172,Inputs!$E$4:$E$183,0))</f>
        <v>3.6519975734785035</v>
      </c>
      <c r="G187" s="28">
        <f>INDEX(Inputs!J$4:J$183,MATCH($B187&amp;$C$172,Inputs!$E$4:$E$183,0))</f>
        <v>3.7293888999529559</v>
      </c>
      <c r="H187" s="28">
        <f>INDEX(Inputs!K$4:K$183,MATCH($B187&amp;$C$172,Inputs!$E$4:$E$183,0))</f>
        <v>3.7624441038927481</v>
      </c>
      <c r="I187" s="28">
        <f>INDEX(Inputs!L$4:L$183,MATCH($B187&amp;$C$172,Inputs!$E$4:$E$183,0))</f>
        <v>3.3964085560869695</v>
      </c>
      <c r="J187" s="28">
        <f>INDEX(Inputs!M$4:M$183,MATCH($B187&amp;$C$172,Inputs!$E$4:$E$183,0))</f>
        <v>3.5039810218662657</v>
      </c>
      <c r="K187" s="34">
        <f>INDEX(Inputs!N$4:N$183,MATCH($B187&amp;$C$172,Inputs!$E$4:$E$183,0))</f>
        <v>3.3964311263320361</v>
      </c>
      <c r="L187" s="34">
        <f>INDEX(Inputs!O$4:O$183,MATCH($B187&amp;$C$172,Inputs!$E$4:$E$183,0))</f>
        <v>3.3964311263320375</v>
      </c>
      <c r="M187" s="34">
        <f>INDEX(Inputs!P$4:P$183,MATCH($B187&amp;$C$172,Inputs!$E$4:$E$183,0))</f>
        <v>3.396431126332037</v>
      </c>
      <c r="N187" s="34">
        <f>INDEX(Inputs!Q$4:Q$183,MATCH($B187&amp;$C$172,Inputs!$E$4:$E$183,0))</f>
        <v>3.3964311263320361</v>
      </c>
      <c r="O187" s="34">
        <f>INDEX(Inputs!R$4:R$183,MATCH($B187&amp;$C$172,Inputs!$E$4:$E$183,0))</f>
        <v>3.3964311263320375</v>
      </c>
      <c r="P187" s="34">
        <f>INDEX(Inputs!S$4:S$183,MATCH($B187&amp;$C$172,Inputs!$E$4:$E$183,0))</f>
        <v>3.3964311263320361</v>
      </c>
      <c r="Q187" s="100">
        <f t="shared" si="136"/>
        <v>3.6100034509574037</v>
      </c>
      <c r="R187" s="100">
        <f t="shared" si="136"/>
        <v>3.6100034509574037</v>
      </c>
      <c r="S187" s="100">
        <f t="shared" si="136"/>
        <v>3.6100034509574037</v>
      </c>
      <c r="T187" s="100">
        <f t="shared" si="136"/>
        <v>3.6100034509574037</v>
      </c>
      <c r="U187" s="100">
        <f t="shared" si="136"/>
        <v>3.6100034509574037</v>
      </c>
      <c r="V187" s="100">
        <f t="shared" si="136"/>
        <v>3.6100034509574037</v>
      </c>
      <c r="W187" s="99">
        <f t="shared" si="124"/>
        <v>3.3964311263320361</v>
      </c>
      <c r="X187" s="99">
        <f t="shared" si="125"/>
        <v>3.3964311263320375</v>
      </c>
      <c r="Y187" s="99">
        <f t="shared" si="126"/>
        <v>3.396431126332037</v>
      </c>
      <c r="Z187" s="99">
        <f t="shared" si="127"/>
        <v>3.3964311263320361</v>
      </c>
      <c r="AA187" s="99">
        <f t="shared" si="128"/>
        <v>3.3964311263320375</v>
      </c>
      <c r="AB187" s="99">
        <f t="shared" si="129"/>
        <v>3.3964311263320361</v>
      </c>
      <c r="AC187" s="67"/>
      <c r="AD187" s="64" t="s">
        <v>103</v>
      </c>
      <c r="AF187" s="155"/>
      <c r="AG187" s="156"/>
      <c r="AH187" s="156"/>
      <c r="AI187" s="156"/>
      <c r="AJ187" s="156"/>
      <c r="AK187" s="156"/>
      <c r="AL187" s="156"/>
      <c r="AM187" s="156"/>
      <c r="AN187" s="156"/>
      <c r="AO187" s="156"/>
      <c r="AP187" s="157"/>
    </row>
    <row r="188" spans="1:42" s="83" customFormat="1" ht="13">
      <c r="A188" s="3"/>
      <c r="B188" s="20" t="s">
        <v>30</v>
      </c>
      <c r="C188" s="28">
        <f>INDEX(Inputs!F$4:F$183,MATCH($B188&amp;$C$172,Inputs!$E$4:$E$183,0))</f>
        <v>4.7473827328348071</v>
      </c>
      <c r="D188" s="28">
        <f>INDEX(Inputs!G$4:G$183,MATCH($B188&amp;$C$172,Inputs!$E$4:$E$183,0))</f>
        <v>4.6847308527055009</v>
      </c>
      <c r="E188" s="28">
        <f>INDEX(Inputs!H$4:H$183,MATCH($B188&amp;$C$172,Inputs!$E$4:$E$183,0))</f>
        <v>4.6899980182069241</v>
      </c>
      <c r="F188" s="28">
        <f>INDEX(Inputs!I$4:I$183,MATCH($B188&amp;$C$172,Inputs!$E$4:$E$183,0))</f>
        <v>4.7031602582003647</v>
      </c>
      <c r="G188" s="28">
        <f>INDEX(Inputs!J$4:J$183,MATCH($B188&amp;$C$172,Inputs!$E$4:$E$183,0))</f>
        <v>4.6999808049139418</v>
      </c>
      <c r="H188" s="28">
        <f>INDEX(Inputs!K$4:K$183,MATCH($B188&amp;$C$172,Inputs!$E$4:$E$183,0))</f>
        <v>4.702806012322907</v>
      </c>
      <c r="I188" s="28">
        <f>INDEX(Inputs!L$4:L$183,MATCH($B188&amp;$C$172,Inputs!$E$4:$E$183,0))</f>
        <v>4.892526236356705</v>
      </c>
      <c r="J188" s="28">
        <f>INDEX(Inputs!M$4:M$183,MATCH($B188&amp;$C$172,Inputs!$E$4:$E$183,0))</f>
        <v>4.9278169014084519</v>
      </c>
      <c r="K188" s="34">
        <f>INDEX(Inputs!N$4:N$183,MATCH($B188&amp;$C$172,Inputs!$E$4:$E$183,0))</f>
        <v>4.9115838642538243</v>
      </c>
      <c r="L188" s="34">
        <f>INDEX(Inputs!O$4:O$183,MATCH($B188&amp;$C$172,Inputs!$E$4:$E$183,0))</f>
        <v>4.9457552848268893</v>
      </c>
      <c r="M188" s="34">
        <f>INDEX(Inputs!P$4:P$183,MATCH($B188&amp;$C$172,Inputs!$E$4:$E$183,0))</f>
        <v>4.9500348669380339</v>
      </c>
      <c r="N188" s="34">
        <f>INDEX(Inputs!Q$4:Q$183,MATCH($B188&amp;$C$172,Inputs!$E$4:$E$183,0))</f>
        <v>4.9763209858335582</v>
      </c>
      <c r="O188" s="34">
        <f>INDEX(Inputs!R$4:R$183,MATCH($B188&amp;$C$172,Inputs!$E$4:$E$183,0))</f>
        <v>5.211812340608752</v>
      </c>
      <c r="P188" s="34">
        <f>INDEX(Inputs!S$4:S$183,MATCH($B188&amp;$C$172,Inputs!$E$4:$E$183,0))</f>
        <v>5.2178202907283273</v>
      </c>
      <c r="Q188" s="100">
        <f t="shared" si="136"/>
        <v>4.7560502271187008</v>
      </c>
      <c r="R188" s="100">
        <f t="shared" si="136"/>
        <v>4.7560502271187008</v>
      </c>
      <c r="S188" s="100">
        <f t="shared" si="136"/>
        <v>4.7560502271187008</v>
      </c>
      <c r="T188" s="100">
        <f t="shared" si="136"/>
        <v>4.7560502271187008</v>
      </c>
      <c r="U188" s="100">
        <f t="shared" si="136"/>
        <v>4.7560502271187008</v>
      </c>
      <c r="V188" s="100">
        <f t="shared" si="136"/>
        <v>4.7560502271187008</v>
      </c>
      <c r="W188" s="99">
        <f t="shared" si="124"/>
        <v>4.9115838642538243</v>
      </c>
      <c r="X188" s="99">
        <f t="shared" si="125"/>
        <v>4.9457552848268893</v>
      </c>
      <c r="Y188" s="99">
        <f t="shared" si="126"/>
        <v>4.9500348669380339</v>
      </c>
      <c r="Z188" s="99">
        <f t="shared" si="127"/>
        <v>4.9763209858335582</v>
      </c>
      <c r="AA188" s="99">
        <f t="shared" si="128"/>
        <v>5.211812340608752</v>
      </c>
      <c r="AB188" s="99">
        <f t="shared" si="129"/>
        <v>5.2178202907283273</v>
      </c>
      <c r="AC188" s="67"/>
      <c r="AD188" s="64" t="s">
        <v>103</v>
      </c>
    </row>
    <row r="189" spans="1:42" s="83" customFormat="1" ht="13">
      <c r="A189" s="3"/>
      <c r="B189" s="20" t="s">
        <v>31</v>
      </c>
      <c r="C189" s="28">
        <f>INDEX(Inputs!F$4:F$183,MATCH($B189&amp;$C$172,Inputs!$E$4:$E$183,0))</f>
        <v>5.0778280943088623</v>
      </c>
      <c r="D189" s="28">
        <f>INDEX(Inputs!G$4:G$183,MATCH($B189&amp;$C$172,Inputs!$E$4:$E$183,0))</f>
        <v>5.143465381106318</v>
      </c>
      <c r="E189" s="28">
        <f>INDEX(Inputs!H$4:H$183,MATCH($B189&amp;$C$172,Inputs!$E$4:$E$183,0))</f>
        <v>5.1902490493042874</v>
      </c>
      <c r="F189" s="28">
        <f>INDEX(Inputs!I$4:I$183,MATCH($B189&amp;$C$172,Inputs!$E$4:$E$183,0))</f>
        <v>5.1720522858469913</v>
      </c>
      <c r="G189" s="28">
        <f>INDEX(Inputs!J$4:J$183,MATCH($B189&amp;$C$172,Inputs!$E$4:$E$183,0))</f>
        <v>5.2133912852112676</v>
      </c>
      <c r="H189" s="28">
        <f>INDEX(Inputs!K$4:K$183,MATCH($B189&amp;$C$172,Inputs!$E$4:$E$183,0))</f>
        <v>5.2211267543530884</v>
      </c>
      <c r="I189" s="28">
        <f>INDEX(Inputs!L$4:L$183,MATCH($B189&amp;$C$172,Inputs!$E$4:$E$183,0))</f>
        <v>5.3445794765558121</v>
      </c>
      <c r="J189" s="28">
        <f>INDEX(Inputs!M$4:M$183,MATCH($B189&amp;$C$172,Inputs!$E$4:$E$183,0))</f>
        <v>5.3906392622202635</v>
      </c>
      <c r="K189" s="34">
        <f>INDEX(Inputs!N$4:N$183,MATCH($B189&amp;$C$172,Inputs!$E$4:$E$183,0))</f>
        <v>5.4227610406671145</v>
      </c>
      <c r="L189" s="34">
        <f>INDEX(Inputs!O$4:O$183,MATCH($B189&amp;$C$172,Inputs!$E$4:$E$183,0))</f>
        <v>5.5084412735071018</v>
      </c>
      <c r="M189" s="34">
        <f>INDEX(Inputs!P$4:P$183,MATCH($B189&amp;$C$172,Inputs!$E$4:$E$183,0))</f>
        <v>5.5130406726155829</v>
      </c>
      <c r="N189" s="34">
        <f>INDEX(Inputs!Q$4:Q$183,MATCH($B189&amp;$C$172,Inputs!$E$4:$E$183,0))</f>
        <v>5.5343515289378633</v>
      </c>
      <c r="O189" s="34">
        <f>INDEX(Inputs!R$4:R$183,MATCH($B189&amp;$C$172,Inputs!$E$4:$E$183,0))</f>
        <v>5.5245520683253284</v>
      </c>
      <c r="P189" s="34">
        <f>INDEX(Inputs!S$4:S$183,MATCH($B189&amp;$C$172,Inputs!$E$4:$E$183,0))</f>
        <v>5.526034879826935</v>
      </c>
      <c r="Q189" s="100">
        <f t="shared" si="136"/>
        <v>5.2191664486133611</v>
      </c>
      <c r="R189" s="100">
        <f t="shared" si="136"/>
        <v>5.2191664486133611</v>
      </c>
      <c r="S189" s="100">
        <f t="shared" si="136"/>
        <v>5.2191664486133611</v>
      </c>
      <c r="T189" s="100">
        <f t="shared" si="136"/>
        <v>5.2191664486133611</v>
      </c>
      <c r="U189" s="100">
        <f t="shared" si="136"/>
        <v>5.2191664486133611</v>
      </c>
      <c r="V189" s="100">
        <f t="shared" si="136"/>
        <v>5.2191664486133611</v>
      </c>
      <c r="W189" s="99">
        <f t="shared" si="124"/>
        <v>5.4227610406671145</v>
      </c>
      <c r="X189" s="99">
        <f t="shared" si="125"/>
        <v>5.5084412735071018</v>
      </c>
      <c r="Y189" s="99">
        <f t="shared" si="126"/>
        <v>5.5130406726155829</v>
      </c>
      <c r="Z189" s="99">
        <f t="shared" si="127"/>
        <v>5.5343515289378633</v>
      </c>
      <c r="AA189" s="99">
        <f t="shared" si="128"/>
        <v>5.5245520683253284</v>
      </c>
      <c r="AB189" s="99">
        <f t="shared" si="129"/>
        <v>5.526034879826935</v>
      </c>
      <c r="AC189" s="67"/>
      <c r="AD189" s="64" t="s">
        <v>103</v>
      </c>
    </row>
    <row r="190" spans="1:42" s="83" customFormat="1" ht="13">
      <c r="A190" s="3"/>
      <c r="B190" s="20" t="s">
        <v>32</v>
      </c>
      <c r="C190" s="28">
        <f>INDEX(Inputs!F$4:F$183,MATCH($B190&amp;$C$172,Inputs!$E$4:$E$183,0))</f>
        <v>5.6395123003884331</v>
      </c>
      <c r="D190" s="28">
        <f>INDEX(Inputs!G$4:G$183,MATCH($B190&amp;$C$172,Inputs!$E$4:$E$183,0))</f>
        <v>5.6342972838751582</v>
      </c>
      <c r="E190" s="28">
        <f>INDEX(Inputs!H$4:H$183,MATCH($B190&amp;$C$172,Inputs!$E$4:$E$183,0))</f>
        <v>5.6330789186750376</v>
      </c>
      <c r="F190" s="28">
        <f>INDEX(Inputs!I$4:I$183,MATCH($B190&amp;$C$172,Inputs!$E$4:$E$183,0))</f>
        <v>5.6030773827308042</v>
      </c>
      <c r="G190" s="28">
        <f>INDEX(Inputs!J$4:J$183,MATCH($B190&amp;$C$172,Inputs!$E$4:$E$183,0))</f>
        <v>5.7010088082511476</v>
      </c>
      <c r="H190" s="28">
        <f>INDEX(Inputs!K$4:K$183,MATCH($B190&amp;$C$172,Inputs!$E$4:$E$183,0))</f>
        <v>5.719969395562357</v>
      </c>
      <c r="I190" s="28">
        <f>INDEX(Inputs!L$4:L$183,MATCH($B190&amp;$C$172,Inputs!$E$4:$E$183,0))</f>
        <v>5.7184330310741558</v>
      </c>
      <c r="J190" s="28">
        <f>INDEX(Inputs!M$4:M$183,MATCH($B190&amp;$C$172,Inputs!$E$4:$E$183,0))</f>
        <v>5.7725849023403129</v>
      </c>
      <c r="K190" s="34">
        <f>INDEX(Inputs!N$4:N$183,MATCH($B190&amp;$C$172,Inputs!$E$4:$E$183,0))</f>
        <v>5.7184210526315784</v>
      </c>
      <c r="L190" s="34">
        <f>INDEX(Inputs!O$4:O$183,MATCH($B190&amp;$C$172,Inputs!$E$4:$E$183,0))</f>
        <v>5.7185575753106441</v>
      </c>
      <c r="M190" s="34">
        <f>INDEX(Inputs!P$4:P$183,MATCH($B190&amp;$C$172,Inputs!$E$4:$E$183,0))</f>
        <v>5.7184788628392091</v>
      </c>
      <c r="N190" s="34">
        <f>INDEX(Inputs!Q$4:Q$183,MATCH($B190&amp;$C$172,Inputs!$E$4:$E$183,0))</f>
        <v>5.7184688853514976</v>
      </c>
      <c r="O190" s="34">
        <f>INDEX(Inputs!R$4:R$183,MATCH($B190&amp;$C$172,Inputs!$E$4:$E$183,0))</f>
        <v>5.7184866149333535</v>
      </c>
      <c r="P190" s="34">
        <f>INDEX(Inputs!S$4:S$183,MATCH($B190&amp;$C$172,Inputs!$E$4:$E$183,0))</f>
        <v>5.7184509402345931</v>
      </c>
      <c r="Q190" s="100">
        <f t="shared" si="136"/>
        <v>5.6777452528621755</v>
      </c>
      <c r="R190" s="100">
        <f t="shared" si="136"/>
        <v>5.6777452528621755</v>
      </c>
      <c r="S190" s="100">
        <f t="shared" si="136"/>
        <v>5.6777452528621755</v>
      </c>
      <c r="T190" s="100">
        <f t="shared" si="136"/>
        <v>5.6777452528621755</v>
      </c>
      <c r="U190" s="100">
        <f t="shared" si="136"/>
        <v>5.6777452528621755</v>
      </c>
      <c r="V190" s="100">
        <f t="shared" si="136"/>
        <v>5.6777452528621755</v>
      </c>
      <c r="W190" s="99">
        <f t="shared" si="124"/>
        <v>5.7184210526315784</v>
      </c>
      <c r="X190" s="99">
        <f t="shared" si="125"/>
        <v>5.7185575753106441</v>
      </c>
      <c r="Y190" s="99">
        <f t="shared" si="126"/>
        <v>5.7184788628392091</v>
      </c>
      <c r="Z190" s="99">
        <f t="shared" si="127"/>
        <v>5.7184688853514976</v>
      </c>
      <c r="AA190" s="99">
        <f t="shared" si="128"/>
        <v>5.7184866149333535</v>
      </c>
      <c r="AB190" s="99">
        <f t="shared" si="129"/>
        <v>5.7184509402345931</v>
      </c>
      <c r="AC190" s="68"/>
      <c r="AD190" s="64" t="s">
        <v>103</v>
      </c>
    </row>
    <row r="191" spans="1:42" s="83" customFormat="1" ht="13">
      <c r="A191" s="3"/>
      <c r="B191" s="20" t="s">
        <v>33</v>
      </c>
      <c r="C191" s="28">
        <f>INDEX(Inputs!F$4:F$183,MATCH($B191&amp;$C$172,Inputs!$E$4:$E$183,0))</f>
        <v>4.797489928726371</v>
      </c>
      <c r="D191" s="28">
        <f>INDEX(Inputs!G$4:G$183,MATCH($B191&amp;$C$172,Inputs!$E$4:$E$183,0))</f>
        <v>4.7826154806491887</v>
      </c>
      <c r="E191" s="28">
        <f>INDEX(Inputs!H$4:H$183,MATCH($B191&amp;$C$172,Inputs!$E$4:$E$183,0))</f>
        <v>4.7974131448338095</v>
      </c>
      <c r="F191" s="28">
        <f>INDEX(Inputs!I$4:I$183,MATCH($B191&amp;$C$172,Inputs!$E$4:$E$183,0))</f>
        <v>4.8257801474047364</v>
      </c>
      <c r="G191" s="28">
        <f>INDEX(Inputs!J$4:J$183,MATCH($B191&amp;$C$172,Inputs!$E$4:$E$183,0))</f>
        <v>4.9683746388931134</v>
      </c>
      <c r="H191" s="28">
        <f>INDEX(Inputs!K$4:K$183,MATCH($B191&amp;$C$172,Inputs!$E$4:$E$183,0))</f>
        <v>4.9697290752232472</v>
      </c>
      <c r="I191" s="28">
        <f>INDEX(Inputs!L$4:L$183,MATCH($B191&amp;$C$172,Inputs!$E$4:$E$183,0))</f>
        <v>4.9709205966551142</v>
      </c>
      <c r="J191" s="28">
        <f>INDEX(Inputs!M$4:M$183,MATCH($B191&amp;$C$172,Inputs!$E$4:$E$183,0))</f>
        <v>4.9708338044763751</v>
      </c>
      <c r="K191" s="34">
        <f>INDEX(Inputs!N$4:N$183,MATCH($B191&amp;$C$172,Inputs!$E$4:$E$183,0))</f>
        <v>0</v>
      </c>
      <c r="L191" s="34">
        <f>INDEX(Inputs!O$4:O$183,MATCH($B191&amp;$C$172,Inputs!$E$4:$E$183,0))</f>
        <v>0</v>
      </c>
      <c r="M191" s="34">
        <f>INDEX(Inputs!P$4:P$183,MATCH($B191&amp;$C$172,Inputs!$E$4:$E$183,0))</f>
        <v>0</v>
      </c>
      <c r="N191" s="34">
        <f>INDEX(Inputs!Q$4:Q$183,MATCH($B191&amp;$C$172,Inputs!$E$4:$E$183,0))</f>
        <v>0</v>
      </c>
      <c r="O191" s="34">
        <f>INDEX(Inputs!R$4:R$183,MATCH($B191&amp;$C$172,Inputs!$E$4:$E$183,0))</f>
        <v>0</v>
      </c>
      <c r="P191" s="34">
        <f>INDEX(Inputs!S$4:S$183,MATCH($B191&amp;$C$172,Inputs!$E$4:$E$183,0))</f>
        <v>0</v>
      </c>
      <c r="Q191" s="100">
        <f>AVERAGE($I$191:$J$191)</f>
        <v>4.9708772005657451</v>
      </c>
      <c r="R191" s="100">
        <f t="shared" ref="R191:V191" si="137">AVERAGE($I$191:$J$191)</f>
        <v>4.9708772005657451</v>
      </c>
      <c r="S191" s="100">
        <f t="shared" si="137"/>
        <v>4.9708772005657451</v>
      </c>
      <c r="T191" s="100">
        <f t="shared" si="137"/>
        <v>4.9708772005657451</v>
      </c>
      <c r="U191" s="100">
        <f t="shared" si="137"/>
        <v>4.9708772005657451</v>
      </c>
      <c r="V191" s="100">
        <f t="shared" si="137"/>
        <v>4.9708772005657451</v>
      </c>
      <c r="W191" s="99">
        <f t="shared" si="124"/>
        <v>4.9708772005657451</v>
      </c>
      <c r="X191" s="99">
        <f t="shared" si="125"/>
        <v>4.9708772005657451</v>
      </c>
      <c r="Y191" s="99">
        <f t="shared" si="126"/>
        <v>4.9708772005657451</v>
      </c>
      <c r="Z191" s="99">
        <f t="shared" si="127"/>
        <v>4.9708772005657451</v>
      </c>
      <c r="AA191" s="99">
        <f t="shared" si="128"/>
        <v>4.9708772005657451</v>
      </c>
      <c r="AB191" s="99">
        <f t="shared" si="129"/>
        <v>4.9708772005657451</v>
      </c>
      <c r="AC191" s="69"/>
      <c r="AD191" s="64" t="s">
        <v>39</v>
      </c>
    </row>
    <row r="192" spans="1:42" s="83" customFormat="1" ht="13">
      <c r="A192" s="3"/>
      <c r="B192" s="20" t="s">
        <v>34</v>
      </c>
      <c r="C192" s="28">
        <f>INDEX(Inputs!F$4:F$183,MATCH($B192&amp;$C$172,Inputs!$E$4:$E$183,0))</f>
        <v>2.4820508936685846</v>
      </c>
      <c r="D192" s="28">
        <f>INDEX(Inputs!G$4:G$183,MATCH($B192&amp;$C$172,Inputs!$E$4:$E$183,0))</f>
        <v>2.1200031169640772</v>
      </c>
      <c r="E192" s="28">
        <f>INDEX(Inputs!H$4:H$183,MATCH($B192&amp;$C$172,Inputs!$E$4:$E$183,0))</f>
        <v>2.1863841018475387</v>
      </c>
      <c r="F192" s="28">
        <f>INDEX(Inputs!I$4:I$183,MATCH($B192&amp;$C$172,Inputs!$E$4:$E$183,0))</f>
        <v>2.1955548183778402</v>
      </c>
      <c r="G192" s="28">
        <f>INDEX(Inputs!J$4:J$183,MATCH($B192&amp;$C$172,Inputs!$E$4:$E$183,0))</f>
        <v>3.1260698588942866</v>
      </c>
      <c r="H192" s="28">
        <f>INDEX(Inputs!K$4:K$183,MATCH($B192&amp;$C$172,Inputs!$E$4:$E$183,0))</f>
        <v>3.4156636718087805</v>
      </c>
      <c r="I192" s="28">
        <f>INDEX(Inputs!L$4:L$183,MATCH($B192&amp;$C$172,Inputs!$E$4:$E$183,0))</f>
        <v>3.536694427365715</v>
      </c>
      <c r="J192" s="28">
        <f>INDEX(Inputs!M$4:M$183,MATCH($B192&amp;$C$172,Inputs!$E$4:$E$183,0))</f>
        <v>3.7050407957974745</v>
      </c>
      <c r="K192" s="34">
        <f>INDEX(Inputs!N$4:N$183,MATCH($B192&amp;$C$172,Inputs!$E$4:$E$183,0))</f>
        <v>3.536816967077955</v>
      </c>
      <c r="L192" s="34">
        <f>INDEX(Inputs!O$4:O$183,MATCH($B192&amp;$C$172,Inputs!$E$4:$E$183,0))</f>
        <v>3.5366666666666666</v>
      </c>
      <c r="M192" s="34">
        <f>INDEX(Inputs!P$4:P$183,MATCH($B192&amp;$C$172,Inputs!$E$4:$E$183,0))</f>
        <v>3.6411060764494021</v>
      </c>
      <c r="N192" s="34">
        <f>INDEX(Inputs!Q$4:Q$183,MATCH($B192&amp;$C$172,Inputs!$E$4:$E$183,0))</f>
        <v>3.6546385752531725</v>
      </c>
      <c r="O192" s="34">
        <f>INDEX(Inputs!R$4:R$183,MATCH($B192&amp;$C$172,Inputs!$E$4:$E$183,0))</f>
        <v>3.6558109458585624</v>
      </c>
      <c r="P192" s="34">
        <f>INDEX(Inputs!S$4:S$183,MATCH($B192&amp;$C$172,Inputs!$E$4:$E$183,0))</f>
        <v>3.6569512050338364</v>
      </c>
      <c r="Q192" s="114">
        <f>AVERAGE($G$192:$J$192)</f>
        <v>3.4458671884665644</v>
      </c>
      <c r="R192" s="114">
        <f t="shared" ref="R192:V192" si="138">AVERAGE($G$192:$J$192)</f>
        <v>3.4458671884665644</v>
      </c>
      <c r="S192" s="114">
        <f t="shared" si="138"/>
        <v>3.4458671884665644</v>
      </c>
      <c r="T192" s="114">
        <f t="shared" si="138"/>
        <v>3.4458671884665644</v>
      </c>
      <c r="U192" s="114">
        <f t="shared" si="138"/>
        <v>3.4458671884665644</v>
      </c>
      <c r="V192" s="114">
        <f t="shared" si="138"/>
        <v>3.4458671884665644</v>
      </c>
      <c r="W192" s="99">
        <f t="shared" si="124"/>
        <v>3.536816967077955</v>
      </c>
      <c r="X192" s="99">
        <f t="shared" si="125"/>
        <v>3.5366666666666666</v>
      </c>
      <c r="Y192" s="99">
        <f t="shared" si="126"/>
        <v>3.6411060764494021</v>
      </c>
      <c r="Z192" s="99">
        <f t="shared" si="127"/>
        <v>3.6546385752531725</v>
      </c>
      <c r="AA192" s="99">
        <f t="shared" si="128"/>
        <v>3.6558109458585624</v>
      </c>
      <c r="AB192" s="99">
        <f t="shared" si="129"/>
        <v>3.6569512050338364</v>
      </c>
      <c r="AC192" s="70"/>
      <c r="AD192" s="64" t="s">
        <v>103</v>
      </c>
    </row>
    <row r="193" spans="1:42" s="83" customFormat="1" ht="13">
      <c r="A193" s="3"/>
      <c r="B193" s="20" t="s">
        <v>35</v>
      </c>
      <c r="C193" s="28">
        <f>INDEX(Inputs!F$4:F$183,MATCH($B193&amp;$C$172,Inputs!$E$4:$E$183,0))</f>
        <v>5.0684151607228536</v>
      </c>
      <c r="D193" s="28">
        <f>INDEX(Inputs!G$4:G$183,MATCH($B193&amp;$C$172,Inputs!$E$4:$E$183,0))</f>
        <v>5.0817772309646179</v>
      </c>
      <c r="E193" s="28">
        <f>INDEX(Inputs!H$4:H$183,MATCH($B193&amp;$C$172,Inputs!$E$4:$E$183,0))</f>
        <v>5.0927990927990923</v>
      </c>
      <c r="F193" s="28">
        <f>INDEX(Inputs!I$4:I$183,MATCH($B193&amp;$C$172,Inputs!$E$4:$E$183,0))</f>
        <v>5.0910527979766043</v>
      </c>
      <c r="G193" s="28">
        <f>INDEX(Inputs!J$4:J$183,MATCH($B193&amp;$C$172,Inputs!$E$4:$E$183,0))</f>
        <v>5.0879354556257432</v>
      </c>
      <c r="H193" s="28">
        <f>INDEX(Inputs!K$4:K$183,MATCH($B193&amp;$C$172,Inputs!$E$4:$E$183,0))</f>
        <v>5.0934958603344773</v>
      </c>
      <c r="I193" s="28">
        <f>INDEX(Inputs!L$4:L$183,MATCH($B193&amp;$C$172,Inputs!$E$4:$E$183,0))</f>
        <v>5.0829835128064724</v>
      </c>
      <c r="J193" s="28">
        <f>INDEX(Inputs!M$4:M$183,MATCH($B193&amp;$C$172,Inputs!$E$4:$E$183,0))</f>
        <v>5.0896879643387827</v>
      </c>
      <c r="K193" s="34">
        <f>INDEX(Inputs!N$4:N$183,MATCH($B193&amp;$C$172,Inputs!$E$4:$E$183,0))</f>
        <v>5.0829428588815189</v>
      </c>
      <c r="L193" s="34">
        <f>INDEX(Inputs!O$4:O$183,MATCH($B193&amp;$C$172,Inputs!$E$4:$E$183,0))</f>
        <v>5.082984744094488</v>
      </c>
      <c r="M193" s="34">
        <f>INDEX(Inputs!P$4:P$183,MATCH($B193&amp;$C$172,Inputs!$E$4:$E$183,0))</f>
        <v>5.082944143470951</v>
      </c>
      <c r="N193" s="34">
        <f>INDEX(Inputs!Q$4:Q$183,MATCH($B193&amp;$C$172,Inputs!$E$4:$E$183,0))</f>
        <v>5.0829815386554085</v>
      </c>
      <c r="O193" s="34">
        <f>INDEX(Inputs!R$4:R$183,MATCH($B193&amp;$C$172,Inputs!$E$4:$E$183,0))</f>
        <v>5.0829563555272381</v>
      </c>
      <c r="P193" s="34">
        <f>INDEX(Inputs!S$4:S$183,MATCH($B193&amp;$C$172,Inputs!$E$4:$E$183,0))</f>
        <v>5.0829843437922815</v>
      </c>
      <c r="Q193" s="100">
        <f t="shared" ref="Q193:V194" si="139" xml:space="preserve"> AVERAGE($C193:$J193)</f>
        <v>5.0860183844460813</v>
      </c>
      <c r="R193" s="100">
        <f t="shared" si="139"/>
        <v>5.0860183844460813</v>
      </c>
      <c r="S193" s="100">
        <f t="shared" si="139"/>
        <v>5.0860183844460813</v>
      </c>
      <c r="T193" s="100">
        <f t="shared" si="139"/>
        <v>5.0860183844460813</v>
      </c>
      <c r="U193" s="100">
        <f t="shared" si="139"/>
        <v>5.0860183844460813</v>
      </c>
      <c r="V193" s="100">
        <f t="shared" si="139"/>
        <v>5.0860183844460813</v>
      </c>
      <c r="W193" s="99">
        <f t="shared" si="124"/>
        <v>5.0829428588815189</v>
      </c>
      <c r="X193" s="99">
        <f t="shared" si="125"/>
        <v>5.082984744094488</v>
      </c>
      <c r="Y193" s="99">
        <f t="shared" si="126"/>
        <v>5.082944143470951</v>
      </c>
      <c r="Z193" s="99">
        <f t="shared" si="127"/>
        <v>5.0829815386554085</v>
      </c>
      <c r="AA193" s="99">
        <f t="shared" si="128"/>
        <v>5.0829563555272381</v>
      </c>
      <c r="AB193" s="99">
        <f t="shared" si="129"/>
        <v>5.0829843437922815</v>
      </c>
      <c r="AC193" s="70"/>
      <c r="AD193" s="64" t="s">
        <v>103</v>
      </c>
    </row>
    <row r="194" spans="1:42" s="83" customFormat="1" ht="13">
      <c r="A194" s="3"/>
      <c r="B194" s="20" t="s">
        <v>36</v>
      </c>
      <c r="C194" s="28">
        <f>INDEX(Inputs!F$4:F$183,MATCH($B194&amp;$C$172,Inputs!$E$4:$E$183,0))</f>
        <v>4.415535284838386</v>
      </c>
      <c r="D194" s="28">
        <f>INDEX(Inputs!G$4:G$183,MATCH($B194&amp;$C$172,Inputs!$E$4:$E$183,0))</f>
        <v>4.4133621152300488</v>
      </c>
      <c r="E194" s="28">
        <f>INDEX(Inputs!H$4:H$183,MATCH($B194&amp;$C$172,Inputs!$E$4:$E$183,0))</f>
        <v>4.4214965886030342</v>
      </c>
      <c r="F194" s="28">
        <f>INDEX(Inputs!I$4:I$183,MATCH($B194&amp;$C$172,Inputs!$E$4:$E$183,0))</f>
        <v>4.5822036817979583</v>
      </c>
      <c r="G194" s="28">
        <f>INDEX(Inputs!J$4:J$183,MATCH($B194&amp;$C$172,Inputs!$E$4:$E$183,0))</f>
        <v>4.6095657940935517</v>
      </c>
      <c r="H194" s="28">
        <f>INDEX(Inputs!K$4:K$183,MATCH($B194&amp;$C$172,Inputs!$E$4:$E$183,0))</f>
        <v>4.6147969985505011</v>
      </c>
      <c r="I194" s="28">
        <f>INDEX(Inputs!L$4:L$183,MATCH($B194&amp;$C$172,Inputs!$E$4:$E$183,0))</f>
        <v>4.7291912093268884</v>
      </c>
      <c r="J194" s="28">
        <f>INDEX(Inputs!M$4:M$183,MATCH($B194&amp;$C$172,Inputs!$E$4:$E$183,0))</f>
        <v>4.747779266843799</v>
      </c>
      <c r="K194" s="34">
        <f>INDEX(Inputs!N$4:N$183,MATCH($B194&amp;$C$172,Inputs!$E$4:$E$183,0))</f>
        <v>4.6155387953300959</v>
      </c>
      <c r="L194" s="34">
        <f>INDEX(Inputs!O$4:O$183,MATCH($B194&amp;$C$172,Inputs!$E$4:$E$183,0))</f>
        <v>4.62270637536108</v>
      </c>
      <c r="M194" s="34">
        <f>INDEX(Inputs!P$4:P$183,MATCH($B194&amp;$C$172,Inputs!$E$4:$E$183,0))</f>
        <v>4.641676816889972</v>
      </c>
      <c r="N194" s="34">
        <f>INDEX(Inputs!Q$4:Q$183,MATCH($B194&amp;$C$172,Inputs!$E$4:$E$183,0))</f>
        <v>4.6403970826580228</v>
      </c>
      <c r="O194" s="34">
        <f>INDEX(Inputs!R$4:R$183,MATCH($B194&amp;$C$172,Inputs!$E$4:$E$183,0))</f>
        <v>4.7383282528477455</v>
      </c>
      <c r="P194" s="34">
        <f>INDEX(Inputs!S$4:S$183,MATCH($B194&amp;$C$172,Inputs!$E$4:$E$183,0))</f>
        <v>4.7249050351571977</v>
      </c>
      <c r="Q194" s="100">
        <f t="shared" si="139"/>
        <v>4.5667413674105202</v>
      </c>
      <c r="R194" s="100">
        <f t="shared" si="139"/>
        <v>4.5667413674105202</v>
      </c>
      <c r="S194" s="100">
        <f t="shared" si="139"/>
        <v>4.5667413674105202</v>
      </c>
      <c r="T194" s="100">
        <f t="shared" si="139"/>
        <v>4.5667413674105202</v>
      </c>
      <c r="U194" s="100">
        <f t="shared" si="139"/>
        <v>4.5667413674105202</v>
      </c>
      <c r="V194" s="100">
        <f t="shared" si="139"/>
        <v>4.5667413674105202</v>
      </c>
      <c r="W194" s="99">
        <f t="shared" si="124"/>
        <v>4.6155387953300959</v>
      </c>
      <c r="X194" s="99">
        <f t="shared" si="125"/>
        <v>4.62270637536108</v>
      </c>
      <c r="Y194" s="99">
        <f t="shared" si="126"/>
        <v>4.641676816889972</v>
      </c>
      <c r="Z194" s="99">
        <f t="shared" si="127"/>
        <v>4.6403970826580228</v>
      </c>
      <c r="AA194" s="99">
        <f t="shared" si="128"/>
        <v>4.7383282528477455</v>
      </c>
      <c r="AB194" s="99">
        <f t="shared" si="129"/>
        <v>4.7249050351571977</v>
      </c>
      <c r="AC194" s="70"/>
      <c r="AD194" s="64" t="s">
        <v>103</v>
      </c>
    </row>
    <row r="195" spans="1:42" s="83" customFormat="1" ht="13">
      <c r="A195" s="3"/>
      <c r="B195" s="20" t="s">
        <v>37</v>
      </c>
      <c r="C195" s="28">
        <f>INDEX(Inputs!F$4:F$183,MATCH($B195&amp;$C$172,Inputs!$E$4:$E$183,0))</f>
        <v>3.6409280019543488</v>
      </c>
      <c r="D195" s="28">
        <f>INDEX(Inputs!G$4:G$183,MATCH($B195&amp;$C$172,Inputs!$E$4:$E$183,0))</f>
        <v>3.783463379820784</v>
      </c>
      <c r="E195" s="28">
        <f>INDEX(Inputs!H$4:H$183,MATCH($B195&amp;$C$172,Inputs!$E$4:$E$183,0))</f>
        <v>3.9659012418774902</v>
      </c>
      <c r="F195" s="28">
        <f>INDEX(Inputs!I$4:I$183,MATCH($B195&amp;$C$172,Inputs!$E$4:$E$183,0))</f>
        <v>3.8565555287505449</v>
      </c>
      <c r="G195" s="28">
        <f>INDEX(Inputs!J$4:J$183,MATCH($B195&amp;$C$172,Inputs!$E$4:$E$183,0))</f>
        <v>3.8253369598405862</v>
      </c>
      <c r="H195" s="28">
        <f>INDEX(Inputs!K$4:K$183,MATCH($B195&amp;$C$172,Inputs!$E$4:$E$183,0))</f>
        <v>4.236026262073862</v>
      </c>
      <c r="I195" s="28">
        <f>INDEX(Inputs!L$4:L$183,MATCH($B195&amp;$C$172,Inputs!$E$4:$E$183,0))</f>
        <v>4.9059314417768656</v>
      </c>
      <c r="J195" s="28">
        <f>INDEX(Inputs!M$4:M$183,MATCH($B195&amp;$C$172,Inputs!$E$4:$E$183,0))</f>
        <v>4.8314653420936695</v>
      </c>
      <c r="K195" s="34">
        <f>INDEX(Inputs!N$4:N$183,MATCH($B195&amp;$C$172,Inputs!$E$4:$E$183,0))</f>
        <v>4.8770948173742017</v>
      </c>
      <c r="L195" s="34">
        <f>INDEX(Inputs!O$4:O$183,MATCH($B195&amp;$C$172,Inputs!$E$4:$E$183,0))</f>
        <v>4.8783444760723933</v>
      </c>
      <c r="M195" s="34">
        <f>INDEX(Inputs!P$4:P$183,MATCH($B195&amp;$C$172,Inputs!$E$4:$E$183,0))</f>
        <v>4.8783444760723942</v>
      </c>
      <c r="N195" s="34">
        <f>INDEX(Inputs!Q$4:Q$183,MATCH($B195&amp;$C$172,Inputs!$E$4:$E$183,0))</f>
        <v>4.9698328955667765</v>
      </c>
      <c r="O195" s="34">
        <f>INDEX(Inputs!R$4:R$183,MATCH($B195&amp;$C$172,Inputs!$E$4:$E$183,0))</f>
        <v>4.9698328955667739</v>
      </c>
      <c r="P195" s="34">
        <f>INDEX(Inputs!S$4:S$183,MATCH($B195&amp;$C$172,Inputs!$E$4:$E$183,0))</f>
        <v>5.0623550825130703</v>
      </c>
      <c r="Q195" s="114">
        <f>AVERAGE($G$195:$J$195)</f>
        <v>4.4496900014462453</v>
      </c>
      <c r="R195" s="114">
        <f t="shared" ref="R195:V195" si="140">AVERAGE($G$195:$J$195)</f>
        <v>4.4496900014462453</v>
      </c>
      <c r="S195" s="114">
        <f t="shared" si="140"/>
        <v>4.4496900014462453</v>
      </c>
      <c r="T195" s="114">
        <f t="shared" si="140"/>
        <v>4.4496900014462453</v>
      </c>
      <c r="U195" s="114">
        <f t="shared" si="140"/>
        <v>4.4496900014462453</v>
      </c>
      <c r="V195" s="114">
        <f t="shared" si="140"/>
        <v>4.4496900014462453</v>
      </c>
      <c r="W195" s="99">
        <f t="shared" si="124"/>
        <v>4.8770948173742017</v>
      </c>
      <c r="X195" s="99">
        <f t="shared" si="125"/>
        <v>4.8783444760723933</v>
      </c>
      <c r="Y195" s="99">
        <f t="shared" si="126"/>
        <v>4.8783444760723942</v>
      </c>
      <c r="Z195" s="99">
        <f t="shared" si="127"/>
        <v>4.9698328955667765</v>
      </c>
      <c r="AA195" s="99">
        <f t="shared" si="128"/>
        <v>4.9698328955667739</v>
      </c>
      <c r="AB195" s="99">
        <f t="shared" si="129"/>
        <v>5.0623550825130703</v>
      </c>
      <c r="AC195" s="70"/>
      <c r="AD195" s="64" t="s">
        <v>103</v>
      </c>
    </row>
    <row r="196" spans="1:42" s="83" customFormat="1" ht="13">
      <c r="A196" s="3"/>
      <c r="B196" s="21" t="s">
        <v>40</v>
      </c>
      <c r="C196" s="23">
        <f>AVERAGE(C176:C195)</f>
        <v>4.1036718432737818</v>
      </c>
      <c r="D196" s="23">
        <f t="shared" ref="D196:AB196" si="141">AVERAGE(D176:D195)</f>
        <v>4.1008915106316994</v>
      </c>
      <c r="E196" s="23">
        <f t="shared" si="141"/>
        <v>4.1310730516068848</v>
      </c>
      <c r="F196" s="23">
        <f t="shared" si="141"/>
        <v>4.1669255250596597</v>
      </c>
      <c r="G196" s="23">
        <f t="shared" si="141"/>
        <v>4.2516174441888825</v>
      </c>
      <c r="H196" s="23">
        <f t="shared" si="141"/>
        <v>4.3372136115396742</v>
      </c>
      <c r="I196" s="23">
        <f t="shared" si="141"/>
        <v>4.9031477500961698</v>
      </c>
      <c r="J196" s="23">
        <f t="shared" si="141"/>
        <v>4.9314080324185188</v>
      </c>
      <c r="K196" s="23">
        <f t="shared" si="141"/>
        <v>4.4321571348961983</v>
      </c>
      <c r="L196" s="23">
        <f t="shared" si="141"/>
        <v>4.4387459365019701</v>
      </c>
      <c r="M196" s="23">
        <f t="shared" si="141"/>
        <v>4.4497319405268083</v>
      </c>
      <c r="N196" s="23">
        <f t="shared" si="141"/>
        <v>4.4622971447899396</v>
      </c>
      <c r="O196" s="23">
        <f t="shared" si="141"/>
        <v>4.481189492374722</v>
      </c>
      <c r="P196" s="23">
        <f t="shared" si="141"/>
        <v>4.4967031647538267</v>
      </c>
      <c r="Q196" s="23">
        <f t="shared" si="141"/>
        <v>4.8060392238500356</v>
      </c>
      <c r="R196" s="23">
        <f t="shared" si="141"/>
        <v>4.8060392238500356</v>
      </c>
      <c r="S196" s="23">
        <f t="shared" si="141"/>
        <v>4.8060392238500356</v>
      </c>
      <c r="T196" s="23">
        <f t="shared" si="141"/>
        <v>4.8060392238500356</v>
      </c>
      <c r="U196" s="23">
        <f t="shared" si="141"/>
        <v>4.8060392238500356</v>
      </c>
      <c r="V196" s="23">
        <f t="shared" si="141"/>
        <v>4.8060392238500356</v>
      </c>
      <c r="W196" s="65">
        <f t="shared" si="141"/>
        <v>4.9137090334058033</v>
      </c>
      <c r="X196" s="65">
        <f t="shared" si="141"/>
        <v>4.9202978350115751</v>
      </c>
      <c r="Y196" s="65">
        <f t="shared" si="141"/>
        <v>4.9312838390364133</v>
      </c>
      <c r="Z196" s="65">
        <f t="shared" si="141"/>
        <v>4.9438490432995446</v>
      </c>
      <c r="AA196" s="65">
        <f t="shared" si="141"/>
        <v>4.962741390884327</v>
      </c>
      <c r="AB196" s="65">
        <f t="shared" si="141"/>
        <v>4.9782550632634326</v>
      </c>
      <c r="AC196" s="80"/>
      <c r="AD196" s="64" t="s">
        <v>103</v>
      </c>
    </row>
    <row r="197" spans="1:42">
      <c r="C197" s="6"/>
      <c r="W197" s="68"/>
      <c r="X197" s="68"/>
      <c r="Y197" s="68"/>
      <c r="Z197" s="68"/>
      <c r="AA197" s="68"/>
      <c r="AB197" s="68"/>
      <c r="AC197" s="68"/>
      <c r="AD197" s="68"/>
    </row>
    <row r="198" spans="1:42" ht="18">
      <c r="A198" s="14" t="s">
        <v>48</v>
      </c>
      <c r="B198" s="13"/>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row>
    <row r="199" spans="1:42">
      <c r="B199" s="7"/>
      <c r="C199" s="8"/>
      <c r="D199" s="8"/>
      <c r="E199" s="8"/>
      <c r="F199" s="8"/>
      <c r="G199" s="8"/>
      <c r="H199" s="8"/>
      <c r="I199" s="8"/>
      <c r="J199" s="8"/>
      <c r="K199" s="8"/>
      <c r="L199" s="8"/>
      <c r="M199" s="8"/>
      <c r="N199" s="8"/>
      <c r="O199" s="8"/>
      <c r="P199" s="8"/>
      <c r="Q199" s="8"/>
      <c r="R199" s="8"/>
      <c r="S199" s="8"/>
      <c r="T199" s="8"/>
      <c r="U199" s="8"/>
      <c r="V199" s="8"/>
      <c r="W199" s="72"/>
      <c r="X199" s="72"/>
      <c r="Y199" s="72"/>
      <c r="Z199" s="72"/>
      <c r="AA199" s="72"/>
      <c r="AB199" s="72"/>
      <c r="AD199" s="67"/>
    </row>
    <row r="200" spans="1:42">
      <c r="B200" s="31" t="s">
        <v>49</v>
      </c>
      <c r="C200" s="2" t="s">
        <v>72</v>
      </c>
      <c r="W200" s="68"/>
      <c r="X200" s="68"/>
      <c r="Y200" s="68"/>
      <c r="Z200" s="68"/>
      <c r="AA200" s="68"/>
      <c r="AB200" s="68"/>
      <c r="AC200" s="68"/>
      <c r="AD200" s="68"/>
    </row>
    <row r="201" spans="1:42" s="130" customFormat="1" ht="32.15" customHeight="1">
      <c r="A201" s="128"/>
      <c r="B201" s="129"/>
      <c r="C201" s="140" t="s">
        <v>64</v>
      </c>
      <c r="D201" s="140"/>
      <c r="E201" s="140"/>
      <c r="F201" s="140"/>
      <c r="G201" s="140"/>
      <c r="H201" s="140"/>
      <c r="I201" s="140"/>
      <c r="J201" s="139"/>
      <c r="K201" s="147" t="s">
        <v>65</v>
      </c>
      <c r="L201" s="147"/>
      <c r="M201" s="147"/>
      <c r="N201" s="147"/>
      <c r="O201" s="147"/>
      <c r="P201" s="148"/>
      <c r="Q201" s="131" t="s">
        <v>99</v>
      </c>
      <c r="R201" s="131"/>
      <c r="S201" s="131"/>
      <c r="T201" s="131"/>
      <c r="U201" s="131"/>
      <c r="V201" s="132"/>
      <c r="W201" s="138" t="s">
        <v>0</v>
      </c>
      <c r="X201" s="78"/>
      <c r="Y201" s="78"/>
      <c r="Z201" s="78"/>
      <c r="AA201" s="78"/>
      <c r="AB201" s="78"/>
      <c r="AC201" s="158"/>
      <c r="AD201" s="159" t="s">
        <v>0</v>
      </c>
    </row>
    <row r="202" spans="1:42" s="95" customFormat="1" ht="17.25" customHeight="1" thickBot="1">
      <c r="A202" s="45"/>
      <c r="B202" s="46"/>
      <c r="C202" s="47" t="s">
        <v>8</v>
      </c>
      <c r="D202" s="47" t="s">
        <v>9</v>
      </c>
      <c r="E202" s="47" t="s">
        <v>10</v>
      </c>
      <c r="F202" s="47" t="s">
        <v>11</v>
      </c>
      <c r="G202" s="47" t="s">
        <v>12</v>
      </c>
      <c r="H202" s="47" t="s">
        <v>13</v>
      </c>
      <c r="I202" s="47" t="s">
        <v>14</v>
      </c>
      <c r="J202" s="134" t="s">
        <v>15</v>
      </c>
      <c r="K202" s="62" t="s">
        <v>16</v>
      </c>
      <c r="L202" s="62" t="s">
        <v>17</v>
      </c>
      <c r="M202" s="62" t="s">
        <v>18</v>
      </c>
      <c r="N202" s="62" t="s">
        <v>19</v>
      </c>
      <c r="O202" s="62" t="s">
        <v>20</v>
      </c>
      <c r="P202" s="62" t="s">
        <v>21</v>
      </c>
      <c r="Q202" s="48" t="s">
        <v>16</v>
      </c>
      <c r="R202" s="48" t="s">
        <v>17</v>
      </c>
      <c r="S202" s="48" t="s">
        <v>18</v>
      </c>
      <c r="T202" s="48" t="s">
        <v>19</v>
      </c>
      <c r="U202" s="48" t="s">
        <v>20</v>
      </c>
      <c r="V202" s="48" t="s">
        <v>21</v>
      </c>
      <c r="W202" s="63" t="s">
        <v>16</v>
      </c>
      <c r="X202" s="63" t="s">
        <v>17</v>
      </c>
      <c r="Y202" s="63" t="s">
        <v>18</v>
      </c>
      <c r="Z202" s="63" t="s">
        <v>19</v>
      </c>
      <c r="AA202" s="63" t="s">
        <v>20</v>
      </c>
      <c r="AB202" s="63" t="s">
        <v>21</v>
      </c>
      <c r="AC202" s="158"/>
      <c r="AD202" s="159"/>
    </row>
    <row r="203" spans="1:42" s="96" customFormat="1" ht="14.15" customHeight="1">
      <c r="A203" s="56"/>
      <c r="B203" s="58" t="s">
        <v>38</v>
      </c>
      <c r="C203" s="57">
        <v>1</v>
      </c>
      <c r="D203" s="57">
        <v>2</v>
      </c>
      <c r="E203" s="57">
        <v>3</v>
      </c>
      <c r="F203" s="57">
        <v>4</v>
      </c>
      <c r="G203" s="57">
        <v>5</v>
      </c>
      <c r="H203" s="57">
        <v>6</v>
      </c>
      <c r="I203" s="58">
        <v>7</v>
      </c>
      <c r="J203" s="57">
        <v>8</v>
      </c>
      <c r="K203" s="59">
        <v>9</v>
      </c>
      <c r="L203" s="59">
        <v>10</v>
      </c>
      <c r="M203" s="59">
        <v>11</v>
      </c>
      <c r="N203" s="59">
        <v>12</v>
      </c>
      <c r="O203" s="59">
        <v>13</v>
      </c>
      <c r="P203" s="59">
        <v>14</v>
      </c>
      <c r="Q203" s="60">
        <f>J203+1</f>
        <v>9</v>
      </c>
      <c r="R203" s="60">
        <f t="shared" ref="R203" si="142">Q203+1</f>
        <v>10</v>
      </c>
      <c r="S203" s="60">
        <f t="shared" ref="S203" si="143">R203+1</f>
        <v>11</v>
      </c>
      <c r="T203" s="60">
        <f t="shared" ref="T203" si="144">S203+1</f>
        <v>12</v>
      </c>
      <c r="U203" s="60">
        <f t="shared" ref="U203" si="145">T203+1</f>
        <v>13</v>
      </c>
      <c r="V203" s="60">
        <f t="shared" ref="V203" si="146">U203+1</f>
        <v>14</v>
      </c>
      <c r="W203" s="77">
        <v>9</v>
      </c>
      <c r="X203" s="77">
        <v>10</v>
      </c>
      <c r="Y203" s="77">
        <v>11</v>
      </c>
      <c r="Z203" s="77">
        <v>12</v>
      </c>
      <c r="AA203" s="77">
        <v>13</v>
      </c>
      <c r="AB203" s="77">
        <v>14</v>
      </c>
      <c r="AC203" s="66"/>
      <c r="AD203" s="76"/>
      <c r="AF203" s="149" t="s">
        <v>301</v>
      </c>
      <c r="AG203" s="150"/>
      <c r="AH203" s="150"/>
      <c r="AI203" s="150"/>
      <c r="AJ203" s="150"/>
      <c r="AK203" s="150"/>
      <c r="AL203" s="150"/>
      <c r="AM203" s="150"/>
      <c r="AN203" s="150"/>
      <c r="AO203" s="150"/>
      <c r="AP203" s="151"/>
    </row>
    <row r="204" spans="1:42" s="83" customFormat="1" ht="14.15" customHeight="1">
      <c r="A204" s="3"/>
      <c r="B204" s="20" t="s">
        <v>7</v>
      </c>
      <c r="C204" s="24">
        <f>INDEX(Inputs!F$4:F$183,MATCH($B204&amp;$C$200,Inputs!$E$4:$E$183,0))</f>
        <v>424</v>
      </c>
      <c r="D204" s="24">
        <f>INDEX(Inputs!G$4:G$183,MATCH($B204&amp;$C$200,Inputs!$E$4:$E$183,0))</f>
        <v>430</v>
      </c>
      <c r="E204" s="24">
        <f>INDEX(Inputs!H$4:H$183,MATCH($B204&amp;$C$200,Inputs!$E$4:$E$183,0))</f>
        <v>430</v>
      </c>
      <c r="F204" s="24">
        <f>INDEX(Inputs!I$4:I$183,MATCH($B204&amp;$C$200,Inputs!$E$4:$E$183,0))</f>
        <v>431</v>
      </c>
      <c r="G204" s="24">
        <f>INDEX(Inputs!J$4:J$183,MATCH($B204&amp;$C$200,Inputs!$E$4:$E$183,0))</f>
        <v>437</v>
      </c>
      <c r="H204" s="24">
        <f>INDEX(Inputs!K$4:K$183,MATCH($B204&amp;$C$200,Inputs!$E$4:$E$183,0))</f>
        <v>446</v>
      </c>
      <c r="I204" s="24">
        <f>INDEX(Inputs!L$4:L$183,MATCH($B204&amp;$C$200,Inputs!$E$4:$E$183,0))</f>
        <v>450</v>
      </c>
      <c r="J204" s="24">
        <f>INDEX(Inputs!M$4:M$183,MATCH($B204&amp;$C$200,Inputs!$E$4:$E$183,0))</f>
        <v>450</v>
      </c>
      <c r="K204" s="39">
        <f>INDEX(Inputs!N$4:N$183,MATCH($B204&amp;$C$200,Inputs!$E$4:$E$183,0))</f>
        <v>453</v>
      </c>
      <c r="L204" s="39">
        <f>INDEX(Inputs!O$4:O$183,MATCH($B204&amp;$C$200,Inputs!$E$4:$E$183,0))</f>
        <v>453</v>
      </c>
      <c r="M204" s="39">
        <f>INDEX(Inputs!P$4:P$183,MATCH($B204&amp;$C$200,Inputs!$E$4:$E$183,0))</f>
        <v>459</v>
      </c>
      <c r="N204" s="39">
        <f>INDEX(Inputs!Q$4:Q$183,MATCH($B204&amp;$C$200,Inputs!$E$4:$E$183,0))</f>
        <v>459</v>
      </c>
      <c r="O204" s="39">
        <f>INDEX(Inputs!R$4:R$183,MATCH($B204&amp;$C$200,Inputs!$E$4:$E$183,0))</f>
        <v>465</v>
      </c>
      <c r="P204" s="39">
        <f>INDEX(Inputs!S$4:S$183,MATCH($B204&amp;$C$200,Inputs!$E$4:$E$183,0))</f>
        <v>474</v>
      </c>
      <c r="Q204" s="27">
        <f xml:space="preserve"> INTERCEPT($C204:$J204,$C$203:$J$203)+SLOPE($C204:$J204,$C$203:$J$203)*Q$203</f>
        <v>455.25</v>
      </c>
      <c r="R204" s="27">
        <f t="shared" ref="R204:V204" si="147" xml:space="preserve"> INTERCEPT($C204:$J204,$C$203:$J$203)+SLOPE($C204:$J204,$C$203:$J$203)*R$203</f>
        <v>459.25</v>
      </c>
      <c r="S204" s="27">
        <f t="shared" si="147"/>
        <v>463.25</v>
      </c>
      <c r="T204" s="27">
        <f t="shared" si="147"/>
        <v>467.25</v>
      </c>
      <c r="U204" s="27">
        <f t="shared" si="147"/>
        <v>471.25</v>
      </c>
      <c r="V204" s="27">
        <f t="shared" si="147"/>
        <v>475.25</v>
      </c>
      <c r="W204" s="99">
        <f t="shared" ref="W204:W224" si="148" xml:space="preserve"> IF($AD204="Company forecast",K204, IF($AD204="Ofwat forecast",Q204))</f>
        <v>455.25</v>
      </c>
      <c r="X204" s="99">
        <f t="shared" ref="X204:X224" si="149" xml:space="preserve"> IF($AD204="Company forecast",L204, IF($AD204="Ofwat forecast",R204))</f>
        <v>459.25</v>
      </c>
      <c r="Y204" s="99">
        <f t="shared" ref="Y204:Y224" si="150" xml:space="preserve"> IF($AD204="Company forecast",M204, IF($AD204="Ofwat forecast",S204))</f>
        <v>463.25</v>
      </c>
      <c r="Z204" s="99">
        <f t="shared" ref="Z204:Z224" si="151" xml:space="preserve"> IF($AD204="Company forecast",N204, IF($AD204="Ofwat forecast",T204))</f>
        <v>467.25</v>
      </c>
      <c r="AA204" s="99">
        <f t="shared" ref="AA204:AA224" si="152" xml:space="preserve"> IF($AD204="Company forecast",O204, IF($AD204="Ofwat forecast",U204))</f>
        <v>471.25</v>
      </c>
      <c r="AB204" s="99">
        <f t="shared" ref="AB204:AB224" si="153" xml:space="preserve"> IF($AD204="Company forecast",P204, IF($AD204="Ofwat forecast",V204))</f>
        <v>475.25</v>
      </c>
      <c r="AC204" s="67"/>
      <c r="AD204" s="64" t="s">
        <v>39</v>
      </c>
      <c r="AF204" s="152"/>
      <c r="AG204" s="153"/>
      <c r="AH204" s="153"/>
      <c r="AI204" s="153"/>
      <c r="AJ204" s="153"/>
      <c r="AK204" s="153"/>
      <c r="AL204" s="153"/>
      <c r="AM204" s="153"/>
      <c r="AN204" s="153"/>
      <c r="AO204" s="153"/>
      <c r="AP204" s="154"/>
    </row>
    <row r="205" spans="1:42" s="83" customFormat="1" ht="14.15" customHeight="1">
      <c r="A205" s="3"/>
      <c r="B205" s="20" t="s">
        <v>102</v>
      </c>
      <c r="C205" s="24">
        <f>INDEX(Inputs!F$4:F$183,MATCH($B205&amp;$C$200,Inputs!$E$4:$E$183,0))</f>
        <v>0</v>
      </c>
      <c r="D205" s="24">
        <f>INDEX(Inputs!G$4:G$183,MATCH($B205&amp;$C$200,Inputs!$E$4:$E$183,0))</f>
        <v>0</v>
      </c>
      <c r="E205" s="24">
        <f>INDEX(Inputs!H$4:H$183,MATCH($B205&amp;$C$200,Inputs!$E$4:$E$183,0))</f>
        <v>0</v>
      </c>
      <c r="F205" s="24">
        <f>INDEX(Inputs!I$4:I$183,MATCH($B205&amp;$C$200,Inputs!$E$4:$E$183,0))</f>
        <v>0</v>
      </c>
      <c r="G205" s="24">
        <f>INDEX(Inputs!J$4:J$183,MATCH($B205&amp;$C$200,Inputs!$E$4:$E$183,0))</f>
        <v>0</v>
      </c>
      <c r="H205" s="24">
        <f>INDEX(Inputs!K$4:K$183,MATCH($B205&amp;$C$200,Inputs!$E$4:$E$183,0))</f>
        <v>0</v>
      </c>
      <c r="I205" s="24">
        <f>INDEX(Inputs!L$4:L$183,MATCH($B205&amp;$C$200,Inputs!$E$4:$E$183,0))</f>
        <v>95</v>
      </c>
      <c r="J205" s="24">
        <f>INDEX(Inputs!M$4:M$183,MATCH($B205&amp;$C$200,Inputs!$E$4:$E$183,0))</f>
        <v>95</v>
      </c>
      <c r="K205" s="39">
        <f>INDEX(Inputs!N$4:N$183,MATCH($B205&amp;$C$200,Inputs!$E$4:$E$183,0))</f>
        <v>95</v>
      </c>
      <c r="L205" s="39">
        <f>INDEX(Inputs!O$4:O$183,MATCH($B205&amp;$C$200,Inputs!$E$4:$E$183,0))</f>
        <v>95</v>
      </c>
      <c r="M205" s="39">
        <f>INDEX(Inputs!P$4:P$183,MATCH($B205&amp;$C$200,Inputs!$E$4:$E$183,0))</f>
        <v>95</v>
      </c>
      <c r="N205" s="39">
        <f>INDEX(Inputs!Q$4:Q$183,MATCH($B205&amp;$C$200,Inputs!$E$4:$E$183,0))</f>
        <v>95</v>
      </c>
      <c r="O205" s="39">
        <f>INDEX(Inputs!R$4:R$183,MATCH($B205&amp;$C$200,Inputs!$E$4:$E$183,0))</f>
        <v>95</v>
      </c>
      <c r="P205" s="39">
        <f>INDEX(Inputs!S$4:S$183,MATCH($B205&amp;$C$200,Inputs!$E$4:$E$183,0))</f>
        <v>95</v>
      </c>
      <c r="Q205" s="27"/>
      <c r="R205" s="27"/>
      <c r="S205" s="27"/>
      <c r="T205" s="27"/>
      <c r="U205" s="27"/>
      <c r="V205" s="27"/>
      <c r="W205" s="99">
        <f t="shared" si="148"/>
        <v>95</v>
      </c>
      <c r="X205" s="99">
        <f t="shared" si="149"/>
        <v>95</v>
      </c>
      <c r="Y205" s="99">
        <f t="shared" si="150"/>
        <v>95</v>
      </c>
      <c r="Z205" s="99">
        <f t="shared" si="151"/>
        <v>95</v>
      </c>
      <c r="AA205" s="99">
        <f t="shared" si="152"/>
        <v>95</v>
      </c>
      <c r="AB205" s="99">
        <f t="shared" si="153"/>
        <v>95</v>
      </c>
      <c r="AC205" s="67"/>
      <c r="AD205" s="64" t="s">
        <v>103</v>
      </c>
      <c r="AF205" s="152"/>
      <c r="AG205" s="153"/>
      <c r="AH205" s="153"/>
      <c r="AI205" s="153"/>
      <c r="AJ205" s="153"/>
      <c r="AK205" s="153"/>
      <c r="AL205" s="153"/>
      <c r="AM205" s="153"/>
      <c r="AN205" s="153"/>
      <c r="AO205" s="153"/>
      <c r="AP205" s="154"/>
    </row>
    <row r="206" spans="1:42" s="83" customFormat="1" ht="14.15" customHeight="1">
      <c r="A206" s="3"/>
      <c r="B206" s="20" t="s">
        <v>22</v>
      </c>
      <c r="C206" s="24">
        <f>INDEX(Inputs!F$4:F$183,MATCH($B206&amp;$C$200,Inputs!$E$4:$E$183,0))</f>
        <v>311</v>
      </c>
      <c r="D206" s="24">
        <f>INDEX(Inputs!G$4:G$183,MATCH($B206&amp;$C$200,Inputs!$E$4:$E$183,0))</f>
        <v>311</v>
      </c>
      <c r="E206" s="24">
        <f>INDEX(Inputs!H$4:H$183,MATCH($B206&amp;$C$200,Inputs!$E$4:$E$183,0))</f>
        <v>311</v>
      </c>
      <c r="F206" s="24">
        <f>INDEX(Inputs!I$4:I$183,MATCH($B206&amp;$C$200,Inputs!$E$4:$E$183,0))</f>
        <v>311</v>
      </c>
      <c r="G206" s="24">
        <f>INDEX(Inputs!J$4:J$183,MATCH($B206&amp;$C$200,Inputs!$E$4:$E$183,0))</f>
        <v>311</v>
      </c>
      <c r="H206" s="24">
        <f>INDEX(Inputs!K$4:K$183,MATCH($B206&amp;$C$200,Inputs!$E$4:$E$183,0))</f>
        <v>313</v>
      </c>
      <c r="I206" s="24">
        <f>INDEX(Inputs!L$4:L$183,MATCH($B206&amp;$C$200,Inputs!$E$4:$E$183,0))</f>
        <v>315</v>
      </c>
      <c r="J206" s="24">
        <f>INDEX(Inputs!M$4:M$183,MATCH($B206&amp;$C$200,Inputs!$E$4:$E$183,0))</f>
        <v>317</v>
      </c>
      <c r="K206" s="39">
        <f>INDEX(Inputs!N$4:N$183,MATCH($B206&amp;$C$200,Inputs!$E$4:$E$183,0))</f>
        <v>318</v>
      </c>
      <c r="L206" s="39">
        <f>INDEX(Inputs!O$4:O$183,MATCH($B206&amp;$C$200,Inputs!$E$4:$E$183,0))</f>
        <v>319</v>
      </c>
      <c r="M206" s="39">
        <f>INDEX(Inputs!P$4:P$183,MATCH($B206&amp;$C$200,Inputs!$E$4:$E$183,0))</f>
        <v>320</v>
      </c>
      <c r="N206" s="39">
        <f>INDEX(Inputs!Q$4:Q$183,MATCH($B206&amp;$C$200,Inputs!$E$4:$E$183,0))</f>
        <v>321</v>
      </c>
      <c r="O206" s="39">
        <f>INDEX(Inputs!R$4:R$183,MATCH($B206&amp;$C$200,Inputs!$E$4:$E$183,0))</f>
        <v>322</v>
      </c>
      <c r="P206" s="39">
        <f>INDEX(Inputs!S$4:S$183,MATCH($B206&amp;$C$200,Inputs!$E$4:$E$183,0))</f>
        <v>323</v>
      </c>
      <c r="Q206" s="27">
        <f t="shared" ref="Q206:V208" si="154" xml:space="preserve"> INTERCEPT($C206:$J206,$C$203:$J$203)+SLOPE($C206:$J206,$C$203:$J$203)*Q$203</f>
        <v>316.14285714285711</v>
      </c>
      <c r="R206" s="27">
        <f t="shared" si="154"/>
        <v>316.95238095238091</v>
      </c>
      <c r="S206" s="27">
        <f t="shared" si="154"/>
        <v>317.76190476190476</v>
      </c>
      <c r="T206" s="27">
        <f t="shared" si="154"/>
        <v>318.57142857142856</v>
      </c>
      <c r="U206" s="27">
        <f t="shared" si="154"/>
        <v>319.38095238095235</v>
      </c>
      <c r="V206" s="27">
        <f t="shared" si="154"/>
        <v>320.19047619047615</v>
      </c>
      <c r="W206" s="99">
        <f t="shared" si="148"/>
        <v>316.14285714285711</v>
      </c>
      <c r="X206" s="99">
        <f t="shared" si="149"/>
        <v>316.95238095238091</v>
      </c>
      <c r="Y206" s="99">
        <f t="shared" si="150"/>
        <v>317.76190476190476</v>
      </c>
      <c r="Z206" s="99">
        <f t="shared" si="151"/>
        <v>318.57142857142856</v>
      </c>
      <c r="AA206" s="99">
        <f t="shared" si="152"/>
        <v>319.38095238095235</v>
      </c>
      <c r="AB206" s="99">
        <f t="shared" si="153"/>
        <v>320.19047619047615</v>
      </c>
      <c r="AC206" s="67"/>
      <c r="AD206" s="64" t="s">
        <v>39</v>
      </c>
      <c r="AF206" s="152"/>
      <c r="AG206" s="153"/>
      <c r="AH206" s="153"/>
      <c r="AI206" s="153"/>
      <c r="AJ206" s="153"/>
      <c r="AK206" s="153"/>
      <c r="AL206" s="153"/>
      <c r="AM206" s="153"/>
      <c r="AN206" s="153"/>
      <c r="AO206" s="153"/>
      <c r="AP206" s="154"/>
    </row>
    <row r="207" spans="1:42" s="83" customFormat="1" ht="14.15" customHeight="1">
      <c r="A207" s="3"/>
      <c r="B207" s="20" t="s">
        <v>23</v>
      </c>
      <c r="C207" s="24">
        <f>INDEX(Inputs!F$4:F$183,MATCH($B207&amp;$C$200,Inputs!$E$4:$E$183,0))</f>
        <v>483</v>
      </c>
      <c r="D207" s="24">
        <f>INDEX(Inputs!G$4:G$183,MATCH($B207&amp;$C$200,Inputs!$E$4:$E$183,0))</f>
        <v>483</v>
      </c>
      <c r="E207" s="24">
        <f>INDEX(Inputs!H$4:H$183,MATCH($B207&amp;$C$200,Inputs!$E$4:$E$183,0))</f>
        <v>486.00000000000006</v>
      </c>
      <c r="F207" s="24">
        <f>INDEX(Inputs!I$4:I$183,MATCH($B207&amp;$C$200,Inputs!$E$4:$E$183,0))</f>
        <v>493</v>
      </c>
      <c r="G207" s="24">
        <f>INDEX(Inputs!J$4:J$183,MATCH($B207&amp;$C$200,Inputs!$E$4:$E$183,0))</f>
        <v>517</v>
      </c>
      <c r="H207" s="24">
        <f>INDEX(Inputs!K$4:K$183,MATCH($B207&amp;$C$200,Inputs!$E$4:$E$183,0))</f>
        <v>520</v>
      </c>
      <c r="I207" s="24">
        <f>INDEX(Inputs!L$4:L$183,MATCH($B207&amp;$C$200,Inputs!$E$4:$E$183,0))</f>
        <v>521</v>
      </c>
      <c r="J207" s="24">
        <f>INDEX(Inputs!M$4:M$183,MATCH($B207&amp;$C$200,Inputs!$E$4:$E$183,0))</f>
        <v>524</v>
      </c>
      <c r="K207" s="39">
        <f>INDEX(Inputs!N$4:N$183,MATCH($B207&amp;$C$200,Inputs!$E$4:$E$183,0))</f>
        <v>525</v>
      </c>
      <c r="L207" s="39">
        <f>INDEX(Inputs!O$4:O$183,MATCH($B207&amp;$C$200,Inputs!$E$4:$E$183,0))</f>
        <v>526</v>
      </c>
      <c r="M207" s="39">
        <f>INDEX(Inputs!P$4:P$183,MATCH($B207&amp;$C$200,Inputs!$E$4:$E$183,0))</f>
        <v>527</v>
      </c>
      <c r="N207" s="39">
        <f>INDEX(Inputs!Q$4:Q$183,MATCH($B207&amp;$C$200,Inputs!$E$4:$E$183,0))</f>
        <v>528</v>
      </c>
      <c r="O207" s="39">
        <f>INDEX(Inputs!R$4:R$183,MATCH($B207&amp;$C$200,Inputs!$E$4:$E$183,0))</f>
        <v>529</v>
      </c>
      <c r="P207" s="39">
        <f>INDEX(Inputs!S$4:S$183,MATCH($B207&amp;$C$200,Inputs!$E$4:$E$183,0))</f>
        <v>530</v>
      </c>
      <c r="Q207" s="27">
        <f t="shared" si="154"/>
        <v>535.67857142857133</v>
      </c>
      <c r="R207" s="27">
        <f t="shared" si="154"/>
        <v>542.85714285714278</v>
      </c>
      <c r="S207" s="27">
        <f t="shared" si="154"/>
        <v>550.03571428571422</v>
      </c>
      <c r="T207" s="27">
        <f t="shared" si="154"/>
        <v>557.21428571428567</v>
      </c>
      <c r="U207" s="27">
        <f t="shared" si="154"/>
        <v>564.39285714285711</v>
      </c>
      <c r="V207" s="27">
        <f t="shared" si="154"/>
        <v>571.57142857142856</v>
      </c>
      <c r="W207" s="99">
        <f t="shared" si="148"/>
        <v>535.67857142857133</v>
      </c>
      <c r="X207" s="99">
        <f t="shared" si="149"/>
        <v>542.85714285714278</v>
      </c>
      <c r="Y207" s="99">
        <f t="shared" si="150"/>
        <v>550.03571428571422</v>
      </c>
      <c r="Z207" s="99">
        <f t="shared" si="151"/>
        <v>557.21428571428567</v>
      </c>
      <c r="AA207" s="99">
        <f t="shared" si="152"/>
        <v>564.39285714285711</v>
      </c>
      <c r="AB207" s="99">
        <f t="shared" si="153"/>
        <v>571.57142857142856</v>
      </c>
      <c r="AC207" s="67"/>
      <c r="AD207" s="64" t="s">
        <v>39</v>
      </c>
      <c r="AF207" s="152"/>
      <c r="AG207" s="153"/>
      <c r="AH207" s="153"/>
      <c r="AI207" s="153"/>
      <c r="AJ207" s="153"/>
      <c r="AK207" s="153"/>
      <c r="AL207" s="153"/>
      <c r="AM207" s="153"/>
      <c r="AN207" s="153"/>
      <c r="AO207" s="153"/>
      <c r="AP207" s="154"/>
    </row>
    <row r="208" spans="1:42" s="83" customFormat="1" ht="14.15" customHeight="1">
      <c r="A208" s="3"/>
      <c r="B208" s="20" t="s">
        <v>24</v>
      </c>
      <c r="C208" s="24">
        <f>INDEX(Inputs!F$4:F$183,MATCH($B208&amp;$C$200,Inputs!$E$4:$E$183,0))</f>
        <v>240</v>
      </c>
      <c r="D208" s="24">
        <f>INDEX(Inputs!G$4:G$183,MATCH($B208&amp;$C$200,Inputs!$E$4:$E$183,0))</f>
        <v>240</v>
      </c>
      <c r="E208" s="24">
        <f>INDEX(Inputs!H$4:H$183,MATCH($B208&amp;$C$200,Inputs!$E$4:$E$183,0))</f>
        <v>240</v>
      </c>
      <c r="F208" s="24">
        <f>INDEX(Inputs!I$4:I$183,MATCH($B208&amp;$C$200,Inputs!$E$4:$E$183,0))</f>
        <v>240</v>
      </c>
      <c r="G208" s="24">
        <f>INDEX(Inputs!J$4:J$183,MATCH($B208&amp;$C$200,Inputs!$E$4:$E$183,0))</f>
        <v>240</v>
      </c>
      <c r="H208" s="24">
        <f>INDEX(Inputs!K$4:K$183,MATCH($B208&amp;$C$200,Inputs!$E$4:$E$183,0))</f>
        <v>240</v>
      </c>
      <c r="I208" s="24">
        <f>INDEX(Inputs!L$4:L$183,MATCH($B208&amp;$C$200,Inputs!$E$4:$E$183,0))</f>
        <v>240</v>
      </c>
      <c r="J208" s="24">
        <f>INDEX(Inputs!M$4:M$183,MATCH($B208&amp;$C$200,Inputs!$E$4:$E$183,0))</f>
        <v>241</v>
      </c>
      <c r="K208" s="39">
        <f>INDEX(Inputs!N$4:N$183,MATCH($B208&amp;$C$200,Inputs!$E$4:$E$183,0))</f>
        <v>241</v>
      </c>
      <c r="L208" s="39">
        <f>INDEX(Inputs!O$4:O$183,MATCH($B208&amp;$C$200,Inputs!$E$4:$E$183,0))</f>
        <v>241</v>
      </c>
      <c r="M208" s="39">
        <f>INDEX(Inputs!P$4:P$183,MATCH($B208&amp;$C$200,Inputs!$E$4:$E$183,0))</f>
        <v>241</v>
      </c>
      <c r="N208" s="39">
        <f>INDEX(Inputs!Q$4:Q$183,MATCH($B208&amp;$C$200,Inputs!$E$4:$E$183,0))</f>
        <v>238</v>
      </c>
      <c r="O208" s="39">
        <f>INDEX(Inputs!R$4:R$183,MATCH($B208&amp;$C$200,Inputs!$E$4:$E$183,0))</f>
        <v>238</v>
      </c>
      <c r="P208" s="39">
        <f>INDEX(Inputs!S$4:S$183,MATCH($B208&amp;$C$200,Inputs!$E$4:$E$183,0))</f>
        <v>231</v>
      </c>
      <c r="Q208" s="27">
        <f t="shared" si="154"/>
        <v>240.5</v>
      </c>
      <c r="R208" s="27">
        <f t="shared" si="154"/>
        <v>240.58333333333334</v>
      </c>
      <c r="S208" s="27">
        <f t="shared" si="154"/>
        <v>240.66666666666666</v>
      </c>
      <c r="T208" s="27">
        <f t="shared" si="154"/>
        <v>240.75</v>
      </c>
      <c r="U208" s="27">
        <f t="shared" si="154"/>
        <v>240.83333333333334</v>
      </c>
      <c r="V208" s="27">
        <f t="shared" si="154"/>
        <v>240.91666666666666</v>
      </c>
      <c r="W208" s="99">
        <f t="shared" si="148"/>
        <v>240.5</v>
      </c>
      <c r="X208" s="99">
        <f t="shared" si="149"/>
        <v>240.58333333333334</v>
      </c>
      <c r="Y208" s="99">
        <f t="shared" si="150"/>
        <v>240.66666666666666</v>
      </c>
      <c r="Z208" s="99">
        <f t="shared" si="151"/>
        <v>240.75</v>
      </c>
      <c r="AA208" s="99">
        <f t="shared" si="152"/>
        <v>240.83333333333334</v>
      </c>
      <c r="AB208" s="99">
        <f t="shared" si="153"/>
        <v>240.91666666666666</v>
      </c>
      <c r="AC208" s="67"/>
      <c r="AD208" s="64" t="s">
        <v>39</v>
      </c>
      <c r="AF208" s="152"/>
      <c r="AG208" s="153"/>
      <c r="AH208" s="153"/>
      <c r="AI208" s="153"/>
      <c r="AJ208" s="153"/>
      <c r="AK208" s="153"/>
      <c r="AL208" s="153"/>
      <c r="AM208" s="153"/>
      <c r="AN208" s="153"/>
      <c r="AO208" s="153"/>
      <c r="AP208" s="154"/>
    </row>
    <row r="209" spans="1:42" s="83" customFormat="1" ht="14.15" customHeight="1">
      <c r="A209" s="3"/>
      <c r="B209" s="20" t="s">
        <v>101</v>
      </c>
      <c r="C209" s="24">
        <f>INDEX(Inputs!F$4:F$183,MATCH($B209&amp;$C$200,Inputs!$E$4:$E$183,0))</f>
        <v>0</v>
      </c>
      <c r="D209" s="24">
        <f>INDEX(Inputs!G$4:G$183,MATCH($B209&amp;$C$200,Inputs!$E$4:$E$183,0))</f>
        <v>0</v>
      </c>
      <c r="E209" s="24">
        <f>INDEX(Inputs!H$4:H$183,MATCH($B209&amp;$C$200,Inputs!$E$4:$E$183,0))</f>
        <v>0</v>
      </c>
      <c r="F209" s="24">
        <f>INDEX(Inputs!I$4:I$183,MATCH($B209&amp;$C$200,Inputs!$E$4:$E$183,0))</f>
        <v>0</v>
      </c>
      <c r="G209" s="24">
        <f>INDEX(Inputs!J$4:J$183,MATCH($B209&amp;$C$200,Inputs!$E$4:$E$183,0))</f>
        <v>0</v>
      </c>
      <c r="H209" s="24">
        <f>INDEX(Inputs!K$4:K$183,MATCH($B209&amp;$C$200,Inputs!$E$4:$E$183,0))</f>
        <v>0</v>
      </c>
      <c r="I209" s="24">
        <f>INDEX(Inputs!L$4:L$183,MATCH($B209&amp;$C$200,Inputs!$E$4:$E$183,0))</f>
        <v>676</v>
      </c>
      <c r="J209" s="24">
        <f>INDEX(Inputs!M$4:M$183,MATCH($B209&amp;$C$200,Inputs!$E$4:$E$183,0))</f>
        <v>675</v>
      </c>
      <c r="K209" s="39">
        <f>INDEX(Inputs!N$4:N$183,MATCH($B209&amp;$C$200,Inputs!$E$4:$E$183,0))</f>
        <v>676</v>
      </c>
      <c r="L209" s="39">
        <f>INDEX(Inputs!O$4:O$183,MATCH($B209&amp;$C$200,Inputs!$E$4:$E$183,0))</f>
        <v>676</v>
      </c>
      <c r="M209" s="39">
        <f>INDEX(Inputs!P$4:P$183,MATCH($B209&amp;$C$200,Inputs!$E$4:$E$183,0))</f>
        <v>676</v>
      </c>
      <c r="N209" s="39">
        <f>INDEX(Inputs!Q$4:Q$183,MATCH($B209&amp;$C$200,Inputs!$E$4:$E$183,0))</f>
        <v>676</v>
      </c>
      <c r="O209" s="39">
        <f>INDEX(Inputs!R$4:R$183,MATCH($B209&amp;$C$200,Inputs!$E$4:$E$183,0))</f>
        <v>676</v>
      </c>
      <c r="P209" s="39">
        <f>INDEX(Inputs!S$4:S$183,MATCH($B209&amp;$C$200,Inputs!$E$4:$E$183,0))</f>
        <v>677</v>
      </c>
      <c r="Q209" s="27"/>
      <c r="R209" s="27"/>
      <c r="S209" s="27"/>
      <c r="T209" s="27"/>
      <c r="U209" s="27"/>
      <c r="V209" s="27"/>
      <c r="W209" s="99">
        <f t="shared" si="148"/>
        <v>676</v>
      </c>
      <c r="X209" s="99">
        <f t="shared" si="149"/>
        <v>676</v>
      </c>
      <c r="Y209" s="99">
        <f t="shared" si="150"/>
        <v>676</v>
      </c>
      <c r="Z209" s="99">
        <f t="shared" si="151"/>
        <v>676</v>
      </c>
      <c r="AA209" s="99">
        <f t="shared" si="152"/>
        <v>676</v>
      </c>
      <c r="AB209" s="99">
        <f t="shared" si="153"/>
        <v>677</v>
      </c>
      <c r="AC209" s="67"/>
      <c r="AD209" s="64" t="s">
        <v>103</v>
      </c>
      <c r="AF209" s="152"/>
      <c r="AG209" s="153"/>
      <c r="AH209" s="153"/>
      <c r="AI209" s="153"/>
      <c r="AJ209" s="153"/>
      <c r="AK209" s="153"/>
      <c r="AL209" s="153"/>
      <c r="AM209" s="153"/>
      <c r="AN209" s="153"/>
      <c r="AO209" s="153"/>
      <c r="AP209" s="154"/>
    </row>
    <row r="210" spans="1:42" s="83" customFormat="1" ht="14.15" customHeight="1">
      <c r="A210" s="3"/>
      <c r="B210" s="20" t="s">
        <v>63</v>
      </c>
      <c r="C210" s="24">
        <f>INDEX(Inputs!F$4:F$183,MATCH($B210&amp;$C$200,Inputs!$E$4:$E$183,0))</f>
        <v>776</v>
      </c>
      <c r="D210" s="24">
        <f>INDEX(Inputs!G$4:G$183,MATCH($B210&amp;$C$200,Inputs!$E$4:$E$183,0))</f>
        <v>778</v>
      </c>
      <c r="E210" s="24">
        <f>INDEX(Inputs!H$4:H$183,MATCH($B210&amp;$C$200,Inputs!$E$4:$E$183,0))</f>
        <v>782</v>
      </c>
      <c r="F210" s="24">
        <f>INDEX(Inputs!I$4:I$183,MATCH($B210&amp;$C$200,Inputs!$E$4:$E$183,0))</f>
        <v>782.00000000000011</v>
      </c>
      <c r="G210" s="24">
        <f>INDEX(Inputs!J$4:J$183,MATCH($B210&amp;$C$200,Inputs!$E$4:$E$183,0))</f>
        <v>782</v>
      </c>
      <c r="H210" s="24">
        <f>INDEX(Inputs!K$4:K$183,MATCH($B210&amp;$C$200,Inputs!$E$4:$E$183,0))</f>
        <v>772</v>
      </c>
      <c r="I210" s="24">
        <f>INDEX(Inputs!L$4:L$183,MATCH($B210&amp;$C$200,Inputs!$E$4:$E$183,0))</f>
        <v>771</v>
      </c>
      <c r="J210" s="24">
        <f>INDEX(Inputs!M$4:M$183,MATCH($B210&amp;$C$200,Inputs!$E$4:$E$183,0))</f>
        <v>770</v>
      </c>
      <c r="K210" s="39">
        <f>INDEX(Inputs!N$4:N$183,MATCH($B210&amp;$C$200,Inputs!$E$4:$E$183,0))</f>
        <v>771</v>
      </c>
      <c r="L210" s="39">
        <f>INDEX(Inputs!O$4:O$183,MATCH($B210&amp;$C$200,Inputs!$E$4:$E$183,0))</f>
        <v>771</v>
      </c>
      <c r="M210" s="39">
        <f>INDEX(Inputs!P$4:P$183,MATCH($B210&amp;$C$200,Inputs!$E$4:$E$183,0))</f>
        <v>771</v>
      </c>
      <c r="N210" s="39">
        <f>INDEX(Inputs!Q$4:Q$183,MATCH($B210&amp;$C$200,Inputs!$E$4:$E$183,0))</f>
        <v>771</v>
      </c>
      <c r="O210" s="39">
        <f>INDEX(Inputs!R$4:R$183,MATCH($B210&amp;$C$200,Inputs!$E$4:$E$183,0))</f>
        <v>771</v>
      </c>
      <c r="P210" s="39">
        <f>INDEX(Inputs!S$4:S$183,MATCH($B210&amp;$C$200,Inputs!$E$4:$E$183,0))</f>
        <v>772</v>
      </c>
      <c r="Q210" s="27">
        <f t="shared" ref="Q210:V223" si="155" xml:space="preserve"> INTERCEPT($C210:$J210,$C$203:$J$203)+SLOPE($C210:$J210,$C$203:$J$203)*Q$203</f>
        <v>770.89285714285711</v>
      </c>
      <c r="R210" s="27">
        <f t="shared" si="155"/>
        <v>769.61904761904759</v>
      </c>
      <c r="S210" s="27">
        <f t="shared" si="155"/>
        <v>768.34523809523807</v>
      </c>
      <c r="T210" s="27">
        <f t="shared" si="155"/>
        <v>767.07142857142856</v>
      </c>
      <c r="U210" s="27">
        <f t="shared" si="155"/>
        <v>765.79761904761904</v>
      </c>
      <c r="V210" s="27">
        <f t="shared" si="155"/>
        <v>764.52380952380952</v>
      </c>
      <c r="W210" s="99">
        <f t="shared" si="148"/>
        <v>770.89285714285711</v>
      </c>
      <c r="X210" s="99">
        <f t="shared" si="149"/>
        <v>769.61904761904759</v>
      </c>
      <c r="Y210" s="99">
        <f t="shared" si="150"/>
        <v>768.34523809523807</v>
      </c>
      <c r="Z210" s="99">
        <f t="shared" si="151"/>
        <v>767.07142857142856</v>
      </c>
      <c r="AA210" s="99">
        <f t="shared" si="152"/>
        <v>765.79761904761904</v>
      </c>
      <c r="AB210" s="99">
        <f t="shared" si="153"/>
        <v>764.52380952380952</v>
      </c>
      <c r="AC210" s="67"/>
      <c r="AD210" s="64" t="s">
        <v>39</v>
      </c>
      <c r="AF210" s="152"/>
      <c r="AG210" s="153"/>
      <c r="AH210" s="153"/>
      <c r="AI210" s="153"/>
      <c r="AJ210" s="153"/>
      <c r="AK210" s="153"/>
      <c r="AL210" s="153"/>
      <c r="AM210" s="153"/>
      <c r="AN210" s="153"/>
      <c r="AO210" s="153"/>
      <c r="AP210" s="154"/>
    </row>
    <row r="211" spans="1:42" s="83" customFormat="1" ht="14.15" customHeight="1">
      <c r="A211" s="3"/>
      <c r="B211" s="20" t="s">
        <v>25</v>
      </c>
      <c r="C211" s="24">
        <f>INDEX(Inputs!F$4:F$183,MATCH($B211&amp;$C$200,Inputs!$E$4:$E$183,0))</f>
        <v>741.12359550561803</v>
      </c>
      <c r="D211" s="24">
        <f>INDEX(Inputs!G$4:G$183,MATCH($B211&amp;$C$200,Inputs!$E$4:$E$183,0))</f>
        <v>743.13165266106444</v>
      </c>
      <c r="E211" s="24">
        <f>INDEX(Inputs!H$4:H$183,MATCH($B211&amp;$C$200,Inputs!$E$4:$E$183,0))</f>
        <v>747.09902370990233</v>
      </c>
      <c r="F211" s="24">
        <f>INDEX(Inputs!I$4:I$183,MATCH($B211&amp;$C$200,Inputs!$E$4:$E$183,0))</f>
        <v>746.00836820083691</v>
      </c>
      <c r="G211" s="24">
        <f>INDEX(Inputs!J$4:J$183,MATCH($B211&amp;$C$200,Inputs!$E$4:$E$183,0))</f>
        <v>745.95810055865923</v>
      </c>
      <c r="H211" s="24">
        <f>INDEX(Inputs!K$4:K$183,MATCH($B211&amp;$C$200,Inputs!$E$4:$E$183,0))</f>
        <v>736.06770098730601</v>
      </c>
      <c r="I211" s="24">
        <f>INDEX(Inputs!L$4:L$183,MATCH($B211&amp;$C$200,Inputs!$E$4:$E$183,0))</f>
        <v>732.68944099378882</v>
      </c>
      <c r="J211" s="24">
        <f>INDEX(Inputs!M$4:M$183,MATCH($B211&amp;$C$200,Inputs!$E$4:$E$183,0))</f>
        <v>736</v>
      </c>
      <c r="K211" s="39">
        <f>INDEX(Inputs!N$4:N$183,MATCH($B211&amp;$C$200,Inputs!$E$4:$E$183,0))</f>
        <v>0</v>
      </c>
      <c r="L211" s="39">
        <f>INDEX(Inputs!O$4:O$183,MATCH($B211&amp;$C$200,Inputs!$E$4:$E$183,0))</f>
        <v>0</v>
      </c>
      <c r="M211" s="39">
        <f>INDEX(Inputs!P$4:P$183,MATCH($B211&amp;$C$200,Inputs!$E$4:$E$183,0))</f>
        <v>0</v>
      </c>
      <c r="N211" s="39">
        <f>INDEX(Inputs!Q$4:Q$183,MATCH($B211&amp;$C$200,Inputs!$E$4:$E$183,0))</f>
        <v>0</v>
      </c>
      <c r="O211" s="39">
        <f>INDEX(Inputs!R$4:R$183,MATCH($B211&amp;$C$200,Inputs!$E$4:$E$183,0))</f>
        <v>0</v>
      </c>
      <c r="P211" s="39">
        <f>INDEX(Inputs!S$4:S$183,MATCH($B211&amp;$C$200,Inputs!$E$4:$E$183,0))</f>
        <v>0</v>
      </c>
      <c r="Q211" s="27">
        <f t="shared" si="155"/>
        <v>734.51578196898606</v>
      </c>
      <c r="R211" s="27">
        <f t="shared" si="155"/>
        <v>733.07268122272808</v>
      </c>
      <c r="S211" s="27">
        <f t="shared" si="155"/>
        <v>731.6295804764701</v>
      </c>
      <c r="T211" s="27">
        <f t="shared" si="155"/>
        <v>730.18647973021211</v>
      </c>
      <c r="U211" s="27">
        <f t="shared" si="155"/>
        <v>728.74337898395413</v>
      </c>
      <c r="V211" s="27">
        <f t="shared" si="155"/>
        <v>727.30027823769615</v>
      </c>
      <c r="W211" s="99">
        <f t="shared" si="148"/>
        <v>734.51578196898606</v>
      </c>
      <c r="X211" s="99">
        <f t="shared" si="149"/>
        <v>733.07268122272808</v>
      </c>
      <c r="Y211" s="99">
        <f t="shared" si="150"/>
        <v>731.6295804764701</v>
      </c>
      <c r="Z211" s="99">
        <f t="shared" si="151"/>
        <v>730.18647973021211</v>
      </c>
      <c r="AA211" s="99">
        <f t="shared" si="152"/>
        <v>728.74337898395413</v>
      </c>
      <c r="AB211" s="99">
        <f t="shared" si="153"/>
        <v>727.30027823769615</v>
      </c>
      <c r="AC211" s="67"/>
      <c r="AD211" s="64" t="s">
        <v>39</v>
      </c>
      <c r="AF211" s="152"/>
      <c r="AG211" s="153"/>
      <c r="AH211" s="153"/>
      <c r="AI211" s="153"/>
      <c r="AJ211" s="153"/>
      <c r="AK211" s="153"/>
      <c r="AL211" s="153"/>
      <c r="AM211" s="153"/>
      <c r="AN211" s="153"/>
      <c r="AO211" s="153"/>
      <c r="AP211" s="154"/>
    </row>
    <row r="212" spans="1:42" s="83" customFormat="1" ht="14.15" customHeight="1">
      <c r="A212" s="3"/>
      <c r="B212" s="20" t="s">
        <v>26</v>
      </c>
      <c r="C212" s="24">
        <f>INDEX(Inputs!F$4:F$183,MATCH($B212&amp;$C$200,Inputs!$E$4:$E$183,0))</f>
        <v>259</v>
      </c>
      <c r="D212" s="24">
        <f>INDEX(Inputs!G$4:G$183,MATCH($B212&amp;$C$200,Inputs!$E$4:$E$183,0))</f>
        <v>259</v>
      </c>
      <c r="E212" s="24">
        <f>INDEX(Inputs!H$4:H$183,MATCH($B212&amp;$C$200,Inputs!$E$4:$E$183,0))</f>
        <v>259</v>
      </c>
      <c r="F212" s="24">
        <f>INDEX(Inputs!I$4:I$183,MATCH($B212&amp;$C$200,Inputs!$E$4:$E$183,0))</f>
        <v>259</v>
      </c>
      <c r="G212" s="24">
        <f>INDEX(Inputs!J$4:J$183,MATCH($B212&amp;$C$200,Inputs!$E$4:$E$183,0))</f>
        <v>260</v>
      </c>
      <c r="H212" s="24">
        <f>INDEX(Inputs!K$4:K$183,MATCH($B212&amp;$C$200,Inputs!$E$4:$E$183,0))</f>
        <v>264</v>
      </c>
      <c r="I212" s="24">
        <f>INDEX(Inputs!L$4:L$183,MATCH($B212&amp;$C$200,Inputs!$E$4:$E$183,0))</f>
        <v>268</v>
      </c>
      <c r="J212" s="24">
        <f>INDEX(Inputs!M$4:M$183,MATCH($B212&amp;$C$200,Inputs!$E$4:$E$183,0))</f>
        <v>271</v>
      </c>
      <c r="K212" s="39">
        <f>INDEX(Inputs!N$4:N$183,MATCH($B212&amp;$C$200,Inputs!$E$4:$E$183,0))</f>
        <v>270</v>
      </c>
      <c r="L212" s="39">
        <f>INDEX(Inputs!O$4:O$183,MATCH($B212&amp;$C$200,Inputs!$E$4:$E$183,0))</f>
        <v>270</v>
      </c>
      <c r="M212" s="39">
        <f>INDEX(Inputs!P$4:P$183,MATCH($B212&amp;$C$200,Inputs!$E$4:$E$183,0))</f>
        <v>270</v>
      </c>
      <c r="N212" s="39">
        <f>INDEX(Inputs!Q$4:Q$183,MATCH($B212&amp;$C$200,Inputs!$E$4:$E$183,0))</f>
        <v>271</v>
      </c>
      <c r="O212" s="39">
        <f>INDEX(Inputs!R$4:R$183,MATCH($B212&amp;$C$200,Inputs!$E$4:$E$183,0))</f>
        <v>272</v>
      </c>
      <c r="P212" s="39">
        <f>INDEX(Inputs!S$4:S$183,MATCH($B212&amp;$C$200,Inputs!$E$4:$E$183,0))</f>
        <v>273</v>
      </c>
      <c r="Q212" s="27">
        <f t="shared" si="155"/>
        <v>270.14285714285717</v>
      </c>
      <c r="R212" s="27">
        <f t="shared" si="155"/>
        <v>271.86904761904765</v>
      </c>
      <c r="S212" s="27">
        <f t="shared" si="155"/>
        <v>273.59523809523807</v>
      </c>
      <c r="T212" s="27">
        <f t="shared" si="155"/>
        <v>275.32142857142856</v>
      </c>
      <c r="U212" s="27">
        <f t="shared" si="155"/>
        <v>277.04761904761904</v>
      </c>
      <c r="V212" s="27">
        <f t="shared" si="155"/>
        <v>278.77380952380952</v>
      </c>
      <c r="W212" s="99">
        <f t="shared" si="148"/>
        <v>270.14285714285717</v>
      </c>
      <c r="X212" s="99">
        <f t="shared" si="149"/>
        <v>271.86904761904765</v>
      </c>
      <c r="Y212" s="99">
        <f t="shared" si="150"/>
        <v>273.59523809523807</v>
      </c>
      <c r="Z212" s="99">
        <f t="shared" si="151"/>
        <v>275.32142857142856</v>
      </c>
      <c r="AA212" s="99">
        <f t="shared" si="152"/>
        <v>277.04761904761904</v>
      </c>
      <c r="AB212" s="99">
        <f t="shared" si="153"/>
        <v>278.77380952380952</v>
      </c>
      <c r="AC212" s="67"/>
      <c r="AD212" s="64" t="s">
        <v>39</v>
      </c>
      <c r="AF212" s="152"/>
      <c r="AG212" s="153"/>
      <c r="AH212" s="153"/>
      <c r="AI212" s="153"/>
      <c r="AJ212" s="153"/>
      <c r="AK212" s="153"/>
      <c r="AL212" s="153"/>
      <c r="AM212" s="153"/>
      <c r="AN212" s="153"/>
      <c r="AO212" s="153"/>
      <c r="AP212" s="154"/>
    </row>
    <row r="213" spans="1:42" s="83" customFormat="1" ht="14.15" customHeight="1">
      <c r="A213" s="3"/>
      <c r="B213" s="20" t="s">
        <v>27</v>
      </c>
      <c r="C213" s="24">
        <f>INDEX(Inputs!F$4:F$183,MATCH($B213&amp;$C$200,Inputs!$E$4:$E$183,0))</f>
        <v>311</v>
      </c>
      <c r="D213" s="24">
        <f>INDEX(Inputs!G$4:G$183,MATCH($B213&amp;$C$200,Inputs!$E$4:$E$183,0))</f>
        <v>311</v>
      </c>
      <c r="E213" s="24">
        <f>INDEX(Inputs!H$4:H$183,MATCH($B213&amp;$C$200,Inputs!$E$4:$E$183,0))</f>
        <v>311</v>
      </c>
      <c r="F213" s="24">
        <f>INDEX(Inputs!I$4:I$183,MATCH($B213&amp;$C$200,Inputs!$E$4:$E$183,0))</f>
        <v>311</v>
      </c>
      <c r="G213" s="24">
        <f>INDEX(Inputs!J$4:J$183,MATCH($B213&amp;$C$200,Inputs!$E$4:$E$183,0))</f>
        <v>311</v>
      </c>
      <c r="H213" s="24">
        <f>INDEX(Inputs!K$4:K$183,MATCH($B213&amp;$C$200,Inputs!$E$4:$E$183,0))</f>
        <v>311</v>
      </c>
      <c r="I213" s="24">
        <f>INDEX(Inputs!L$4:L$183,MATCH($B213&amp;$C$200,Inputs!$E$4:$E$183,0))</f>
        <v>315</v>
      </c>
      <c r="J213" s="24">
        <f>INDEX(Inputs!M$4:M$183,MATCH($B213&amp;$C$200,Inputs!$E$4:$E$183,0))</f>
        <v>314</v>
      </c>
      <c r="K213" s="39">
        <f>INDEX(Inputs!N$4:N$183,MATCH($B213&amp;$C$200,Inputs!$E$4:$E$183,0))</f>
        <v>316</v>
      </c>
      <c r="L213" s="39">
        <f>INDEX(Inputs!O$4:O$183,MATCH($B213&amp;$C$200,Inputs!$E$4:$E$183,0))</f>
        <v>316</v>
      </c>
      <c r="M213" s="39">
        <f>INDEX(Inputs!P$4:P$183,MATCH($B213&amp;$C$200,Inputs!$E$4:$E$183,0))</f>
        <v>316</v>
      </c>
      <c r="N213" s="39">
        <f>INDEX(Inputs!Q$4:Q$183,MATCH($B213&amp;$C$200,Inputs!$E$4:$E$183,0))</f>
        <v>316</v>
      </c>
      <c r="O213" s="39">
        <f>INDEX(Inputs!R$4:R$183,MATCH($B213&amp;$C$200,Inputs!$E$4:$E$183,0))</f>
        <v>316</v>
      </c>
      <c r="P213" s="39">
        <f>INDEX(Inputs!S$4:S$183,MATCH($B213&amp;$C$200,Inputs!$E$4:$E$183,0))</f>
        <v>322</v>
      </c>
      <c r="Q213" s="27">
        <f t="shared" si="155"/>
        <v>314.07142857142861</v>
      </c>
      <c r="R213" s="27">
        <f t="shared" si="155"/>
        <v>314.55952380952385</v>
      </c>
      <c r="S213" s="27">
        <f t="shared" si="155"/>
        <v>315.04761904761904</v>
      </c>
      <c r="T213" s="27">
        <f t="shared" si="155"/>
        <v>315.53571428571428</v>
      </c>
      <c r="U213" s="27">
        <f t="shared" si="155"/>
        <v>316.02380952380952</v>
      </c>
      <c r="V213" s="27">
        <f t="shared" si="155"/>
        <v>316.51190476190476</v>
      </c>
      <c r="W213" s="99">
        <f t="shared" si="148"/>
        <v>314.07142857142861</v>
      </c>
      <c r="X213" s="99">
        <f t="shared" si="149"/>
        <v>314.55952380952385</v>
      </c>
      <c r="Y213" s="99">
        <f t="shared" si="150"/>
        <v>315.04761904761904</v>
      </c>
      <c r="Z213" s="99">
        <f t="shared" si="151"/>
        <v>315.53571428571428</v>
      </c>
      <c r="AA213" s="99">
        <f t="shared" si="152"/>
        <v>316.02380952380952</v>
      </c>
      <c r="AB213" s="99">
        <f t="shared" si="153"/>
        <v>316.51190476190476</v>
      </c>
      <c r="AC213" s="67"/>
      <c r="AD213" s="64" t="s">
        <v>39</v>
      </c>
      <c r="AF213" s="152"/>
      <c r="AG213" s="153"/>
      <c r="AH213" s="153"/>
      <c r="AI213" s="153"/>
      <c r="AJ213" s="153"/>
      <c r="AK213" s="153"/>
      <c r="AL213" s="153"/>
      <c r="AM213" s="153"/>
      <c r="AN213" s="153"/>
      <c r="AO213" s="153"/>
      <c r="AP213" s="154"/>
    </row>
    <row r="214" spans="1:42" s="83" customFormat="1" ht="14.15" customHeight="1">
      <c r="A214" s="3"/>
      <c r="B214" s="20" t="s">
        <v>28</v>
      </c>
      <c r="C214" s="24">
        <f>INDEX(Inputs!F$4:F$183,MATCH($B214&amp;$C$200,Inputs!$E$4:$E$183,0))</f>
        <v>601</v>
      </c>
      <c r="D214" s="24">
        <f>INDEX(Inputs!G$4:G$183,MATCH($B214&amp;$C$200,Inputs!$E$4:$E$183,0))</f>
        <v>597</v>
      </c>
      <c r="E214" s="24">
        <f>INDEX(Inputs!H$4:H$183,MATCH($B214&amp;$C$200,Inputs!$E$4:$E$183,0))</f>
        <v>594</v>
      </c>
      <c r="F214" s="24">
        <f>INDEX(Inputs!I$4:I$183,MATCH($B214&amp;$C$200,Inputs!$E$4:$E$183,0))</f>
        <v>592</v>
      </c>
      <c r="G214" s="24">
        <f>INDEX(Inputs!J$4:J$183,MATCH($B214&amp;$C$200,Inputs!$E$4:$E$183,0))</f>
        <v>590</v>
      </c>
      <c r="H214" s="24">
        <f>INDEX(Inputs!K$4:K$183,MATCH($B214&amp;$C$200,Inputs!$E$4:$E$183,0))</f>
        <v>592</v>
      </c>
      <c r="I214" s="24">
        <f>INDEX(Inputs!L$4:L$183,MATCH($B214&amp;$C$200,Inputs!$E$4:$E$183,0))</f>
        <v>591</v>
      </c>
      <c r="J214" s="24">
        <f>INDEX(Inputs!M$4:M$183,MATCH($B214&amp;$C$200,Inputs!$E$4:$E$183,0))</f>
        <v>591</v>
      </c>
      <c r="K214" s="39">
        <f>INDEX(Inputs!N$4:N$183,MATCH($B214&amp;$C$200,Inputs!$E$4:$E$183,0))</f>
        <v>590</v>
      </c>
      <c r="L214" s="39">
        <f>INDEX(Inputs!O$4:O$183,MATCH($B214&amp;$C$200,Inputs!$E$4:$E$183,0))</f>
        <v>589</v>
      </c>
      <c r="M214" s="39">
        <f>INDEX(Inputs!P$4:P$183,MATCH($B214&amp;$C$200,Inputs!$E$4:$E$183,0))</f>
        <v>589</v>
      </c>
      <c r="N214" s="39">
        <f>INDEX(Inputs!Q$4:Q$183,MATCH($B214&amp;$C$200,Inputs!$E$4:$E$183,0))</f>
        <v>589</v>
      </c>
      <c r="O214" s="39">
        <f>INDEX(Inputs!R$4:R$183,MATCH($B214&amp;$C$200,Inputs!$E$4:$E$183,0))</f>
        <v>589</v>
      </c>
      <c r="P214" s="39">
        <f>INDEX(Inputs!S$4:S$183,MATCH($B214&amp;$C$200,Inputs!$E$4:$E$183,0))</f>
        <v>591</v>
      </c>
      <c r="Q214" s="27">
        <f t="shared" si="155"/>
        <v>587.71428571428578</v>
      </c>
      <c r="R214" s="27">
        <f t="shared" si="155"/>
        <v>586.42857142857144</v>
      </c>
      <c r="S214" s="27">
        <f t="shared" si="155"/>
        <v>585.14285714285722</v>
      </c>
      <c r="T214" s="27">
        <f t="shared" si="155"/>
        <v>583.85714285714289</v>
      </c>
      <c r="U214" s="27">
        <f t="shared" si="155"/>
        <v>582.57142857142867</v>
      </c>
      <c r="V214" s="27">
        <f t="shared" si="155"/>
        <v>581.28571428571433</v>
      </c>
      <c r="W214" s="99">
        <f t="shared" si="148"/>
        <v>587.71428571428578</v>
      </c>
      <c r="X214" s="99">
        <f t="shared" si="149"/>
        <v>586.42857142857144</v>
      </c>
      <c r="Y214" s="99">
        <f t="shared" si="150"/>
        <v>585.14285714285722</v>
      </c>
      <c r="Z214" s="99">
        <f t="shared" si="151"/>
        <v>583.85714285714289</v>
      </c>
      <c r="AA214" s="99">
        <f t="shared" si="152"/>
        <v>582.57142857142867</v>
      </c>
      <c r="AB214" s="99">
        <f t="shared" si="153"/>
        <v>581.28571428571433</v>
      </c>
      <c r="AC214" s="67"/>
      <c r="AD214" s="64" t="s">
        <v>39</v>
      </c>
      <c r="AF214" s="152"/>
      <c r="AG214" s="153"/>
      <c r="AH214" s="153"/>
      <c r="AI214" s="153"/>
      <c r="AJ214" s="153"/>
      <c r="AK214" s="153"/>
      <c r="AL214" s="153"/>
      <c r="AM214" s="153"/>
      <c r="AN214" s="153"/>
      <c r="AO214" s="153"/>
      <c r="AP214" s="154"/>
    </row>
    <row r="215" spans="1:42" s="83" customFormat="1" ht="14.5" customHeight="1" thickBot="1">
      <c r="A215" s="3"/>
      <c r="B215" s="20" t="s">
        <v>29</v>
      </c>
      <c r="C215" s="24">
        <f>INDEX(Inputs!F$4:F$183,MATCH($B215&amp;$C$200,Inputs!$E$4:$E$183,0))</f>
        <v>282</v>
      </c>
      <c r="D215" s="24">
        <f>INDEX(Inputs!G$4:G$183,MATCH($B215&amp;$C$200,Inputs!$E$4:$E$183,0))</f>
        <v>282</v>
      </c>
      <c r="E215" s="24">
        <f>INDEX(Inputs!H$4:H$183,MATCH($B215&amp;$C$200,Inputs!$E$4:$E$183,0))</f>
        <v>284</v>
      </c>
      <c r="F215" s="24">
        <f>INDEX(Inputs!I$4:I$183,MATCH($B215&amp;$C$200,Inputs!$E$4:$E$183,0))</f>
        <v>283</v>
      </c>
      <c r="G215" s="24">
        <f>INDEX(Inputs!J$4:J$183,MATCH($B215&amp;$C$200,Inputs!$E$4:$E$183,0))</f>
        <v>286</v>
      </c>
      <c r="H215" s="24">
        <f>INDEX(Inputs!K$4:K$183,MATCH($B215&amp;$C$200,Inputs!$E$4:$E$183,0))</f>
        <v>288</v>
      </c>
      <c r="I215" s="24">
        <f>INDEX(Inputs!L$4:L$183,MATCH($B215&amp;$C$200,Inputs!$E$4:$E$183,0))</f>
        <v>290</v>
      </c>
      <c r="J215" s="24">
        <f>INDEX(Inputs!M$4:M$183,MATCH($B215&amp;$C$200,Inputs!$E$4:$E$183,0))</f>
        <v>291</v>
      </c>
      <c r="K215" s="39">
        <f>INDEX(Inputs!N$4:N$183,MATCH($B215&amp;$C$200,Inputs!$E$4:$E$183,0))</f>
        <v>292</v>
      </c>
      <c r="L215" s="39">
        <f>INDEX(Inputs!O$4:O$183,MATCH($B215&amp;$C$200,Inputs!$E$4:$E$183,0))</f>
        <v>293</v>
      </c>
      <c r="M215" s="39">
        <f>INDEX(Inputs!P$4:P$183,MATCH($B215&amp;$C$200,Inputs!$E$4:$E$183,0))</f>
        <v>294</v>
      </c>
      <c r="N215" s="39">
        <f>INDEX(Inputs!Q$4:Q$183,MATCH($B215&amp;$C$200,Inputs!$E$4:$E$183,0))</f>
        <v>295</v>
      </c>
      <c r="O215" s="39">
        <f>INDEX(Inputs!R$4:R$183,MATCH($B215&amp;$C$200,Inputs!$E$4:$E$183,0))</f>
        <v>296</v>
      </c>
      <c r="P215" s="39">
        <f>INDEX(Inputs!S$4:S$183,MATCH($B215&amp;$C$200,Inputs!$E$4:$E$183,0))</f>
        <v>297</v>
      </c>
      <c r="Q215" s="27">
        <f t="shared" si="155"/>
        <v>292.07142857142861</v>
      </c>
      <c r="R215" s="27">
        <f t="shared" si="155"/>
        <v>293.47619047619048</v>
      </c>
      <c r="S215" s="27">
        <f t="shared" si="155"/>
        <v>294.88095238095241</v>
      </c>
      <c r="T215" s="27">
        <f t="shared" si="155"/>
        <v>296.28571428571428</v>
      </c>
      <c r="U215" s="27">
        <f t="shared" si="155"/>
        <v>297.6904761904762</v>
      </c>
      <c r="V215" s="27">
        <f t="shared" si="155"/>
        <v>299.09523809523813</v>
      </c>
      <c r="W215" s="99">
        <f t="shared" si="148"/>
        <v>292.07142857142861</v>
      </c>
      <c r="X215" s="99">
        <f t="shared" si="149"/>
        <v>293.47619047619048</v>
      </c>
      <c r="Y215" s="99">
        <f t="shared" si="150"/>
        <v>294.88095238095241</v>
      </c>
      <c r="Z215" s="99">
        <f t="shared" si="151"/>
        <v>296.28571428571428</v>
      </c>
      <c r="AA215" s="99">
        <f t="shared" si="152"/>
        <v>297.6904761904762</v>
      </c>
      <c r="AB215" s="99">
        <f t="shared" si="153"/>
        <v>299.09523809523813</v>
      </c>
      <c r="AC215" s="67"/>
      <c r="AD215" s="64" t="s">
        <v>39</v>
      </c>
      <c r="AF215" s="155"/>
      <c r="AG215" s="156"/>
      <c r="AH215" s="156"/>
      <c r="AI215" s="156"/>
      <c r="AJ215" s="156"/>
      <c r="AK215" s="156"/>
      <c r="AL215" s="156"/>
      <c r="AM215" s="156"/>
      <c r="AN215" s="156"/>
      <c r="AO215" s="156"/>
      <c r="AP215" s="157"/>
    </row>
    <row r="216" spans="1:42" s="83" customFormat="1" ht="13">
      <c r="A216" s="3"/>
      <c r="B216" s="20" t="s">
        <v>30</v>
      </c>
      <c r="C216" s="24">
        <f>INDEX(Inputs!F$4:F$183,MATCH($B216&amp;$C$200,Inputs!$E$4:$E$183,0))</f>
        <v>538</v>
      </c>
      <c r="D216" s="24">
        <f>INDEX(Inputs!G$4:G$183,MATCH($B216&amp;$C$200,Inputs!$E$4:$E$183,0))</f>
        <v>536</v>
      </c>
      <c r="E216" s="24">
        <f>INDEX(Inputs!H$4:H$183,MATCH($B216&amp;$C$200,Inputs!$E$4:$E$183,0))</f>
        <v>537</v>
      </c>
      <c r="F216" s="24">
        <f>INDEX(Inputs!I$4:I$183,MATCH($B216&amp;$C$200,Inputs!$E$4:$E$183,0))</f>
        <v>529</v>
      </c>
      <c r="G216" s="24">
        <f>INDEX(Inputs!J$4:J$183,MATCH($B216&amp;$C$200,Inputs!$E$4:$E$183,0))</f>
        <v>530</v>
      </c>
      <c r="H216" s="24">
        <f>INDEX(Inputs!K$4:K$183,MATCH($B216&amp;$C$200,Inputs!$E$4:$E$183,0))</f>
        <v>533</v>
      </c>
      <c r="I216" s="24">
        <f>INDEX(Inputs!L$4:L$183,MATCH($B216&amp;$C$200,Inputs!$E$4:$E$183,0))</f>
        <v>530</v>
      </c>
      <c r="J216" s="24">
        <f>INDEX(Inputs!M$4:M$183,MATCH($B216&amp;$C$200,Inputs!$E$4:$E$183,0))</f>
        <v>531</v>
      </c>
      <c r="K216" s="39">
        <f>INDEX(Inputs!N$4:N$183,MATCH($B216&amp;$C$200,Inputs!$E$4:$E$183,0))</f>
        <v>531</v>
      </c>
      <c r="L216" s="39">
        <f>INDEX(Inputs!O$4:O$183,MATCH($B216&amp;$C$200,Inputs!$E$4:$E$183,0))</f>
        <v>532</v>
      </c>
      <c r="M216" s="39">
        <f>INDEX(Inputs!P$4:P$183,MATCH($B216&amp;$C$200,Inputs!$E$4:$E$183,0))</f>
        <v>532</v>
      </c>
      <c r="N216" s="39">
        <f>INDEX(Inputs!Q$4:Q$183,MATCH($B216&amp;$C$200,Inputs!$E$4:$E$183,0))</f>
        <v>532</v>
      </c>
      <c r="O216" s="39">
        <f>INDEX(Inputs!R$4:R$183,MATCH($B216&amp;$C$200,Inputs!$E$4:$E$183,0))</f>
        <v>532</v>
      </c>
      <c r="P216" s="39">
        <f>INDEX(Inputs!S$4:S$183,MATCH($B216&amp;$C$200,Inputs!$E$4:$E$183,0))</f>
        <v>532</v>
      </c>
      <c r="Q216" s="27">
        <f t="shared" si="155"/>
        <v>528.17857142857144</v>
      </c>
      <c r="R216" s="27">
        <f t="shared" si="155"/>
        <v>527.10714285714289</v>
      </c>
      <c r="S216" s="27">
        <f t="shared" si="155"/>
        <v>526.03571428571422</v>
      </c>
      <c r="T216" s="27">
        <f t="shared" si="155"/>
        <v>524.96428571428567</v>
      </c>
      <c r="U216" s="27">
        <f t="shared" si="155"/>
        <v>523.89285714285711</v>
      </c>
      <c r="V216" s="27">
        <f t="shared" si="155"/>
        <v>522.82142857142856</v>
      </c>
      <c r="W216" s="99">
        <f t="shared" si="148"/>
        <v>528.17857142857144</v>
      </c>
      <c r="X216" s="99">
        <f t="shared" si="149"/>
        <v>527.10714285714289</v>
      </c>
      <c r="Y216" s="99">
        <f t="shared" si="150"/>
        <v>526.03571428571422</v>
      </c>
      <c r="Z216" s="99">
        <f t="shared" si="151"/>
        <v>524.96428571428567</v>
      </c>
      <c r="AA216" s="99">
        <f t="shared" si="152"/>
        <v>523.89285714285711</v>
      </c>
      <c r="AB216" s="99">
        <f t="shared" si="153"/>
        <v>522.82142857142856</v>
      </c>
      <c r="AC216" s="67"/>
      <c r="AD216" s="64" t="s">
        <v>39</v>
      </c>
    </row>
    <row r="217" spans="1:42" s="83" customFormat="1" ht="13">
      <c r="A217" s="3"/>
      <c r="B217" s="20" t="s">
        <v>31</v>
      </c>
      <c r="C217" s="24">
        <f>INDEX(Inputs!F$4:F$183,MATCH($B217&amp;$C$200,Inputs!$E$4:$E$183,0))</f>
        <v>287</v>
      </c>
      <c r="D217" s="24">
        <f>INDEX(Inputs!G$4:G$183,MATCH($B217&amp;$C$200,Inputs!$E$4:$E$183,0))</f>
        <v>286</v>
      </c>
      <c r="E217" s="24">
        <f>INDEX(Inputs!H$4:H$183,MATCH($B217&amp;$C$200,Inputs!$E$4:$E$183,0))</f>
        <v>284</v>
      </c>
      <c r="F217" s="24">
        <f>INDEX(Inputs!I$4:I$183,MATCH($B217&amp;$C$200,Inputs!$E$4:$E$183,0))</f>
        <v>282</v>
      </c>
      <c r="G217" s="24">
        <f>INDEX(Inputs!J$4:J$183,MATCH($B217&amp;$C$200,Inputs!$E$4:$E$183,0))</f>
        <v>281</v>
      </c>
      <c r="H217" s="24">
        <f>INDEX(Inputs!K$4:K$183,MATCH($B217&amp;$C$200,Inputs!$E$4:$E$183,0))</f>
        <v>280</v>
      </c>
      <c r="I217" s="24">
        <f>INDEX(Inputs!L$4:L$183,MATCH($B217&amp;$C$200,Inputs!$E$4:$E$183,0))</f>
        <v>278</v>
      </c>
      <c r="J217" s="24">
        <f>INDEX(Inputs!M$4:M$183,MATCH($B217&amp;$C$200,Inputs!$E$4:$E$183,0))</f>
        <v>282</v>
      </c>
      <c r="K217" s="39">
        <f>INDEX(Inputs!N$4:N$183,MATCH($B217&amp;$C$200,Inputs!$E$4:$E$183,0))</f>
        <v>282</v>
      </c>
      <c r="L217" s="39">
        <f>INDEX(Inputs!O$4:O$183,MATCH($B217&amp;$C$200,Inputs!$E$4:$E$183,0))</f>
        <v>284</v>
      </c>
      <c r="M217" s="39">
        <f>INDEX(Inputs!P$4:P$183,MATCH($B217&amp;$C$200,Inputs!$E$4:$E$183,0))</f>
        <v>287</v>
      </c>
      <c r="N217" s="39">
        <f>INDEX(Inputs!Q$4:Q$183,MATCH($B217&amp;$C$200,Inputs!$E$4:$E$183,0))</f>
        <v>288</v>
      </c>
      <c r="O217" s="39">
        <f>INDEX(Inputs!R$4:R$183,MATCH($B217&amp;$C$200,Inputs!$E$4:$E$183,0))</f>
        <v>288</v>
      </c>
      <c r="P217" s="39">
        <f>INDEX(Inputs!S$4:S$183,MATCH($B217&amp;$C$200,Inputs!$E$4:$E$183,0))</f>
        <v>289</v>
      </c>
      <c r="Q217" s="27">
        <f t="shared" si="155"/>
        <v>277.78571428571428</v>
      </c>
      <c r="R217" s="27">
        <f t="shared" si="155"/>
        <v>276.73809523809524</v>
      </c>
      <c r="S217" s="27">
        <f t="shared" si="155"/>
        <v>275.6904761904762</v>
      </c>
      <c r="T217" s="27">
        <f t="shared" si="155"/>
        <v>274.64285714285717</v>
      </c>
      <c r="U217" s="27">
        <f t="shared" si="155"/>
        <v>273.59523809523807</v>
      </c>
      <c r="V217" s="27">
        <f t="shared" si="155"/>
        <v>272.54761904761904</v>
      </c>
      <c r="W217" s="99">
        <f t="shared" si="148"/>
        <v>277.78571428571428</v>
      </c>
      <c r="X217" s="99">
        <f t="shared" si="149"/>
        <v>276.73809523809524</v>
      </c>
      <c r="Y217" s="99">
        <f t="shared" si="150"/>
        <v>275.6904761904762</v>
      </c>
      <c r="Z217" s="99">
        <f t="shared" si="151"/>
        <v>274.64285714285717</v>
      </c>
      <c r="AA217" s="99">
        <f t="shared" si="152"/>
        <v>273.59523809523807</v>
      </c>
      <c r="AB217" s="99">
        <f t="shared" si="153"/>
        <v>272.54761904761904</v>
      </c>
      <c r="AC217" s="67"/>
      <c r="AD217" s="64" t="s">
        <v>39</v>
      </c>
    </row>
    <row r="218" spans="1:42" s="83" customFormat="1" ht="13">
      <c r="A218" s="3"/>
      <c r="B218" s="20" t="s">
        <v>32</v>
      </c>
      <c r="C218" s="24">
        <f>INDEX(Inputs!F$4:F$183,MATCH($B218&amp;$C$200,Inputs!$E$4:$E$183,0))</f>
        <v>110</v>
      </c>
      <c r="D218" s="24">
        <f>INDEX(Inputs!G$4:G$183,MATCH($B218&amp;$C$200,Inputs!$E$4:$E$183,0))</f>
        <v>111</v>
      </c>
      <c r="E218" s="24">
        <f>INDEX(Inputs!H$4:H$183,MATCH($B218&amp;$C$200,Inputs!$E$4:$E$183,0))</f>
        <v>111</v>
      </c>
      <c r="F218" s="24">
        <f>INDEX(Inputs!I$4:I$183,MATCH($B218&amp;$C$200,Inputs!$E$4:$E$183,0))</f>
        <v>113</v>
      </c>
      <c r="G218" s="24">
        <f>INDEX(Inputs!J$4:J$183,MATCH($B218&amp;$C$200,Inputs!$E$4:$E$183,0))</f>
        <v>114</v>
      </c>
      <c r="H218" s="24">
        <f>INDEX(Inputs!K$4:K$183,MATCH($B218&amp;$C$200,Inputs!$E$4:$E$183,0))</f>
        <v>114</v>
      </c>
      <c r="I218" s="24">
        <f>INDEX(Inputs!L$4:L$183,MATCH($B218&amp;$C$200,Inputs!$E$4:$E$183,0))</f>
        <v>114</v>
      </c>
      <c r="J218" s="24">
        <f>INDEX(Inputs!M$4:M$183,MATCH($B218&amp;$C$200,Inputs!$E$4:$E$183,0))</f>
        <v>114</v>
      </c>
      <c r="K218" s="39">
        <f>INDEX(Inputs!N$4:N$183,MATCH($B218&amp;$C$200,Inputs!$E$4:$E$183,0))</f>
        <v>114</v>
      </c>
      <c r="L218" s="39">
        <f>INDEX(Inputs!O$4:O$183,MATCH($B218&amp;$C$200,Inputs!$E$4:$E$183,0))</f>
        <v>114</v>
      </c>
      <c r="M218" s="39">
        <f>INDEX(Inputs!P$4:P$183,MATCH($B218&amp;$C$200,Inputs!$E$4:$E$183,0))</f>
        <v>114</v>
      </c>
      <c r="N218" s="39">
        <f>INDEX(Inputs!Q$4:Q$183,MATCH($B218&amp;$C$200,Inputs!$E$4:$E$183,0))</f>
        <v>114</v>
      </c>
      <c r="O218" s="39">
        <f>INDEX(Inputs!R$4:R$183,MATCH($B218&amp;$C$200,Inputs!$E$4:$E$183,0))</f>
        <v>114</v>
      </c>
      <c r="P218" s="39">
        <f>INDEX(Inputs!S$4:S$183,MATCH($B218&amp;$C$200,Inputs!$E$4:$E$183,0))</f>
        <v>114</v>
      </c>
      <c r="Q218" s="27">
        <f t="shared" si="155"/>
        <v>115.46428571428572</v>
      </c>
      <c r="R218" s="27">
        <f t="shared" si="155"/>
        <v>116.0952380952381</v>
      </c>
      <c r="S218" s="27">
        <f t="shared" si="155"/>
        <v>116.72619047619048</v>
      </c>
      <c r="T218" s="27">
        <f t="shared" si="155"/>
        <v>117.35714285714286</v>
      </c>
      <c r="U218" s="27">
        <f t="shared" si="155"/>
        <v>117.98809523809524</v>
      </c>
      <c r="V218" s="27">
        <f t="shared" si="155"/>
        <v>118.61904761904762</v>
      </c>
      <c r="W218" s="99">
        <f t="shared" si="148"/>
        <v>115.46428571428572</v>
      </c>
      <c r="X218" s="99">
        <f t="shared" si="149"/>
        <v>116.0952380952381</v>
      </c>
      <c r="Y218" s="99">
        <f t="shared" si="150"/>
        <v>116.72619047619048</v>
      </c>
      <c r="Z218" s="99">
        <f t="shared" si="151"/>
        <v>117.35714285714286</v>
      </c>
      <c r="AA218" s="99">
        <f t="shared" si="152"/>
        <v>117.98809523809524</v>
      </c>
      <c r="AB218" s="99">
        <f t="shared" si="153"/>
        <v>118.61904761904762</v>
      </c>
      <c r="AC218" s="68"/>
      <c r="AD218" s="64" t="s">
        <v>39</v>
      </c>
    </row>
    <row r="219" spans="1:42" s="83" customFormat="1" ht="13">
      <c r="A219" s="3"/>
      <c r="B219" s="20" t="s">
        <v>33</v>
      </c>
      <c r="C219" s="24">
        <f>INDEX(Inputs!F$4:F$183,MATCH($B219&amp;$C$200,Inputs!$E$4:$E$183,0))</f>
        <v>34.876404494382022</v>
      </c>
      <c r="D219" s="24">
        <f>INDEX(Inputs!G$4:G$183,MATCH($B219&amp;$C$200,Inputs!$E$4:$E$183,0))</f>
        <v>34.868347338935571</v>
      </c>
      <c r="E219" s="24">
        <f>INDEX(Inputs!H$4:H$183,MATCH($B219&amp;$C$200,Inputs!$E$4:$E$183,0))</f>
        <v>34.900976290097631</v>
      </c>
      <c r="F219" s="24">
        <f>INDEX(Inputs!I$4:I$183,MATCH($B219&amp;$C$200,Inputs!$E$4:$E$183,0))</f>
        <v>35.99163179916318</v>
      </c>
      <c r="G219" s="24">
        <f>INDEX(Inputs!J$4:J$183,MATCH($B219&amp;$C$200,Inputs!$E$4:$E$183,0))</f>
        <v>36.041899441340782</v>
      </c>
      <c r="H219" s="24">
        <f>INDEX(Inputs!K$4:K$183,MATCH($B219&amp;$C$200,Inputs!$E$4:$E$183,0))</f>
        <v>35.932299012693932</v>
      </c>
      <c r="I219" s="24">
        <f>INDEX(Inputs!L$4:L$183,MATCH($B219&amp;$C$200,Inputs!$E$4:$E$183,0))</f>
        <v>38.310559006211179</v>
      </c>
      <c r="J219" s="24">
        <f>INDEX(Inputs!M$4:M$183,MATCH($B219&amp;$C$200,Inputs!$E$4:$E$183,0))</f>
        <v>34</v>
      </c>
      <c r="K219" s="39">
        <f>INDEX(Inputs!N$4:N$183,MATCH($B219&amp;$C$200,Inputs!$E$4:$E$183,0))</f>
        <v>0</v>
      </c>
      <c r="L219" s="39">
        <f>INDEX(Inputs!O$4:O$183,MATCH($B219&amp;$C$200,Inputs!$E$4:$E$183,0))</f>
        <v>0</v>
      </c>
      <c r="M219" s="39">
        <f>INDEX(Inputs!P$4:P$183,MATCH($B219&amp;$C$200,Inputs!$E$4:$E$183,0))</f>
        <v>0</v>
      </c>
      <c r="N219" s="39">
        <f>INDEX(Inputs!Q$4:Q$183,MATCH($B219&amp;$C$200,Inputs!$E$4:$E$183,0))</f>
        <v>0</v>
      </c>
      <c r="O219" s="39">
        <f>INDEX(Inputs!R$4:R$183,MATCH($B219&amp;$C$200,Inputs!$E$4:$E$183,0))</f>
        <v>0</v>
      </c>
      <c r="P219" s="39">
        <f>INDEX(Inputs!S$4:S$183,MATCH($B219&amp;$C$200,Inputs!$E$4:$E$183,0))</f>
        <v>0</v>
      </c>
      <c r="Q219" s="27">
        <f t="shared" si="155"/>
        <v>36.377075173871098</v>
      </c>
      <c r="R219" s="27">
        <f t="shared" si="155"/>
        <v>36.546366396319556</v>
      </c>
      <c r="S219" s="27">
        <f t="shared" si="155"/>
        <v>36.715657618768006</v>
      </c>
      <c r="T219" s="27">
        <f t="shared" si="155"/>
        <v>36.884948841216463</v>
      </c>
      <c r="U219" s="27">
        <f t="shared" si="155"/>
        <v>37.054240063664921</v>
      </c>
      <c r="V219" s="27">
        <f t="shared" si="155"/>
        <v>37.223531286113378</v>
      </c>
      <c r="W219" s="99">
        <f t="shared" si="148"/>
        <v>36.377075173871098</v>
      </c>
      <c r="X219" s="99">
        <f t="shared" si="149"/>
        <v>36.546366396319556</v>
      </c>
      <c r="Y219" s="99">
        <f t="shared" si="150"/>
        <v>36.715657618768006</v>
      </c>
      <c r="Z219" s="99">
        <f t="shared" si="151"/>
        <v>36.884948841216463</v>
      </c>
      <c r="AA219" s="99">
        <f t="shared" si="152"/>
        <v>37.054240063664921</v>
      </c>
      <c r="AB219" s="99">
        <f t="shared" si="153"/>
        <v>37.223531286113378</v>
      </c>
      <c r="AC219" s="69"/>
      <c r="AD219" s="64" t="s">
        <v>39</v>
      </c>
    </row>
    <row r="220" spans="1:42" s="83" customFormat="1" ht="13">
      <c r="A220" s="3"/>
      <c r="B220" s="20" t="s">
        <v>34</v>
      </c>
      <c r="C220" s="24">
        <f>INDEX(Inputs!F$4:F$183,MATCH($B220&amp;$C$200,Inputs!$E$4:$E$183,0))</f>
        <v>40</v>
      </c>
      <c r="D220" s="24">
        <f>INDEX(Inputs!G$4:G$183,MATCH($B220&amp;$C$200,Inputs!$E$4:$E$183,0))</f>
        <v>40</v>
      </c>
      <c r="E220" s="24">
        <f>INDEX(Inputs!H$4:H$183,MATCH($B220&amp;$C$200,Inputs!$E$4:$E$183,0))</f>
        <v>40</v>
      </c>
      <c r="F220" s="24">
        <f>INDEX(Inputs!I$4:I$183,MATCH($B220&amp;$C$200,Inputs!$E$4:$E$183,0))</f>
        <v>40</v>
      </c>
      <c r="G220" s="24">
        <f>INDEX(Inputs!J$4:J$183,MATCH($B220&amp;$C$200,Inputs!$E$4:$E$183,0))</f>
        <v>40</v>
      </c>
      <c r="H220" s="24">
        <f>INDEX(Inputs!K$4:K$183,MATCH($B220&amp;$C$200,Inputs!$E$4:$E$183,0))</f>
        <v>40</v>
      </c>
      <c r="I220" s="24">
        <f>INDEX(Inputs!L$4:L$183,MATCH($B220&amp;$C$200,Inputs!$E$4:$E$183,0))</f>
        <v>40</v>
      </c>
      <c r="J220" s="24">
        <f>INDEX(Inputs!M$4:M$183,MATCH($B220&amp;$C$200,Inputs!$E$4:$E$183,0))</f>
        <v>40</v>
      </c>
      <c r="K220" s="39">
        <f>INDEX(Inputs!N$4:N$183,MATCH($B220&amp;$C$200,Inputs!$E$4:$E$183,0))</f>
        <v>40</v>
      </c>
      <c r="L220" s="39">
        <f>INDEX(Inputs!O$4:O$183,MATCH($B220&amp;$C$200,Inputs!$E$4:$E$183,0))</f>
        <v>41</v>
      </c>
      <c r="M220" s="39">
        <f>INDEX(Inputs!P$4:P$183,MATCH($B220&amp;$C$200,Inputs!$E$4:$E$183,0))</f>
        <v>41</v>
      </c>
      <c r="N220" s="39">
        <f>INDEX(Inputs!Q$4:Q$183,MATCH($B220&amp;$C$200,Inputs!$E$4:$E$183,0))</f>
        <v>41</v>
      </c>
      <c r="O220" s="39">
        <f>INDEX(Inputs!R$4:R$183,MATCH($B220&amp;$C$200,Inputs!$E$4:$E$183,0))</f>
        <v>41</v>
      </c>
      <c r="P220" s="39">
        <f>INDEX(Inputs!S$4:S$183,MATCH($B220&amp;$C$200,Inputs!$E$4:$E$183,0))</f>
        <v>41</v>
      </c>
      <c r="Q220" s="27">
        <f t="shared" si="155"/>
        <v>40</v>
      </c>
      <c r="R220" s="27">
        <f t="shared" si="155"/>
        <v>40</v>
      </c>
      <c r="S220" s="27">
        <f t="shared" si="155"/>
        <v>40</v>
      </c>
      <c r="T220" s="27">
        <f t="shared" si="155"/>
        <v>40</v>
      </c>
      <c r="U220" s="27">
        <f t="shared" si="155"/>
        <v>40</v>
      </c>
      <c r="V220" s="27">
        <f t="shared" si="155"/>
        <v>40</v>
      </c>
      <c r="W220" s="99">
        <f t="shared" si="148"/>
        <v>40</v>
      </c>
      <c r="X220" s="99">
        <f t="shared" si="149"/>
        <v>40</v>
      </c>
      <c r="Y220" s="99">
        <f t="shared" si="150"/>
        <v>40</v>
      </c>
      <c r="Z220" s="99">
        <f t="shared" si="151"/>
        <v>40</v>
      </c>
      <c r="AA220" s="99">
        <f t="shared" si="152"/>
        <v>40</v>
      </c>
      <c r="AB220" s="99">
        <f t="shared" si="153"/>
        <v>40</v>
      </c>
      <c r="AC220" s="70"/>
      <c r="AD220" s="64" t="s">
        <v>39</v>
      </c>
    </row>
    <row r="221" spans="1:42" s="83" customFormat="1" ht="13">
      <c r="A221" s="3"/>
      <c r="B221" s="20" t="s">
        <v>35</v>
      </c>
      <c r="C221" s="24">
        <f>INDEX(Inputs!F$4:F$183,MATCH($B221&amp;$C$200,Inputs!$E$4:$E$183,0))</f>
        <v>33</v>
      </c>
      <c r="D221" s="24">
        <f>INDEX(Inputs!G$4:G$183,MATCH($B221&amp;$C$200,Inputs!$E$4:$E$183,0))</f>
        <v>33</v>
      </c>
      <c r="E221" s="24">
        <f>INDEX(Inputs!H$4:H$183,MATCH($B221&amp;$C$200,Inputs!$E$4:$E$183,0))</f>
        <v>33</v>
      </c>
      <c r="F221" s="24">
        <f>INDEX(Inputs!I$4:I$183,MATCH($B221&amp;$C$200,Inputs!$E$4:$E$183,0))</f>
        <v>33</v>
      </c>
      <c r="G221" s="24">
        <f>INDEX(Inputs!J$4:J$183,MATCH($B221&amp;$C$200,Inputs!$E$4:$E$183,0))</f>
        <v>33</v>
      </c>
      <c r="H221" s="24">
        <f>INDEX(Inputs!K$4:K$183,MATCH($B221&amp;$C$200,Inputs!$E$4:$E$183,0))</f>
        <v>33</v>
      </c>
      <c r="I221" s="24">
        <f>INDEX(Inputs!L$4:L$183,MATCH($B221&amp;$C$200,Inputs!$E$4:$E$183,0))</f>
        <v>33</v>
      </c>
      <c r="J221" s="24">
        <f>INDEX(Inputs!M$4:M$183,MATCH($B221&amp;$C$200,Inputs!$E$4:$E$183,0))</f>
        <v>33</v>
      </c>
      <c r="K221" s="39">
        <f>INDEX(Inputs!N$4:N$183,MATCH($B221&amp;$C$200,Inputs!$E$4:$E$183,0))</f>
        <v>34</v>
      </c>
      <c r="L221" s="39">
        <f>INDEX(Inputs!O$4:O$183,MATCH($B221&amp;$C$200,Inputs!$E$4:$E$183,0))</f>
        <v>34</v>
      </c>
      <c r="M221" s="39">
        <f>INDEX(Inputs!P$4:P$183,MATCH($B221&amp;$C$200,Inputs!$E$4:$E$183,0))</f>
        <v>34</v>
      </c>
      <c r="N221" s="39">
        <f>INDEX(Inputs!Q$4:Q$183,MATCH($B221&amp;$C$200,Inputs!$E$4:$E$183,0))</f>
        <v>34</v>
      </c>
      <c r="O221" s="39">
        <f>INDEX(Inputs!R$4:R$183,MATCH($B221&amp;$C$200,Inputs!$E$4:$E$183,0))</f>
        <v>34</v>
      </c>
      <c r="P221" s="39">
        <f>INDEX(Inputs!S$4:S$183,MATCH($B221&amp;$C$200,Inputs!$E$4:$E$183,0))</f>
        <v>34</v>
      </c>
      <c r="Q221" s="27">
        <f t="shared" si="155"/>
        <v>33</v>
      </c>
      <c r="R221" s="27">
        <f t="shared" si="155"/>
        <v>33</v>
      </c>
      <c r="S221" s="27">
        <f t="shared" si="155"/>
        <v>33</v>
      </c>
      <c r="T221" s="27">
        <f t="shared" si="155"/>
        <v>33</v>
      </c>
      <c r="U221" s="27">
        <f t="shared" si="155"/>
        <v>33</v>
      </c>
      <c r="V221" s="27">
        <f t="shared" si="155"/>
        <v>33</v>
      </c>
      <c r="W221" s="99">
        <f t="shared" si="148"/>
        <v>33</v>
      </c>
      <c r="X221" s="99">
        <f t="shared" si="149"/>
        <v>33</v>
      </c>
      <c r="Y221" s="99">
        <f t="shared" si="150"/>
        <v>33</v>
      </c>
      <c r="Z221" s="99">
        <f t="shared" si="151"/>
        <v>33</v>
      </c>
      <c r="AA221" s="99">
        <f t="shared" si="152"/>
        <v>33</v>
      </c>
      <c r="AB221" s="99">
        <f t="shared" si="153"/>
        <v>33</v>
      </c>
      <c r="AC221" s="70"/>
      <c r="AD221" s="64" t="s">
        <v>39</v>
      </c>
    </row>
    <row r="222" spans="1:42" s="83" customFormat="1" ht="13">
      <c r="A222" s="3"/>
      <c r="B222" s="20" t="s">
        <v>36</v>
      </c>
      <c r="C222" s="24">
        <f>INDEX(Inputs!F$4:F$183,MATCH($B222&amp;$C$200,Inputs!$E$4:$E$183,0))</f>
        <v>240</v>
      </c>
      <c r="D222" s="24">
        <f>INDEX(Inputs!G$4:G$183,MATCH($B222&amp;$C$200,Inputs!$E$4:$E$183,0))</f>
        <v>240</v>
      </c>
      <c r="E222" s="24">
        <f>INDEX(Inputs!H$4:H$183,MATCH($B222&amp;$C$200,Inputs!$E$4:$E$183,0))</f>
        <v>241</v>
      </c>
      <c r="F222" s="24">
        <f>INDEX(Inputs!I$4:I$183,MATCH($B222&amp;$C$200,Inputs!$E$4:$E$183,0))</f>
        <v>241</v>
      </c>
      <c r="G222" s="24">
        <f>INDEX(Inputs!J$4:J$183,MATCH($B222&amp;$C$200,Inputs!$E$4:$E$183,0))</f>
        <v>240</v>
      </c>
      <c r="H222" s="24">
        <f>INDEX(Inputs!K$4:K$183,MATCH($B222&amp;$C$200,Inputs!$E$4:$E$183,0))</f>
        <v>242</v>
      </c>
      <c r="I222" s="24">
        <f>INDEX(Inputs!L$4:L$183,MATCH($B222&amp;$C$200,Inputs!$E$4:$E$183,0))</f>
        <v>244</v>
      </c>
      <c r="J222" s="24">
        <f>INDEX(Inputs!M$4:M$183,MATCH($B222&amp;$C$200,Inputs!$E$4:$E$183,0))</f>
        <v>244</v>
      </c>
      <c r="K222" s="39">
        <f>INDEX(Inputs!N$4:N$183,MATCH($B222&amp;$C$200,Inputs!$E$4:$E$183,0))</f>
        <v>244</v>
      </c>
      <c r="L222" s="39">
        <f>INDEX(Inputs!O$4:O$183,MATCH($B222&amp;$C$200,Inputs!$E$4:$E$183,0))</f>
        <v>244</v>
      </c>
      <c r="M222" s="39">
        <f>INDEX(Inputs!P$4:P$183,MATCH($B222&amp;$C$200,Inputs!$E$4:$E$183,0))</f>
        <v>244</v>
      </c>
      <c r="N222" s="39">
        <f>INDEX(Inputs!Q$4:Q$183,MATCH($B222&amp;$C$200,Inputs!$E$4:$E$183,0))</f>
        <v>245</v>
      </c>
      <c r="O222" s="39">
        <f>INDEX(Inputs!R$4:R$183,MATCH($B222&amp;$C$200,Inputs!$E$4:$E$183,0))</f>
        <v>245</v>
      </c>
      <c r="P222" s="39">
        <f>INDEX(Inputs!S$4:S$183,MATCH($B222&amp;$C$200,Inputs!$E$4:$E$183,0))</f>
        <v>245</v>
      </c>
      <c r="Q222" s="27">
        <f t="shared" si="155"/>
        <v>244.17857142857144</v>
      </c>
      <c r="R222" s="27">
        <f t="shared" si="155"/>
        <v>244.77380952380955</v>
      </c>
      <c r="S222" s="27">
        <f t="shared" si="155"/>
        <v>245.36904761904762</v>
      </c>
      <c r="T222" s="27">
        <f t="shared" si="155"/>
        <v>245.96428571428572</v>
      </c>
      <c r="U222" s="27">
        <f t="shared" si="155"/>
        <v>246.55952380952382</v>
      </c>
      <c r="V222" s="27">
        <f t="shared" si="155"/>
        <v>247.15476190476193</v>
      </c>
      <c r="W222" s="99">
        <f t="shared" si="148"/>
        <v>244.17857142857144</v>
      </c>
      <c r="X222" s="99">
        <f t="shared" si="149"/>
        <v>244.77380952380955</v>
      </c>
      <c r="Y222" s="99">
        <f t="shared" si="150"/>
        <v>245.36904761904762</v>
      </c>
      <c r="Z222" s="99">
        <f t="shared" si="151"/>
        <v>245.96428571428572</v>
      </c>
      <c r="AA222" s="99">
        <f t="shared" si="152"/>
        <v>246.55952380952382</v>
      </c>
      <c r="AB222" s="99">
        <f t="shared" si="153"/>
        <v>247.15476190476193</v>
      </c>
      <c r="AC222" s="70"/>
      <c r="AD222" s="64" t="s">
        <v>39</v>
      </c>
    </row>
    <row r="223" spans="1:42" s="83" customFormat="1" ht="13">
      <c r="A223" s="3"/>
      <c r="B223" s="20" t="s">
        <v>37</v>
      </c>
      <c r="C223" s="24">
        <f>INDEX(Inputs!F$4:F$183,MATCH($B223&amp;$C$200,Inputs!$E$4:$E$183,0))</f>
        <v>108</v>
      </c>
      <c r="D223" s="24">
        <f>INDEX(Inputs!G$4:G$183,MATCH($B223&amp;$C$200,Inputs!$E$4:$E$183,0))</f>
        <v>109</v>
      </c>
      <c r="E223" s="24">
        <f>INDEX(Inputs!H$4:H$183,MATCH($B223&amp;$C$200,Inputs!$E$4:$E$183,0))</f>
        <v>109</v>
      </c>
      <c r="F223" s="24">
        <f>INDEX(Inputs!I$4:I$183,MATCH($B223&amp;$C$200,Inputs!$E$4:$E$183,0))</f>
        <v>109</v>
      </c>
      <c r="G223" s="24">
        <f>INDEX(Inputs!J$4:J$183,MATCH($B223&amp;$C$200,Inputs!$E$4:$E$183,0))</f>
        <v>109</v>
      </c>
      <c r="H223" s="24">
        <f>INDEX(Inputs!K$4:K$183,MATCH($B223&amp;$C$200,Inputs!$E$4:$E$183,0))</f>
        <v>110</v>
      </c>
      <c r="I223" s="24">
        <f>INDEX(Inputs!L$4:L$183,MATCH($B223&amp;$C$200,Inputs!$E$4:$E$183,0))</f>
        <v>112</v>
      </c>
      <c r="J223" s="24">
        <f>INDEX(Inputs!M$4:M$183,MATCH($B223&amp;$C$200,Inputs!$E$4:$E$183,0))</f>
        <v>113</v>
      </c>
      <c r="K223" s="39">
        <f>INDEX(Inputs!N$4:N$183,MATCH($B223&amp;$C$200,Inputs!$E$4:$E$183,0))</f>
        <v>112</v>
      </c>
      <c r="L223" s="39">
        <f>INDEX(Inputs!O$4:O$183,MATCH($B223&amp;$C$200,Inputs!$E$4:$E$183,0))</f>
        <v>114</v>
      </c>
      <c r="M223" s="39">
        <f>INDEX(Inputs!P$4:P$183,MATCH($B223&amp;$C$200,Inputs!$E$4:$E$183,0))</f>
        <v>115</v>
      </c>
      <c r="N223" s="39">
        <f>INDEX(Inputs!Q$4:Q$183,MATCH($B223&amp;$C$200,Inputs!$E$4:$E$183,0))</f>
        <v>117</v>
      </c>
      <c r="O223" s="39">
        <f>INDEX(Inputs!R$4:R$183,MATCH($B223&amp;$C$200,Inputs!$E$4:$E$183,0))</f>
        <v>118</v>
      </c>
      <c r="P223" s="39">
        <f>INDEX(Inputs!S$4:S$183,MATCH($B223&amp;$C$200,Inputs!$E$4:$E$183,0))</f>
        <v>118</v>
      </c>
      <c r="Q223" s="27">
        <f t="shared" si="155"/>
        <v>112.71428571428572</v>
      </c>
      <c r="R223" s="27">
        <f t="shared" si="155"/>
        <v>113.3452380952381</v>
      </c>
      <c r="S223" s="27">
        <f t="shared" si="155"/>
        <v>113.97619047619048</v>
      </c>
      <c r="T223" s="27">
        <f t="shared" si="155"/>
        <v>114.60714285714286</v>
      </c>
      <c r="U223" s="27">
        <f t="shared" si="155"/>
        <v>115.23809523809524</v>
      </c>
      <c r="V223" s="27">
        <f t="shared" si="155"/>
        <v>115.86904761904762</v>
      </c>
      <c r="W223" s="99">
        <f t="shared" si="148"/>
        <v>112.71428571428572</v>
      </c>
      <c r="X223" s="99">
        <f t="shared" si="149"/>
        <v>113.3452380952381</v>
      </c>
      <c r="Y223" s="99">
        <f t="shared" si="150"/>
        <v>113.97619047619048</v>
      </c>
      <c r="Z223" s="99">
        <f t="shared" si="151"/>
        <v>114.60714285714286</v>
      </c>
      <c r="AA223" s="99">
        <f t="shared" si="152"/>
        <v>115.23809523809524</v>
      </c>
      <c r="AB223" s="99">
        <f t="shared" si="153"/>
        <v>115.86904761904762</v>
      </c>
      <c r="AC223" s="70"/>
      <c r="AD223" s="64" t="s">
        <v>39</v>
      </c>
    </row>
    <row r="224" spans="1:42" s="83" customFormat="1" ht="13">
      <c r="A224" s="3"/>
      <c r="B224" s="21" t="s">
        <v>40</v>
      </c>
      <c r="C224" s="25">
        <f>SUM(C204:C223)</f>
        <v>5819</v>
      </c>
      <c r="D224" s="25">
        <f t="shared" ref="D224:J224" si="156">SUM(D204:D223)</f>
        <v>5824</v>
      </c>
      <c r="E224" s="25">
        <f t="shared" si="156"/>
        <v>5834</v>
      </c>
      <c r="F224" s="25">
        <f t="shared" si="156"/>
        <v>5831</v>
      </c>
      <c r="G224" s="25">
        <f t="shared" si="156"/>
        <v>5863</v>
      </c>
      <c r="H224" s="25">
        <f t="shared" si="156"/>
        <v>5870</v>
      </c>
      <c r="I224" s="25">
        <f t="shared" si="156"/>
        <v>6654</v>
      </c>
      <c r="J224" s="25">
        <f t="shared" si="156"/>
        <v>6666</v>
      </c>
      <c r="K224" s="25">
        <f t="shared" ref="K224:P224" si="157">SUM(K204:K223)</f>
        <v>5904</v>
      </c>
      <c r="L224" s="25">
        <f t="shared" si="157"/>
        <v>5912</v>
      </c>
      <c r="M224" s="25">
        <f t="shared" si="157"/>
        <v>5925</v>
      </c>
      <c r="N224" s="25">
        <f t="shared" si="157"/>
        <v>5930</v>
      </c>
      <c r="O224" s="25">
        <f t="shared" si="157"/>
        <v>5941</v>
      </c>
      <c r="P224" s="25">
        <f t="shared" si="157"/>
        <v>5958</v>
      </c>
      <c r="Q224" s="29">
        <f t="shared" ref="Q224:V224" si="158">SUM(Q204:Q223)</f>
        <v>5904.6785714285716</v>
      </c>
      <c r="R224" s="29">
        <f t="shared" si="158"/>
        <v>5916.2738095238101</v>
      </c>
      <c r="S224" s="29">
        <f t="shared" si="158"/>
        <v>5927.8690476190486</v>
      </c>
      <c r="T224" s="29">
        <f t="shared" si="158"/>
        <v>5939.4642857142844</v>
      </c>
      <c r="U224" s="29">
        <f t="shared" si="158"/>
        <v>5951.0595238095248</v>
      </c>
      <c r="V224" s="29">
        <f t="shared" si="158"/>
        <v>5962.6547619047615</v>
      </c>
      <c r="W224" s="65">
        <f t="shared" si="148"/>
        <v>5904.6785714285716</v>
      </c>
      <c r="X224" s="65">
        <f t="shared" si="149"/>
        <v>5916.2738095238101</v>
      </c>
      <c r="Y224" s="65">
        <f t="shared" si="150"/>
        <v>5927.8690476190486</v>
      </c>
      <c r="Z224" s="65">
        <f t="shared" si="151"/>
        <v>5939.4642857142844</v>
      </c>
      <c r="AA224" s="65">
        <f t="shared" si="152"/>
        <v>5951.0595238095248</v>
      </c>
      <c r="AB224" s="65">
        <f t="shared" si="153"/>
        <v>5962.6547619047615</v>
      </c>
      <c r="AC224" s="80"/>
      <c r="AD224" s="64" t="s">
        <v>39</v>
      </c>
    </row>
    <row r="225" spans="1:42">
      <c r="C225" s="6"/>
      <c r="Q225" s="137"/>
      <c r="R225" s="137"/>
      <c r="S225" s="137"/>
      <c r="T225" s="137"/>
      <c r="U225" s="137"/>
      <c r="V225" s="137"/>
    </row>
    <row r="226" spans="1:42" ht="18">
      <c r="A226" s="14" t="s">
        <v>305</v>
      </c>
      <c r="B226" s="13"/>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row>
    <row r="228" spans="1:42">
      <c r="B228" s="30" t="s">
        <v>55</v>
      </c>
      <c r="C228" s="2" t="s">
        <v>76</v>
      </c>
    </row>
    <row r="229" spans="1:42" s="94" customFormat="1" ht="15" customHeight="1">
      <c r="A229" s="61"/>
      <c r="B229" s="49"/>
      <c r="C229" s="140" t="s">
        <v>64</v>
      </c>
      <c r="D229" s="140"/>
      <c r="E229" s="140"/>
      <c r="F229" s="140"/>
      <c r="G229" s="140"/>
      <c r="H229" s="140"/>
      <c r="I229" s="140"/>
      <c r="J229" s="139"/>
      <c r="K229" s="147" t="s">
        <v>65</v>
      </c>
      <c r="L229" s="147"/>
      <c r="M229" s="147"/>
      <c r="N229" s="147"/>
      <c r="O229" s="147"/>
      <c r="P229" s="148"/>
      <c r="Q229" s="141" t="s">
        <v>304</v>
      </c>
      <c r="R229" s="131"/>
      <c r="S229" s="131"/>
      <c r="T229" s="131"/>
      <c r="U229" s="131"/>
      <c r="V229" s="132"/>
      <c r="W229" s="138" t="s">
        <v>0</v>
      </c>
      <c r="X229" s="78"/>
      <c r="Y229" s="78"/>
      <c r="Z229" s="78"/>
      <c r="AA229" s="78"/>
      <c r="AB229" s="78"/>
      <c r="AC229" s="158"/>
      <c r="AD229" s="159" t="s">
        <v>0</v>
      </c>
    </row>
    <row r="230" spans="1:42" s="95" customFormat="1" ht="17.25" customHeight="1" thickBot="1">
      <c r="A230" s="45"/>
      <c r="B230" s="46"/>
      <c r="C230" s="47" t="s">
        <v>8</v>
      </c>
      <c r="D230" s="47" t="s">
        <v>9</v>
      </c>
      <c r="E230" s="47" t="s">
        <v>10</v>
      </c>
      <c r="F230" s="47" t="s">
        <v>11</v>
      </c>
      <c r="G230" s="47" t="s">
        <v>12</v>
      </c>
      <c r="H230" s="47" t="s">
        <v>13</v>
      </c>
      <c r="I230" s="47" t="s">
        <v>14</v>
      </c>
      <c r="J230" s="134" t="s">
        <v>15</v>
      </c>
      <c r="K230" s="62" t="s">
        <v>16</v>
      </c>
      <c r="L230" s="62" t="s">
        <v>17</v>
      </c>
      <c r="M230" s="62" t="s">
        <v>18</v>
      </c>
      <c r="N230" s="62" t="s">
        <v>19</v>
      </c>
      <c r="O230" s="62" t="s">
        <v>20</v>
      </c>
      <c r="P230" s="62" t="s">
        <v>21</v>
      </c>
      <c r="Q230" s="48" t="s">
        <v>16</v>
      </c>
      <c r="R230" s="48" t="s">
        <v>17</v>
      </c>
      <c r="S230" s="48" t="s">
        <v>18</v>
      </c>
      <c r="T230" s="48" t="s">
        <v>19</v>
      </c>
      <c r="U230" s="48" t="s">
        <v>20</v>
      </c>
      <c r="V230" s="48" t="s">
        <v>21</v>
      </c>
      <c r="W230" s="63" t="s">
        <v>16</v>
      </c>
      <c r="X230" s="63" t="s">
        <v>17</v>
      </c>
      <c r="Y230" s="63" t="s">
        <v>18</v>
      </c>
      <c r="Z230" s="63" t="s">
        <v>19</v>
      </c>
      <c r="AA230" s="63" t="s">
        <v>20</v>
      </c>
      <c r="AB230" s="63" t="s">
        <v>21</v>
      </c>
      <c r="AC230" s="158"/>
      <c r="AD230" s="159"/>
    </row>
    <row r="231" spans="1:42" s="96" customFormat="1" ht="14.15" customHeight="1">
      <c r="A231" s="56"/>
      <c r="B231" s="57" t="s">
        <v>38</v>
      </c>
      <c r="C231" s="57">
        <v>1</v>
      </c>
      <c r="D231" s="57">
        <v>2</v>
      </c>
      <c r="E231" s="57">
        <v>3</v>
      </c>
      <c r="F231" s="57">
        <v>4</v>
      </c>
      <c r="G231" s="57">
        <v>5</v>
      </c>
      <c r="H231" s="57">
        <v>6</v>
      </c>
      <c r="I231" s="58">
        <v>7</v>
      </c>
      <c r="J231" s="57">
        <v>8</v>
      </c>
      <c r="K231" s="59">
        <v>9</v>
      </c>
      <c r="L231" s="59">
        <v>10</v>
      </c>
      <c r="M231" s="59">
        <v>11</v>
      </c>
      <c r="N231" s="59">
        <v>12</v>
      </c>
      <c r="O231" s="59">
        <v>13</v>
      </c>
      <c r="P231" s="59">
        <v>14</v>
      </c>
      <c r="Q231" s="60">
        <f>J231+1</f>
        <v>9</v>
      </c>
      <c r="R231" s="60">
        <f t="shared" ref="R231" si="159">Q231+1</f>
        <v>10</v>
      </c>
      <c r="S231" s="60">
        <f t="shared" ref="S231" si="160">R231+1</f>
        <v>11</v>
      </c>
      <c r="T231" s="60">
        <f t="shared" ref="T231" si="161">S231+1</f>
        <v>12</v>
      </c>
      <c r="U231" s="60">
        <f t="shared" ref="U231" si="162">T231+1</f>
        <v>13</v>
      </c>
      <c r="V231" s="60">
        <f t="shared" ref="V231" si="163">U231+1</f>
        <v>14</v>
      </c>
      <c r="W231" s="77">
        <v>9</v>
      </c>
      <c r="X231" s="77">
        <v>10</v>
      </c>
      <c r="Y231" s="77">
        <v>11</v>
      </c>
      <c r="Z231" s="77">
        <v>12</v>
      </c>
      <c r="AA231" s="77">
        <v>13</v>
      </c>
      <c r="AB231" s="77">
        <v>14</v>
      </c>
      <c r="AC231" s="66"/>
      <c r="AD231" s="76"/>
      <c r="AF231" s="149" t="s">
        <v>106</v>
      </c>
      <c r="AG231" s="150"/>
      <c r="AH231" s="150"/>
      <c r="AI231" s="150"/>
      <c r="AJ231" s="150"/>
      <c r="AK231" s="150"/>
      <c r="AL231" s="150"/>
      <c r="AM231" s="150"/>
      <c r="AN231" s="150"/>
      <c r="AO231" s="150"/>
      <c r="AP231" s="151"/>
    </row>
    <row r="232" spans="1:42" s="83" customFormat="1" ht="14.15" customHeight="1">
      <c r="A232" s="3"/>
      <c r="B232" s="20" t="s">
        <v>7</v>
      </c>
      <c r="C232" s="36">
        <f>INDEX(Inputs!F$4:F$183,MATCH($B232&amp;$C$228,Inputs!$E$4:$E$183,0))</f>
        <v>1.116817194465183E-2</v>
      </c>
      <c r="D232" s="36">
        <f>INDEX(Inputs!G$4:G$183,MATCH($B232&amp;$C$228,Inputs!$E$4:$E$183,0))</f>
        <v>1.1287707009308309E-2</v>
      </c>
      <c r="E232" s="36">
        <f>INDEX(Inputs!H$4:H$183,MATCH($B232&amp;$C$228,Inputs!$E$4:$E$183,0))</f>
        <v>1.1267027128460977E-2</v>
      </c>
      <c r="F232" s="36">
        <f>INDEX(Inputs!I$4:I$183,MATCH($B232&amp;$C$228,Inputs!$E$4:$E$183,0))</f>
        <v>1.1287610032572289E-2</v>
      </c>
      <c r="G232" s="36">
        <f>INDEX(Inputs!J$4:J$183,MATCH($B232&amp;$C$228,Inputs!$E$4:$E$183,0))</f>
        <v>1.1417935257057971E-2</v>
      </c>
      <c r="H232" s="36">
        <f>INDEX(Inputs!K$4:K$183,MATCH($B232&amp;$C$228,Inputs!$E$4:$E$183,0))</f>
        <v>1.1610444254402871E-2</v>
      </c>
      <c r="I232" s="36">
        <f>INDEX(Inputs!L$4:L$183,MATCH($B232&amp;$C$228,Inputs!$E$4:$E$183,0))</f>
        <v>1.151867304886477E-2</v>
      </c>
      <c r="J232" s="36">
        <f>INDEX(Inputs!M$4:M$183,MATCH($B232&amp;$C$228,Inputs!$E$4:$E$183,0))</f>
        <v>1.14704125805446E-2</v>
      </c>
      <c r="K232" s="35">
        <f>INDEX(Inputs!N$4:N$183,MATCH($B232&amp;$C$228,Inputs!$E$4:$E$183,0))</f>
        <v>1.1468354430379748E-2</v>
      </c>
      <c r="L232" s="35">
        <f>INDEX(Inputs!O$4:O$183,MATCH($B232&amp;$C$228,Inputs!$E$4:$E$183,0))</f>
        <v>1.1405120974848309E-2</v>
      </c>
      <c r="M232" s="35">
        <f>INDEX(Inputs!P$4:P$183,MATCH($B232&amp;$C$228,Inputs!$E$4:$E$183,0))</f>
        <v>1.1498284025150931E-2</v>
      </c>
      <c r="N232" s="35">
        <f>INDEX(Inputs!Q$4:Q$183,MATCH($B232&amp;$C$228,Inputs!$E$4:$E$183,0))</f>
        <v>1.1447525937749401E-2</v>
      </c>
      <c r="O232" s="35">
        <f>INDEX(Inputs!R$4:R$183,MATCH($B232&amp;$C$228,Inputs!$E$4:$E$183,0))</f>
        <v>1.1542757850316495E-2</v>
      </c>
      <c r="P232" s="35">
        <f>INDEX(Inputs!S$4:S$183,MATCH($B232&amp;$C$228,Inputs!$E$4:$E$183,0))</f>
        <v>1.1609963994415461E-2</v>
      </c>
      <c r="Q232" s="33">
        <f t="shared" ref="Q232:V232" si="164">Q204/Q64</f>
        <v>1.1612246892676257E-2</v>
      </c>
      <c r="R232" s="33">
        <f t="shared" si="164"/>
        <v>1.166269817661722E-2</v>
      </c>
      <c r="S232" s="33">
        <f t="shared" si="164"/>
        <v>1.171270713084259E-2</v>
      </c>
      <c r="T232" s="33">
        <f t="shared" si="164"/>
        <v>1.1762279547126256E-2</v>
      </c>
      <c r="U232" s="33">
        <f t="shared" si="164"/>
        <v>1.1811421116566466E-2</v>
      </c>
      <c r="V232" s="33">
        <f t="shared" si="164"/>
        <v>1.1860137431763847E-2</v>
      </c>
      <c r="W232" s="97">
        <f t="shared" ref="W232:W251" si="165" xml:space="preserve"> IF($AD232="Company forecast",K232, IF($AD232="Ofwat forecast",Q232))</f>
        <v>1.1612246892676257E-2</v>
      </c>
      <c r="X232" s="97">
        <f t="shared" ref="X232:X251" si="166" xml:space="preserve"> IF($AD232="Company forecast",L232, IF($AD232="Ofwat forecast",R232))</f>
        <v>1.166269817661722E-2</v>
      </c>
      <c r="Y232" s="97">
        <f t="shared" ref="Y232:Y251" si="167" xml:space="preserve"> IF($AD232="Company forecast",M232, IF($AD232="Ofwat forecast",S232))</f>
        <v>1.171270713084259E-2</v>
      </c>
      <c r="Z232" s="97">
        <f t="shared" ref="Z232:Z251" si="168" xml:space="preserve"> IF($AD232="Company forecast",N232, IF($AD232="Ofwat forecast",T232))</f>
        <v>1.1762279547126256E-2</v>
      </c>
      <c r="AA232" s="97">
        <f t="shared" ref="AA232:AA251" si="169" xml:space="preserve"> IF($AD232="Company forecast",O232, IF($AD232="Ofwat forecast",U232))</f>
        <v>1.1811421116566466E-2</v>
      </c>
      <c r="AB232" s="97">
        <f t="shared" ref="AB232:AB251" si="170" xml:space="preserve"> IF($AD232="Company forecast",P232, IF($AD232="Ofwat forecast",V232))</f>
        <v>1.1860137431763847E-2</v>
      </c>
      <c r="AC232" s="67"/>
      <c r="AD232" s="64" t="s">
        <v>39</v>
      </c>
      <c r="AF232" s="152"/>
      <c r="AG232" s="153"/>
      <c r="AH232" s="153"/>
      <c r="AI232" s="153"/>
      <c r="AJ232" s="153"/>
      <c r="AK232" s="153"/>
      <c r="AL232" s="153"/>
      <c r="AM232" s="153"/>
      <c r="AN232" s="153"/>
      <c r="AO232" s="153"/>
      <c r="AP232" s="154"/>
    </row>
    <row r="233" spans="1:42" s="83" customFormat="1" ht="14.15" customHeight="1">
      <c r="A233" s="3"/>
      <c r="B233" s="20" t="s">
        <v>102</v>
      </c>
      <c r="C233" s="36">
        <f>INDEX(Inputs!F$4:F$183,MATCH($B233&amp;$C$228,Inputs!$E$4:$E$183,0))</f>
        <v>0</v>
      </c>
      <c r="D233" s="36">
        <f>INDEX(Inputs!G$4:G$183,MATCH($B233&amp;$C$228,Inputs!$E$4:$E$183,0))</f>
        <v>0</v>
      </c>
      <c r="E233" s="36">
        <f>INDEX(Inputs!H$4:H$183,MATCH($B233&amp;$C$228,Inputs!$E$4:$E$183,0))</f>
        <v>0</v>
      </c>
      <c r="F233" s="36">
        <f>INDEX(Inputs!I$4:I$183,MATCH($B233&amp;$C$228,Inputs!$E$4:$E$183,0))</f>
        <v>0</v>
      </c>
      <c r="G233" s="36">
        <f>INDEX(Inputs!J$4:J$183,MATCH($B233&amp;$C$228,Inputs!$E$4:$E$183,0))</f>
        <v>0</v>
      </c>
      <c r="H233" s="36">
        <f>INDEX(Inputs!K$4:K$183,MATCH($B233&amp;$C$228,Inputs!$E$4:$E$183,0))</f>
        <v>0</v>
      </c>
      <c r="I233" s="36">
        <f>INDEX(Inputs!L$4:L$183,MATCH($B233&amp;$C$228,Inputs!$E$4:$E$183,0))</f>
        <v>3.6113245023752592E-2</v>
      </c>
      <c r="J233" s="36">
        <f>INDEX(Inputs!M$4:M$183,MATCH($B233&amp;$C$228,Inputs!$E$4:$E$183,0))</f>
        <v>3.639728781219205E-2</v>
      </c>
      <c r="K233" s="35">
        <f>INDEX(Inputs!N$4:N$183,MATCH($B233&amp;$C$228,Inputs!$E$4:$E$183,0))</f>
        <v>3.5821834983074632E-2</v>
      </c>
      <c r="L233" s="35">
        <f>INDEX(Inputs!O$4:O$183,MATCH($B233&amp;$C$228,Inputs!$E$4:$E$183,0))</f>
        <v>3.5677886490676443E-2</v>
      </c>
      <c r="M233" s="35">
        <f>INDEX(Inputs!P$4:P$183,MATCH($B233&amp;$C$228,Inputs!$E$4:$E$183,0))</f>
        <v>3.5535090269490574E-2</v>
      </c>
      <c r="N233" s="35">
        <f>INDEX(Inputs!Q$4:Q$183,MATCH($B233&amp;$C$228,Inputs!$E$4:$E$183,0))</f>
        <v>3.5393432539212254E-2</v>
      </c>
      <c r="O233" s="35">
        <f>INDEX(Inputs!R$4:R$183,MATCH($B233&amp;$C$228,Inputs!$E$4:$E$183,0))</f>
        <v>3.5252899738400477E-2</v>
      </c>
      <c r="P233" s="35">
        <f>INDEX(Inputs!S$4:S$183,MATCH($B233&amp;$C$228,Inputs!$E$4:$E$183,0))</f>
        <v>3.5113478520150058E-2</v>
      </c>
      <c r="Q233" s="33"/>
      <c r="R233" s="33"/>
      <c r="S233" s="33"/>
      <c r="T233" s="33"/>
      <c r="U233" s="33"/>
      <c r="V233" s="33"/>
      <c r="W233" s="97">
        <f t="shared" si="165"/>
        <v>3.5821834983074632E-2</v>
      </c>
      <c r="X233" s="97">
        <f t="shared" si="166"/>
        <v>3.5677886490676443E-2</v>
      </c>
      <c r="Y233" s="97">
        <f t="shared" si="167"/>
        <v>3.5535090269490574E-2</v>
      </c>
      <c r="Z233" s="97">
        <f t="shared" si="168"/>
        <v>3.5393432539212254E-2</v>
      </c>
      <c r="AA233" s="97">
        <f t="shared" si="169"/>
        <v>3.5252899738400477E-2</v>
      </c>
      <c r="AB233" s="97">
        <f t="shared" si="170"/>
        <v>3.5113478520150058E-2</v>
      </c>
      <c r="AC233" s="67"/>
      <c r="AD233" s="64" t="s">
        <v>103</v>
      </c>
      <c r="AF233" s="152"/>
      <c r="AG233" s="153"/>
      <c r="AH233" s="153"/>
      <c r="AI233" s="153"/>
      <c r="AJ233" s="153"/>
      <c r="AK233" s="153"/>
      <c r="AL233" s="153"/>
      <c r="AM233" s="153"/>
      <c r="AN233" s="153"/>
      <c r="AO233" s="153"/>
      <c r="AP233" s="154"/>
    </row>
    <row r="234" spans="1:42" s="83" customFormat="1" ht="14.15" customHeight="1">
      <c r="A234" s="3"/>
      <c r="B234" s="20" t="s">
        <v>22</v>
      </c>
      <c r="C234" s="36">
        <f>INDEX(Inputs!F$4:F$183,MATCH($B234&amp;$C$228,Inputs!$E$4:$E$183,0))</f>
        <v>1.2456043383878436E-2</v>
      </c>
      <c r="D234" s="36">
        <f>INDEX(Inputs!G$4:G$183,MATCH($B234&amp;$C$228,Inputs!$E$4:$E$183,0))</f>
        <v>1.2149671451006741E-2</v>
      </c>
      <c r="E234" s="36">
        <f>INDEX(Inputs!H$4:H$183,MATCH($B234&amp;$C$228,Inputs!$E$4:$E$183,0))</f>
        <v>1.2052535101555203E-2</v>
      </c>
      <c r="F234" s="36">
        <f>INDEX(Inputs!I$4:I$183,MATCH($B234&amp;$C$228,Inputs!$E$4:$E$183,0))</f>
        <v>1.2023040940194069E-2</v>
      </c>
      <c r="G234" s="36">
        <f>INDEX(Inputs!J$4:J$183,MATCH($B234&amp;$C$228,Inputs!$E$4:$E$183,0))</f>
        <v>1.1983985388015244E-2</v>
      </c>
      <c r="H234" s="36">
        <f>INDEX(Inputs!K$4:K$183,MATCH($B234&amp;$C$228,Inputs!$E$4:$E$183,0))</f>
        <v>1.2036841194454593E-2</v>
      </c>
      <c r="I234" s="36">
        <f>INDEX(Inputs!L$4:L$183,MATCH($B234&amp;$C$228,Inputs!$E$4:$E$183,0))</f>
        <v>1.2071278022609695E-2</v>
      </c>
      <c r="J234" s="36">
        <f>INDEX(Inputs!M$4:M$183,MATCH($B234&amp;$C$228,Inputs!$E$4:$E$183,0))</f>
        <v>1.2092175180142894E-2</v>
      </c>
      <c r="K234" s="35">
        <f>INDEX(Inputs!N$4:N$183,MATCH($B234&amp;$C$228,Inputs!$E$4:$E$183,0))</f>
        <v>1.2084362530875926E-2</v>
      </c>
      <c r="L234" s="35">
        <f>INDEX(Inputs!O$4:O$183,MATCH($B234&amp;$C$228,Inputs!$E$4:$E$183,0))</f>
        <v>1.2083333333333333E-2</v>
      </c>
      <c r="M234" s="35">
        <f>INDEX(Inputs!P$4:P$183,MATCH($B234&amp;$C$228,Inputs!$E$4:$E$183,0))</f>
        <v>1.2052730696798493E-2</v>
      </c>
      <c r="N234" s="35">
        <f>INDEX(Inputs!Q$4:Q$183,MATCH($B234&amp;$C$228,Inputs!$E$4:$E$183,0))</f>
        <v>1.2026075228532893E-2</v>
      </c>
      <c r="O234" s="35">
        <f>INDEX(Inputs!R$4:R$183,MATCH($B234&amp;$C$228,Inputs!$E$4:$E$183,0))</f>
        <v>1.1994784876140809E-2</v>
      </c>
      <c r="P234" s="35">
        <f>INDEX(Inputs!S$4:S$183,MATCH($B234&amp;$C$228,Inputs!$E$4:$E$183,0))</f>
        <v>1.1961190934676345E-2</v>
      </c>
      <c r="Q234" s="33">
        <f t="shared" ref="Q234:V236" si="171">Q206/Q66</f>
        <v>1.1952312810335482E-2</v>
      </c>
      <c r="R234" s="33">
        <f t="shared" si="171"/>
        <v>1.1919057850049798E-2</v>
      </c>
      <c r="S234" s="33">
        <f t="shared" si="171"/>
        <v>1.1886155461045411E-2</v>
      </c>
      <c r="T234" s="33">
        <f t="shared" si="171"/>
        <v>1.1853600065912394E-2</v>
      </c>
      <c r="U234" s="33">
        <f t="shared" si="171"/>
        <v>1.1821386204264281E-2</v>
      </c>
      <c r="V234" s="33">
        <f t="shared" si="171"/>
        <v>1.1789508529684873E-2</v>
      </c>
      <c r="W234" s="97">
        <f t="shared" si="165"/>
        <v>1.1952312810335482E-2</v>
      </c>
      <c r="X234" s="97">
        <f t="shared" si="166"/>
        <v>1.1919057850049798E-2</v>
      </c>
      <c r="Y234" s="97">
        <f t="shared" si="167"/>
        <v>1.1886155461045411E-2</v>
      </c>
      <c r="Z234" s="97">
        <f t="shared" si="168"/>
        <v>1.1853600065912394E-2</v>
      </c>
      <c r="AA234" s="97">
        <f t="shared" si="169"/>
        <v>1.1821386204264281E-2</v>
      </c>
      <c r="AB234" s="97">
        <f t="shared" si="170"/>
        <v>1.1789508529684873E-2</v>
      </c>
      <c r="AC234" s="67"/>
      <c r="AD234" s="64" t="s">
        <v>39</v>
      </c>
      <c r="AF234" s="152"/>
      <c r="AG234" s="153"/>
      <c r="AH234" s="153"/>
      <c r="AI234" s="153"/>
      <c r="AJ234" s="153"/>
      <c r="AK234" s="153"/>
      <c r="AL234" s="153"/>
      <c r="AM234" s="153"/>
      <c r="AN234" s="153"/>
      <c r="AO234" s="153"/>
      <c r="AP234" s="154"/>
    </row>
    <row r="235" spans="1:42" s="83" customFormat="1" ht="14.15" customHeight="1">
      <c r="A235" s="3"/>
      <c r="B235" s="20" t="s">
        <v>23</v>
      </c>
      <c r="C235" s="36">
        <f>INDEX(Inputs!F$4:F$183,MATCH($B235&amp;$C$228,Inputs!$E$4:$E$183,0))</f>
        <v>1.1593455728009331E-2</v>
      </c>
      <c r="D235" s="36">
        <f>INDEX(Inputs!G$4:G$183,MATCH($B235&amp;$C$228,Inputs!$E$4:$E$183,0))</f>
        <v>1.1593455728009331E-2</v>
      </c>
      <c r="E235" s="36">
        <f>INDEX(Inputs!H$4:H$183,MATCH($B235&amp;$C$228,Inputs!$E$4:$E$183,0))</f>
        <v>1.1665464769798208E-2</v>
      </c>
      <c r="F235" s="36">
        <f>INDEX(Inputs!I$4:I$183,MATCH($B235&amp;$C$228,Inputs!$E$4:$E$183,0))</f>
        <v>1.1794548370929614E-2</v>
      </c>
      <c r="G235" s="36">
        <f>INDEX(Inputs!J$4:J$183,MATCH($B235&amp;$C$228,Inputs!$E$4:$E$183,0))</f>
        <v>1.2319937196477655E-2</v>
      </c>
      <c r="H235" s="36">
        <f>INDEX(Inputs!K$4:K$183,MATCH($B235&amp;$C$228,Inputs!$E$4:$E$183,0))</f>
        <v>1.2353304508956145E-2</v>
      </c>
      <c r="I235" s="36">
        <f>INDEX(Inputs!L$4:L$183,MATCH($B235&amp;$C$228,Inputs!$E$4:$E$183,0))</f>
        <v>1.2108095095797571E-2</v>
      </c>
      <c r="J235" s="36">
        <f>INDEX(Inputs!M$4:M$183,MATCH($B235&amp;$C$228,Inputs!$E$4:$E$183,0))</f>
        <v>1.2141968520275057E-2</v>
      </c>
      <c r="K235" s="35">
        <f>INDEX(Inputs!N$4:N$183,MATCH($B235&amp;$C$228,Inputs!$E$4:$E$183,0))</f>
        <v>1.2110583389530881E-2</v>
      </c>
      <c r="L235" s="35">
        <f>INDEX(Inputs!O$4:O$183,MATCH($B235&amp;$C$228,Inputs!$E$4:$E$183,0))</f>
        <v>1.2102192575084016E-2</v>
      </c>
      <c r="M235" s="35">
        <f>INDEX(Inputs!P$4:P$183,MATCH($B235&amp;$C$228,Inputs!$E$4:$E$183,0))</f>
        <v>1.2104972720912113E-2</v>
      </c>
      <c r="N235" s="35">
        <f>INDEX(Inputs!Q$4:Q$183,MATCH($B235&amp;$C$228,Inputs!$E$4:$E$183,0))</f>
        <v>1.2100814318755239E-2</v>
      </c>
      <c r="O235" s="35">
        <f>INDEX(Inputs!R$4:R$183,MATCH($B235&amp;$C$228,Inputs!$E$4:$E$183,0))</f>
        <v>1.2096646816775958E-2</v>
      </c>
      <c r="P235" s="35">
        <f>INDEX(Inputs!S$4:S$183,MATCH($B235&amp;$C$228,Inputs!$E$4:$E$183,0))</f>
        <v>1.2092497894574868E-2</v>
      </c>
      <c r="Q235" s="33">
        <f t="shared" si="171"/>
        <v>1.2419060402358892E-2</v>
      </c>
      <c r="R235" s="33">
        <f t="shared" si="171"/>
        <v>1.2520644699585672E-2</v>
      </c>
      <c r="S235" s="33">
        <f t="shared" si="171"/>
        <v>1.26211876088776E-2</v>
      </c>
      <c r="T235" s="33">
        <f t="shared" si="171"/>
        <v>1.2720705062200664E-2</v>
      </c>
      <c r="U235" s="33">
        <f t="shared" si="171"/>
        <v>1.2819212668183515E-2</v>
      </c>
      <c r="V235" s="33">
        <f t="shared" si="171"/>
        <v>1.2916725720278703E-2</v>
      </c>
      <c r="W235" s="97">
        <f t="shared" si="165"/>
        <v>1.2419060402358892E-2</v>
      </c>
      <c r="X235" s="97">
        <f t="shared" si="166"/>
        <v>1.2520644699585672E-2</v>
      </c>
      <c r="Y235" s="97">
        <f t="shared" si="167"/>
        <v>1.26211876088776E-2</v>
      </c>
      <c r="Z235" s="97">
        <f t="shared" si="168"/>
        <v>1.2720705062200664E-2</v>
      </c>
      <c r="AA235" s="97">
        <f t="shared" si="169"/>
        <v>1.2819212668183515E-2</v>
      </c>
      <c r="AB235" s="97">
        <f t="shared" si="170"/>
        <v>1.2916725720278703E-2</v>
      </c>
      <c r="AC235" s="67"/>
      <c r="AD235" s="64" t="s">
        <v>39</v>
      </c>
      <c r="AF235" s="152"/>
      <c r="AG235" s="153"/>
      <c r="AH235" s="153"/>
      <c r="AI235" s="153"/>
      <c r="AJ235" s="153"/>
      <c r="AK235" s="153"/>
      <c r="AL235" s="153"/>
      <c r="AM235" s="153"/>
      <c r="AN235" s="153"/>
      <c r="AO235" s="153"/>
      <c r="AP235" s="154"/>
    </row>
    <row r="236" spans="1:42" s="83" customFormat="1" ht="14.15" customHeight="1">
      <c r="A236" s="3"/>
      <c r="B236" s="20" t="s">
        <v>24</v>
      </c>
      <c r="C236" s="36">
        <f>INDEX(Inputs!F$4:F$183,MATCH($B236&amp;$C$228,Inputs!$E$4:$E$183,0))</f>
        <v>1.7475019823225611E-2</v>
      </c>
      <c r="D236" s="36">
        <f>INDEX(Inputs!G$4:G$183,MATCH($B236&amp;$C$228,Inputs!$E$4:$E$183,0))</f>
        <v>1.7449887920824043E-2</v>
      </c>
      <c r="E236" s="36">
        <f>INDEX(Inputs!H$4:H$183,MATCH($B236&amp;$C$228,Inputs!$E$4:$E$183,0))</f>
        <v>1.7426941179716781E-2</v>
      </c>
      <c r="F236" s="36">
        <f>INDEX(Inputs!I$4:I$183,MATCH($B236&amp;$C$228,Inputs!$E$4:$E$183,0))</f>
        <v>1.7376924313358078E-2</v>
      </c>
      <c r="G236" s="36">
        <f>INDEX(Inputs!J$4:J$183,MATCH($B236&amp;$C$228,Inputs!$E$4:$E$183,0))</f>
        <v>1.7320991164851089E-2</v>
      </c>
      <c r="H236" s="36">
        <f>INDEX(Inputs!K$4:K$183,MATCH($B236&amp;$C$228,Inputs!$E$4:$E$183,0))</f>
        <v>1.7279980577301832E-2</v>
      </c>
      <c r="I236" s="36">
        <f>INDEX(Inputs!L$4:L$183,MATCH($B236&amp;$C$228,Inputs!$E$4:$E$183,0))</f>
        <v>1.7236426314277506E-2</v>
      </c>
      <c r="J236" s="36">
        <f>INDEX(Inputs!M$4:M$183,MATCH($B236&amp;$C$228,Inputs!$E$4:$E$183,0))</f>
        <v>1.7277861952191498E-2</v>
      </c>
      <c r="K236" s="35">
        <f>INDEX(Inputs!N$4:N$183,MATCH($B236&amp;$C$228,Inputs!$E$4:$E$183,0))</f>
        <v>1.7221666428469343E-2</v>
      </c>
      <c r="L236" s="35">
        <f>INDEX(Inputs!O$4:O$183,MATCH($B236&amp;$C$228,Inputs!$E$4:$E$183,0))</f>
        <v>1.7170133941293814E-2</v>
      </c>
      <c r="M236" s="35">
        <f>INDEX(Inputs!P$4:P$183,MATCH($B236&amp;$C$228,Inputs!$E$4:$E$183,0))</f>
        <v>1.7118908935928399E-2</v>
      </c>
      <c r="N236" s="35">
        <f>INDEX(Inputs!Q$4:Q$183,MATCH($B236&amp;$C$228,Inputs!$E$4:$E$183,0))</f>
        <v>1.6855524079320113E-2</v>
      </c>
      <c r="O236" s="35">
        <f>INDEX(Inputs!R$4:R$183,MATCH($B236&amp;$C$228,Inputs!$E$4:$E$183,0))</f>
        <v>1.6805535941251237E-2</v>
      </c>
      <c r="P236" s="35">
        <f>INDEX(Inputs!S$4:S$183,MATCH($B236&amp;$C$228,Inputs!$E$4:$E$183,0))</f>
        <v>1.6263024500140805E-2</v>
      </c>
      <c r="Q236" s="33">
        <f t="shared" si="171"/>
        <v>1.7199048940916409E-2</v>
      </c>
      <c r="R236" s="33">
        <f t="shared" si="171"/>
        <v>1.7164824817261372E-2</v>
      </c>
      <c r="S236" s="33">
        <f t="shared" si="171"/>
        <v>1.7130760187162152E-2</v>
      </c>
      <c r="T236" s="33">
        <f t="shared" si="171"/>
        <v>1.7096853938286784E-2</v>
      </c>
      <c r="U236" s="33">
        <f t="shared" si="171"/>
        <v>1.7063104968622744E-2</v>
      </c>
      <c r="V236" s="33">
        <f t="shared" si="171"/>
        <v>1.7029512186357548E-2</v>
      </c>
      <c r="W236" s="97">
        <f t="shared" si="165"/>
        <v>1.7199048940916409E-2</v>
      </c>
      <c r="X236" s="97">
        <f t="shared" si="166"/>
        <v>1.7164824817261372E-2</v>
      </c>
      <c r="Y236" s="97">
        <f t="shared" si="167"/>
        <v>1.7130760187162152E-2</v>
      </c>
      <c r="Z236" s="97">
        <f t="shared" si="168"/>
        <v>1.7096853938286784E-2</v>
      </c>
      <c r="AA236" s="97">
        <f t="shared" si="169"/>
        <v>1.7063104968622744E-2</v>
      </c>
      <c r="AB236" s="97">
        <f t="shared" si="170"/>
        <v>1.7029512186357548E-2</v>
      </c>
      <c r="AC236" s="67"/>
      <c r="AD236" s="64" t="s">
        <v>39</v>
      </c>
      <c r="AF236" s="152"/>
      <c r="AG236" s="153"/>
      <c r="AH236" s="153"/>
      <c r="AI236" s="153"/>
      <c r="AJ236" s="153"/>
      <c r="AK236" s="153"/>
      <c r="AL236" s="153"/>
      <c r="AM236" s="153"/>
      <c r="AN236" s="153"/>
      <c r="AO236" s="153"/>
      <c r="AP236" s="154"/>
    </row>
    <row r="237" spans="1:42" s="83" customFormat="1" ht="14.15" customHeight="1">
      <c r="A237" s="3"/>
      <c r="B237" s="20" t="s">
        <v>101</v>
      </c>
      <c r="C237" s="36">
        <f>INDEX(Inputs!F$4:F$183,MATCH($B237&amp;$C$228,Inputs!$E$4:$E$183,0))</f>
        <v>0</v>
      </c>
      <c r="D237" s="36">
        <f>INDEX(Inputs!G$4:G$183,MATCH($B237&amp;$C$228,Inputs!$E$4:$E$183,0))</f>
        <v>0</v>
      </c>
      <c r="E237" s="36">
        <f>INDEX(Inputs!H$4:H$183,MATCH($B237&amp;$C$228,Inputs!$E$4:$E$183,0))</f>
        <v>0</v>
      </c>
      <c r="F237" s="36">
        <f>INDEX(Inputs!I$4:I$183,MATCH($B237&amp;$C$228,Inputs!$E$4:$E$183,0))</f>
        <v>0</v>
      </c>
      <c r="G237" s="36">
        <f>INDEX(Inputs!J$4:J$183,MATCH($B237&amp;$C$228,Inputs!$E$4:$E$183,0))</f>
        <v>0</v>
      </c>
      <c r="H237" s="36">
        <f>INDEX(Inputs!K$4:K$183,MATCH($B237&amp;$C$228,Inputs!$E$4:$E$183,0))</f>
        <v>0</v>
      </c>
      <c r="I237" s="36">
        <f>INDEX(Inputs!L$4:L$183,MATCH($B237&amp;$C$228,Inputs!$E$4:$E$183,0))</f>
        <v>1.4496499260454014E-2</v>
      </c>
      <c r="J237" s="36">
        <f>INDEX(Inputs!M$4:M$183,MATCH($B237&amp;$C$228,Inputs!$E$4:$E$183,0))</f>
        <v>1.4390170732098719E-2</v>
      </c>
      <c r="K237" s="35">
        <f>INDEX(Inputs!N$4:N$183,MATCH($B237&amp;$C$228,Inputs!$E$4:$E$183,0))</f>
        <v>1.4422837762231983E-2</v>
      </c>
      <c r="L237" s="35">
        <f>INDEX(Inputs!O$4:O$183,MATCH($B237&amp;$C$228,Inputs!$E$4:$E$183,0))</f>
        <v>1.4386287408809472E-2</v>
      </c>
      <c r="M237" s="35">
        <f>INDEX(Inputs!P$4:P$183,MATCH($B237&amp;$C$228,Inputs!$E$4:$E$183,0))</f>
        <v>1.4349921838909556E-2</v>
      </c>
      <c r="N237" s="35">
        <f>INDEX(Inputs!Q$4:Q$183,MATCH($B237&amp;$C$228,Inputs!$E$4:$E$183,0))</f>
        <v>1.4313739654781473E-2</v>
      </c>
      <c r="O237" s="35">
        <f>INDEX(Inputs!R$4:R$183,MATCH($B237&amp;$C$228,Inputs!$E$4:$E$183,0))</f>
        <v>1.4277739472736254E-2</v>
      </c>
      <c r="P237" s="35">
        <f>INDEX(Inputs!S$4:S$183,MATCH($B237&amp;$C$228,Inputs!$E$4:$E$183,0))</f>
        <v>1.4262987851850503E-2</v>
      </c>
      <c r="Q237" s="33"/>
      <c r="R237" s="33"/>
      <c r="S237" s="33"/>
      <c r="T237" s="33"/>
      <c r="U237" s="33"/>
      <c r="V237" s="33"/>
      <c r="W237" s="97">
        <f t="shared" si="165"/>
        <v>1.4422837762231983E-2</v>
      </c>
      <c r="X237" s="97">
        <f t="shared" si="166"/>
        <v>1.4386287408809472E-2</v>
      </c>
      <c r="Y237" s="97">
        <f t="shared" si="167"/>
        <v>1.4349921838909556E-2</v>
      </c>
      <c r="Z237" s="97">
        <f t="shared" si="168"/>
        <v>1.4313739654781473E-2</v>
      </c>
      <c r="AA237" s="97">
        <f t="shared" si="169"/>
        <v>1.4277739472736254E-2</v>
      </c>
      <c r="AB237" s="97">
        <f t="shared" si="170"/>
        <v>1.4262987851850503E-2</v>
      </c>
      <c r="AC237" s="67"/>
      <c r="AD237" s="64" t="s">
        <v>103</v>
      </c>
      <c r="AF237" s="152"/>
      <c r="AG237" s="153"/>
      <c r="AH237" s="153"/>
      <c r="AI237" s="153"/>
      <c r="AJ237" s="153"/>
      <c r="AK237" s="153"/>
      <c r="AL237" s="153"/>
      <c r="AM237" s="153"/>
      <c r="AN237" s="153"/>
      <c r="AO237" s="153"/>
      <c r="AP237" s="154"/>
    </row>
    <row r="238" spans="1:42" s="83" customFormat="1" ht="14.15" customHeight="1">
      <c r="A238" s="3"/>
      <c r="B238" s="20" t="s">
        <v>63</v>
      </c>
      <c r="C238" s="36">
        <f>INDEX(Inputs!F$4:F$183,MATCH($B238&amp;$C$228,Inputs!$E$4:$E$183,0))</f>
        <v>1.593440587107665E-2</v>
      </c>
      <c r="D238" s="36">
        <f>INDEX(Inputs!G$4:G$183,MATCH($B238&amp;$C$228,Inputs!$E$4:$E$183,0))</f>
        <v>1.5937816064344076E-2</v>
      </c>
      <c r="E238" s="36">
        <f>INDEX(Inputs!H$4:H$183,MATCH($B238&amp;$C$228,Inputs!$E$4:$E$183,0))</f>
        <v>1.5991228346451499E-2</v>
      </c>
      <c r="F238" s="36">
        <f>INDEX(Inputs!I$4:I$183,MATCH($B238&amp;$C$228,Inputs!$E$4:$E$183,0))</f>
        <v>1.5966666200287728E-2</v>
      </c>
      <c r="G238" s="36">
        <f>INDEX(Inputs!J$4:J$183,MATCH($B238&amp;$C$228,Inputs!$E$4:$E$183,0))</f>
        <v>1.592208606298641E-2</v>
      </c>
      <c r="H238" s="36">
        <f>INDEX(Inputs!K$4:K$183,MATCH($B238&amp;$C$228,Inputs!$E$4:$E$183,0))</f>
        <v>1.5670508343378017E-2</v>
      </c>
      <c r="I238" s="36">
        <f>INDEX(Inputs!L$4:L$183,MATCH($B238&amp;$C$228,Inputs!$E$4:$E$183,0))</f>
        <v>1.5650675303295267E-2</v>
      </c>
      <c r="J238" s="36">
        <f>INDEX(Inputs!M$4:M$183,MATCH($B238&amp;$C$228,Inputs!$E$4:$E$183,0))</f>
        <v>1.5580421198011894E-2</v>
      </c>
      <c r="K238" s="35">
        <f>INDEX(Inputs!N$4:N$183,MATCH($B238&amp;$C$228,Inputs!$E$4:$E$183,0))</f>
        <v>1.5568799012971851E-2</v>
      </c>
      <c r="L238" s="35">
        <f>INDEX(Inputs!O$4:O$183,MATCH($B238&amp;$C$228,Inputs!$E$4:$E$183,0))</f>
        <v>1.5528105332353041E-2</v>
      </c>
      <c r="M238" s="35">
        <f>INDEX(Inputs!P$4:P$183,MATCH($B238&amp;$C$228,Inputs!$E$4:$E$183,0))</f>
        <v>1.5487623827193715E-2</v>
      </c>
      <c r="N238" s="35">
        <f>INDEX(Inputs!Q$4:Q$183,MATCH($B238&amp;$C$228,Inputs!$E$4:$E$183,0))</f>
        <v>1.5447352842395307E-2</v>
      </c>
      <c r="O238" s="35">
        <f>INDEX(Inputs!R$4:R$183,MATCH($B238&amp;$C$228,Inputs!$E$4:$E$183,0))</f>
        <v>1.5407290740028967E-2</v>
      </c>
      <c r="P238" s="35">
        <f>INDEX(Inputs!S$4:S$183,MATCH($B238&amp;$C$228,Inputs!$E$4:$E$183,0))</f>
        <v>1.5387367722588374E-2</v>
      </c>
      <c r="Q238" s="33">
        <f t="shared" ref="Q238:V251" si="172">Q210/Q70</f>
        <v>1.5569432792359473E-2</v>
      </c>
      <c r="R238" s="33">
        <f t="shared" si="172"/>
        <v>1.5511943293858268E-2</v>
      </c>
      <c r="S238" s="33">
        <f t="shared" si="172"/>
        <v>1.5454688270499294E-2</v>
      </c>
      <c r="T238" s="33">
        <f t="shared" si="172"/>
        <v>1.5397666290715791E-2</v>
      </c>
      <c r="U238" s="33">
        <f t="shared" si="172"/>
        <v>1.5340875934571063E-2</v>
      </c>
      <c r="V238" s="33">
        <f t="shared" si="172"/>
        <v>1.5284315793640623E-2</v>
      </c>
      <c r="W238" s="97">
        <f t="shared" si="165"/>
        <v>1.5569432792359473E-2</v>
      </c>
      <c r="X238" s="97">
        <f t="shared" si="166"/>
        <v>1.5511943293858268E-2</v>
      </c>
      <c r="Y238" s="97">
        <f t="shared" si="167"/>
        <v>1.5454688270499294E-2</v>
      </c>
      <c r="Z238" s="97">
        <f t="shared" si="168"/>
        <v>1.5397666290715791E-2</v>
      </c>
      <c r="AA238" s="97">
        <f t="shared" si="169"/>
        <v>1.5340875934571063E-2</v>
      </c>
      <c r="AB238" s="97">
        <f t="shared" si="170"/>
        <v>1.5284315793640623E-2</v>
      </c>
      <c r="AC238" s="67"/>
      <c r="AD238" s="64" t="s">
        <v>39</v>
      </c>
      <c r="AF238" s="152"/>
      <c r="AG238" s="153"/>
      <c r="AH238" s="153"/>
      <c r="AI238" s="153"/>
      <c r="AJ238" s="153"/>
      <c r="AK238" s="153"/>
      <c r="AL238" s="153"/>
      <c r="AM238" s="153"/>
      <c r="AN238" s="153"/>
      <c r="AO238" s="153"/>
      <c r="AP238" s="154"/>
    </row>
    <row r="239" spans="1:42" s="83" customFormat="1" ht="14.15" customHeight="1">
      <c r="A239" s="3"/>
      <c r="B239" s="20" t="s">
        <v>25</v>
      </c>
      <c r="C239" s="36">
        <f>INDEX(Inputs!F$4:F$183,MATCH($B239&amp;$C$228,Inputs!$E$4:$E$183,0))</f>
        <v>1.5868834041404087E-2</v>
      </c>
      <c r="D239" s="36">
        <f>INDEX(Inputs!G$4:G$183,MATCH($B239&amp;$C$228,Inputs!$E$4:$E$183,0))</f>
        <v>1.5874940477187578E-2</v>
      </c>
      <c r="E239" s="36">
        <f>INDEX(Inputs!H$4:H$183,MATCH($B239&amp;$C$228,Inputs!$E$4:$E$183,0))</f>
        <v>1.5931084585386522E-2</v>
      </c>
      <c r="F239" s="36">
        <f>INDEX(Inputs!I$4:I$183,MATCH($B239&amp;$C$228,Inputs!$E$4:$E$183,0))</f>
        <v>1.5884709168345158E-2</v>
      </c>
      <c r="G239" s="36">
        <f>INDEX(Inputs!J$4:J$183,MATCH($B239&amp;$C$228,Inputs!$E$4:$E$183,0))</f>
        <v>1.5839768439222308E-2</v>
      </c>
      <c r="H239" s="36">
        <f>INDEX(Inputs!K$4:K$183,MATCH($B239&amp;$C$228,Inputs!$E$4:$E$183,0))</f>
        <v>1.5580514894280263E-2</v>
      </c>
      <c r="I239" s="36">
        <f>INDEX(Inputs!L$4:L$183,MATCH($B239&amp;$C$228,Inputs!$E$4:$E$183,0))</f>
        <v>1.5516112275710672E-2</v>
      </c>
      <c r="J239" s="36">
        <f>INDEX(Inputs!M$4:M$183,MATCH($B239&amp;$C$228,Inputs!$E$4:$E$183,0))</f>
        <v>1.5524462733637702E-2</v>
      </c>
      <c r="K239" s="35">
        <f>INDEX(Inputs!N$4:N$183,MATCH($B239&amp;$C$228,Inputs!$E$4:$E$183,0))</f>
        <v>0</v>
      </c>
      <c r="L239" s="35">
        <f>INDEX(Inputs!O$4:O$183,MATCH($B239&amp;$C$228,Inputs!$E$4:$E$183,0))</f>
        <v>0</v>
      </c>
      <c r="M239" s="35">
        <f>INDEX(Inputs!P$4:P$183,MATCH($B239&amp;$C$228,Inputs!$E$4:$E$183,0))</f>
        <v>0</v>
      </c>
      <c r="N239" s="35">
        <f>INDEX(Inputs!Q$4:Q$183,MATCH($B239&amp;$C$228,Inputs!$E$4:$E$183,0))</f>
        <v>0</v>
      </c>
      <c r="O239" s="35">
        <f>INDEX(Inputs!R$4:R$183,MATCH($B239&amp;$C$228,Inputs!$E$4:$E$183,0))</f>
        <v>0</v>
      </c>
      <c r="P239" s="35">
        <f>INDEX(Inputs!S$4:S$183,MATCH($B239&amp;$C$228,Inputs!$E$4:$E$183,0))</f>
        <v>0</v>
      </c>
      <c r="Q239" s="33">
        <f t="shared" si="172"/>
        <v>1.5470042881701482E-2</v>
      </c>
      <c r="R239" s="33">
        <f t="shared" si="172"/>
        <v>1.5408119785990248E-2</v>
      </c>
      <c r="S239" s="33">
        <f t="shared" si="172"/>
        <v>1.5346449079949873E-2</v>
      </c>
      <c r="T239" s="33">
        <f t="shared" si="172"/>
        <v>1.5285029223662362E-2</v>
      </c>
      <c r="U239" s="33">
        <f t="shared" si="172"/>
        <v>1.5223858689711742E-2</v>
      </c>
      <c r="V239" s="33">
        <f t="shared" si="172"/>
        <v>1.5162935963057428E-2</v>
      </c>
      <c r="W239" s="97">
        <f t="shared" si="165"/>
        <v>1.5470042881701482E-2</v>
      </c>
      <c r="X239" s="97">
        <f t="shared" si="166"/>
        <v>1.5408119785990248E-2</v>
      </c>
      <c r="Y239" s="97">
        <f t="shared" si="167"/>
        <v>1.5346449079949873E-2</v>
      </c>
      <c r="Z239" s="97">
        <f t="shared" si="168"/>
        <v>1.5285029223662362E-2</v>
      </c>
      <c r="AA239" s="97">
        <f t="shared" si="169"/>
        <v>1.5223858689711742E-2</v>
      </c>
      <c r="AB239" s="97">
        <f t="shared" si="170"/>
        <v>1.5162935963057428E-2</v>
      </c>
      <c r="AC239" s="67"/>
      <c r="AD239" s="64" t="s">
        <v>39</v>
      </c>
      <c r="AF239" s="152"/>
      <c r="AG239" s="153"/>
      <c r="AH239" s="153"/>
      <c r="AI239" s="153"/>
      <c r="AJ239" s="153"/>
      <c r="AK239" s="153"/>
      <c r="AL239" s="153"/>
      <c r="AM239" s="153"/>
      <c r="AN239" s="153"/>
      <c r="AO239" s="153"/>
      <c r="AP239" s="154"/>
    </row>
    <row r="240" spans="1:42" s="83" customFormat="1" ht="14.15" customHeight="1">
      <c r="A240" s="3"/>
      <c r="B240" s="20" t="s">
        <v>26</v>
      </c>
      <c r="C240" s="36">
        <f>INDEX(Inputs!F$4:F$183,MATCH($B240&amp;$C$228,Inputs!$E$4:$E$183,0))</f>
        <v>1.4427321670784117E-2</v>
      </c>
      <c r="D240" s="36">
        <f>INDEX(Inputs!G$4:G$183,MATCH($B240&amp;$C$228,Inputs!$E$4:$E$183,0))</f>
        <v>1.4390599771306144E-2</v>
      </c>
      <c r="E240" s="36">
        <f>INDEX(Inputs!H$4:H$183,MATCH($B240&amp;$C$228,Inputs!$E$4:$E$183,0))</f>
        <v>1.436956182822992E-2</v>
      </c>
      <c r="F240" s="36">
        <f>INDEX(Inputs!I$4:I$183,MATCH($B240&amp;$C$228,Inputs!$E$4:$E$183,0))</f>
        <v>1.4322892184567334E-2</v>
      </c>
      <c r="G240" s="36">
        <f>INDEX(Inputs!J$4:J$183,MATCH($B240&amp;$C$228,Inputs!$E$4:$E$183,0))</f>
        <v>1.4350908412502512E-2</v>
      </c>
      <c r="H240" s="36">
        <f>INDEX(Inputs!K$4:K$183,MATCH($B240&amp;$C$228,Inputs!$E$4:$E$183,0))</f>
        <v>1.4524567976628652E-2</v>
      </c>
      <c r="I240" s="36">
        <f>INDEX(Inputs!L$4:L$183,MATCH($B240&amp;$C$228,Inputs!$E$4:$E$183,0))</f>
        <v>1.4513159319831041E-2</v>
      </c>
      <c r="J240" s="36">
        <f>INDEX(Inputs!M$4:M$183,MATCH($B240&amp;$C$228,Inputs!$E$4:$E$183,0))</f>
        <v>1.4622296898454352E-2</v>
      </c>
      <c r="K240" s="35">
        <f>INDEX(Inputs!N$4:N$183,MATCH($B240&amp;$C$228,Inputs!$E$4:$E$183,0))</f>
        <v>1.4541929229277752E-2</v>
      </c>
      <c r="L240" s="35">
        <f>INDEX(Inputs!O$4:O$183,MATCH($B240&amp;$C$228,Inputs!$E$4:$E$183,0))</f>
        <v>1.4502873717569963E-2</v>
      </c>
      <c r="M240" s="35">
        <f>INDEX(Inputs!P$4:P$183,MATCH($B240&amp;$C$228,Inputs!$E$4:$E$183,0))</f>
        <v>1.446480231436837E-2</v>
      </c>
      <c r="N240" s="35">
        <f>INDEX(Inputs!Q$4:Q$183,MATCH($B240&amp;$C$228,Inputs!$E$4:$E$183,0))</f>
        <v>1.4474176146984992E-2</v>
      </c>
      <c r="O240" s="35">
        <f>INDEX(Inputs!R$4:R$183,MATCH($B240&amp;$C$228,Inputs!$E$4:$E$183,0))</f>
        <v>1.4488121870672206E-2</v>
      </c>
      <c r="P240" s="35">
        <f>INDEX(Inputs!S$4:S$183,MATCH($B240&amp;$C$228,Inputs!$E$4:$E$183,0))</f>
        <v>1.4503532911863145E-2</v>
      </c>
      <c r="Q240" s="33">
        <f t="shared" si="172"/>
        <v>1.4572102276584667E-2</v>
      </c>
      <c r="R240" s="33">
        <f t="shared" si="172"/>
        <v>1.460052442204153E-2</v>
      </c>
      <c r="S240" s="33">
        <f t="shared" si="172"/>
        <v>1.4628696912699508E-2</v>
      </c>
      <c r="T240" s="33">
        <f t="shared" si="172"/>
        <v>1.4656623023556572E-2</v>
      </c>
      <c r="U240" s="33">
        <f t="shared" si="172"/>
        <v>1.4684305972577702E-2</v>
      </c>
      <c r="V240" s="33">
        <f t="shared" si="172"/>
        <v>1.4711748921931054E-2</v>
      </c>
      <c r="W240" s="97">
        <f t="shared" si="165"/>
        <v>1.4572102276584667E-2</v>
      </c>
      <c r="X240" s="97">
        <f t="shared" si="166"/>
        <v>1.460052442204153E-2</v>
      </c>
      <c r="Y240" s="97">
        <f t="shared" si="167"/>
        <v>1.4628696912699508E-2</v>
      </c>
      <c r="Z240" s="97">
        <f t="shared" si="168"/>
        <v>1.4656623023556572E-2</v>
      </c>
      <c r="AA240" s="97">
        <f t="shared" si="169"/>
        <v>1.4684305972577702E-2</v>
      </c>
      <c r="AB240" s="97">
        <f t="shared" si="170"/>
        <v>1.4711748921931054E-2</v>
      </c>
      <c r="AC240" s="67"/>
      <c r="AD240" s="64" t="s">
        <v>39</v>
      </c>
      <c r="AF240" s="152"/>
      <c r="AG240" s="153"/>
      <c r="AH240" s="153"/>
      <c r="AI240" s="153"/>
      <c r="AJ240" s="153"/>
      <c r="AK240" s="153"/>
      <c r="AL240" s="153"/>
      <c r="AM240" s="153"/>
      <c r="AN240" s="153"/>
      <c r="AO240" s="153"/>
      <c r="AP240" s="154"/>
    </row>
    <row r="241" spans="1:42" s="83" customFormat="1" ht="14.15" customHeight="1">
      <c r="A241" s="3"/>
      <c r="B241" s="20" t="s">
        <v>27</v>
      </c>
      <c r="C241" s="36">
        <f>INDEX(Inputs!F$4:F$183,MATCH($B241&amp;$C$228,Inputs!$E$4:$E$183,0))</f>
        <v>9.9784456110880125E-3</v>
      </c>
      <c r="D241" s="36">
        <f>INDEX(Inputs!G$4:G$183,MATCH($B241&amp;$C$228,Inputs!$E$4:$E$183,0))</f>
        <v>9.9709075178817542E-3</v>
      </c>
      <c r="E241" s="36">
        <f>INDEX(Inputs!H$4:H$183,MATCH($B241&amp;$C$228,Inputs!$E$4:$E$183,0))</f>
        <v>9.9940455931078909E-3</v>
      </c>
      <c r="F241" s="36">
        <f>INDEX(Inputs!I$4:I$183,MATCH($B241&amp;$C$228,Inputs!$E$4:$E$183,0))</f>
        <v>9.9834582763671641E-3</v>
      </c>
      <c r="G241" s="36">
        <f>INDEX(Inputs!J$4:J$183,MATCH($B241&amp;$C$228,Inputs!$E$4:$E$183,0))</f>
        <v>9.9455393776202976E-3</v>
      </c>
      <c r="H241" s="36">
        <f>INDEX(Inputs!K$4:K$183,MATCH($B241&amp;$C$228,Inputs!$E$4:$E$183,0))</f>
        <v>9.9115608318062313E-3</v>
      </c>
      <c r="I241" s="36">
        <f>INDEX(Inputs!L$4:L$183,MATCH($B241&amp;$C$228,Inputs!$E$4:$E$183,0))</f>
        <v>1.0011282556531964E-2</v>
      </c>
      <c r="J241" s="36">
        <f>INDEX(Inputs!M$4:M$183,MATCH($B241&amp;$C$228,Inputs!$E$4:$E$183,0))</f>
        <v>9.9512273515960648E-3</v>
      </c>
      <c r="K241" s="35">
        <f>INDEX(Inputs!N$4:N$183,MATCH($B241&amp;$C$228,Inputs!$E$4:$E$183,0))</f>
        <v>9.9445214431957731E-3</v>
      </c>
      <c r="L241" s="35">
        <f>INDEX(Inputs!O$4:O$183,MATCH($B241&amp;$C$228,Inputs!$E$4:$E$183,0))</f>
        <v>9.9010273400218386E-3</v>
      </c>
      <c r="M241" s="35">
        <f>INDEX(Inputs!P$4:P$183,MATCH($B241&amp;$C$228,Inputs!$E$4:$E$183,0))</f>
        <v>9.8590563807741689E-3</v>
      </c>
      <c r="N241" s="35">
        <f>INDEX(Inputs!Q$4:Q$183,MATCH($B241&amp;$C$228,Inputs!$E$4:$E$183,0))</f>
        <v>9.8191324858003404E-3</v>
      </c>
      <c r="O241" s="35">
        <f>INDEX(Inputs!R$4:R$183,MATCH($B241&amp;$C$228,Inputs!$E$4:$E$183,0))</f>
        <v>9.7818337463204709E-3</v>
      </c>
      <c r="P241" s="35">
        <f>INDEX(Inputs!S$4:S$183,MATCH($B241&amp;$C$228,Inputs!$E$4:$E$183,0))</f>
        <v>9.9177154443323597E-3</v>
      </c>
      <c r="Q241" s="33">
        <f t="shared" si="172"/>
        <v>9.953741636801813E-3</v>
      </c>
      <c r="R241" s="33">
        <f t="shared" si="172"/>
        <v>9.9505462953331236E-3</v>
      </c>
      <c r="S241" s="33">
        <f t="shared" si="172"/>
        <v>9.9473628961393341E-3</v>
      </c>
      <c r="T241" s="33">
        <f t="shared" si="172"/>
        <v>9.9441913723957026E-3</v>
      </c>
      <c r="U241" s="33">
        <f t="shared" si="172"/>
        <v>9.941031657775129E-3</v>
      </c>
      <c r="V241" s="33">
        <f t="shared" si="172"/>
        <v>9.9378836864435268E-3</v>
      </c>
      <c r="W241" s="97">
        <f t="shared" si="165"/>
        <v>9.953741636801813E-3</v>
      </c>
      <c r="X241" s="97">
        <f t="shared" si="166"/>
        <v>9.9505462953331236E-3</v>
      </c>
      <c r="Y241" s="97">
        <f t="shared" si="167"/>
        <v>9.9473628961393341E-3</v>
      </c>
      <c r="Z241" s="97">
        <f t="shared" si="168"/>
        <v>9.9441913723957026E-3</v>
      </c>
      <c r="AA241" s="97">
        <f t="shared" si="169"/>
        <v>9.941031657775129E-3</v>
      </c>
      <c r="AB241" s="97">
        <f t="shared" si="170"/>
        <v>9.9378836864435268E-3</v>
      </c>
      <c r="AC241" s="67"/>
      <c r="AD241" s="64" t="s">
        <v>39</v>
      </c>
      <c r="AF241" s="152"/>
      <c r="AG241" s="153"/>
      <c r="AH241" s="153"/>
      <c r="AI241" s="153"/>
      <c r="AJ241" s="153"/>
      <c r="AK241" s="153"/>
      <c r="AL241" s="153"/>
      <c r="AM241" s="153"/>
      <c r="AN241" s="153"/>
      <c r="AO241" s="153"/>
      <c r="AP241" s="154"/>
    </row>
    <row r="242" spans="1:42" s="83" customFormat="1" ht="14.15" customHeight="1">
      <c r="A242" s="3"/>
      <c r="B242" s="20" t="s">
        <v>28</v>
      </c>
      <c r="C242" s="36">
        <f>INDEX(Inputs!F$4:F$183,MATCH($B242&amp;$C$228,Inputs!$E$4:$E$183,0))</f>
        <v>2.1840011919340947E-2</v>
      </c>
      <c r="D242" s="36">
        <f>INDEX(Inputs!G$4:G$183,MATCH($B242&amp;$C$228,Inputs!$E$4:$E$183,0))</f>
        <v>2.1833582024049853E-2</v>
      </c>
      <c r="E242" s="36">
        <f>INDEX(Inputs!H$4:H$183,MATCH($B242&amp;$C$228,Inputs!$E$4:$E$183,0))</f>
        <v>2.1729428377023872E-2</v>
      </c>
      <c r="F242" s="36">
        <f>INDEX(Inputs!I$4:I$183,MATCH($B242&amp;$C$228,Inputs!$E$4:$E$183,0))</f>
        <v>2.1611518355188226E-2</v>
      </c>
      <c r="G242" s="36">
        <f>INDEX(Inputs!J$4:J$183,MATCH($B242&amp;$C$228,Inputs!$E$4:$E$183,0))</f>
        <v>2.1472269837283866E-2</v>
      </c>
      <c r="H242" s="36">
        <f>INDEX(Inputs!K$4:K$183,MATCH($B242&amp;$C$228,Inputs!$E$4:$E$183,0))</f>
        <v>2.1386433342605607E-2</v>
      </c>
      <c r="I242" s="36">
        <f>INDEX(Inputs!L$4:L$183,MATCH($B242&amp;$C$228,Inputs!$E$4:$E$183,0))</f>
        <v>2.1322653966879532E-2</v>
      </c>
      <c r="J242" s="36">
        <f>INDEX(Inputs!M$4:M$183,MATCH($B242&amp;$C$228,Inputs!$E$4:$E$183,0))</f>
        <v>2.1286251458702509E-2</v>
      </c>
      <c r="K242" s="35">
        <f>INDEX(Inputs!N$4:N$183,MATCH($B242&amp;$C$228,Inputs!$E$4:$E$183,0))</f>
        <v>2.1142406650899448E-2</v>
      </c>
      <c r="L242" s="35">
        <f>INDEX(Inputs!O$4:O$183,MATCH($B242&amp;$C$228,Inputs!$E$4:$E$183,0))</f>
        <v>2.1075607399720902E-2</v>
      </c>
      <c r="M242" s="35">
        <f>INDEX(Inputs!P$4:P$183,MATCH($B242&amp;$C$228,Inputs!$E$4:$E$183,0))</f>
        <v>2.1041726207487853E-2</v>
      </c>
      <c r="N242" s="35">
        <f>INDEX(Inputs!Q$4:Q$183,MATCH($B242&amp;$C$228,Inputs!$E$4:$E$183,0))</f>
        <v>2.1010951378732209E-2</v>
      </c>
      <c r="O242" s="35">
        <f>INDEX(Inputs!R$4:R$183,MATCH($B242&amp;$C$228,Inputs!$E$4:$E$183,0))</f>
        <v>2.0969809171176305E-2</v>
      </c>
      <c r="P242" s="35">
        <f>INDEX(Inputs!S$4:S$183,MATCH($B242&amp;$C$228,Inputs!$E$4:$E$183,0))</f>
        <v>2.0989452001278545E-2</v>
      </c>
      <c r="Q242" s="33">
        <f t="shared" si="172"/>
        <v>2.1155140611750719E-2</v>
      </c>
      <c r="R242" s="33">
        <f t="shared" si="172"/>
        <v>2.1066333676612793E-2</v>
      </c>
      <c r="S242" s="33">
        <f t="shared" si="172"/>
        <v>2.0977883850844994E-2</v>
      </c>
      <c r="T242" s="33">
        <f t="shared" si="172"/>
        <v>2.0889788984763669E-2</v>
      </c>
      <c r="U242" s="33">
        <f t="shared" si="172"/>
        <v>2.0802046945904481E-2</v>
      </c>
      <c r="V242" s="33">
        <f t="shared" si="172"/>
        <v>2.0714655618850338E-2</v>
      </c>
      <c r="W242" s="97">
        <f t="shared" si="165"/>
        <v>2.1155140611750719E-2</v>
      </c>
      <c r="X242" s="97">
        <f t="shared" si="166"/>
        <v>2.1066333676612793E-2</v>
      </c>
      <c r="Y242" s="97">
        <f t="shared" si="167"/>
        <v>2.0977883850844994E-2</v>
      </c>
      <c r="Z242" s="97">
        <f t="shared" si="168"/>
        <v>2.0889788984763669E-2</v>
      </c>
      <c r="AA242" s="97">
        <f t="shared" si="169"/>
        <v>2.0802046945904481E-2</v>
      </c>
      <c r="AB242" s="97">
        <f t="shared" si="170"/>
        <v>2.0714655618850338E-2</v>
      </c>
      <c r="AC242" s="67"/>
      <c r="AD242" s="64" t="s">
        <v>39</v>
      </c>
      <c r="AF242" s="152"/>
      <c r="AG242" s="153"/>
      <c r="AH242" s="153"/>
      <c r="AI242" s="153"/>
      <c r="AJ242" s="153"/>
      <c r="AK242" s="153"/>
      <c r="AL242" s="153"/>
      <c r="AM242" s="153"/>
      <c r="AN242" s="153"/>
      <c r="AO242" s="153"/>
      <c r="AP242" s="154"/>
    </row>
    <row r="243" spans="1:42" s="83" customFormat="1" ht="14.5" customHeight="1" thickBot="1">
      <c r="A243" s="3"/>
      <c r="B243" s="20" t="s">
        <v>29</v>
      </c>
      <c r="C243" s="36">
        <f>INDEX(Inputs!F$4:F$183,MATCH($B243&amp;$C$228,Inputs!$E$4:$E$183,0))</f>
        <v>2.4396151982836182E-2</v>
      </c>
      <c r="D243" s="36">
        <f>INDEX(Inputs!G$4:G$183,MATCH($B243&amp;$C$228,Inputs!$E$4:$E$183,0))</f>
        <v>2.4288987269814471E-2</v>
      </c>
      <c r="E243" s="36">
        <f>INDEX(Inputs!H$4:H$183,MATCH($B243&amp;$C$228,Inputs!$E$4:$E$183,0))</f>
        <v>2.4387311728236043E-2</v>
      </c>
      <c r="F243" s="36">
        <f>INDEX(Inputs!I$4:I$183,MATCH($B243&amp;$C$228,Inputs!$E$4:$E$183,0))</f>
        <v>2.4213075060532687E-2</v>
      </c>
      <c r="G243" s="36">
        <f>INDEX(Inputs!J$4:J$183,MATCH($B243&amp;$C$228,Inputs!$E$4:$E$183,0))</f>
        <v>2.4315592586294846E-2</v>
      </c>
      <c r="H243" s="36">
        <f>INDEX(Inputs!K$4:K$183,MATCH($B243&amp;$C$228,Inputs!$E$4:$E$183,0))</f>
        <v>2.4212667933347906E-2</v>
      </c>
      <c r="I243" s="36">
        <f>INDEX(Inputs!L$4:L$183,MATCH($B243&amp;$C$228,Inputs!$E$4:$E$183,0))</f>
        <v>2.429824164517529E-2</v>
      </c>
      <c r="J243" s="36">
        <f>INDEX(Inputs!M$4:M$183,MATCH($B243&amp;$C$228,Inputs!$E$4:$E$183,0))</f>
        <v>2.4297321057536306E-2</v>
      </c>
      <c r="K243" s="35">
        <f>INDEX(Inputs!N$4:N$183,MATCH($B243&amp;$C$228,Inputs!$E$4:$E$183,0))</f>
        <v>2.4282711771171764E-2</v>
      </c>
      <c r="L243" s="35">
        <f>INDEX(Inputs!O$4:O$183,MATCH($B243&amp;$C$228,Inputs!$E$4:$E$183,0))</f>
        <v>2.427502975741681E-2</v>
      </c>
      <c r="M243" s="35">
        <f>INDEX(Inputs!P$4:P$183,MATCH($B243&amp;$C$228,Inputs!$E$4:$E$183,0))</f>
        <v>2.4267404811785596E-2</v>
      </c>
      <c r="N243" s="35">
        <f>INDEX(Inputs!Q$4:Q$183,MATCH($B243&amp;$C$228,Inputs!$E$4:$E$183,0))</f>
        <v>2.4259836300710158E-2</v>
      </c>
      <c r="O243" s="35">
        <f>INDEX(Inputs!R$4:R$183,MATCH($B243&amp;$C$228,Inputs!$E$4:$E$183,0))</f>
        <v>2.4252323599966409E-2</v>
      </c>
      <c r="P243" s="35">
        <f>INDEX(Inputs!S$4:S$183,MATCH($B243&amp;$C$228,Inputs!$E$4:$E$183,0))</f>
        <v>2.4244866094502521E-2</v>
      </c>
      <c r="Q243" s="33">
        <f t="shared" si="172"/>
        <v>2.4245476933345986E-2</v>
      </c>
      <c r="R243" s="33">
        <f t="shared" si="172"/>
        <v>2.4233538147067479E-2</v>
      </c>
      <c r="S243" s="33">
        <f t="shared" si="172"/>
        <v>2.4221724693894019E-2</v>
      </c>
      <c r="T243" s="33">
        <f t="shared" si="172"/>
        <v>2.4210034610514897E-2</v>
      </c>
      <c r="U243" s="33">
        <f t="shared" si="172"/>
        <v>2.419846597441274E-2</v>
      </c>
      <c r="V243" s="33">
        <f t="shared" si="172"/>
        <v>2.4187016902809493E-2</v>
      </c>
      <c r="W243" s="97">
        <f t="shared" si="165"/>
        <v>2.4245476933345986E-2</v>
      </c>
      <c r="X243" s="97">
        <f t="shared" si="166"/>
        <v>2.4233538147067479E-2</v>
      </c>
      <c r="Y243" s="97">
        <f t="shared" si="167"/>
        <v>2.4221724693894019E-2</v>
      </c>
      <c r="Z243" s="97">
        <f t="shared" si="168"/>
        <v>2.4210034610514897E-2</v>
      </c>
      <c r="AA243" s="97">
        <f t="shared" si="169"/>
        <v>2.419846597441274E-2</v>
      </c>
      <c r="AB243" s="97">
        <f t="shared" si="170"/>
        <v>2.4187016902809493E-2</v>
      </c>
      <c r="AC243" s="67"/>
      <c r="AD243" s="64" t="s">
        <v>39</v>
      </c>
      <c r="AF243" s="155"/>
      <c r="AG243" s="156"/>
      <c r="AH243" s="156"/>
      <c r="AI243" s="156"/>
      <c r="AJ243" s="156"/>
      <c r="AK243" s="156"/>
      <c r="AL243" s="156"/>
      <c r="AM243" s="156"/>
      <c r="AN243" s="156"/>
      <c r="AO243" s="156"/>
      <c r="AP243" s="157"/>
    </row>
    <row r="244" spans="1:42" s="83" customFormat="1" ht="13">
      <c r="A244" s="3"/>
      <c r="B244" s="20" t="s">
        <v>30</v>
      </c>
      <c r="C244" s="36">
        <f>INDEX(Inputs!F$4:F$183,MATCH($B244&amp;$C$228,Inputs!$E$4:$E$183,0))</f>
        <v>1.7204823746494277E-2</v>
      </c>
      <c r="D244" s="36">
        <f>INDEX(Inputs!G$4:G$183,MATCH($B244&amp;$C$228,Inputs!$E$4:$E$183,0))</f>
        <v>1.7138793531256555E-2</v>
      </c>
      <c r="E244" s="36">
        <f>INDEX(Inputs!H$4:H$183,MATCH($B244&amp;$C$228,Inputs!$E$4:$E$183,0))</f>
        <v>1.7121879083185548E-2</v>
      </c>
      <c r="F244" s="36">
        <f>INDEX(Inputs!I$4:I$183,MATCH($B244&amp;$C$228,Inputs!$E$4:$E$183,0))</f>
        <v>1.6844505156838583E-2</v>
      </c>
      <c r="G244" s="36">
        <f>INDEX(Inputs!J$4:J$183,MATCH($B244&amp;$C$228,Inputs!$E$4:$E$183,0))</f>
        <v>1.6808343027201609E-2</v>
      </c>
      <c r="H244" s="36">
        <f>INDEX(Inputs!K$4:K$183,MATCH($B244&amp;$C$228,Inputs!$E$4:$E$183,0))</f>
        <v>1.6864574932027535E-2</v>
      </c>
      <c r="I244" s="36">
        <f>INDEX(Inputs!L$4:L$183,MATCH($B244&amp;$C$228,Inputs!$E$4:$E$183,0))</f>
        <v>1.6722935664026755E-2</v>
      </c>
      <c r="J244" s="36">
        <f>INDEX(Inputs!M$4:M$183,MATCH($B244&amp;$C$228,Inputs!$E$4:$E$183,0))</f>
        <v>1.6703313295648645E-2</v>
      </c>
      <c r="K244" s="35">
        <f>INDEX(Inputs!N$4:N$183,MATCH($B244&amp;$C$228,Inputs!$E$4:$E$183,0))</f>
        <v>1.6649421503151161E-2</v>
      </c>
      <c r="L244" s="35">
        <f>INDEX(Inputs!O$4:O$183,MATCH($B244&amp;$C$228,Inputs!$E$4:$E$183,0))</f>
        <v>1.6623961002437349E-2</v>
      </c>
      <c r="M244" s="35">
        <f>INDEX(Inputs!P$4:P$183,MATCH($B244&amp;$C$228,Inputs!$E$4:$E$183,0))</f>
        <v>1.6567531375541091E-2</v>
      </c>
      <c r="N244" s="35">
        <f>INDEX(Inputs!Q$4:Q$183,MATCH($B244&amp;$C$228,Inputs!$E$4:$E$183,0))</f>
        <v>1.6511996027188926E-2</v>
      </c>
      <c r="O244" s="35">
        <f>INDEX(Inputs!R$4:R$183,MATCH($B244&amp;$C$228,Inputs!$E$4:$E$183,0))</f>
        <v>1.645632269240287E-2</v>
      </c>
      <c r="P244" s="35">
        <f>INDEX(Inputs!S$4:S$183,MATCH($B244&amp;$C$228,Inputs!$E$4:$E$183,0))</f>
        <v>1.6401529165125169E-2</v>
      </c>
      <c r="Q244" s="33">
        <f t="shared" si="172"/>
        <v>1.6586292663356424E-2</v>
      </c>
      <c r="R244" s="33">
        <f t="shared" si="172"/>
        <v>1.6512002897001207E-2</v>
      </c>
      <c r="S244" s="33">
        <f t="shared" si="172"/>
        <v>1.6438077063946274E-2</v>
      </c>
      <c r="T244" s="33">
        <f t="shared" si="172"/>
        <v>1.6364512496452304E-2</v>
      </c>
      <c r="U244" s="33">
        <f t="shared" si="172"/>
        <v>1.6291306552790187E-2</v>
      </c>
      <c r="V244" s="33">
        <f t="shared" si="172"/>
        <v>1.6218456616924788E-2</v>
      </c>
      <c r="W244" s="97">
        <f t="shared" si="165"/>
        <v>1.6586292663356424E-2</v>
      </c>
      <c r="X244" s="97">
        <f t="shared" si="166"/>
        <v>1.6512002897001207E-2</v>
      </c>
      <c r="Y244" s="97">
        <f t="shared" si="167"/>
        <v>1.6438077063946274E-2</v>
      </c>
      <c r="Z244" s="97">
        <f t="shared" si="168"/>
        <v>1.6364512496452304E-2</v>
      </c>
      <c r="AA244" s="97">
        <f t="shared" si="169"/>
        <v>1.6291306552790187E-2</v>
      </c>
      <c r="AB244" s="97">
        <f t="shared" si="170"/>
        <v>1.6218456616924788E-2</v>
      </c>
      <c r="AC244" s="67"/>
      <c r="AD244" s="64" t="s">
        <v>39</v>
      </c>
    </row>
    <row r="245" spans="1:42" s="83" customFormat="1" ht="13">
      <c r="A245" s="3"/>
      <c r="B245" s="20" t="s">
        <v>31</v>
      </c>
      <c r="C245" s="36">
        <f>INDEX(Inputs!F$4:F$183,MATCH($B245&amp;$C$228,Inputs!$E$4:$E$183,0))</f>
        <v>1.7346863171779553E-2</v>
      </c>
      <c r="D245" s="36">
        <f>INDEX(Inputs!G$4:G$183,MATCH($B245&amp;$C$228,Inputs!$E$4:$E$183,0))</f>
        <v>1.7276672964418132E-2</v>
      </c>
      <c r="E245" s="36">
        <f>INDEX(Inputs!H$4:H$183,MATCH($B245&amp;$C$228,Inputs!$E$4:$E$183,0))</f>
        <v>1.7135543698784665E-2</v>
      </c>
      <c r="F245" s="36">
        <f>INDEX(Inputs!I$4:I$183,MATCH($B245&amp;$C$228,Inputs!$E$4:$E$183,0))</f>
        <v>1.6987001868094747E-2</v>
      </c>
      <c r="G245" s="36">
        <f>INDEX(Inputs!J$4:J$183,MATCH($B245&amp;$C$228,Inputs!$E$4:$E$183,0))</f>
        <v>1.6908667293859085E-2</v>
      </c>
      <c r="H245" s="36">
        <f>INDEX(Inputs!K$4:K$183,MATCH($B245&amp;$C$228,Inputs!$E$4:$E$183,0))</f>
        <v>1.6825005467679916E-2</v>
      </c>
      <c r="I245" s="36">
        <f>INDEX(Inputs!L$4:L$183,MATCH($B245&amp;$C$228,Inputs!$E$4:$E$183,0))</f>
        <v>1.6421719200415859E-2</v>
      </c>
      <c r="J245" s="36">
        <f>INDEX(Inputs!M$4:M$183,MATCH($B245&amp;$C$228,Inputs!$E$4:$E$183,0))</f>
        <v>1.6616777052348739E-2</v>
      </c>
      <c r="K245" s="35">
        <f>INDEX(Inputs!N$4:N$183,MATCH($B245&amp;$C$228,Inputs!$E$4:$E$183,0))</f>
        <v>1.6576729093923041E-2</v>
      </c>
      <c r="L245" s="35">
        <f>INDEX(Inputs!O$4:O$183,MATCH($B245&amp;$C$228,Inputs!$E$4:$E$183,0))</f>
        <v>1.6646347181843761E-2</v>
      </c>
      <c r="M245" s="35">
        <f>INDEX(Inputs!P$4:P$183,MATCH($B245&amp;$C$228,Inputs!$E$4:$E$183,0))</f>
        <v>1.6774012554208701E-2</v>
      </c>
      <c r="N245" s="35">
        <f>INDEX(Inputs!Q$4:Q$183,MATCH($B245&amp;$C$228,Inputs!$E$4:$E$183,0))</f>
        <v>1.6781456490577912E-2</v>
      </c>
      <c r="O245" s="35">
        <f>INDEX(Inputs!R$4:R$183,MATCH($B245&amp;$C$228,Inputs!$E$4:$E$183,0))</f>
        <v>1.6721048781337452E-2</v>
      </c>
      <c r="P245" s="35">
        <f>INDEX(Inputs!S$4:S$183,MATCH($B245&amp;$C$228,Inputs!$E$4:$E$183,0))</f>
        <v>1.673131476871418E-2</v>
      </c>
      <c r="Q245" s="33">
        <f t="shared" si="172"/>
        <v>1.6387333620483436E-2</v>
      </c>
      <c r="R245" s="33">
        <f t="shared" si="172"/>
        <v>1.6267519588913471E-2</v>
      </c>
      <c r="S245" s="33">
        <f t="shared" si="172"/>
        <v>1.614855405121314E-2</v>
      </c>
      <c r="T245" s="33">
        <f t="shared" si="172"/>
        <v>1.6030428025943389E-2</v>
      </c>
      <c r="U245" s="33">
        <f t="shared" si="172"/>
        <v>1.5913132657979379E-2</v>
      </c>
      <c r="V245" s="33">
        <f t="shared" si="172"/>
        <v>1.5796659216297672E-2</v>
      </c>
      <c r="W245" s="97">
        <f t="shared" si="165"/>
        <v>1.6387333620483436E-2</v>
      </c>
      <c r="X245" s="97">
        <f t="shared" si="166"/>
        <v>1.6267519588913471E-2</v>
      </c>
      <c r="Y245" s="97">
        <f t="shared" si="167"/>
        <v>1.614855405121314E-2</v>
      </c>
      <c r="Z245" s="97">
        <f t="shared" si="168"/>
        <v>1.6030428025943389E-2</v>
      </c>
      <c r="AA245" s="97">
        <f t="shared" si="169"/>
        <v>1.5913132657979379E-2</v>
      </c>
      <c r="AB245" s="97">
        <f t="shared" si="170"/>
        <v>1.5796659216297672E-2</v>
      </c>
      <c r="AC245" s="67"/>
      <c r="AD245" s="64" t="s">
        <v>39</v>
      </c>
    </row>
    <row r="246" spans="1:42" s="83" customFormat="1" ht="13">
      <c r="A246" s="3"/>
      <c r="B246" s="20" t="s">
        <v>32</v>
      </c>
      <c r="C246" s="36">
        <f>INDEX(Inputs!F$4:F$183,MATCH($B246&amp;$C$228,Inputs!$E$4:$E$183,0))</f>
        <v>1.6545583081389228E-2</v>
      </c>
      <c r="D246" s="36">
        <f>INDEX(Inputs!G$4:G$183,MATCH($B246&amp;$C$228,Inputs!$E$4:$E$183,0))</f>
        <v>1.6624232439718438E-2</v>
      </c>
      <c r="E246" s="36">
        <f>INDEX(Inputs!H$4:H$183,MATCH($B246&amp;$C$228,Inputs!$E$4:$E$183,0))</f>
        <v>1.6547159404302261E-2</v>
      </c>
      <c r="F246" s="36">
        <f>INDEX(Inputs!I$4:I$183,MATCH($B246&amp;$C$228,Inputs!$E$4:$E$183,0))</f>
        <v>1.6780267593293832E-2</v>
      </c>
      <c r="G246" s="36">
        <f>INDEX(Inputs!J$4:J$183,MATCH($B246&amp;$C$228,Inputs!$E$4:$E$183,0))</f>
        <v>1.6894895963009068E-2</v>
      </c>
      <c r="H246" s="36">
        <f>INDEX(Inputs!K$4:K$183,MATCH($B246&amp;$C$228,Inputs!$E$4:$E$183,0))</f>
        <v>1.6843225034351313E-2</v>
      </c>
      <c r="I246" s="36">
        <f>INDEX(Inputs!L$4:L$183,MATCH($B246&amp;$C$228,Inputs!$E$4:$E$183,0))</f>
        <v>1.6695957820738138E-2</v>
      </c>
      <c r="J246" s="36">
        <f>INDEX(Inputs!M$4:M$183,MATCH($B246&amp;$C$228,Inputs!$E$4:$E$183,0))</f>
        <v>1.6647196261682241E-2</v>
      </c>
      <c r="K246" s="35">
        <f>INDEX(Inputs!N$4:N$183,MATCH($B246&amp;$C$228,Inputs!$E$4:$E$183,0))</f>
        <v>1.6569767441860464E-2</v>
      </c>
      <c r="L246" s="35">
        <f>INDEX(Inputs!O$4:O$183,MATCH($B246&amp;$C$228,Inputs!$E$4:$E$183,0))</f>
        <v>1.6507384882710686E-2</v>
      </c>
      <c r="M246" s="35">
        <f>INDEX(Inputs!P$4:P$183,MATCH($B246&amp;$C$228,Inputs!$E$4:$E$183,0))</f>
        <v>1.644547028274668E-2</v>
      </c>
      <c r="N246" s="35">
        <f>INDEX(Inputs!Q$4:Q$183,MATCH($B246&amp;$C$228,Inputs!$E$4:$E$183,0))</f>
        <v>1.638401839609083E-2</v>
      </c>
      <c r="O246" s="35">
        <f>INDEX(Inputs!R$4:R$183,MATCH($B246&amp;$C$228,Inputs!$E$4:$E$183,0))</f>
        <v>1.6323024054982819E-2</v>
      </c>
      <c r="P246" s="35">
        <f>INDEX(Inputs!S$4:S$183,MATCH($B246&amp;$C$228,Inputs!$E$4:$E$183,0))</f>
        <v>1.6262482168330955E-2</v>
      </c>
      <c r="Q246" s="33">
        <f t="shared" si="172"/>
        <v>1.6805420982813041E-2</v>
      </c>
      <c r="R246" s="33">
        <f t="shared" si="172"/>
        <v>1.6828817175057322E-2</v>
      </c>
      <c r="S246" s="33">
        <f t="shared" si="172"/>
        <v>1.6852024614783859E-2</v>
      </c>
      <c r="T246" s="33">
        <f t="shared" si="172"/>
        <v>1.6875045577002284E-2</v>
      </c>
      <c r="U246" s="33">
        <f t="shared" si="172"/>
        <v>1.6897882300307986E-2</v>
      </c>
      <c r="V246" s="33">
        <f t="shared" si="172"/>
        <v>1.6920536987607798E-2</v>
      </c>
      <c r="W246" s="97">
        <f t="shared" si="165"/>
        <v>1.6805420982813041E-2</v>
      </c>
      <c r="X246" s="97">
        <f t="shared" si="166"/>
        <v>1.6828817175057322E-2</v>
      </c>
      <c r="Y246" s="97">
        <f t="shared" si="167"/>
        <v>1.6852024614783859E-2</v>
      </c>
      <c r="Z246" s="97">
        <f t="shared" si="168"/>
        <v>1.6875045577002284E-2</v>
      </c>
      <c r="AA246" s="97">
        <f t="shared" si="169"/>
        <v>1.6897882300307986E-2</v>
      </c>
      <c r="AB246" s="97">
        <f t="shared" si="170"/>
        <v>1.6920536987607798E-2</v>
      </c>
      <c r="AC246" s="68"/>
      <c r="AD246" s="64" t="s">
        <v>39</v>
      </c>
    </row>
    <row r="247" spans="1:42" s="83" customFormat="1" ht="13">
      <c r="A247" s="3"/>
      <c r="B247" s="20" t="s">
        <v>33</v>
      </c>
      <c r="C247" s="36">
        <f>INDEX(Inputs!F$4:F$183,MATCH($B247&amp;$C$228,Inputs!$E$4:$E$183,0))</f>
        <v>1.7468247633119979E-2</v>
      </c>
      <c r="D247" s="36">
        <f>INDEX(Inputs!G$4:G$183,MATCH($B247&amp;$C$228,Inputs!$E$4:$E$183,0))</f>
        <v>1.7407192521060145E-2</v>
      </c>
      <c r="E247" s="36">
        <f>INDEX(Inputs!H$4:H$183,MATCH($B247&amp;$C$228,Inputs!$E$4:$E$183,0))</f>
        <v>1.7397159934814232E-2</v>
      </c>
      <c r="F247" s="36">
        <f>INDEX(Inputs!I$4:I$183,MATCH($B247&amp;$C$228,Inputs!$E$4:$E$183,0))</f>
        <v>1.7878648178742202E-2</v>
      </c>
      <c r="G247" s="36">
        <f>INDEX(Inputs!J$4:J$183,MATCH($B247&amp;$C$228,Inputs!$E$4:$E$183,0))</f>
        <v>1.7841071576765545E-2</v>
      </c>
      <c r="H247" s="36">
        <f>INDEX(Inputs!K$4:K$183,MATCH($B247&amp;$C$228,Inputs!$E$4:$E$183,0))</f>
        <v>1.777348492970892E-2</v>
      </c>
      <c r="I247" s="36">
        <f>INDEX(Inputs!L$4:L$183,MATCH($B247&amp;$C$228,Inputs!$E$4:$E$183,0))</f>
        <v>1.8762670620374258E-2</v>
      </c>
      <c r="J247" s="36">
        <f>INDEX(Inputs!M$4:M$183,MATCH($B247&amp;$C$228,Inputs!$E$4:$E$183,0))</f>
        <v>1.6899009953360297E-2</v>
      </c>
      <c r="K247" s="35">
        <f>INDEX(Inputs!N$4:N$183,MATCH($B247&amp;$C$228,Inputs!$E$4:$E$183,0))</f>
        <v>0</v>
      </c>
      <c r="L247" s="35">
        <f>INDEX(Inputs!O$4:O$183,MATCH($B247&amp;$C$228,Inputs!$E$4:$E$183,0))</f>
        <v>0</v>
      </c>
      <c r="M247" s="35">
        <f>INDEX(Inputs!P$4:P$183,MATCH($B247&amp;$C$228,Inputs!$E$4:$E$183,0))</f>
        <v>0</v>
      </c>
      <c r="N247" s="35">
        <f>INDEX(Inputs!Q$4:Q$183,MATCH($B247&amp;$C$228,Inputs!$E$4:$E$183,0))</f>
        <v>0</v>
      </c>
      <c r="O247" s="35">
        <f>INDEX(Inputs!R$4:R$183,MATCH($B247&amp;$C$228,Inputs!$E$4:$E$183,0))</f>
        <v>0</v>
      </c>
      <c r="P247" s="35">
        <f>INDEX(Inputs!S$4:S$183,MATCH($B247&amp;$C$228,Inputs!$E$4:$E$183,0))</f>
        <v>0</v>
      </c>
      <c r="Q247" s="33">
        <f t="shared" si="172"/>
        <v>1.7890247607162426E-2</v>
      </c>
      <c r="R247" s="33">
        <f t="shared" si="172"/>
        <v>1.7936204620196818E-2</v>
      </c>
      <c r="S247" s="33">
        <f t="shared" si="172"/>
        <v>1.7981971279071245E-2</v>
      </c>
      <c r="T247" s="33">
        <f t="shared" si="172"/>
        <v>1.8027548764013166E-2</v>
      </c>
      <c r="U247" s="33">
        <f t="shared" si="172"/>
        <v>1.807293824551336E-2</v>
      </c>
      <c r="V247" s="33">
        <f t="shared" si="172"/>
        <v>1.8118140884426103E-2</v>
      </c>
      <c r="W247" s="97">
        <f t="shared" si="165"/>
        <v>1.7890247607162426E-2</v>
      </c>
      <c r="X247" s="97">
        <f t="shared" si="166"/>
        <v>1.7936204620196818E-2</v>
      </c>
      <c r="Y247" s="97">
        <f t="shared" si="167"/>
        <v>1.7981971279071245E-2</v>
      </c>
      <c r="Z247" s="97">
        <f t="shared" si="168"/>
        <v>1.8027548764013166E-2</v>
      </c>
      <c r="AA247" s="97">
        <f t="shared" si="169"/>
        <v>1.807293824551336E-2</v>
      </c>
      <c r="AB247" s="97">
        <f t="shared" si="170"/>
        <v>1.8118140884426103E-2</v>
      </c>
      <c r="AC247" s="69"/>
      <c r="AD247" s="64" t="s">
        <v>39</v>
      </c>
    </row>
    <row r="248" spans="1:42" s="83" customFormat="1" ht="13">
      <c r="A248" s="3"/>
      <c r="B248" s="20" t="s">
        <v>34</v>
      </c>
      <c r="C248" s="36">
        <f>INDEX(Inputs!F$4:F$183,MATCH($B248&amp;$C$228,Inputs!$E$4:$E$183,0))</f>
        <v>1.2256028433985967E-2</v>
      </c>
      <c r="D248" s="36">
        <f>INDEX(Inputs!G$4:G$183,MATCH($B248&amp;$C$228,Inputs!$E$4:$E$183,0))</f>
        <v>1.2230545788105795E-2</v>
      </c>
      <c r="E248" s="36">
        <f>INDEX(Inputs!H$4:H$183,MATCH($B248&amp;$C$228,Inputs!$E$4:$E$183,0))</f>
        <v>1.2194750160056096E-2</v>
      </c>
      <c r="F248" s="36">
        <f>INDEX(Inputs!I$4:I$183,MATCH($B248&amp;$C$228,Inputs!$E$4:$E$183,0))</f>
        <v>1.2151406525305303E-2</v>
      </c>
      <c r="G248" s="36">
        <f>INDEX(Inputs!J$4:J$183,MATCH($B248&amp;$C$228,Inputs!$E$4:$E$183,0))</f>
        <v>1.2096286440062901E-2</v>
      </c>
      <c r="H248" s="36">
        <f>INDEX(Inputs!K$4:K$183,MATCH($B248&amp;$C$228,Inputs!$E$4:$E$183,0))</f>
        <v>1.2033694344163659E-2</v>
      </c>
      <c r="I248" s="36">
        <f>INDEX(Inputs!L$4:L$183,MATCH($B248&amp;$C$228,Inputs!$E$4:$E$183,0))</f>
        <v>1.198681450404555E-2</v>
      </c>
      <c r="J248" s="36">
        <f>INDEX(Inputs!M$4:M$183,MATCH($B248&amp;$C$228,Inputs!$E$4:$E$183,0))</f>
        <v>1.1945290569193096E-2</v>
      </c>
      <c r="K248" s="35">
        <f>INDEX(Inputs!N$4:N$183,MATCH($B248&amp;$C$228,Inputs!$E$4:$E$183,0))</f>
        <v>1.1915400655347037E-2</v>
      </c>
      <c r="L248" s="35">
        <f>INDEX(Inputs!O$4:O$183,MATCH($B248&amp;$C$228,Inputs!$E$4:$E$183,0))</f>
        <v>1.2169783318492134E-2</v>
      </c>
      <c r="M248" s="35">
        <f>INDEX(Inputs!P$4:P$183,MATCH($B248&amp;$C$228,Inputs!$E$4:$E$183,0))</f>
        <v>1.21301775147929E-2</v>
      </c>
      <c r="N248" s="35">
        <f>INDEX(Inputs!Q$4:Q$183,MATCH($B248&amp;$C$228,Inputs!$E$4:$E$183,0))</f>
        <v>1.2087264150943397E-2</v>
      </c>
      <c r="O248" s="35">
        <f>INDEX(Inputs!R$4:R$183,MATCH($B248&amp;$C$228,Inputs!$E$4:$E$183,0))</f>
        <v>1.2044653349001176E-2</v>
      </c>
      <c r="P248" s="35">
        <f>INDEX(Inputs!S$4:S$183,MATCH($B248&amp;$C$228,Inputs!$E$4:$E$183,0))</f>
        <v>1.2002341920374707E-2</v>
      </c>
      <c r="Q248" s="33">
        <f t="shared" si="172"/>
        <v>1.1903623165300938E-2</v>
      </c>
      <c r="R248" s="33">
        <f t="shared" si="172"/>
        <v>1.1858523578521249E-2</v>
      </c>
      <c r="S248" s="33">
        <f t="shared" si="172"/>
        <v>1.1813764441975431E-2</v>
      </c>
      <c r="T248" s="33">
        <f t="shared" si="172"/>
        <v>1.1769341915145146E-2</v>
      </c>
      <c r="U248" s="33">
        <f t="shared" si="172"/>
        <v>1.1725252215060667E-2</v>
      </c>
      <c r="V248" s="33">
        <f t="shared" si="172"/>
        <v>1.1681491615226964E-2</v>
      </c>
      <c r="W248" s="97">
        <f t="shared" si="165"/>
        <v>1.1903623165300938E-2</v>
      </c>
      <c r="X248" s="97">
        <f t="shared" si="166"/>
        <v>1.1858523578521249E-2</v>
      </c>
      <c r="Y248" s="97">
        <f t="shared" si="167"/>
        <v>1.1813764441975431E-2</v>
      </c>
      <c r="Z248" s="97">
        <f t="shared" si="168"/>
        <v>1.1769341915145146E-2</v>
      </c>
      <c r="AA248" s="97">
        <f t="shared" si="169"/>
        <v>1.1725252215060667E-2</v>
      </c>
      <c r="AB248" s="97">
        <f t="shared" si="170"/>
        <v>1.1681491615226964E-2</v>
      </c>
      <c r="AC248" s="70"/>
      <c r="AD248" s="64" t="s">
        <v>39</v>
      </c>
    </row>
    <row r="249" spans="1:42" s="83" customFormat="1" ht="13">
      <c r="A249" s="3"/>
      <c r="B249" s="20" t="s">
        <v>35</v>
      </c>
      <c r="C249" s="36">
        <f>INDEX(Inputs!F$4:F$183,MATCH($B249&amp;$C$228,Inputs!$E$4:$E$183,0))</f>
        <v>9.578544061302683E-3</v>
      </c>
      <c r="D249" s="36">
        <f>INDEX(Inputs!G$4:G$183,MATCH($B249&amp;$C$228,Inputs!$E$4:$E$183,0))</f>
        <v>9.5821597607363748E-3</v>
      </c>
      <c r="E249" s="36">
        <f>INDEX(Inputs!H$4:H$183,MATCH($B249&amp;$C$228,Inputs!$E$4:$E$183,0))</f>
        <v>9.5414329497484542E-3</v>
      </c>
      <c r="F249" s="36">
        <f>INDEX(Inputs!I$4:I$183,MATCH($B249&amp;$C$228,Inputs!$E$4:$E$183,0))</f>
        <v>9.5218859104942728E-3</v>
      </c>
      <c r="G249" s="36">
        <f>INDEX(Inputs!J$4:J$183,MATCH($B249&amp;$C$228,Inputs!$E$4:$E$183,0))</f>
        <v>9.4710558792296864E-3</v>
      </c>
      <c r="H249" s="36">
        <f>INDEX(Inputs!K$4:K$183,MATCH($B249&amp;$C$228,Inputs!$E$4:$E$183,0))</f>
        <v>9.4969494647173941E-3</v>
      </c>
      <c r="I249" s="36">
        <f>INDEX(Inputs!L$4:L$183,MATCH($B249&amp;$C$228,Inputs!$E$4:$E$183,0))</f>
        <v>9.4718714121699195E-3</v>
      </c>
      <c r="J249" s="36">
        <f>INDEX(Inputs!M$4:M$183,MATCH($B249&amp;$C$228,Inputs!$E$4:$E$183,0))</f>
        <v>9.4212497716060668E-3</v>
      </c>
      <c r="K249" s="35">
        <f>INDEX(Inputs!N$4:N$183,MATCH($B249&amp;$C$228,Inputs!$E$4:$E$183,0))</f>
        <v>9.6948959224408323E-3</v>
      </c>
      <c r="L249" s="35">
        <f>INDEX(Inputs!O$4:O$183,MATCH($B249&amp;$C$228,Inputs!$E$4:$E$183,0))</f>
        <v>9.6755833807626642E-3</v>
      </c>
      <c r="M249" s="35">
        <f>INDEX(Inputs!P$4:P$183,MATCH($B249&amp;$C$228,Inputs!$E$4:$E$183,0))</f>
        <v>9.6563476285146266E-3</v>
      </c>
      <c r="N249" s="35">
        <f>INDEX(Inputs!Q$4:Q$183,MATCH($B249&amp;$C$228,Inputs!$E$4:$E$183,0))</f>
        <v>9.6290002832058914E-3</v>
      </c>
      <c r="O249" s="35">
        <f>INDEX(Inputs!R$4:R$183,MATCH($B249&amp;$C$228,Inputs!$E$4:$E$183,0))</f>
        <v>9.6072336818310254E-3</v>
      </c>
      <c r="P249" s="35">
        <f>INDEX(Inputs!S$4:S$183,MATCH($B249&amp;$C$228,Inputs!$E$4:$E$183,0))</f>
        <v>9.5855652664223294E-3</v>
      </c>
      <c r="Q249" s="33">
        <f t="shared" si="172"/>
        <v>9.4129363491946751E-3</v>
      </c>
      <c r="R249" s="33">
        <f t="shared" si="172"/>
        <v>9.3915584661105004E-3</v>
      </c>
      <c r="S249" s="33">
        <f t="shared" si="172"/>
        <v>9.3702774663553968E-3</v>
      </c>
      <c r="T249" s="33">
        <f t="shared" si="172"/>
        <v>9.3490926928139068E-3</v>
      </c>
      <c r="U249" s="33">
        <f t="shared" si="172"/>
        <v>9.3280034942997206E-3</v>
      </c>
      <c r="V249" s="33">
        <f t="shared" si="172"/>
        <v>9.3070092254889571E-3</v>
      </c>
      <c r="W249" s="97">
        <f t="shared" si="165"/>
        <v>9.4129363491946751E-3</v>
      </c>
      <c r="X249" s="97">
        <f t="shared" si="166"/>
        <v>9.3915584661105004E-3</v>
      </c>
      <c r="Y249" s="97">
        <f t="shared" si="167"/>
        <v>9.3702774663553968E-3</v>
      </c>
      <c r="Z249" s="97">
        <f t="shared" si="168"/>
        <v>9.3490926928139068E-3</v>
      </c>
      <c r="AA249" s="97">
        <f t="shared" si="169"/>
        <v>9.3280034942997206E-3</v>
      </c>
      <c r="AB249" s="97">
        <f t="shared" si="170"/>
        <v>9.3070092254889571E-3</v>
      </c>
      <c r="AC249" s="70"/>
      <c r="AD249" s="64" t="s">
        <v>39</v>
      </c>
    </row>
    <row r="250" spans="1:42" s="83" customFormat="1" ht="13">
      <c r="A250" s="3"/>
      <c r="B250" s="20" t="s">
        <v>36</v>
      </c>
      <c r="C250" s="36">
        <f>INDEX(Inputs!F$4:F$183,MATCH($B250&amp;$C$228,Inputs!$E$4:$E$183,0))</f>
        <v>1.6719658696033819E-2</v>
      </c>
      <c r="D250" s="36">
        <f>INDEX(Inputs!G$4:G$183,MATCH($B250&amp;$C$228,Inputs!$E$4:$E$183,0))</f>
        <v>1.6658880953554348E-2</v>
      </c>
      <c r="E250" s="36">
        <f>INDEX(Inputs!H$4:H$183,MATCH($B250&amp;$C$228,Inputs!$E$4:$E$183,0))</f>
        <v>1.6681975782754991E-2</v>
      </c>
      <c r="F250" s="36">
        <f>INDEX(Inputs!I$4:I$183,MATCH($B250&amp;$C$228,Inputs!$E$4:$E$183,0))</f>
        <v>1.6614009677488294E-2</v>
      </c>
      <c r="G250" s="36">
        <f>INDEX(Inputs!J$4:J$183,MATCH($B250&amp;$C$228,Inputs!$E$4:$E$183,0))</f>
        <v>1.6509255501365453E-2</v>
      </c>
      <c r="H250" s="36">
        <f>INDEX(Inputs!K$4:K$183,MATCH($B250&amp;$C$228,Inputs!$E$4:$E$183,0))</f>
        <v>1.6614158146189488E-2</v>
      </c>
      <c r="I250" s="36">
        <f>INDEX(Inputs!L$4:L$183,MATCH($B250&amp;$C$228,Inputs!$E$4:$E$183,0))</f>
        <v>1.6687480422986595E-2</v>
      </c>
      <c r="J250" s="36">
        <f>INDEX(Inputs!M$4:M$183,MATCH($B250&amp;$C$228,Inputs!$E$4:$E$183,0))</f>
        <v>1.665142560770879E-2</v>
      </c>
      <c r="K250" s="35">
        <f>INDEX(Inputs!N$4:N$183,MATCH($B250&amp;$C$228,Inputs!$E$4:$E$183,0))</f>
        <v>1.6439400425351025E-2</v>
      </c>
      <c r="L250" s="35">
        <f>INDEX(Inputs!O$4:O$183,MATCH($B250&amp;$C$228,Inputs!$E$4:$E$183,0))</f>
        <v>1.6328828829469004E-2</v>
      </c>
      <c r="M250" s="35">
        <f>INDEX(Inputs!P$4:P$183,MATCH($B250&amp;$C$228,Inputs!$E$4:$E$183,0))</f>
        <v>1.6230760531342786E-2</v>
      </c>
      <c r="N250" s="35">
        <f>INDEX(Inputs!Q$4:Q$183,MATCH($B250&amp;$C$228,Inputs!$E$4:$E$183,0))</f>
        <v>1.6193957568710313E-2</v>
      </c>
      <c r="O250" s="35">
        <f>INDEX(Inputs!R$4:R$183,MATCH($B250&amp;$C$228,Inputs!$E$4:$E$183,0))</f>
        <v>1.6100185820612251E-2</v>
      </c>
      <c r="P250" s="35">
        <f>INDEX(Inputs!S$4:S$183,MATCH($B250&amp;$C$228,Inputs!$E$4:$E$183,0))</f>
        <v>1.5925857675811107E-2</v>
      </c>
      <c r="Q250" s="33">
        <f t="shared" si="172"/>
        <v>1.6608452869294247E-2</v>
      </c>
      <c r="R250" s="33">
        <f t="shared" si="172"/>
        <v>1.6601120861884405E-2</v>
      </c>
      <c r="S250" s="33">
        <f t="shared" si="172"/>
        <v>1.6593830851500544E-2</v>
      </c>
      <c r="T250" s="33">
        <f t="shared" si="172"/>
        <v>1.658658247834081E-2</v>
      </c>
      <c r="U250" s="33">
        <f t="shared" si="172"/>
        <v>1.6579375386701664E-2</v>
      </c>
      <c r="V250" s="33">
        <f t="shared" si="172"/>
        <v>1.657220922491975E-2</v>
      </c>
      <c r="W250" s="97">
        <f t="shared" si="165"/>
        <v>1.6608452869294247E-2</v>
      </c>
      <c r="X250" s="97">
        <f t="shared" si="166"/>
        <v>1.6601120861884405E-2</v>
      </c>
      <c r="Y250" s="97">
        <f t="shared" si="167"/>
        <v>1.6593830851500544E-2</v>
      </c>
      <c r="Z250" s="97">
        <f t="shared" si="168"/>
        <v>1.658658247834081E-2</v>
      </c>
      <c r="AA250" s="97">
        <f t="shared" si="169"/>
        <v>1.6579375386701664E-2</v>
      </c>
      <c r="AB250" s="97">
        <f t="shared" si="170"/>
        <v>1.657220922491975E-2</v>
      </c>
      <c r="AC250" s="70"/>
      <c r="AD250" s="64" t="s">
        <v>39</v>
      </c>
    </row>
    <row r="251" spans="1:42" s="83" customFormat="1" ht="13">
      <c r="A251" s="3"/>
      <c r="B251" s="20" t="s">
        <v>37</v>
      </c>
      <c r="C251" s="36">
        <f>INDEX(Inputs!F$4:F$183,MATCH($B251&amp;$C$228,Inputs!$E$4:$E$183,0))</f>
        <v>1.2936068273693667E-2</v>
      </c>
      <c r="D251" s="36">
        <f>INDEX(Inputs!G$4:G$183,MATCH($B251&amp;$C$228,Inputs!$E$4:$E$183,0))</f>
        <v>1.3031792792103451E-2</v>
      </c>
      <c r="E251" s="36">
        <f>INDEX(Inputs!H$4:H$183,MATCH($B251&amp;$C$228,Inputs!$E$4:$E$183,0))</f>
        <v>1.3008557004928929E-2</v>
      </c>
      <c r="F251" s="36">
        <f>INDEX(Inputs!I$4:I$183,MATCH($B251&amp;$C$228,Inputs!$E$4:$E$183,0))</f>
        <v>1.2943200722919318E-2</v>
      </c>
      <c r="G251" s="36">
        <f>INDEX(Inputs!J$4:J$183,MATCH($B251&amp;$C$228,Inputs!$E$4:$E$183,0))</f>
        <v>1.2901545818242075E-2</v>
      </c>
      <c r="H251" s="36">
        <f>INDEX(Inputs!K$4:K$183,MATCH($B251&amp;$C$228,Inputs!$E$4:$E$183,0))</f>
        <v>1.2944831481830163E-2</v>
      </c>
      <c r="I251" s="36">
        <f>INDEX(Inputs!L$4:L$183,MATCH($B251&amp;$C$228,Inputs!$E$4:$E$183,0))</f>
        <v>1.3190576746190927E-2</v>
      </c>
      <c r="J251" s="36">
        <f>INDEX(Inputs!M$4:M$183,MATCH($B251&amp;$C$228,Inputs!$E$4:$E$183,0))</f>
        <v>1.3247564148105422E-2</v>
      </c>
      <c r="K251" s="35">
        <f>INDEX(Inputs!N$4:N$183,MATCH($B251&amp;$C$228,Inputs!$E$4:$E$183,0))</f>
        <v>1.2945118476729417E-2</v>
      </c>
      <c r="L251" s="35">
        <f>INDEX(Inputs!O$4:O$183,MATCH($B251&amp;$C$228,Inputs!$E$4:$E$183,0))</f>
        <v>1.3056818923682894E-2</v>
      </c>
      <c r="M251" s="35">
        <f>INDEX(Inputs!P$4:P$183,MATCH($B251&amp;$C$228,Inputs!$E$4:$E$183,0))</f>
        <v>1.3059455727309481E-2</v>
      </c>
      <c r="N251" s="35">
        <f>INDEX(Inputs!Q$4:Q$183,MATCH($B251&amp;$C$228,Inputs!$E$4:$E$183,0))</f>
        <v>1.317839149284143E-2</v>
      </c>
      <c r="O251" s="35">
        <f>INDEX(Inputs!R$4:R$183,MATCH($B251&amp;$C$228,Inputs!$E$4:$E$183,0))</f>
        <v>1.3186965466913569E-2</v>
      </c>
      <c r="P251" s="35">
        <f>INDEX(Inputs!S$4:S$183,MATCH($B251&amp;$C$228,Inputs!$E$4:$E$183,0))</f>
        <v>1.3087553514784498E-2</v>
      </c>
      <c r="Q251" s="33">
        <f t="shared" si="172"/>
        <v>1.3171523366808312E-2</v>
      </c>
      <c r="R251" s="33">
        <f t="shared" si="172"/>
        <v>1.3203297471193417E-2</v>
      </c>
      <c r="S251" s="33">
        <f t="shared" si="172"/>
        <v>1.3234870907201879E-2</v>
      </c>
      <c r="T251" s="33">
        <f t="shared" si="172"/>
        <v>1.3266245569822248E-2</v>
      </c>
      <c r="U251" s="33">
        <f t="shared" si="172"/>
        <v>1.3297423330257801E-2</v>
      </c>
      <c r="V251" s="33">
        <f t="shared" si="172"/>
        <v>1.3328406036298562E-2</v>
      </c>
      <c r="W251" s="97">
        <f t="shared" si="165"/>
        <v>1.3171523366808312E-2</v>
      </c>
      <c r="X251" s="97">
        <f t="shared" si="166"/>
        <v>1.3203297471193417E-2</v>
      </c>
      <c r="Y251" s="97">
        <f t="shared" si="167"/>
        <v>1.3234870907201879E-2</v>
      </c>
      <c r="Z251" s="97">
        <f t="shared" si="168"/>
        <v>1.3266245569822248E-2</v>
      </c>
      <c r="AA251" s="97">
        <f t="shared" si="169"/>
        <v>1.3297423330257801E-2</v>
      </c>
      <c r="AB251" s="97">
        <f t="shared" si="170"/>
        <v>1.3328406036298562E-2</v>
      </c>
      <c r="AC251" s="70"/>
      <c r="AD251" s="64" t="s">
        <v>39</v>
      </c>
    </row>
    <row r="252" spans="1:42" s="83" customFormat="1" ht="13">
      <c r="A252" s="3"/>
      <c r="B252" s="21" t="s">
        <v>40</v>
      </c>
      <c r="C252" s="32">
        <f>AVERAGE(C232:C251)</f>
        <v>1.3759683953704718E-2</v>
      </c>
      <c r="D252" s="32">
        <f t="shared" ref="D252:AB252" si="173">AVERAGE(D232:D251)</f>
        <v>1.3736391299234273E-2</v>
      </c>
      <c r="E252" s="32">
        <f t="shared" si="173"/>
        <v>1.3722154332827105E-2</v>
      </c>
      <c r="F252" s="32">
        <f t="shared" si="173"/>
        <v>1.3709268426775945E-2</v>
      </c>
      <c r="G252" s="32">
        <f t="shared" si="173"/>
        <v>1.3716006761102384E-2</v>
      </c>
      <c r="H252" s="32">
        <f t="shared" si="173"/>
        <v>1.3698137382891528E-2</v>
      </c>
      <c r="I252" s="32">
        <f t="shared" si="173"/>
        <v>1.6239818411206398E-2</v>
      </c>
      <c r="J252" s="32">
        <f t="shared" si="173"/>
        <v>1.6158184206751847E-2</v>
      </c>
      <c r="K252" s="32">
        <f t="shared" si="173"/>
        <v>1.4470037057544103E-2</v>
      </c>
      <c r="L252" s="32">
        <f t="shared" si="173"/>
        <v>1.4455815289526322E-2</v>
      </c>
      <c r="M252" s="32">
        <f t="shared" si="173"/>
        <v>1.4432213882162804E-2</v>
      </c>
      <c r="N252" s="32">
        <f t="shared" si="173"/>
        <v>1.4395732266126657E-2</v>
      </c>
      <c r="O252" s="32">
        <f t="shared" si="173"/>
        <v>1.4365458883543337E-2</v>
      </c>
      <c r="P252" s="32">
        <f t="shared" si="173"/>
        <v>1.4317136117496798E-2</v>
      </c>
      <c r="Q252" s="32">
        <f t="shared" si="173"/>
        <v>1.5161913155735816E-2</v>
      </c>
      <c r="R252" s="32">
        <f t="shared" si="173"/>
        <v>1.5146515323516439E-2</v>
      </c>
      <c r="S252" s="32">
        <f t="shared" si="173"/>
        <v>1.5131165931555699E-2</v>
      </c>
      <c r="T252" s="32">
        <f t="shared" si="173"/>
        <v>1.511586497992602E-2</v>
      </c>
      <c r="U252" s="32">
        <f t="shared" si="173"/>
        <v>1.5100612461972258E-2</v>
      </c>
      <c r="V252" s="32">
        <f t="shared" si="173"/>
        <v>1.5085408364556E-2</v>
      </c>
      <c r="W252" s="98">
        <f t="shared" si="173"/>
        <v>1.6157955477427564E-2</v>
      </c>
      <c r="X252" s="98">
        <f t="shared" si="173"/>
        <v>1.6135072486139091E-2</v>
      </c>
      <c r="Y252" s="98">
        <f t="shared" si="173"/>
        <v>1.6112299943820133E-2</v>
      </c>
      <c r="Z252" s="98">
        <f t="shared" si="173"/>
        <v>1.6089637091633111E-2</v>
      </c>
      <c r="AA252" s="98">
        <f t="shared" si="173"/>
        <v>1.6067083176331869E-2</v>
      </c>
      <c r="AB252" s="98">
        <f t="shared" si="173"/>
        <v>1.6045690846700426E-2</v>
      </c>
      <c r="AC252" s="80"/>
      <c r="AD252" s="64" t="s">
        <v>39</v>
      </c>
    </row>
    <row r="253" spans="1:42" ht="15" thickBot="1">
      <c r="B253" s="9"/>
      <c r="C253" s="10"/>
      <c r="D253" s="10"/>
      <c r="E253" s="10"/>
      <c r="F253" s="10"/>
      <c r="G253" s="10"/>
      <c r="H253" s="10"/>
      <c r="I253" s="10"/>
      <c r="J253" s="10"/>
      <c r="K253" s="10"/>
      <c r="L253" s="10"/>
      <c r="M253" s="10"/>
      <c r="N253" s="10"/>
      <c r="O253" s="10"/>
      <c r="P253" s="10"/>
      <c r="Q253" s="10"/>
      <c r="R253" s="10"/>
      <c r="S253" s="10"/>
      <c r="T253" s="10"/>
      <c r="U253" s="10"/>
      <c r="V253" s="10"/>
      <c r="W253" s="11"/>
      <c r="X253" s="11"/>
      <c r="Y253" s="11"/>
      <c r="Z253" s="11"/>
      <c r="AA253" s="11"/>
      <c r="AB253" s="11"/>
      <c r="AC253" s="11"/>
      <c r="AD253" s="11"/>
    </row>
    <row r="254" spans="1:42" ht="18">
      <c r="A254" s="14" t="s">
        <v>42</v>
      </c>
      <c r="B254" s="13"/>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row>
    <row r="255" spans="1:42">
      <c r="B255" s="7"/>
      <c r="C255" s="8"/>
      <c r="D255" s="8"/>
      <c r="E255" s="8"/>
      <c r="F255" s="8"/>
      <c r="G255" s="8"/>
      <c r="H255" s="8"/>
      <c r="I255" s="8"/>
      <c r="J255" s="8"/>
      <c r="K255" s="8"/>
      <c r="L255" s="8"/>
      <c r="M255" s="8"/>
      <c r="N255" s="8"/>
      <c r="O255" s="8"/>
      <c r="P255" s="8"/>
      <c r="Q255" s="8"/>
      <c r="R255" s="8"/>
      <c r="S255" s="8"/>
      <c r="T255" s="8"/>
      <c r="U255" s="8"/>
      <c r="V255" s="8"/>
    </row>
    <row r="256" spans="1:42">
      <c r="B256" s="31" t="s">
        <v>46</v>
      </c>
      <c r="C256" s="2" t="s">
        <v>74</v>
      </c>
    </row>
    <row r="257" spans="1:42" s="94" customFormat="1" ht="26.15" customHeight="1">
      <c r="A257" s="61"/>
      <c r="B257" s="49"/>
      <c r="C257" s="140" t="s">
        <v>64</v>
      </c>
      <c r="D257" s="140"/>
      <c r="E257" s="140"/>
      <c r="F257" s="140"/>
      <c r="G257" s="140"/>
      <c r="H257" s="140"/>
      <c r="I257" s="140"/>
      <c r="J257" s="139"/>
      <c r="K257" s="147" t="s">
        <v>65</v>
      </c>
      <c r="L257" s="147"/>
      <c r="M257" s="147"/>
      <c r="N257" s="147"/>
      <c r="O257" s="147"/>
      <c r="P257" s="148"/>
      <c r="Q257" s="141" t="s">
        <v>108</v>
      </c>
      <c r="R257" s="131"/>
      <c r="S257" s="131"/>
      <c r="T257" s="131"/>
      <c r="U257" s="131"/>
      <c r="V257" s="132"/>
      <c r="W257" s="138" t="s">
        <v>0</v>
      </c>
      <c r="X257" s="78"/>
      <c r="Y257" s="78"/>
      <c r="Z257" s="78"/>
      <c r="AA257" s="78"/>
      <c r="AB257" s="78"/>
      <c r="AC257" s="158"/>
      <c r="AD257" s="159" t="s">
        <v>0</v>
      </c>
    </row>
    <row r="258" spans="1:42" s="95" customFormat="1" ht="17.25" customHeight="1" thickBot="1">
      <c r="A258" s="45"/>
      <c r="B258" s="46"/>
      <c r="C258" s="47" t="s">
        <v>8</v>
      </c>
      <c r="D258" s="47" t="s">
        <v>9</v>
      </c>
      <c r="E258" s="47" t="s">
        <v>10</v>
      </c>
      <c r="F258" s="47" t="s">
        <v>11</v>
      </c>
      <c r="G258" s="47" t="s">
        <v>12</v>
      </c>
      <c r="H258" s="47" t="s">
        <v>13</v>
      </c>
      <c r="I258" s="47" t="s">
        <v>14</v>
      </c>
      <c r="J258" s="134" t="s">
        <v>15</v>
      </c>
      <c r="K258" s="62" t="s">
        <v>16</v>
      </c>
      <c r="L258" s="62" t="s">
        <v>17</v>
      </c>
      <c r="M258" s="62" t="s">
        <v>18</v>
      </c>
      <c r="N258" s="62" t="s">
        <v>19</v>
      </c>
      <c r="O258" s="62" t="s">
        <v>20</v>
      </c>
      <c r="P258" s="62" t="s">
        <v>21</v>
      </c>
      <c r="Q258" s="48" t="s">
        <v>16</v>
      </c>
      <c r="R258" s="48" t="s">
        <v>17</v>
      </c>
      <c r="S258" s="48" t="s">
        <v>18</v>
      </c>
      <c r="T258" s="48" t="s">
        <v>19</v>
      </c>
      <c r="U258" s="48" t="s">
        <v>20</v>
      </c>
      <c r="V258" s="48" t="s">
        <v>21</v>
      </c>
      <c r="W258" s="63" t="s">
        <v>16</v>
      </c>
      <c r="X258" s="63" t="s">
        <v>17</v>
      </c>
      <c r="Y258" s="63" t="s">
        <v>18</v>
      </c>
      <c r="Z258" s="63" t="s">
        <v>19</v>
      </c>
      <c r="AA258" s="63" t="s">
        <v>20</v>
      </c>
      <c r="AB258" s="63" t="s">
        <v>21</v>
      </c>
      <c r="AC258" s="158"/>
      <c r="AD258" s="159"/>
    </row>
    <row r="259" spans="1:42" s="96" customFormat="1" ht="14.15" customHeight="1">
      <c r="A259" s="56"/>
      <c r="B259" s="58" t="s">
        <v>38</v>
      </c>
      <c r="C259" s="57">
        <v>1</v>
      </c>
      <c r="D259" s="57">
        <v>2</v>
      </c>
      <c r="E259" s="57">
        <v>3</v>
      </c>
      <c r="F259" s="57">
        <v>4</v>
      </c>
      <c r="G259" s="57">
        <v>5</v>
      </c>
      <c r="H259" s="57">
        <v>6</v>
      </c>
      <c r="I259" s="58">
        <v>7</v>
      </c>
      <c r="J259" s="57">
        <v>8</v>
      </c>
      <c r="K259" s="59">
        <v>9</v>
      </c>
      <c r="L259" s="59">
        <v>10</v>
      </c>
      <c r="M259" s="59">
        <v>11</v>
      </c>
      <c r="N259" s="59">
        <v>12</v>
      </c>
      <c r="O259" s="59">
        <v>13</v>
      </c>
      <c r="P259" s="59">
        <v>14</v>
      </c>
      <c r="Q259" s="60">
        <f>J259+1</f>
        <v>9</v>
      </c>
      <c r="R259" s="60">
        <f t="shared" ref="R259" si="174">Q259+1</f>
        <v>10</v>
      </c>
      <c r="S259" s="60">
        <f t="shared" ref="S259" si="175">R259+1</f>
        <v>11</v>
      </c>
      <c r="T259" s="60">
        <f t="shared" ref="T259" si="176">S259+1</f>
        <v>12</v>
      </c>
      <c r="U259" s="60">
        <f t="shared" ref="U259" si="177">T259+1</f>
        <v>13</v>
      </c>
      <c r="V259" s="60">
        <f t="shared" ref="V259" si="178">U259+1</f>
        <v>14</v>
      </c>
      <c r="W259" s="77">
        <v>9</v>
      </c>
      <c r="X259" s="77">
        <v>10</v>
      </c>
      <c r="Y259" s="77">
        <v>11</v>
      </c>
      <c r="Z259" s="77">
        <v>12</v>
      </c>
      <c r="AA259" s="77">
        <v>13</v>
      </c>
      <c r="AB259" s="77">
        <v>14</v>
      </c>
      <c r="AC259" s="66"/>
      <c r="AD259" s="76"/>
      <c r="AF259" s="149" t="s">
        <v>107</v>
      </c>
      <c r="AG259" s="150"/>
      <c r="AH259" s="150"/>
      <c r="AI259" s="150"/>
      <c r="AJ259" s="150"/>
      <c r="AK259" s="150"/>
      <c r="AL259" s="150"/>
      <c r="AM259" s="150"/>
      <c r="AN259" s="150"/>
      <c r="AO259" s="150"/>
      <c r="AP259" s="151"/>
    </row>
    <row r="260" spans="1:42" s="83" customFormat="1" ht="14.15" customHeight="1">
      <c r="A260" s="3"/>
      <c r="B260" s="20" t="s">
        <v>7</v>
      </c>
      <c r="C260" s="111">
        <f>INDEX(Inputs!F$4:F$183,MATCH($B260&amp;$C$256,Inputs!$E$4:$E$183,0))</f>
        <v>653.15657187383704</v>
      </c>
      <c r="D260" s="111">
        <f>INDEX(Inputs!G$4:G$183,MATCH($B260&amp;$C$256,Inputs!$E$4:$E$183,0))</f>
        <v>661.06876204408263</v>
      </c>
      <c r="E260" s="111">
        <f>INDEX(Inputs!H$4:H$183,MATCH($B260&amp;$C$256,Inputs!$E$4:$E$183,0))</f>
        <v>666.43627331999971</v>
      </c>
      <c r="F260" s="111">
        <f>INDEX(Inputs!I$4:I$183,MATCH($B260&amp;$C$256,Inputs!$E$4:$E$183,0))</f>
        <v>672.36251744115418</v>
      </c>
      <c r="G260" s="111">
        <f>INDEX(Inputs!J$4:J$183,MATCH($B260&amp;$C$256,Inputs!$E$4:$E$183,0))</f>
        <v>680.16272593797407</v>
      </c>
      <c r="H260" s="111">
        <f>INDEX(Inputs!K$4:K$183,MATCH($B260&amp;$C$256,Inputs!$E$4:$E$183,0))</f>
        <v>687.62309253986314</v>
      </c>
      <c r="I260" s="111">
        <f>INDEX(Inputs!L$4:L$183,MATCH($B260&amp;$C$256,Inputs!$E$4:$E$183,0))</f>
        <v>689.8732009349385</v>
      </c>
      <c r="J260" s="111">
        <f>INDEX(Inputs!M$4:M$183,MATCH($B260&amp;$C$256,Inputs!$E$4:$E$183,0))</f>
        <v>689.6570591182101</v>
      </c>
      <c r="K260" s="34"/>
      <c r="L260" s="34"/>
      <c r="M260" s="34"/>
      <c r="N260" s="34"/>
      <c r="O260" s="34"/>
      <c r="P260" s="34"/>
      <c r="Q260" s="109">
        <v>701.15596383307286</v>
      </c>
      <c r="R260" s="109">
        <v>705.13795516488506</v>
      </c>
      <c r="S260" s="109">
        <v>708.82869491688314</v>
      </c>
      <c r="T260" s="109">
        <v>712.61949066738464</v>
      </c>
      <c r="U260" s="109">
        <v>716.03208726692969</v>
      </c>
      <c r="V260" s="109">
        <v>719.77533792383917</v>
      </c>
      <c r="W260" s="106">
        <f t="shared" ref="W260:AB260" si="179" xml:space="preserve"> IF($AD260="Company forecast",K260, IF($AD260="Ofwat forecast",Q260))</f>
        <v>701.15596383307286</v>
      </c>
      <c r="X260" s="106">
        <f t="shared" si="179"/>
        <v>705.13795516488506</v>
      </c>
      <c r="Y260" s="106">
        <f t="shared" si="179"/>
        <v>708.82869491688314</v>
      </c>
      <c r="Z260" s="106">
        <f t="shared" si="179"/>
        <v>712.61949066738464</v>
      </c>
      <c r="AA260" s="106">
        <f t="shared" si="179"/>
        <v>716.03208726692969</v>
      </c>
      <c r="AB260" s="106">
        <f t="shared" si="179"/>
        <v>719.77533792383917</v>
      </c>
      <c r="AC260" s="67"/>
      <c r="AD260" s="64" t="s">
        <v>39</v>
      </c>
      <c r="AF260" s="152"/>
      <c r="AG260" s="153"/>
      <c r="AH260" s="153"/>
      <c r="AI260" s="153"/>
      <c r="AJ260" s="153"/>
      <c r="AK260" s="153"/>
      <c r="AL260" s="153"/>
      <c r="AM260" s="153"/>
      <c r="AN260" s="153"/>
      <c r="AO260" s="153"/>
      <c r="AP260" s="154"/>
    </row>
    <row r="261" spans="1:42" s="83" customFormat="1" ht="14.15" customHeight="1">
      <c r="A261" s="3"/>
      <c r="B261" s="20" t="s">
        <v>102</v>
      </c>
      <c r="C261" s="111">
        <f>INDEX(Inputs!F$4:F$183,MATCH($B261&amp;$C$256,Inputs!$E$4:$E$183,0))</f>
        <v>0</v>
      </c>
      <c r="D261" s="111">
        <f>INDEX(Inputs!G$4:G$183,MATCH($B261&amp;$C$256,Inputs!$E$4:$E$183,0))</f>
        <v>0</v>
      </c>
      <c r="E261" s="111">
        <f>INDEX(Inputs!H$4:H$183,MATCH($B261&amp;$C$256,Inputs!$E$4:$E$183,0))</f>
        <v>0</v>
      </c>
      <c r="F261" s="111">
        <f>INDEX(Inputs!I$4:I$183,MATCH($B261&amp;$C$256,Inputs!$E$4:$E$183,0))</f>
        <v>0</v>
      </c>
      <c r="G261" s="111">
        <f>INDEX(Inputs!J$4:J$183,MATCH($B261&amp;$C$256,Inputs!$E$4:$E$183,0))</f>
        <v>0</v>
      </c>
      <c r="H261" s="111">
        <f>INDEX(Inputs!K$4:K$183,MATCH($B261&amp;$C$256,Inputs!$E$4:$E$183,0))</f>
        <v>0</v>
      </c>
      <c r="I261" s="111" t="str">
        <f>INDEX(Inputs!L$4:L$183,MATCH($B261&amp;$C$256,Inputs!$E$4:$E$183,0))</f>
        <v/>
      </c>
      <c r="J261" s="111" t="str">
        <f>INDEX(Inputs!M$4:M$183,MATCH($B261&amp;$C$256,Inputs!$E$4:$E$183,0))</f>
        <v/>
      </c>
      <c r="K261" s="34"/>
      <c r="L261" s="34"/>
      <c r="M261" s="34"/>
      <c r="N261" s="34"/>
      <c r="O261" s="34"/>
      <c r="P261" s="34"/>
      <c r="Q261" s="113">
        <f>Q275</f>
        <v>318.77722417396836</v>
      </c>
      <c r="R261" s="113">
        <f t="shared" ref="R261:V261" si="180">R275</f>
        <v>319.87524027724618</v>
      </c>
      <c r="S261" s="113">
        <f t="shared" si="180"/>
        <v>320.9720880517396</v>
      </c>
      <c r="T261" s="113">
        <f t="shared" si="180"/>
        <v>322.02303471270892</v>
      </c>
      <c r="U261" s="113">
        <f t="shared" si="180"/>
        <v>323.06354527983081</v>
      </c>
      <c r="V261" s="113">
        <f t="shared" si="180"/>
        <v>324.08344250438199</v>
      </c>
      <c r="W261" s="106">
        <f t="shared" ref="W261:W279" si="181" xml:space="preserve"> IF($AD261="Company forecast",K261, IF($AD261="Ofwat forecast",Q261))</f>
        <v>318.77722417396836</v>
      </c>
      <c r="X261" s="106">
        <f t="shared" ref="X261:X279" si="182" xml:space="preserve"> IF($AD261="Company forecast",L261, IF($AD261="Ofwat forecast",R261))</f>
        <v>319.87524027724618</v>
      </c>
      <c r="Y261" s="106">
        <f t="shared" ref="Y261:Y279" si="183" xml:space="preserve"> IF($AD261="Company forecast",M261, IF($AD261="Ofwat forecast",S261))</f>
        <v>320.9720880517396</v>
      </c>
      <c r="Z261" s="106">
        <f t="shared" ref="Z261:Z279" si="184" xml:space="preserve"> IF($AD261="Company forecast",N261, IF($AD261="Ofwat forecast",T261))</f>
        <v>322.02303471270892</v>
      </c>
      <c r="AA261" s="106">
        <f t="shared" ref="AA261:AA279" si="185" xml:space="preserve"> IF($AD261="Company forecast",O261, IF($AD261="Ofwat forecast",U261))</f>
        <v>323.06354527983081</v>
      </c>
      <c r="AB261" s="106">
        <f t="shared" ref="AB261:AB279" si="186" xml:space="preserve"> IF($AD261="Company forecast",P261, IF($AD261="Ofwat forecast",V261))</f>
        <v>324.08344250438199</v>
      </c>
      <c r="AC261" s="67"/>
      <c r="AD261" s="64" t="s">
        <v>39</v>
      </c>
      <c r="AF261" s="152"/>
      <c r="AG261" s="153"/>
      <c r="AH261" s="153"/>
      <c r="AI261" s="153"/>
      <c r="AJ261" s="153"/>
      <c r="AK261" s="153"/>
      <c r="AL261" s="153"/>
      <c r="AM261" s="153"/>
      <c r="AN261" s="153"/>
      <c r="AO261" s="153"/>
      <c r="AP261" s="154"/>
    </row>
    <row r="262" spans="1:42" s="83" customFormat="1" ht="14.15" customHeight="1">
      <c r="A262" s="3"/>
      <c r="B262" s="20" t="s">
        <v>22</v>
      </c>
      <c r="C262" s="111">
        <f>INDEX(Inputs!F$4:F$183,MATCH($B262&amp;$C$256,Inputs!$E$4:$E$183,0))</f>
        <v>1531.0812424314145</v>
      </c>
      <c r="D262" s="111">
        <f>INDEX(Inputs!G$4:G$183,MATCH($B262&amp;$C$256,Inputs!$E$4:$E$183,0))</f>
        <v>1546.1887520354312</v>
      </c>
      <c r="E262" s="111">
        <f>INDEX(Inputs!H$4:H$183,MATCH($B262&amp;$C$256,Inputs!$E$4:$E$183,0))</f>
        <v>1564.7312537243358</v>
      </c>
      <c r="F262" s="111">
        <f>INDEX(Inputs!I$4:I$183,MATCH($B262&amp;$C$256,Inputs!$E$4:$E$183,0))</f>
        <v>1585.5833356646363</v>
      </c>
      <c r="G262" s="111">
        <f>INDEX(Inputs!J$4:J$183,MATCH($B262&amp;$C$256,Inputs!$E$4:$E$183,0))</f>
        <v>1603.7303629595633</v>
      </c>
      <c r="H262" s="111">
        <f>INDEX(Inputs!K$4:K$183,MATCH($B262&amp;$C$256,Inputs!$E$4:$E$183,0))</f>
        <v>1625.6191573185861</v>
      </c>
      <c r="I262" s="111">
        <f>INDEX(Inputs!L$4:L$183,MATCH($B262&amp;$C$256,Inputs!$E$4:$E$183,0))</f>
        <v>1636.0537405055227</v>
      </c>
      <c r="J262" s="111">
        <f>INDEX(Inputs!M$4:M$183,MATCH($B262&amp;$C$256,Inputs!$E$4:$E$183,0))</f>
        <v>1646.2006724282676</v>
      </c>
      <c r="K262" s="34"/>
      <c r="L262" s="34"/>
      <c r="M262" s="34"/>
      <c r="N262" s="34"/>
      <c r="O262" s="34"/>
      <c r="P262" s="34"/>
      <c r="Q262" s="109">
        <v>1682.2372643259944</v>
      </c>
      <c r="R262" s="109">
        <v>1698.7062332103351</v>
      </c>
      <c r="S262" s="109">
        <v>1714.6242950860437</v>
      </c>
      <c r="T262" s="109">
        <v>1729.7332935715785</v>
      </c>
      <c r="U262" s="109">
        <v>1744.2836312903189</v>
      </c>
      <c r="V262" s="109">
        <v>1758.5161952793567</v>
      </c>
      <c r="W262" s="106">
        <f t="shared" si="181"/>
        <v>1682.2372643259944</v>
      </c>
      <c r="X262" s="106">
        <f t="shared" si="182"/>
        <v>1698.7062332103351</v>
      </c>
      <c r="Y262" s="106">
        <f t="shared" si="183"/>
        <v>1714.6242950860437</v>
      </c>
      <c r="Z262" s="106">
        <f t="shared" si="184"/>
        <v>1729.7332935715785</v>
      </c>
      <c r="AA262" s="106">
        <f t="shared" si="185"/>
        <v>1744.2836312903189</v>
      </c>
      <c r="AB262" s="106">
        <f t="shared" si="186"/>
        <v>1758.5161952793567</v>
      </c>
      <c r="AC262" s="67"/>
      <c r="AD262" s="64" t="s">
        <v>39</v>
      </c>
      <c r="AF262" s="152"/>
      <c r="AG262" s="153"/>
      <c r="AH262" s="153"/>
      <c r="AI262" s="153"/>
      <c r="AJ262" s="153"/>
      <c r="AK262" s="153"/>
      <c r="AL262" s="153"/>
      <c r="AM262" s="153"/>
      <c r="AN262" s="153"/>
      <c r="AO262" s="153"/>
      <c r="AP262" s="154"/>
    </row>
    <row r="263" spans="1:42" s="83" customFormat="1" ht="14.15" customHeight="1">
      <c r="A263" s="3"/>
      <c r="B263" s="20" t="s">
        <v>23</v>
      </c>
      <c r="C263" s="111">
        <f>INDEX(Inputs!F$4:F$183,MATCH($B263&amp;$C$256,Inputs!$E$4:$E$183,0))</f>
        <v>1728.2812621603014</v>
      </c>
      <c r="D263" s="111">
        <f>INDEX(Inputs!G$4:G$183,MATCH($B263&amp;$C$256,Inputs!$E$4:$E$183,0))</f>
        <v>1742.3573689152258</v>
      </c>
      <c r="E263" s="111">
        <f>INDEX(Inputs!H$4:H$183,MATCH($B263&amp;$C$256,Inputs!$E$4:$E$183,0))</f>
        <v>1749.2987370500659</v>
      </c>
      <c r="F263" s="111">
        <f>INDEX(Inputs!I$4:I$183,MATCH($B263&amp;$C$256,Inputs!$E$4:$E$183,0))</f>
        <v>1760.0679086147229</v>
      </c>
      <c r="G263" s="111">
        <f>INDEX(Inputs!J$4:J$183,MATCH($B263&amp;$C$256,Inputs!$E$4:$E$183,0))</f>
        <v>1780.2818079789452</v>
      </c>
      <c r="H263" s="111">
        <f>INDEX(Inputs!K$4:K$183,MATCH($B263&amp;$C$256,Inputs!$E$4:$E$183,0))</f>
        <v>1803.0178736102691</v>
      </c>
      <c r="I263" s="111">
        <f>INDEX(Inputs!L$4:L$183,MATCH($B263&amp;$C$256,Inputs!$E$4:$E$183,0))</f>
        <v>1814.623588632352</v>
      </c>
      <c r="J263" s="111">
        <f>INDEX(Inputs!M$4:M$183,MATCH($B263&amp;$C$256,Inputs!$E$4:$E$183,0))</f>
        <v>1822.2523234621203</v>
      </c>
      <c r="K263" s="34"/>
      <c r="L263" s="34"/>
      <c r="M263" s="34"/>
      <c r="N263" s="34"/>
      <c r="O263" s="34"/>
      <c r="P263" s="34"/>
      <c r="Q263" s="109">
        <v>1840.2725603080121</v>
      </c>
      <c r="R263" s="109">
        <v>1851.2883295755237</v>
      </c>
      <c r="S263" s="109">
        <v>1861.0386421225892</v>
      </c>
      <c r="T263" s="109">
        <v>1870.7321772264927</v>
      </c>
      <c r="U263" s="109">
        <v>1879.8446841914174</v>
      </c>
      <c r="V263" s="109">
        <v>1889.2157080845902</v>
      </c>
      <c r="W263" s="106">
        <f t="shared" si="181"/>
        <v>1840.2725603080121</v>
      </c>
      <c r="X263" s="106">
        <f t="shared" si="182"/>
        <v>1851.2883295755237</v>
      </c>
      <c r="Y263" s="106">
        <f t="shared" si="183"/>
        <v>1861.0386421225892</v>
      </c>
      <c r="Z263" s="106">
        <f t="shared" si="184"/>
        <v>1870.7321772264927</v>
      </c>
      <c r="AA263" s="106">
        <f t="shared" si="185"/>
        <v>1879.8446841914174</v>
      </c>
      <c r="AB263" s="106">
        <f t="shared" si="186"/>
        <v>1889.2157080845902</v>
      </c>
      <c r="AC263" s="67"/>
      <c r="AD263" s="64" t="s">
        <v>39</v>
      </c>
      <c r="AF263" s="152"/>
      <c r="AG263" s="153"/>
      <c r="AH263" s="153"/>
      <c r="AI263" s="153"/>
      <c r="AJ263" s="153"/>
      <c r="AK263" s="153"/>
      <c r="AL263" s="153"/>
      <c r="AM263" s="153"/>
      <c r="AN263" s="153"/>
      <c r="AO263" s="153"/>
      <c r="AP263" s="154"/>
    </row>
    <row r="264" spans="1:42" s="83" customFormat="1" ht="14.15" customHeight="1">
      <c r="A264" s="3"/>
      <c r="B264" s="20" t="s">
        <v>24</v>
      </c>
      <c r="C264" s="111">
        <f>INDEX(Inputs!F$4:F$183,MATCH($B264&amp;$C$256,Inputs!$E$4:$E$183,0))</f>
        <v>1780.6746553201322</v>
      </c>
      <c r="D264" s="111">
        <f>INDEX(Inputs!G$4:G$183,MATCH($B264&amp;$C$256,Inputs!$E$4:$E$183,0))</f>
        <v>1798.5814046778191</v>
      </c>
      <c r="E264" s="111">
        <f>INDEX(Inputs!H$4:H$183,MATCH($B264&amp;$C$256,Inputs!$E$4:$E$183,0))</f>
        <v>1810.7270476047493</v>
      </c>
      <c r="F264" s="111">
        <f>INDEX(Inputs!I$4:I$183,MATCH($B264&amp;$C$256,Inputs!$E$4:$E$183,0))</f>
        <v>1827.5997551728431</v>
      </c>
      <c r="G264" s="111">
        <f>INDEX(Inputs!J$4:J$183,MATCH($B264&amp;$C$256,Inputs!$E$4:$E$183,0))</f>
        <v>1850.1506249981858</v>
      </c>
      <c r="H264" s="111">
        <f>INDEX(Inputs!K$4:K$183,MATCH($B264&amp;$C$256,Inputs!$E$4:$E$183,0))</f>
        <v>1873.6369382913847</v>
      </c>
      <c r="I264" s="111">
        <f>INDEX(Inputs!L$4:L$183,MATCH($B264&amp;$C$256,Inputs!$E$4:$E$183,0))</f>
        <v>1881.1720384723237</v>
      </c>
      <c r="J264" s="111">
        <f>INDEX(Inputs!M$4:M$183,MATCH($B264&amp;$C$256,Inputs!$E$4:$E$183,0))</f>
        <v>1886.618591088798</v>
      </c>
      <c r="K264" s="34"/>
      <c r="L264" s="34"/>
      <c r="M264" s="34"/>
      <c r="N264" s="34"/>
      <c r="O264" s="34"/>
      <c r="P264" s="34"/>
      <c r="Q264" s="109">
        <v>1908.4564761017787</v>
      </c>
      <c r="R264" s="109">
        <v>1918.7077796788169</v>
      </c>
      <c r="S264" s="109">
        <v>1927.6254628279496</v>
      </c>
      <c r="T264" s="109">
        <v>1937.3729156498162</v>
      </c>
      <c r="U264" s="109">
        <v>1946.7024938942793</v>
      </c>
      <c r="V264" s="109">
        <v>1957.2450434340867</v>
      </c>
      <c r="W264" s="106">
        <f t="shared" si="181"/>
        <v>1908.4564761017787</v>
      </c>
      <c r="X264" s="106">
        <f t="shared" si="182"/>
        <v>1918.7077796788169</v>
      </c>
      <c r="Y264" s="106">
        <f t="shared" si="183"/>
        <v>1927.6254628279496</v>
      </c>
      <c r="Z264" s="106">
        <f t="shared" si="184"/>
        <v>1937.3729156498162</v>
      </c>
      <c r="AA264" s="106">
        <f t="shared" si="185"/>
        <v>1946.7024938942793</v>
      </c>
      <c r="AB264" s="106">
        <f t="shared" si="186"/>
        <v>1957.2450434340867</v>
      </c>
      <c r="AC264" s="67"/>
      <c r="AD264" s="64" t="s">
        <v>39</v>
      </c>
      <c r="AF264" s="152"/>
      <c r="AG264" s="153"/>
      <c r="AH264" s="153"/>
      <c r="AI264" s="153"/>
      <c r="AJ264" s="153"/>
      <c r="AK264" s="153"/>
      <c r="AL264" s="153"/>
      <c r="AM264" s="153"/>
      <c r="AN264" s="153"/>
      <c r="AO264" s="153"/>
      <c r="AP264" s="154"/>
    </row>
    <row r="265" spans="1:42" s="83" customFormat="1" ht="14.15" customHeight="1">
      <c r="A265" s="3"/>
      <c r="B265" s="20" t="s">
        <v>101</v>
      </c>
      <c r="C265" s="111">
        <f>INDEX(Inputs!F$4:F$183,MATCH($B265&amp;$C$256,Inputs!$E$4:$E$183,0))</f>
        <v>0</v>
      </c>
      <c r="D265" s="111">
        <f>INDEX(Inputs!G$4:G$183,MATCH($B265&amp;$C$256,Inputs!$E$4:$E$183,0))</f>
        <v>0</v>
      </c>
      <c r="E265" s="111">
        <f>INDEX(Inputs!H$4:H$183,MATCH($B265&amp;$C$256,Inputs!$E$4:$E$183,0))</f>
        <v>0</v>
      </c>
      <c r="F265" s="111">
        <f>INDEX(Inputs!I$4:I$183,MATCH($B265&amp;$C$256,Inputs!$E$4:$E$183,0))</f>
        <v>0</v>
      </c>
      <c r="G265" s="111">
        <f>INDEX(Inputs!J$4:J$183,MATCH($B265&amp;$C$256,Inputs!$E$4:$E$183,0))</f>
        <v>0</v>
      </c>
      <c r="H265" s="111">
        <f>INDEX(Inputs!K$4:K$183,MATCH($B265&amp;$C$256,Inputs!$E$4:$E$183,0))</f>
        <v>0</v>
      </c>
      <c r="I265" s="111" t="str">
        <f>INDEX(Inputs!L$4:L$183,MATCH($B265&amp;$C$256,Inputs!$E$4:$E$183,0))</f>
        <v/>
      </c>
      <c r="J265" s="111" t="str">
        <f>INDEX(Inputs!M$4:M$183,MATCH($B265&amp;$C$256,Inputs!$E$4:$E$183,0))</f>
        <v/>
      </c>
      <c r="K265" s="34"/>
      <c r="L265" s="34"/>
      <c r="M265" s="34"/>
      <c r="N265" s="34"/>
      <c r="O265" s="34"/>
      <c r="P265" s="34"/>
      <c r="Q265" s="113">
        <f>Q267</f>
        <v>1963.8259173248364</v>
      </c>
      <c r="R265" s="113">
        <f t="shared" ref="R265:V265" si="187">R267</f>
        <v>1978.030001570718</v>
      </c>
      <c r="S265" s="113">
        <f t="shared" si="187"/>
        <v>1990.517925152883</v>
      </c>
      <c r="T265" s="113">
        <f t="shared" si="187"/>
        <v>2002.9547150792271</v>
      </c>
      <c r="U265" s="113">
        <f t="shared" si="187"/>
        <v>2015.3054429080898</v>
      </c>
      <c r="V265" s="113">
        <f t="shared" si="187"/>
        <v>2028.0454146138507</v>
      </c>
      <c r="W265" s="106">
        <f t="shared" si="181"/>
        <v>1963.8259173248364</v>
      </c>
      <c r="X265" s="106">
        <f t="shared" si="182"/>
        <v>1978.030001570718</v>
      </c>
      <c r="Y265" s="106">
        <f t="shared" si="183"/>
        <v>1990.517925152883</v>
      </c>
      <c r="Z265" s="106">
        <f t="shared" si="184"/>
        <v>2002.9547150792271</v>
      </c>
      <c r="AA265" s="106">
        <f t="shared" si="185"/>
        <v>2015.3054429080898</v>
      </c>
      <c r="AB265" s="106">
        <f t="shared" si="186"/>
        <v>2028.0454146138507</v>
      </c>
      <c r="AC265" s="67"/>
      <c r="AD265" s="64" t="s">
        <v>39</v>
      </c>
      <c r="AF265" s="152"/>
      <c r="AG265" s="153"/>
      <c r="AH265" s="153"/>
      <c r="AI265" s="153"/>
      <c r="AJ265" s="153"/>
      <c r="AK265" s="153"/>
      <c r="AL265" s="153"/>
      <c r="AM265" s="153"/>
      <c r="AN265" s="153"/>
      <c r="AO265" s="153"/>
      <c r="AP265" s="154"/>
    </row>
    <row r="266" spans="1:42" s="83" customFormat="1" ht="14.15" customHeight="1">
      <c r="A266" s="3"/>
      <c r="B266" s="20" t="s">
        <v>63</v>
      </c>
      <c r="C266" s="111">
        <f>INDEX(Inputs!F$4:F$183,MATCH($B266&amp;$C$256,Inputs!$E$4:$E$183,0))</f>
        <v>1761.2198199310226</v>
      </c>
      <c r="D266" s="111">
        <f>INDEX(Inputs!G$4:G$183,MATCH($B266&amp;$C$256,Inputs!$E$4:$E$183,0))</f>
        <v>1780.3292777375325</v>
      </c>
      <c r="E266" s="111">
        <f>INDEX(Inputs!H$4:H$183,MATCH($B266&amp;$C$256,Inputs!$E$4:$E$183,0))</f>
        <v>1792.9732325508269</v>
      </c>
      <c r="F266" s="111">
        <f>INDEX(Inputs!I$4:I$183,MATCH($B266&amp;$C$256,Inputs!$E$4:$E$183,0))</f>
        <v>1810.3391673220137</v>
      </c>
      <c r="G266" s="111">
        <f>INDEX(Inputs!J$4:J$183,MATCH($B266&amp;$C$256,Inputs!$E$4:$E$183,0))</f>
        <v>1834.197565504779</v>
      </c>
      <c r="H266" s="111">
        <f>INDEX(Inputs!K$4:K$183,MATCH($B266&amp;$C$256,Inputs!$E$4:$E$183,0))</f>
        <v>1863.0340847428185</v>
      </c>
      <c r="I266" s="111">
        <f>INDEX(Inputs!L$4:L$183,MATCH($B266&amp;$C$256,Inputs!$E$4:$E$183,0))</f>
        <v>1880.5088160339244</v>
      </c>
      <c r="J266" s="111">
        <f>INDEX(Inputs!M$4:M$183,MATCH($B266&amp;$C$256,Inputs!$E$4:$E$183,0))</f>
        <v>1888.0210155692034</v>
      </c>
      <c r="K266" s="34"/>
      <c r="L266" s="34"/>
      <c r="M266" s="34"/>
      <c r="N266" s="34"/>
      <c r="O266" s="34"/>
      <c r="P266" s="34"/>
      <c r="Q266" s="109">
        <v>1912.8103267959025</v>
      </c>
      <c r="R266" s="109">
        <v>1926.716543912609</v>
      </c>
      <c r="S266" s="109">
        <v>1938.9492321400942</v>
      </c>
      <c r="T266" s="109">
        <v>1951.1313913410045</v>
      </c>
      <c r="U266" s="109">
        <v>1963.2214313079592</v>
      </c>
      <c r="V266" s="109">
        <v>1975.6962246964158</v>
      </c>
      <c r="W266" s="106">
        <f t="shared" si="181"/>
        <v>1912.8103267959025</v>
      </c>
      <c r="X266" s="106">
        <f t="shared" si="182"/>
        <v>1926.716543912609</v>
      </c>
      <c r="Y266" s="106">
        <f t="shared" si="183"/>
        <v>1938.9492321400942</v>
      </c>
      <c r="Z266" s="106">
        <f t="shared" si="184"/>
        <v>1951.1313913410045</v>
      </c>
      <c r="AA266" s="106">
        <f t="shared" si="185"/>
        <v>1963.2214313079592</v>
      </c>
      <c r="AB266" s="106">
        <f t="shared" si="186"/>
        <v>1975.6962246964158</v>
      </c>
      <c r="AC266" s="67"/>
      <c r="AD266" s="64" t="s">
        <v>39</v>
      </c>
      <c r="AF266" s="152"/>
      <c r="AG266" s="153"/>
      <c r="AH266" s="153"/>
      <c r="AI266" s="153"/>
      <c r="AJ266" s="153"/>
      <c r="AK266" s="153"/>
      <c r="AL266" s="153"/>
      <c r="AM266" s="153"/>
      <c r="AN266" s="153"/>
      <c r="AO266" s="153"/>
      <c r="AP266" s="154"/>
    </row>
    <row r="267" spans="1:42" s="83" customFormat="1" ht="14.15" customHeight="1">
      <c r="A267" s="3"/>
      <c r="B267" s="20" t="s">
        <v>25</v>
      </c>
      <c r="C267" s="111">
        <f>INDEX(Inputs!F$4:F$183,MATCH($B267&amp;$C$256,Inputs!$E$4:$E$183,0))</f>
        <v>1808.9271045820385</v>
      </c>
      <c r="D267" s="111">
        <f>INDEX(Inputs!G$4:G$183,MATCH($B267&amp;$C$256,Inputs!$E$4:$E$183,0))</f>
        <v>1828.4500115042185</v>
      </c>
      <c r="E267" s="111">
        <f>INDEX(Inputs!H$4:H$183,MATCH($B267&amp;$C$256,Inputs!$E$4:$E$183,0))</f>
        <v>1841.3023602289115</v>
      </c>
      <c r="F267" s="111">
        <f>INDEX(Inputs!I$4:I$183,MATCH($B267&amp;$C$256,Inputs!$E$4:$E$183,0))</f>
        <v>1858.9684112940313</v>
      </c>
      <c r="G267" s="111">
        <f>INDEX(Inputs!J$4:J$183,MATCH($B267&amp;$C$256,Inputs!$E$4:$E$183,0))</f>
        <v>1883.183312679482</v>
      </c>
      <c r="H267" s="111">
        <f>INDEX(Inputs!K$4:K$183,MATCH($B267&amp;$C$256,Inputs!$E$4:$E$183,0))</f>
        <v>1912.53315605796</v>
      </c>
      <c r="I267" s="111">
        <f>INDEX(Inputs!L$4:L$183,MATCH($B267&amp;$C$256,Inputs!$E$4:$E$183,0))</f>
        <v>1930.2384785772115</v>
      </c>
      <c r="J267" s="111">
        <f>INDEX(Inputs!M$4:M$183,MATCH($B267&amp;$C$256,Inputs!$E$4:$E$183,0))</f>
        <v>1937.8579131426898</v>
      </c>
      <c r="K267" s="34"/>
      <c r="L267" s="34"/>
      <c r="M267" s="34"/>
      <c r="N267" s="34"/>
      <c r="O267" s="34"/>
      <c r="P267" s="34"/>
      <c r="Q267" s="109">
        <v>1963.8259173248364</v>
      </c>
      <c r="R267" s="109">
        <v>1978.030001570718</v>
      </c>
      <c r="S267" s="109">
        <v>1990.517925152883</v>
      </c>
      <c r="T267" s="109">
        <v>2002.9547150792271</v>
      </c>
      <c r="U267" s="109">
        <v>2015.3054429080898</v>
      </c>
      <c r="V267" s="109">
        <v>2028.0454146138507</v>
      </c>
      <c r="W267" s="106">
        <f t="shared" si="181"/>
        <v>1963.8259173248364</v>
      </c>
      <c r="X267" s="106">
        <f t="shared" si="182"/>
        <v>1978.030001570718</v>
      </c>
      <c r="Y267" s="106">
        <f t="shared" si="183"/>
        <v>1990.517925152883</v>
      </c>
      <c r="Z267" s="106">
        <f t="shared" si="184"/>
        <v>2002.9547150792271</v>
      </c>
      <c r="AA267" s="106">
        <f t="shared" si="185"/>
        <v>2015.3054429080898</v>
      </c>
      <c r="AB267" s="106">
        <f t="shared" si="186"/>
        <v>2028.0454146138507</v>
      </c>
      <c r="AC267" s="67"/>
      <c r="AD267" s="64" t="s">
        <v>39</v>
      </c>
      <c r="AF267" s="152"/>
      <c r="AG267" s="153"/>
      <c r="AH267" s="153"/>
      <c r="AI267" s="153"/>
      <c r="AJ267" s="153"/>
      <c r="AK267" s="153"/>
      <c r="AL267" s="153"/>
      <c r="AM267" s="153"/>
      <c r="AN267" s="153"/>
      <c r="AO267" s="153"/>
      <c r="AP267" s="154"/>
    </row>
    <row r="268" spans="1:42" s="83" customFormat="1" ht="14.15" customHeight="1">
      <c r="A268" s="3"/>
      <c r="B268" s="20" t="s">
        <v>26</v>
      </c>
      <c r="C268" s="111">
        <f>INDEX(Inputs!F$4:F$183,MATCH($B268&amp;$C$256,Inputs!$E$4:$E$183,0))</f>
        <v>1096.2513032299426</v>
      </c>
      <c r="D268" s="111">
        <f>INDEX(Inputs!G$4:G$183,MATCH($B268&amp;$C$256,Inputs!$E$4:$E$183,0))</f>
        <v>1108.7764993245235</v>
      </c>
      <c r="E268" s="111">
        <f>INDEX(Inputs!H$4:H$183,MATCH($B268&amp;$C$256,Inputs!$E$4:$E$183,0))</f>
        <v>1118.0652392020013</v>
      </c>
      <c r="F268" s="111">
        <f>INDEX(Inputs!I$4:I$183,MATCH($B268&amp;$C$256,Inputs!$E$4:$E$183,0))</f>
        <v>1129.8910180185528</v>
      </c>
      <c r="G268" s="111">
        <f>INDEX(Inputs!J$4:J$183,MATCH($B268&amp;$C$256,Inputs!$E$4:$E$183,0))</f>
        <v>1140.3895714495518</v>
      </c>
      <c r="H268" s="111">
        <f>INDEX(Inputs!K$4:K$183,MATCH($B268&amp;$C$256,Inputs!$E$4:$E$183,0))</f>
        <v>1149.968445547129</v>
      </c>
      <c r="I268" s="111">
        <f>INDEX(Inputs!L$4:L$183,MATCH($B268&amp;$C$256,Inputs!$E$4:$E$183,0))</f>
        <v>1153.5263500035787</v>
      </c>
      <c r="J268" s="111">
        <f>INDEX(Inputs!M$4:M$183,MATCH($B268&amp;$C$256,Inputs!$E$4:$E$183,0))</f>
        <v>1152.0308050358324</v>
      </c>
      <c r="K268" s="34"/>
      <c r="L268" s="34"/>
      <c r="M268" s="34"/>
      <c r="N268" s="34"/>
      <c r="O268" s="34"/>
      <c r="P268" s="34"/>
      <c r="Q268" s="109">
        <v>1173.2701193702951</v>
      </c>
      <c r="R268" s="109">
        <v>1178.0825934159802</v>
      </c>
      <c r="S268" s="109">
        <v>1181.8195934016801</v>
      </c>
      <c r="T268" s="109">
        <v>1185.866993071294</v>
      </c>
      <c r="U268" s="109">
        <v>1190.0162099750314</v>
      </c>
      <c r="V268" s="109">
        <v>1195.7543430985265</v>
      </c>
      <c r="W268" s="106">
        <f t="shared" si="181"/>
        <v>1173.2701193702951</v>
      </c>
      <c r="X268" s="106">
        <f t="shared" si="182"/>
        <v>1178.0825934159802</v>
      </c>
      <c r="Y268" s="106">
        <f t="shared" si="183"/>
        <v>1181.8195934016801</v>
      </c>
      <c r="Z268" s="106">
        <f t="shared" si="184"/>
        <v>1185.866993071294</v>
      </c>
      <c r="AA268" s="106">
        <f t="shared" si="185"/>
        <v>1190.0162099750314</v>
      </c>
      <c r="AB268" s="106">
        <f t="shared" si="186"/>
        <v>1195.7543430985265</v>
      </c>
      <c r="AC268" s="67"/>
      <c r="AD268" s="64" t="s">
        <v>39</v>
      </c>
      <c r="AF268" s="152"/>
      <c r="AG268" s="153"/>
      <c r="AH268" s="153"/>
      <c r="AI268" s="153"/>
      <c r="AJ268" s="153"/>
      <c r="AK268" s="153"/>
      <c r="AL268" s="153"/>
      <c r="AM268" s="153"/>
      <c r="AN268" s="153"/>
      <c r="AO268" s="153"/>
      <c r="AP268" s="154"/>
    </row>
    <row r="269" spans="1:42" s="83" customFormat="1" ht="14.15" customHeight="1">
      <c r="A269" s="3"/>
      <c r="B269" s="20" t="s">
        <v>27</v>
      </c>
      <c r="C269" s="111">
        <f>INDEX(Inputs!F$4:F$183,MATCH($B269&amp;$C$256,Inputs!$E$4:$E$183,0))</f>
        <v>5709.3657066595297</v>
      </c>
      <c r="D269" s="111">
        <f>INDEX(Inputs!G$4:G$183,MATCH($B269&amp;$C$256,Inputs!$E$4:$E$183,0))</f>
        <v>5799.3784863370383</v>
      </c>
      <c r="E269" s="111">
        <f>INDEX(Inputs!H$4:H$183,MATCH($B269&amp;$C$256,Inputs!$E$4:$E$183,0))</f>
        <v>5896.9716778228394</v>
      </c>
      <c r="F269" s="111">
        <f>INDEX(Inputs!I$4:I$183,MATCH($B269&amp;$C$256,Inputs!$E$4:$E$183,0))</f>
        <v>6011.0214775782206</v>
      </c>
      <c r="G269" s="111">
        <f>INDEX(Inputs!J$4:J$183,MATCH($B269&amp;$C$256,Inputs!$E$4:$E$183,0))</f>
        <v>6137.4600405903111</v>
      </c>
      <c r="H269" s="111">
        <f>INDEX(Inputs!K$4:K$183,MATCH($B269&amp;$C$256,Inputs!$E$4:$E$183,0))</f>
        <v>6224.5062038377055</v>
      </c>
      <c r="I269" s="111">
        <f>INDEX(Inputs!L$4:L$183,MATCH($B269&amp;$C$256,Inputs!$E$4:$E$183,0))</f>
        <v>6280.1359531731523</v>
      </c>
      <c r="J269" s="111">
        <f>INDEX(Inputs!M$4:M$183,MATCH($B269&amp;$C$256,Inputs!$E$4:$E$183,0))</f>
        <v>6381.1151255118994</v>
      </c>
      <c r="K269" s="34"/>
      <c r="L269" s="34"/>
      <c r="M269" s="34"/>
      <c r="N269" s="34"/>
      <c r="O269" s="34"/>
      <c r="P269" s="34"/>
      <c r="Q269" s="109">
        <v>6474.2077754117245</v>
      </c>
      <c r="R269" s="109">
        <v>6541.4273696761202</v>
      </c>
      <c r="S269" s="109">
        <v>6602.6112811814446</v>
      </c>
      <c r="T269" s="109">
        <v>6657.7365958377095</v>
      </c>
      <c r="U269" s="109">
        <v>6706.6384140754626</v>
      </c>
      <c r="V269" s="109">
        <v>6753.9048540880367</v>
      </c>
      <c r="W269" s="106">
        <f t="shared" si="181"/>
        <v>6474.2077754117245</v>
      </c>
      <c r="X269" s="106">
        <f t="shared" si="182"/>
        <v>6541.4273696761202</v>
      </c>
      <c r="Y269" s="106">
        <f t="shared" si="183"/>
        <v>6602.6112811814446</v>
      </c>
      <c r="Z269" s="106">
        <f t="shared" si="184"/>
        <v>6657.7365958377095</v>
      </c>
      <c r="AA269" s="106">
        <f t="shared" si="185"/>
        <v>6706.6384140754626</v>
      </c>
      <c r="AB269" s="106">
        <f t="shared" si="186"/>
        <v>6753.9048540880367</v>
      </c>
      <c r="AC269" s="67"/>
      <c r="AD269" s="64" t="s">
        <v>39</v>
      </c>
      <c r="AF269" s="152"/>
      <c r="AG269" s="153"/>
      <c r="AH269" s="153"/>
      <c r="AI269" s="153"/>
      <c r="AJ269" s="153"/>
      <c r="AK269" s="153"/>
      <c r="AL269" s="153"/>
      <c r="AM269" s="153"/>
      <c r="AN269" s="153"/>
      <c r="AO269" s="153"/>
      <c r="AP269" s="154"/>
    </row>
    <row r="270" spans="1:42" s="83" customFormat="1" ht="14.15" customHeight="1">
      <c r="A270" s="3"/>
      <c r="B270" s="20" t="s">
        <v>28</v>
      </c>
      <c r="C270" s="111">
        <f>INDEX(Inputs!F$4:F$183,MATCH($B270&amp;$C$256,Inputs!$E$4:$E$183,0))</f>
        <v>594.89990237365907</v>
      </c>
      <c r="D270" s="111">
        <f>INDEX(Inputs!G$4:G$183,MATCH($B270&amp;$C$256,Inputs!$E$4:$E$183,0))</f>
        <v>599.5426298875359</v>
      </c>
      <c r="E270" s="111">
        <f>INDEX(Inputs!H$4:H$183,MATCH($B270&amp;$C$256,Inputs!$E$4:$E$183,0))</f>
        <v>604.76915842260632</v>
      </c>
      <c r="F270" s="111">
        <f>INDEX(Inputs!I$4:I$183,MATCH($B270&amp;$C$256,Inputs!$E$4:$E$183,0))</f>
        <v>609.00845919079404</v>
      </c>
      <c r="G270" s="111">
        <f>INDEX(Inputs!J$4:J$183,MATCH($B270&amp;$C$256,Inputs!$E$4:$E$183,0))</f>
        <v>613.66223269384307</v>
      </c>
      <c r="H270" s="111">
        <f>INDEX(Inputs!K$4:K$183,MATCH($B270&amp;$C$256,Inputs!$E$4:$E$183,0))</f>
        <v>620.31290632663263</v>
      </c>
      <c r="I270" s="111">
        <f>INDEX(Inputs!L$4:L$183,MATCH($B270&amp;$C$256,Inputs!$E$4:$E$183,0))</f>
        <v>623.71607983376521</v>
      </c>
      <c r="J270" s="111">
        <f>INDEX(Inputs!M$4:M$183,MATCH($B270&amp;$C$256,Inputs!$E$4:$E$183,0))</f>
        <v>626.58796667592696</v>
      </c>
      <c r="K270" s="34"/>
      <c r="L270" s="34"/>
      <c r="M270" s="34"/>
      <c r="N270" s="34"/>
      <c r="O270" s="34"/>
      <c r="P270" s="34"/>
      <c r="Q270" s="109">
        <v>632.56118247641109</v>
      </c>
      <c r="R270" s="109">
        <v>637.90716157840734</v>
      </c>
      <c r="S270" s="109">
        <v>643.40626575007593</v>
      </c>
      <c r="T270" s="109">
        <v>649.06728080807989</v>
      </c>
      <c r="U270" s="109">
        <v>654.87707974186355</v>
      </c>
      <c r="V270" s="109">
        <v>660.78340383617569</v>
      </c>
      <c r="W270" s="106">
        <f t="shared" si="181"/>
        <v>632.56118247641109</v>
      </c>
      <c r="X270" s="106">
        <f t="shared" si="182"/>
        <v>637.90716157840734</v>
      </c>
      <c r="Y270" s="106">
        <f t="shared" si="183"/>
        <v>643.40626575007593</v>
      </c>
      <c r="Z270" s="106">
        <f t="shared" si="184"/>
        <v>649.06728080807989</v>
      </c>
      <c r="AA270" s="106">
        <f t="shared" si="185"/>
        <v>654.87707974186355</v>
      </c>
      <c r="AB270" s="106">
        <f t="shared" si="186"/>
        <v>660.78340383617569</v>
      </c>
      <c r="AC270" s="67"/>
      <c r="AD270" s="64" t="s">
        <v>39</v>
      </c>
      <c r="AF270" s="152"/>
      <c r="AG270" s="153"/>
      <c r="AH270" s="153"/>
      <c r="AI270" s="153"/>
      <c r="AJ270" s="153"/>
      <c r="AK270" s="153"/>
      <c r="AL270" s="153"/>
      <c r="AM270" s="153"/>
      <c r="AN270" s="153"/>
      <c r="AO270" s="153"/>
      <c r="AP270" s="154"/>
    </row>
    <row r="271" spans="1:42" s="83" customFormat="1" ht="14.5" customHeight="1" thickBot="1">
      <c r="A271" s="3"/>
      <c r="B271" s="20" t="s">
        <v>29</v>
      </c>
      <c r="C271" s="111">
        <f>INDEX(Inputs!F$4:F$183,MATCH($B271&amp;$C$256,Inputs!$E$4:$E$183,0))</f>
        <v>254.53857227503843</v>
      </c>
      <c r="D271" s="111">
        <f>INDEX(Inputs!G$4:G$183,MATCH($B271&amp;$C$256,Inputs!$E$4:$E$183,0))</f>
        <v>255.18952584367554</v>
      </c>
      <c r="E271" s="111">
        <f>INDEX(Inputs!H$4:H$183,MATCH($B271&amp;$C$256,Inputs!$E$4:$E$183,0))</f>
        <v>256.24023595843568</v>
      </c>
      <c r="F271" s="111">
        <f>INDEX(Inputs!I$4:I$183,MATCH($B271&amp;$C$256,Inputs!$E$4:$E$183,0))</f>
        <v>257.01599835198613</v>
      </c>
      <c r="G271" s="111">
        <f>INDEX(Inputs!J$4:J$183,MATCH($B271&amp;$C$256,Inputs!$E$4:$E$183,0))</f>
        <v>258.7177683262845</v>
      </c>
      <c r="H271" s="111">
        <f>INDEX(Inputs!K$4:K$183,MATCH($B271&amp;$C$256,Inputs!$E$4:$E$183,0))</f>
        <v>260.59915954788465</v>
      </c>
      <c r="I271" s="111">
        <f>INDEX(Inputs!L$4:L$183,MATCH($B271&amp;$C$256,Inputs!$E$4:$E$183,0))</f>
        <v>262.08934082303182</v>
      </c>
      <c r="J271" s="111">
        <f>INDEX(Inputs!M$4:M$183,MATCH($B271&amp;$C$256,Inputs!$E$4:$E$183,0))</f>
        <v>263.9381756253631</v>
      </c>
      <c r="K271" s="34"/>
      <c r="L271" s="34"/>
      <c r="M271" s="34"/>
      <c r="N271" s="34"/>
      <c r="O271" s="34"/>
      <c r="P271" s="34"/>
      <c r="Q271" s="109">
        <v>263.81032703612601</v>
      </c>
      <c r="R271" s="109">
        <v>265.1560737501859</v>
      </c>
      <c r="S271" s="109">
        <v>266.35492712028952</v>
      </c>
      <c r="T271" s="109">
        <v>267.53887521874719</v>
      </c>
      <c r="U271" s="109">
        <v>268.73297878268562</v>
      </c>
      <c r="V271" s="109">
        <v>269.95507289619133</v>
      </c>
      <c r="W271" s="106">
        <f t="shared" si="181"/>
        <v>263.81032703612601</v>
      </c>
      <c r="X271" s="106">
        <f t="shared" si="182"/>
        <v>265.1560737501859</v>
      </c>
      <c r="Y271" s="106">
        <f t="shared" si="183"/>
        <v>266.35492712028952</v>
      </c>
      <c r="Z271" s="106">
        <f t="shared" si="184"/>
        <v>267.53887521874719</v>
      </c>
      <c r="AA271" s="106">
        <f t="shared" si="185"/>
        <v>268.73297878268562</v>
      </c>
      <c r="AB271" s="106">
        <f t="shared" si="186"/>
        <v>269.95507289619133</v>
      </c>
      <c r="AC271" s="67"/>
      <c r="AD271" s="64" t="s">
        <v>39</v>
      </c>
      <c r="AF271" s="155"/>
      <c r="AG271" s="156"/>
      <c r="AH271" s="156"/>
      <c r="AI271" s="156"/>
      <c r="AJ271" s="156"/>
      <c r="AK271" s="156"/>
      <c r="AL271" s="156"/>
      <c r="AM271" s="156"/>
      <c r="AN271" s="156"/>
      <c r="AO271" s="156"/>
      <c r="AP271" s="157"/>
    </row>
    <row r="272" spans="1:42" s="83" customFormat="1" ht="13">
      <c r="A272" s="3"/>
      <c r="B272" s="20" t="s">
        <v>30</v>
      </c>
      <c r="C272" s="111">
        <f>INDEX(Inputs!F$4:F$183,MATCH($B272&amp;$C$256,Inputs!$E$4:$E$183,0))</f>
        <v>1035.0290512867796</v>
      </c>
      <c r="D272" s="111">
        <f>INDEX(Inputs!G$4:G$183,MATCH($B272&amp;$C$256,Inputs!$E$4:$E$183,0))</f>
        <v>1041.4918714464934</v>
      </c>
      <c r="E272" s="111">
        <f>INDEX(Inputs!H$4:H$183,MATCH($B272&amp;$C$256,Inputs!$E$4:$E$183,0))</f>
        <v>1045.6016958445166</v>
      </c>
      <c r="F272" s="111">
        <f>INDEX(Inputs!I$4:I$183,MATCH($B272&amp;$C$256,Inputs!$E$4:$E$183,0))</f>
        <v>1050.2320848671875</v>
      </c>
      <c r="G272" s="111">
        <f>INDEX(Inputs!J$4:J$183,MATCH($B272&amp;$C$256,Inputs!$E$4:$E$183,0))</f>
        <v>1058.5860604408522</v>
      </c>
      <c r="H272" s="111">
        <f>INDEX(Inputs!K$4:K$183,MATCH($B272&amp;$C$256,Inputs!$E$4:$E$183,0))</f>
        <v>1066.5215847367169</v>
      </c>
      <c r="I272" s="111">
        <f>INDEX(Inputs!L$4:L$183,MATCH($B272&amp;$C$256,Inputs!$E$4:$E$183,0))</f>
        <v>1072.0017098195524</v>
      </c>
      <c r="J272" s="111">
        <f>INDEX(Inputs!M$4:M$183,MATCH($B272&amp;$C$256,Inputs!$E$4:$E$183,0))</f>
        <v>1076.931661138949</v>
      </c>
      <c r="K272" s="34"/>
      <c r="L272" s="34"/>
      <c r="M272" s="34"/>
      <c r="N272" s="34"/>
      <c r="O272" s="34"/>
      <c r="P272" s="34"/>
      <c r="Q272" s="109">
        <v>1082.9677999297269</v>
      </c>
      <c r="R272" s="109">
        <v>1087.1228477718885</v>
      </c>
      <c r="S272" s="109">
        <v>1090.7399057086025</v>
      </c>
      <c r="T272" s="109">
        <v>1094.1963550509363</v>
      </c>
      <c r="U272" s="109">
        <v>1097.7325213681636</v>
      </c>
      <c r="V272" s="109">
        <v>1101.3173755078765</v>
      </c>
      <c r="W272" s="106">
        <f t="shared" si="181"/>
        <v>1082.9677999297269</v>
      </c>
      <c r="X272" s="106">
        <f t="shared" si="182"/>
        <v>1087.1228477718885</v>
      </c>
      <c r="Y272" s="106">
        <f t="shared" si="183"/>
        <v>1090.7399057086025</v>
      </c>
      <c r="Z272" s="106">
        <f t="shared" si="184"/>
        <v>1094.1963550509363</v>
      </c>
      <c r="AA272" s="106">
        <f t="shared" si="185"/>
        <v>1097.7325213681636</v>
      </c>
      <c r="AB272" s="106">
        <f t="shared" si="186"/>
        <v>1101.3173755078765</v>
      </c>
      <c r="AC272" s="67"/>
      <c r="AD272" s="64" t="s">
        <v>39</v>
      </c>
    </row>
    <row r="273" spans="1:42" s="83" customFormat="1" ht="13">
      <c r="A273" s="3"/>
      <c r="B273" s="20" t="s">
        <v>31</v>
      </c>
      <c r="C273" s="111">
        <f>INDEX(Inputs!F$4:F$183,MATCH($B273&amp;$C$256,Inputs!$E$4:$E$183,0))</f>
        <v>2502.2348632229505</v>
      </c>
      <c r="D273" s="111">
        <f>INDEX(Inputs!G$4:G$183,MATCH($B273&amp;$C$256,Inputs!$E$4:$E$183,0))</f>
        <v>2528.9185833094998</v>
      </c>
      <c r="E273" s="111">
        <f>INDEX(Inputs!H$4:H$183,MATCH($B273&amp;$C$256,Inputs!$E$4:$E$183,0))</f>
        <v>2552.9533368990719</v>
      </c>
      <c r="F273" s="111">
        <f>INDEX(Inputs!I$4:I$183,MATCH($B273&amp;$C$256,Inputs!$E$4:$E$183,0))</f>
        <v>2580.6961397190544</v>
      </c>
      <c r="G273" s="111">
        <f>INDEX(Inputs!J$4:J$183,MATCH($B273&amp;$C$256,Inputs!$E$4:$E$183,0))</f>
        <v>2608.2568471598943</v>
      </c>
      <c r="H273" s="111">
        <f>INDEX(Inputs!K$4:K$183,MATCH($B273&amp;$C$256,Inputs!$E$4:$E$183,0))</f>
        <v>2630.8301248959515</v>
      </c>
      <c r="I273" s="111">
        <f>INDEX(Inputs!L$4:L$183,MATCH($B273&amp;$C$256,Inputs!$E$4:$E$183,0))</f>
        <v>2633.7756443501285</v>
      </c>
      <c r="J273" s="111">
        <f>INDEX(Inputs!M$4:M$183,MATCH($B273&amp;$C$256,Inputs!$E$4:$E$183,0))</f>
        <v>2642.6317806643415</v>
      </c>
      <c r="K273" s="34"/>
      <c r="L273" s="34"/>
      <c r="M273" s="34"/>
      <c r="N273" s="34"/>
      <c r="O273" s="34"/>
      <c r="P273" s="34"/>
      <c r="Q273" s="109">
        <v>2700.6646761532461</v>
      </c>
      <c r="R273" s="109">
        <v>2719.6334631264458</v>
      </c>
      <c r="S273" s="109">
        <v>2736.1748377666581</v>
      </c>
      <c r="T273" s="109">
        <v>2751.3650425982491</v>
      </c>
      <c r="U273" s="109">
        <v>2764.4670317503519</v>
      </c>
      <c r="V273" s="109">
        <v>2777.2645282361864</v>
      </c>
      <c r="W273" s="106">
        <f t="shared" si="181"/>
        <v>2700.6646761532461</v>
      </c>
      <c r="X273" s="106">
        <f t="shared" si="182"/>
        <v>2719.6334631264458</v>
      </c>
      <c r="Y273" s="106">
        <f t="shared" si="183"/>
        <v>2736.1748377666581</v>
      </c>
      <c r="Z273" s="106">
        <f t="shared" si="184"/>
        <v>2751.3650425982491</v>
      </c>
      <c r="AA273" s="106">
        <f t="shared" si="185"/>
        <v>2764.4670317503519</v>
      </c>
      <c r="AB273" s="106">
        <f t="shared" si="186"/>
        <v>2777.2645282361864</v>
      </c>
      <c r="AC273" s="67"/>
      <c r="AD273" s="64" t="s">
        <v>39</v>
      </c>
    </row>
    <row r="274" spans="1:42" s="83" customFormat="1" ht="13">
      <c r="A274" s="3"/>
      <c r="B274" s="20" t="s">
        <v>32</v>
      </c>
      <c r="C274" s="111">
        <f>INDEX(Inputs!F$4:F$183,MATCH($B274&amp;$C$256,Inputs!$E$4:$E$183,0))</f>
        <v>1727.4284889011947</v>
      </c>
      <c r="D274" s="111">
        <f>INDEX(Inputs!G$4:G$183,MATCH($B274&amp;$C$256,Inputs!$E$4:$E$183,0))</f>
        <v>1749.6142019359734</v>
      </c>
      <c r="E274" s="111">
        <f>INDEX(Inputs!H$4:H$183,MATCH($B274&amp;$C$256,Inputs!$E$4:$E$183,0))</f>
        <v>1773.0105966883211</v>
      </c>
      <c r="F274" s="111">
        <f>INDEX(Inputs!I$4:I$183,MATCH($B274&amp;$C$256,Inputs!$E$4:$E$183,0))</f>
        <v>1797.0360629772708</v>
      </c>
      <c r="G274" s="111">
        <f>INDEX(Inputs!J$4:J$183,MATCH($B274&amp;$C$256,Inputs!$E$4:$E$183,0))</f>
        <v>1827.5180486426877</v>
      </c>
      <c r="H274" s="111">
        <f>INDEX(Inputs!K$4:K$183,MATCH($B274&amp;$C$256,Inputs!$E$4:$E$183,0))</f>
        <v>1850.3038585117542</v>
      </c>
      <c r="I274" s="111">
        <f>INDEX(Inputs!L$4:L$183,MATCH($B274&amp;$C$256,Inputs!$E$4:$E$183,0))</f>
        <v>1863.8162741273215</v>
      </c>
      <c r="J274" s="111">
        <f>INDEX(Inputs!M$4:M$183,MATCH($B274&amp;$C$256,Inputs!$E$4:$E$183,0))</f>
        <v>1879.2698843155792</v>
      </c>
      <c r="K274" s="34"/>
      <c r="L274" s="34"/>
      <c r="M274" s="34"/>
      <c r="N274" s="34"/>
      <c r="O274" s="34"/>
      <c r="P274" s="34"/>
      <c r="Q274" s="109">
        <v>1910.1696453455972</v>
      </c>
      <c r="R274" s="109">
        <v>1928.4145723898973</v>
      </c>
      <c r="S274" s="109">
        <v>1944.4171875257127</v>
      </c>
      <c r="T274" s="109">
        <v>1960.050085295321</v>
      </c>
      <c r="U274" s="109">
        <v>1975.5446464915258</v>
      </c>
      <c r="V274" s="109">
        <v>1991.1695843731068</v>
      </c>
      <c r="W274" s="106">
        <f t="shared" si="181"/>
        <v>1910.1696453455972</v>
      </c>
      <c r="X274" s="106">
        <f t="shared" si="182"/>
        <v>1928.4145723898973</v>
      </c>
      <c r="Y274" s="106">
        <f t="shared" si="183"/>
        <v>1944.4171875257127</v>
      </c>
      <c r="Z274" s="106">
        <f t="shared" si="184"/>
        <v>1960.050085295321</v>
      </c>
      <c r="AA274" s="106">
        <f t="shared" si="185"/>
        <v>1975.5446464915258</v>
      </c>
      <c r="AB274" s="106">
        <f t="shared" si="186"/>
        <v>1991.1695843731068</v>
      </c>
      <c r="AC274" s="68"/>
      <c r="AD274" s="64" t="s">
        <v>39</v>
      </c>
    </row>
    <row r="275" spans="1:42" s="83" customFormat="1" ht="13">
      <c r="A275" s="3"/>
      <c r="B275" s="20" t="s">
        <v>33</v>
      </c>
      <c r="C275" s="111">
        <f>INDEX(Inputs!F$4:F$183,MATCH($B275&amp;$C$256,Inputs!$E$4:$E$183,0))</f>
        <v>309.51874255475451</v>
      </c>
      <c r="D275" s="111">
        <f>INDEX(Inputs!G$4:G$183,MATCH($B275&amp;$C$256,Inputs!$E$4:$E$183,0))</f>
        <v>310.36933286648269</v>
      </c>
      <c r="E275" s="111">
        <f>INDEX(Inputs!H$4:H$183,MATCH($B275&amp;$C$256,Inputs!$E$4:$E$183,0))</f>
        <v>311.37809600380683</v>
      </c>
      <c r="F275" s="111">
        <f>INDEX(Inputs!I$4:I$183,MATCH($B275&amp;$C$256,Inputs!$E$4:$E$183,0))</f>
        <v>312.0241703162622</v>
      </c>
      <c r="G275" s="111">
        <f>INDEX(Inputs!J$4:J$183,MATCH($B275&amp;$C$256,Inputs!$E$4:$E$183,0))</f>
        <v>312.38357834710854</v>
      </c>
      <c r="H275" s="111">
        <f>INDEX(Inputs!K$4:K$183,MATCH($B275&amp;$C$256,Inputs!$E$4:$E$183,0))</f>
        <v>313.32402080981967</v>
      </c>
      <c r="I275" s="111">
        <f>INDEX(Inputs!L$4:L$183,MATCH($B275&amp;$C$256,Inputs!$E$4:$E$183,0))</f>
        <v>314.73942998598227</v>
      </c>
      <c r="J275" s="111">
        <f>INDEX(Inputs!M$4:M$183,MATCH($B275&amp;$C$256,Inputs!$E$4:$E$183,0))</f>
        <v>316.15202823796602</v>
      </c>
      <c r="K275" s="34"/>
      <c r="L275" s="34"/>
      <c r="M275" s="34"/>
      <c r="N275" s="34"/>
      <c r="O275" s="34"/>
      <c r="P275" s="34"/>
      <c r="Q275" s="109">
        <v>318.77722417396836</v>
      </c>
      <c r="R275" s="109">
        <v>319.87524027724618</v>
      </c>
      <c r="S275" s="109">
        <v>320.9720880517396</v>
      </c>
      <c r="T275" s="109">
        <v>322.02303471270892</v>
      </c>
      <c r="U275" s="109">
        <v>323.06354527983081</v>
      </c>
      <c r="V275" s="109">
        <v>324.08344250438199</v>
      </c>
      <c r="W275" s="106">
        <f t="shared" si="181"/>
        <v>318.77722417396836</v>
      </c>
      <c r="X275" s="106">
        <f t="shared" si="182"/>
        <v>319.87524027724618</v>
      </c>
      <c r="Y275" s="106">
        <f t="shared" si="183"/>
        <v>320.9720880517396</v>
      </c>
      <c r="Z275" s="106">
        <f t="shared" si="184"/>
        <v>322.02303471270892</v>
      </c>
      <c r="AA275" s="106">
        <f t="shared" si="185"/>
        <v>323.06354527983081</v>
      </c>
      <c r="AB275" s="106">
        <f t="shared" si="186"/>
        <v>324.08344250438199</v>
      </c>
      <c r="AC275" s="69"/>
      <c r="AD275" s="64" t="s">
        <v>39</v>
      </c>
    </row>
    <row r="276" spans="1:42" s="83" customFormat="1" ht="13">
      <c r="A276" s="3"/>
      <c r="B276" s="20" t="s">
        <v>34</v>
      </c>
      <c r="C276" s="111">
        <f>INDEX(Inputs!F$4:F$183,MATCH($B276&amp;$C$256,Inputs!$E$4:$E$183,0))</f>
        <v>2726.1110045561049</v>
      </c>
      <c r="D276" s="111">
        <f>INDEX(Inputs!G$4:G$183,MATCH($B276&amp;$C$256,Inputs!$E$4:$E$183,0))</f>
        <v>2739.0909074246065</v>
      </c>
      <c r="E276" s="111">
        <f>INDEX(Inputs!H$4:H$183,MATCH($B276&amp;$C$256,Inputs!$E$4:$E$183,0))</f>
        <v>2739.9296415126764</v>
      </c>
      <c r="F276" s="111">
        <f>INDEX(Inputs!I$4:I$183,MATCH($B276&amp;$C$256,Inputs!$E$4:$E$183,0))</f>
        <v>2757.7331277966341</v>
      </c>
      <c r="G276" s="111">
        <f>INDEX(Inputs!J$4:J$183,MATCH($B276&amp;$C$256,Inputs!$E$4:$E$183,0))</f>
        <v>2785.2462829052388</v>
      </c>
      <c r="H276" s="111">
        <f>INDEX(Inputs!K$4:K$183,MATCH($B276&amp;$C$256,Inputs!$E$4:$E$183,0))</f>
        <v>2818.8749988671848</v>
      </c>
      <c r="I276" s="111">
        <f>INDEX(Inputs!L$4:L$183,MATCH($B276&amp;$C$256,Inputs!$E$4:$E$183,0))</f>
        <v>2834.8995876582203</v>
      </c>
      <c r="J276" s="111">
        <f>INDEX(Inputs!M$4:M$183,MATCH($B276&amp;$C$256,Inputs!$E$4:$E$183,0))</f>
        <v>2838.6057246430478</v>
      </c>
      <c r="K276" s="34"/>
      <c r="L276" s="34"/>
      <c r="M276" s="34"/>
      <c r="N276" s="34"/>
      <c r="O276" s="34"/>
      <c r="P276" s="34"/>
      <c r="Q276" s="109">
        <v>2885.4734987496295</v>
      </c>
      <c r="R276" s="109">
        <v>2896.9291541456678</v>
      </c>
      <c r="S276" s="109">
        <v>2907.4302093149845</v>
      </c>
      <c r="T276" s="109">
        <v>2915.9867882077074</v>
      </c>
      <c r="U276" s="109">
        <v>2927.4435347827584</v>
      </c>
      <c r="V276" s="109">
        <v>2938.2783081149473</v>
      </c>
      <c r="W276" s="106">
        <f t="shared" si="181"/>
        <v>2885.4734987496295</v>
      </c>
      <c r="X276" s="106">
        <f t="shared" si="182"/>
        <v>2896.9291541456678</v>
      </c>
      <c r="Y276" s="106">
        <f t="shared" si="183"/>
        <v>2907.4302093149845</v>
      </c>
      <c r="Z276" s="106">
        <f t="shared" si="184"/>
        <v>2915.9867882077074</v>
      </c>
      <c r="AA276" s="106">
        <f t="shared" si="185"/>
        <v>2927.4435347827584</v>
      </c>
      <c r="AB276" s="106">
        <f t="shared" si="186"/>
        <v>2938.2783081149473</v>
      </c>
      <c r="AC276" s="70"/>
      <c r="AD276" s="64" t="s">
        <v>39</v>
      </c>
    </row>
    <row r="277" spans="1:42" s="83" customFormat="1" ht="13">
      <c r="A277" s="3"/>
      <c r="B277" s="20" t="s">
        <v>35</v>
      </c>
      <c r="C277" s="111">
        <f>INDEX(Inputs!F$4:F$183,MATCH($B277&amp;$C$256,Inputs!$E$4:$E$183,0))</f>
        <v>2488.9197852031384</v>
      </c>
      <c r="D277" s="111">
        <f>INDEX(Inputs!G$4:G$183,MATCH($B277&amp;$C$256,Inputs!$E$4:$E$183,0))</f>
        <v>2520.6945048372463</v>
      </c>
      <c r="E277" s="111">
        <f>INDEX(Inputs!H$4:H$183,MATCH($B277&amp;$C$256,Inputs!$E$4:$E$183,0))</f>
        <v>2550.990193340393</v>
      </c>
      <c r="F277" s="111">
        <f>INDEX(Inputs!I$4:I$183,MATCH($B277&amp;$C$256,Inputs!$E$4:$E$183,0))</f>
        <v>2578.8955656073549</v>
      </c>
      <c r="G277" s="111">
        <f>INDEX(Inputs!J$4:J$183,MATCH($B277&amp;$C$256,Inputs!$E$4:$E$183,0))</f>
        <v>2603.9071325464242</v>
      </c>
      <c r="H277" s="111">
        <f>INDEX(Inputs!K$4:K$183,MATCH($B277&amp;$C$256,Inputs!$E$4:$E$183,0))</f>
        <v>2629.7982262645583</v>
      </c>
      <c r="I277" s="111">
        <f>INDEX(Inputs!L$4:L$183,MATCH($B277&amp;$C$256,Inputs!$E$4:$E$183,0))</f>
        <v>2642.1483306272007</v>
      </c>
      <c r="J277" s="111">
        <f>INDEX(Inputs!M$4:M$183,MATCH($B277&amp;$C$256,Inputs!$E$4:$E$183,0))</f>
        <v>2655.4619959383895</v>
      </c>
      <c r="K277" s="34"/>
      <c r="L277" s="34"/>
      <c r="M277" s="34"/>
      <c r="N277" s="34"/>
      <c r="O277" s="34"/>
      <c r="P277" s="34"/>
      <c r="Q277" s="109">
        <v>2705.6761470803367</v>
      </c>
      <c r="R277" s="109">
        <v>2731.607343628019</v>
      </c>
      <c r="S277" s="109">
        <v>2757.1539747161469</v>
      </c>
      <c r="T277" s="109">
        <v>2781.0497706377655</v>
      </c>
      <c r="U277" s="109">
        <v>2803.9872389923125</v>
      </c>
      <c r="V277" s="109">
        <v>2825.4641939259736</v>
      </c>
      <c r="W277" s="106">
        <f t="shared" si="181"/>
        <v>2705.6761470803367</v>
      </c>
      <c r="X277" s="106">
        <f t="shared" si="182"/>
        <v>2731.607343628019</v>
      </c>
      <c r="Y277" s="106">
        <f t="shared" si="183"/>
        <v>2757.1539747161469</v>
      </c>
      <c r="Z277" s="106">
        <f t="shared" si="184"/>
        <v>2781.0497706377655</v>
      </c>
      <c r="AA277" s="106">
        <f t="shared" si="185"/>
        <v>2803.9872389923125</v>
      </c>
      <c r="AB277" s="106">
        <f t="shared" si="186"/>
        <v>2825.4641939259736</v>
      </c>
      <c r="AC277" s="70"/>
      <c r="AD277" s="64" t="s">
        <v>39</v>
      </c>
    </row>
    <row r="278" spans="1:42" s="83" customFormat="1" ht="13">
      <c r="A278" s="3"/>
      <c r="B278" s="20" t="s">
        <v>36</v>
      </c>
      <c r="C278" s="111">
        <f>INDEX(Inputs!F$4:F$183,MATCH($B278&amp;$C$256,Inputs!$E$4:$E$183,0))</f>
        <v>671.48164798443008</v>
      </c>
      <c r="D278" s="111">
        <f>INDEX(Inputs!G$4:G$183,MATCH($B278&amp;$C$256,Inputs!$E$4:$E$183,0))</f>
        <v>676.74040399352293</v>
      </c>
      <c r="E278" s="111">
        <f>INDEX(Inputs!H$4:H$183,MATCH($B278&amp;$C$256,Inputs!$E$4:$E$183,0))</f>
        <v>680.43757336501619</v>
      </c>
      <c r="F278" s="111">
        <f>INDEX(Inputs!I$4:I$183,MATCH($B278&amp;$C$256,Inputs!$E$4:$E$183,0))</f>
        <v>686.03107283114196</v>
      </c>
      <c r="G278" s="111">
        <f>INDEX(Inputs!J$4:J$183,MATCH($B278&amp;$C$256,Inputs!$E$4:$E$183,0))</f>
        <v>690.79384107008798</v>
      </c>
      <c r="H278" s="111">
        <f>INDEX(Inputs!K$4:K$183,MATCH($B278&amp;$C$256,Inputs!$E$4:$E$183,0))</f>
        <v>696.30757343785172</v>
      </c>
      <c r="I278" s="111">
        <f>INDEX(Inputs!L$4:L$183,MATCH($B278&amp;$C$256,Inputs!$E$4:$E$183,0))</f>
        <v>697.44820235858867</v>
      </c>
      <c r="J278" s="111">
        <f>INDEX(Inputs!M$4:M$183,MATCH($B278&amp;$C$256,Inputs!$E$4:$E$183,0))</f>
        <v>699.21111919604505</v>
      </c>
      <c r="K278" s="34"/>
      <c r="L278" s="34"/>
      <c r="M278" s="34"/>
      <c r="N278" s="34"/>
      <c r="O278" s="34"/>
      <c r="P278" s="34"/>
      <c r="Q278" s="109">
        <v>708.15295699012745</v>
      </c>
      <c r="R278" s="109">
        <v>711.80468381000549</v>
      </c>
      <c r="S278" s="109">
        <v>715.39142421849851</v>
      </c>
      <c r="T278" s="109">
        <v>719.11335381448532</v>
      </c>
      <c r="U278" s="109">
        <v>722.45070433870251</v>
      </c>
      <c r="V278" s="109">
        <v>725.887461053224</v>
      </c>
      <c r="W278" s="106">
        <f t="shared" si="181"/>
        <v>708.15295699012745</v>
      </c>
      <c r="X278" s="106">
        <f t="shared" si="182"/>
        <v>711.80468381000549</v>
      </c>
      <c r="Y278" s="106">
        <f t="shared" si="183"/>
        <v>715.39142421849851</v>
      </c>
      <c r="Z278" s="106">
        <f t="shared" si="184"/>
        <v>719.11335381448532</v>
      </c>
      <c r="AA278" s="106">
        <f t="shared" si="185"/>
        <v>722.45070433870251</v>
      </c>
      <c r="AB278" s="106">
        <f t="shared" si="186"/>
        <v>725.887461053224</v>
      </c>
      <c r="AC278" s="70"/>
      <c r="AD278" s="64" t="s">
        <v>39</v>
      </c>
    </row>
    <row r="279" spans="1:42" s="83" customFormat="1" ht="13">
      <c r="A279" s="3"/>
      <c r="B279" s="20" t="s">
        <v>37</v>
      </c>
      <c r="C279" s="111">
        <f>INDEX(Inputs!F$4:F$183,MATCH($B279&amp;$C$256,Inputs!$E$4:$E$183,0))</f>
        <v>2174.2459213476677</v>
      </c>
      <c r="D279" s="111">
        <f>INDEX(Inputs!G$4:G$183,MATCH($B279&amp;$C$256,Inputs!$E$4:$E$183,0))</f>
        <v>2183.9310404699754</v>
      </c>
      <c r="E279" s="111">
        <f>INDEX(Inputs!H$4:H$183,MATCH($B279&amp;$C$256,Inputs!$E$4:$E$183,0))</f>
        <v>2195.9788746464956</v>
      </c>
      <c r="F279" s="111">
        <f>INDEX(Inputs!I$4:I$183,MATCH($B279&amp;$C$256,Inputs!$E$4:$E$183,0))</f>
        <v>2208.4786934385033</v>
      </c>
      <c r="G279" s="111">
        <f>INDEX(Inputs!J$4:J$183,MATCH($B279&amp;$C$256,Inputs!$E$4:$E$183,0))</f>
        <v>2224.4003507153352</v>
      </c>
      <c r="H279" s="111">
        <f>INDEX(Inputs!K$4:K$183,MATCH($B279&amp;$C$256,Inputs!$E$4:$E$183,0))</f>
        <v>2241.8403460017589</v>
      </c>
      <c r="I279" s="111">
        <f>INDEX(Inputs!L$4:L$183,MATCH($B279&amp;$C$256,Inputs!$E$4:$E$183,0))</f>
        <v>2257.0216006051942</v>
      </c>
      <c r="J279" s="111">
        <f>INDEX(Inputs!M$4:M$183,MATCH($B279&amp;$C$256,Inputs!$E$4:$E$183,0))</f>
        <v>2268.3950619459029</v>
      </c>
      <c r="K279" s="34"/>
      <c r="L279" s="34"/>
      <c r="M279" s="34"/>
      <c r="N279" s="34"/>
      <c r="O279" s="34"/>
      <c r="P279" s="34"/>
      <c r="Q279" s="109">
        <v>2270.6991135838762</v>
      </c>
      <c r="R279" s="109">
        <v>2281.9075600402284</v>
      </c>
      <c r="S279" s="109">
        <v>2292.6293126645219</v>
      </c>
      <c r="T279" s="109">
        <v>2303.0129683304613</v>
      </c>
      <c r="U279" s="109">
        <v>2313.0073118244295</v>
      </c>
      <c r="V279" s="109">
        <v>2323.2453117147784</v>
      </c>
      <c r="W279" s="106">
        <f t="shared" si="181"/>
        <v>2270.6991135838762</v>
      </c>
      <c r="X279" s="106">
        <f t="shared" si="182"/>
        <v>2281.9075600402284</v>
      </c>
      <c r="Y279" s="106">
        <f t="shared" si="183"/>
        <v>2292.6293126645219</v>
      </c>
      <c r="Z279" s="106">
        <f t="shared" si="184"/>
        <v>2303.0129683304613</v>
      </c>
      <c r="AA279" s="106">
        <f t="shared" si="185"/>
        <v>2313.0073118244295</v>
      </c>
      <c r="AB279" s="106">
        <f t="shared" si="186"/>
        <v>2323.2453117147784</v>
      </c>
      <c r="AC279" s="70"/>
      <c r="AD279" s="64" t="s">
        <v>39</v>
      </c>
    </row>
    <row r="280" spans="1:42" s="83" customFormat="1" ht="13">
      <c r="A280" s="3"/>
      <c r="B280" s="21" t="s">
        <v>40</v>
      </c>
      <c r="C280" s="29">
        <f>AVERAGE(C260:C279)</f>
        <v>1527.6682822946971</v>
      </c>
      <c r="D280" s="135">
        <f t="shared" ref="D280:AB280" si="188">AVERAGE(D260:D279)</f>
        <v>1543.5356782295441</v>
      </c>
      <c r="E280" s="135">
        <f t="shared" si="188"/>
        <v>1557.5897612092533</v>
      </c>
      <c r="F280" s="135">
        <f t="shared" si="188"/>
        <v>1574.6492483101179</v>
      </c>
      <c r="G280" s="135">
        <f t="shared" si="188"/>
        <v>1594.6514077473273</v>
      </c>
      <c r="H280" s="135">
        <f t="shared" si="188"/>
        <v>1613.4325875672916</v>
      </c>
      <c r="I280" s="135">
        <f t="shared" si="188"/>
        <v>1803.7660203623325</v>
      </c>
      <c r="J280" s="135">
        <f t="shared" si="188"/>
        <v>1815.0521613188073</v>
      </c>
      <c r="K280" s="29"/>
      <c r="L280" s="29"/>
      <c r="M280" s="29"/>
      <c r="N280" s="29"/>
      <c r="O280" s="29"/>
      <c r="P280" s="29"/>
      <c r="Q280" s="135">
        <f t="shared" si="188"/>
        <v>1770.8896058244736</v>
      </c>
      <c r="R280" s="135">
        <f t="shared" si="188"/>
        <v>1783.8180074285476</v>
      </c>
      <c r="S280" s="135">
        <f t="shared" si="188"/>
        <v>1795.6087636435714</v>
      </c>
      <c r="T280" s="135">
        <f t="shared" si="188"/>
        <v>1806.8264438455451</v>
      </c>
      <c r="U280" s="135">
        <f t="shared" si="188"/>
        <v>1817.585998822502</v>
      </c>
      <c r="V280" s="135">
        <f t="shared" si="188"/>
        <v>1828.3865330249887</v>
      </c>
      <c r="W280" s="136">
        <f t="shared" si="188"/>
        <v>1770.8896058244736</v>
      </c>
      <c r="X280" s="136">
        <f t="shared" si="188"/>
        <v>1783.8180074285476</v>
      </c>
      <c r="Y280" s="136">
        <f t="shared" si="188"/>
        <v>1795.6087636435714</v>
      </c>
      <c r="Z280" s="136">
        <f t="shared" si="188"/>
        <v>1806.8264438455451</v>
      </c>
      <c r="AA280" s="136">
        <f t="shared" si="188"/>
        <v>1817.585998822502</v>
      </c>
      <c r="AB280" s="136">
        <f t="shared" si="188"/>
        <v>1828.3865330249887</v>
      </c>
      <c r="AC280" s="80"/>
      <c r="AD280" s="64" t="s">
        <v>39</v>
      </c>
    </row>
    <row r="281" spans="1:42">
      <c r="C281" s="6"/>
    </row>
    <row r="282" spans="1:42" s="103" customFormat="1" ht="18">
      <c r="A282" s="102" t="s">
        <v>70</v>
      </c>
      <c r="C282" s="104"/>
      <c r="D282" s="104"/>
      <c r="E282" s="104"/>
      <c r="F282" s="104"/>
      <c r="G282" s="104"/>
      <c r="H282" s="102" t="s">
        <v>70</v>
      </c>
      <c r="I282" s="104"/>
      <c r="J282" s="104"/>
      <c r="K282" s="104"/>
      <c r="L282" s="104"/>
      <c r="M282" s="104"/>
      <c r="N282" s="104"/>
      <c r="O282" s="102" t="s">
        <v>70</v>
      </c>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5"/>
    </row>
  </sheetData>
  <mergeCells count="40">
    <mergeCell ref="AF120:AP132"/>
    <mergeCell ref="K117:P117"/>
    <mergeCell ref="K7:P7"/>
    <mergeCell ref="AC7:AC8"/>
    <mergeCell ref="AD7:AD8"/>
    <mergeCell ref="AF8:AP18"/>
    <mergeCell ref="AF34:AP46"/>
    <mergeCell ref="AF63:AP75"/>
    <mergeCell ref="AF92:AP104"/>
    <mergeCell ref="K33:P33"/>
    <mergeCell ref="AC33:AC34"/>
    <mergeCell ref="AD33:AD34"/>
    <mergeCell ref="K61:P61"/>
    <mergeCell ref="K89:P89"/>
    <mergeCell ref="AC61:AC62"/>
    <mergeCell ref="AD61:AD62"/>
    <mergeCell ref="AC145:AC146"/>
    <mergeCell ref="AD145:AD146"/>
    <mergeCell ref="AC89:AC90"/>
    <mergeCell ref="AD89:AD90"/>
    <mergeCell ref="AD257:AD258"/>
    <mergeCell ref="AC117:AC118"/>
    <mergeCell ref="AD117:AD118"/>
    <mergeCell ref="AC173:AC174"/>
    <mergeCell ref="AD173:AD174"/>
    <mergeCell ref="AC201:AC202"/>
    <mergeCell ref="AD201:AD202"/>
    <mergeCell ref="AC229:AC230"/>
    <mergeCell ref="AD229:AD230"/>
    <mergeCell ref="AC257:AC258"/>
    <mergeCell ref="AF259:AP271"/>
    <mergeCell ref="AF147:AP158"/>
    <mergeCell ref="AF175:AP187"/>
    <mergeCell ref="AF203:AP215"/>
    <mergeCell ref="AF231:AP243"/>
    <mergeCell ref="K145:P145"/>
    <mergeCell ref="K173:P173"/>
    <mergeCell ref="K201:P201"/>
    <mergeCell ref="K229:P229"/>
    <mergeCell ref="K257:P257"/>
  </mergeCells>
  <conditionalFormatting sqref="B260:J279 B38:D56 AD59:AD60 AD87:AD88 AD171:AD172 AD3 B36:B37 D36:J37 B64:B65 D64:J65 B92:B93 D92:J93 B120:B121 D120:J121 B148:B149 D148:J149 B196:J196 K34:P55 K63:P83 K91:P111 K119:P139 K147:P167 K175:P175 K203:P224 K231:P251 K259:P279 K8:P27 B59:V59 B199:V199 B3:V3 B255:V255 B143:V143 B115:V115 B87:V87 B171:V171 B252:P253 E56:V56 B84:P84 B112:P112 B140:P141 B168:P168 B280:P280 C28:P28 Q92:V112 Q232:V253 Q64:V85 Q10:V28 Q205:V205 Q209:V209 Q224:V225 Q148:V168 Q260:V280 E38:J55 B66:J83 B94:J111 B122:J139 B150:J167 B176:N195 B204:J224 B232:J251 Q176:V196 Q36:V55 Q120:V141">
    <cfRule type="cellIs" dxfId="113" priority="195" operator="equal">
      <formula>0</formula>
    </cfRule>
  </conditionalFormatting>
  <conditionalFormatting sqref="D232:J233">
    <cfRule type="cellIs" dxfId="112" priority="194" operator="equal">
      <formula>0</formula>
    </cfRule>
  </conditionalFormatting>
  <conditionalFormatting sqref="D120:J139 C122:C139">
    <cfRule type="cellIs" dxfId="111" priority="193" operator="equal">
      <formula>0</formula>
    </cfRule>
  </conditionalFormatting>
  <conditionalFormatting sqref="D92:J111 C94:C111">
    <cfRule type="cellIs" dxfId="110" priority="192" operator="equal">
      <formula>0</formula>
    </cfRule>
  </conditionalFormatting>
  <conditionalFormatting sqref="AC64:AC77">
    <cfRule type="cellIs" dxfId="109" priority="148" operator="equal">
      <formula>0</formula>
    </cfRule>
  </conditionalFormatting>
  <conditionalFormatting sqref="D176:J195 C178:C195">
    <cfRule type="cellIs" dxfId="108" priority="191" operator="equal">
      <formula>0</formula>
    </cfRule>
  </conditionalFormatting>
  <conditionalFormatting sqref="K64:P83">
    <cfRule type="cellIs" dxfId="107" priority="190" operator="equal">
      <formula>0</formula>
    </cfRule>
  </conditionalFormatting>
  <conditionalFormatting sqref="K92:P111">
    <cfRule type="cellIs" dxfId="106" priority="189" operator="equal">
      <formula>0</formula>
    </cfRule>
  </conditionalFormatting>
  <conditionalFormatting sqref="K120:P139">
    <cfRule type="cellIs" dxfId="105" priority="188" operator="equal">
      <formula>0</formula>
    </cfRule>
  </conditionalFormatting>
  <conditionalFormatting sqref="K148:P167">
    <cfRule type="cellIs" dxfId="104" priority="187" operator="equal">
      <formula>0</formula>
    </cfRule>
  </conditionalFormatting>
  <conditionalFormatting sqref="K176:N195">
    <cfRule type="cellIs" dxfId="103" priority="186" operator="equal">
      <formula>0</formula>
    </cfRule>
  </conditionalFormatting>
  <conditionalFormatting sqref="K204:P223">
    <cfRule type="cellIs" dxfId="102" priority="185" operator="equal">
      <formula>0</formula>
    </cfRule>
  </conditionalFormatting>
  <conditionalFormatting sqref="K232:P251">
    <cfRule type="cellIs" dxfId="101" priority="184" operator="equal">
      <formula>0</formula>
    </cfRule>
  </conditionalFormatting>
  <conditionalFormatting sqref="K260:P279">
    <cfRule type="cellIs" dxfId="100" priority="183" operator="equal">
      <formula>0</formula>
    </cfRule>
  </conditionalFormatting>
  <conditionalFormatting sqref="Q165:V165">
    <cfRule type="cellIs" dxfId="99" priority="182" operator="equal">
      <formula>0</formula>
    </cfRule>
  </conditionalFormatting>
  <conditionalFormatting sqref="Q232:V251">
    <cfRule type="cellIs" dxfId="98" priority="181" operator="equal">
      <formula>0</formula>
    </cfRule>
  </conditionalFormatting>
  <conditionalFormatting sqref="R260:V279">
    <cfRule type="cellIs" dxfId="97" priority="180" operator="equal">
      <formula>0</formula>
    </cfRule>
  </conditionalFormatting>
  <conditionalFormatting sqref="R273:V279">
    <cfRule type="cellIs" dxfId="96" priority="179" operator="equal">
      <formula>0</formula>
    </cfRule>
  </conditionalFormatting>
  <conditionalFormatting sqref="AD199">
    <cfRule type="cellIs" dxfId="95" priority="175" operator="equal">
      <formula>0</formula>
    </cfRule>
  </conditionalFormatting>
  <conditionalFormatting sqref="AD169">
    <cfRule type="cellIs" dxfId="94" priority="171" operator="equal">
      <formula>0</formula>
    </cfRule>
  </conditionalFormatting>
  <conditionalFormatting sqref="AD115">
    <cfRule type="cellIs" dxfId="93" priority="165" operator="equal">
      <formula>0</formula>
    </cfRule>
  </conditionalFormatting>
  <conditionalFormatting sqref="AD85">
    <cfRule type="cellIs" dxfId="92" priority="164" operator="equal">
      <formula>0</formula>
    </cfRule>
  </conditionalFormatting>
  <conditionalFormatting sqref="AD57">
    <cfRule type="cellIs" dxfId="91" priority="163" operator="equal">
      <formula>0</formula>
    </cfRule>
  </conditionalFormatting>
  <conditionalFormatting sqref="AD38:AD41 AD43:AD56">
    <cfRule type="cellIs" dxfId="90" priority="162" operator="equal">
      <formula>0</formula>
    </cfRule>
  </conditionalFormatting>
  <conditionalFormatting sqref="AD36:AD56">
    <cfRule type="cellIs" dxfId="89" priority="159" operator="equal">
      <formula>0</formula>
    </cfRule>
  </conditionalFormatting>
  <conditionalFormatting sqref="AD42">
    <cfRule type="cellIs" dxfId="88" priority="158" operator="equal">
      <formula>0</formula>
    </cfRule>
  </conditionalFormatting>
  <conditionalFormatting sqref="AC36:AC49">
    <cfRule type="cellIs" dxfId="87" priority="157" operator="equal">
      <formula>0</formula>
    </cfRule>
  </conditionalFormatting>
  <conditionalFormatting sqref="AD36:AD56">
    <cfRule type="cellIs" dxfId="86" priority="152" operator="equal">
      <formula>0</formula>
    </cfRule>
  </conditionalFormatting>
  <conditionalFormatting sqref="AC148:AC161">
    <cfRule type="cellIs" dxfId="85" priority="124" operator="equal">
      <formula>0</formula>
    </cfRule>
  </conditionalFormatting>
  <conditionalFormatting sqref="AC92:AC105">
    <cfRule type="cellIs" dxfId="84" priority="140" operator="equal">
      <formula>0</formula>
    </cfRule>
  </conditionalFormatting>
  <conditionalFormatting sqref="AC120:AC133">
    <cfRule type="cellIs" dxfId="83" priority="132" operator="equal">
      <formula>0</formula>
    </cfRule>
  </conditionalFormatting>
  <conditionalFormatting sqref="AC176:AC189">
    <cfRule type="cellIs" dxfId="82" priority="116" operator="equal">
      <formula>0</formula>
    </cfRule>
  </conditionalFormatting>
  <conditionalFormatting sqref="AC204:AC217">
    <cfRule type="cellIs" dxfId="81" priority="108" operator="equal">
      <formula>0</formula>
    </cfRule>
  </conditionalFormatting>
  <conditionalFormatting sqref="AD266">
    <cfRule type="cellIs" dxfId="80" priority="91" operator="equal">
      <formula>0</formula>
    </cfRule>
  </conditionalFormatting>
  <conditionalFormatting sqref="AC232:AC245">
    <cfRule type="cellIs" dxfId="79" priority="100" operator="equal">
      <formula>0</formula>
    </cfRule>
  </conditionalFormatting>
  <conditionalFormatting sqref="AD262:AD265 AD267:AD280">
    <cfRule type="cellIs" dxfId="78" priority="95" operator="equal">
      <formula>0</formula>
    </cfRule>
  </conditionalFormatting>
  <conditionalFormatting sqref="AD260:AD270">
    <cfRule type="cellIs" dxfId="77" priority="92" operator="equal">
      <formula>0</formula>
    </cfRule>
  </conditionalFormatting>
  <conditionalFormatting sqref="AC260:AC273">
    <cfRule type="cellIs" dxfId="76" priority="90" operator="equal">
      <formula>0</formula>
    </cfRule>
  </conditionalFormatting>
  <conditionalFormatting sqref="AD260:AD280">
    <cfRule type="cellIs" dxfId="75" priority="85" operator="equal">
      <formula>0</formula>
    </cfRule>
  </conditionalFormatting>
  <conditionalFormatting sqref="AD64:AD84">
    <cfRule type="cellIs" dxfId="74" priority="84" operator="equal">
      <formula>0</formula>
    </cfRule>
  </conditionalFormatting>
  <conditionalFormatting sqref="AD64:AD84">
    <cfRule type="cellIs" dxfId="73" priority="83" operator="equal">
      <formula>0</formula>
    </cfRule>
  </conditionalFormatting>
  <conditionalFormatting sqref="AD92:AD112">
    <cfRule type="cellIs" dxfId="72" priority="82" operator="equal">
      <formula>0</formula>
    </cfRule>
  </conditionalFormatting>
  <conditionalFormatting sqref="AD92:AD112">
    <cfRule type="cellIs" dxfId="71" priority="81" operator="equal">
      <formula>0</formula>
    </cfRule>
  </conditionalFormatting>
  <conditionalFormatting sqref="AD204:AD224">
    <cfRule type="cellIs" dxfId="70" priority="80" operator="equal">
      <formula>0</formula>
    </cfRule>
  </conditionalFormatting>
  <conditionalFormatting sqref="AD204:AD224">
    <cfRule type="cellIs" dxfId="69" priority="79" operator="equal">
      <formula>0</formula>
    </cfRule>
  </conditionalFormatting>
  <conditionalFormatting sqref="AD232:AD252">
    <cfRule type="cellIs" dxfId="68" priority="78" operator="equal">
      <formula>0</formula>
    </cfRule>
  </conditionalFormatting>
  <conditionalFormatting sqref="AD232:AD252">
    <cfRule type="cellIs" dxfId="67" priority="77" operator="equal">
      <formula>0</formula>
    </cfRule>
  </conditionalFormatting>
  <conditionalFormatting sqref="Q167:V167">
    <cfRule type="cellIs" dxfId="66" priority="76" operator="equal">
      <formula>0</formula>
    </cfRule>
  </conditionalFormatting>
  <conditionalFormatting sqref="O176:P195">
    <cfRule type="cellIs" dxfId="65" priority="75" operator="equal">
      <formula>0</formula>
    </cfRule>
  </conditionalFormatting>
  <conditionalFormatting sqref="O176:P195">
    <cfRule type="cellIs" dxfId="64" priority="74" operator="equal">
      <formula>0</formula>
    </cfRule>
  </conditionalFormatting>
  <conditionalFormatting sqref="K196:P196">
    <cfRule type="cellIs" dxfId="63" priority="73" operator="equal">
      <formula>0</formula>
    </cfRule>
  </conditionalFormatting>
  <conditionalFormatting sqref="C36:J55">
    <cfRule type="cellIs" dxfId="62" priority="72" operator="equal">
      <formula>0</formula>
    </cfRule>
  </conditionalFormatting>
  <conditionalFormatting sqref="C11:J27 B10:B28 D10:J10">
    <cfRule type="cellIs" dxfId="61" priority="71" operator="equal">
      <formula>0</formula>
    </cfRule>
  </conditionalFormatting>
  <conditionalFormatting sqref="AD29">
    <cfRule type="cellIs" dxfId="60" priority="67" operator="equal">
      <formula>0</formula>
    </cfRule>
  </conditionalFormatting>
  <conditionalFormatting sqref="AD11:AD13 AD15:AD28">
    <cfRule type="cellIs" dxfId="59" priority="66" operator="equal">
      <formula>0</formula>
    </cfRule>
  </conditionalFormatting>
  <conditionalFormatting sqref="AD10:AD28">
    <cfRule type="cellIs" dxfId="58" priority="63" operator="equal">
      <formula>0</formula>
    </cfRule>
  </conditionalFormatting>
  <conditionalFormatting sqref="AD14">
    <cfRule type="cellIs" dxfId="57" priority="62" operator="equal">
      <formula>0</formula>
    </cfRule>
  </conditionalFormatting>
  <conditionalFormatting sqref="AC10:AC21">
    <cfRule type="cellIs" dxfId="56" priority="61" operator="equal">
      <formula>0</formula>
    </cfRule>
  </conditionalFormatting>
  <conditionalFormatting sqref="AD10:AD28">
    <cfRule type="cellIs" dxfId="55" priority="56" operator="equal">
      <formula>0</formula>
    </cfRule>
  </conditionalFormatting>
  <conditionalFormatting sqref="C10">
    <cfRule type="cellIs" dxfId="54" priority="55" operator="equal">
      <formula>0</formula>
    </cfRule>
  </conditionalFormatting>
  <conditionalFormatting sqref="R204:V204">
    <cfRule type="cellIs" dxfId="53" priority="54" operator="equal">
      <formula>0</formula>
    </cfRule>
  </conditionalFormatting>
  <conditionalFormatting sqref="C64:J83">
    <cfRule type="cellIs" dxfId="52" priority="53" operator="equal">
      <formula>0</formula>
    </cfRule>
  </conditionalFormatting>
  <conditionalFormatting sqref="C92:J111">
    <cfRule type="cellIs" dxfId="51" priority="52" operator="equal">
      <formula>0</formula>
    </cfRule>
  </conditionalFormatting>
  <conditionalFormatting sqref="C120:J139">
    <cfRule type="cellIs" dxfId="50" priority="51" operator="equal">
      <formula>0</formula>
    </cfRule>
  </conditionalFormatting>
  <conditionalFormatting sqref="C148:J167">
    <cfRule type="cellIs" dxfId="49" priority="50" operator="equal">
      <formula>0</formula>
    </cfRule>
  </conditionalFormatting>
  <conditionalFormatting sqref="Q120:V120">
    <cfRule type="cellIs" dxfId="48" priority="49" operator="equal">
      <formula>0</formula>
    </cfRule>
  </conditionalFormatting>
  <conditionalFormatting sqref="Q120:V120">
    <cfRule type="cellIs" dxfId="47" priority="48" operator="equal">
      <formula>0</formula>
    </cfRule>
  </conditionalFormatting>
  <conditionalFormatting sqref="Q122:V124">
    <cfRule type="cellIs" dxfId="46" priority="47" operator="equal">
      <formula>0</formula>
    </cfRule>
  </conditionalFormatting>
  <conditionalFormatting sqref="Q122:V124">
    <cfRule type="cellIs" dxfId="45" priority="46" operator="equal">
      <formula>0</formula>
    </cfRule>
  </conditionalFormatting>
  <conditionalFormatting sqref="Q126:V139">
    <cfRule type="cellIs" dxfId="44" priority="45" operator="equal">
      <formula>0</formula>
    </cfRule>
  </conditionalFormatting>
  <conditionalFormatting sqref="Q126:V139">
    <cfRule type="cellIs" dxfId="43" priority="44" operator="equal">
      <formula>0</formula>
    </cfRule>
  </conditionalFormatting>
  <conditionalFormatting sqref="Q204:V204">
    <cfRule type="cellIs" dxfId="42" priority="43" operator="equal">
      <formula>0</formula>
    </cfRule>
  </conditionalFormatting>
  <conditionalFormatting sqref="Q204:V204">
    <cfRule type="cellIs" dxfId="41" priority="42" operator="equal">
      <formula>0</formula>
    </cfRule>
  </conditionalFormatting>
  <conditionalFormatting sqref="Q204:V204">
    <cfRule type="cellIs" dxfId="40" priority="41" operator="equal">
      <formula>0</formula>
    </cfRule>
  </conditionalFormatting>
  <conditionalFormatting sqref="Q204:V204">
    <cfRule type="cellIs" dxfId="39" priority="40" operator="equal">
      <formula>0</formula>
    </cfRule>
  </conditionalFormatting>
  <conditionalFormatting sqref="Q204:V204">
    <cfRule type="cellIs" dxfId="38" priority="39" operator="equal">
      <formula>0</formula>
    </cfRule>
  </conditionalFormatting>
  <conditionalFormatting sqref="J71">
    <cfRule type="cellIs" dxfId="37" priority="38" operator="equal">
      <formula>0</formula>
    </cfRule>
  </conditionalFormatting>
  <conditionalFormatting sqref="J79">
    <cfRule type="cellIs" dxfId="36" priority="37" operator="equal">
      <formula>0</formula>
    </cfRule>
  </conditionalFormatting>
  <conditionalFormatting sqref="J99">
    <cfRule type="cellIs" dxfId="35" priority="36" operator="equal">
      <formula>0</formula>
    </cfRule>
  </conditionalFormatting>
  <conditionalFormatting sqref="J107">
    <cfRule type="cellIs" dxfId="34" priority="35" operator="equal">
      <formula>0</formula>
    </cfRule>
  </conditionalFormatting>
  <conditionalFormatting sqref="J127">
    <cfRule type="cellIs" dxfId="33" priority="34" operator="equal">
      <formula>0</formula>
    </cfRule>
  </conditionalFormatting>
  <conditionalFormatting sqref="J135">
    <cfRule type="cellIs" dxfId="32" priority="33" operator="equal">
      <formula>0</formula>
    </cfRule>
  </conditionalFormatting>
  <conditionalFormatting sqref="J155">
    <cfRule type="cellIs" dxfId="31" priority="32" operator="equal">
      <formula>0</formula>
    </cfRule>
  </conditionalFormatting>
  <conditionalFormatting sqref="J163">
    <cfRule type="cellIs" dxfId="30" priority="31" operator="equal">
      <formula>0</formula>
    </cfRule>
  </conditionalFormatting>
  <conditionalFormatting sqref="J183">
    <cfRule type="cellIs" dxfId="29" priority="30" operator="equal">
      <formula>0</formula>
    </cfRule>
  </conditionalFormatting>
  <conditionalFormatting sqref="J191">
    <cfRule type="cellIs" dxfId="28" priority="29" operator="equal">
      <formula>0</formula>
    </cfRule>
  </conditionalFormatting>
  <conditionalFormatting sqref="J211">
    <cfRule type="cellIs" dxfId="27" priority="28" operator="equal">
      <formula>0</formula>
    </cfRule>
  </conditionalFormatting>
  <conditionalFormatting sqref="J211">
    <cfRule type="cellIs" dxfId="26" priority="27" operator="equal">
      <formula>0</formula>
    </cfRule>
  </conditionalFormatting>
  <conditionalFormatting sqref="J219">
    <cfRule type="cellIs" dxfId="25" priority="26" operator="equal">
      <formula>0</formula>
    </cfRule>
  </conditionalFormatting>
  <conditionalFormatting sqref="J219">
    <cfRule type="cellIs" dxfId="24" priority="25" operator="equal">
      <formula>0</formula>
    </cfRule>
  </conditionalFormatting>
  <conditionalFormatting sqref="J239">
    <cfRule type="cellIs" dxfId="23" priority="24" operator="equal">
      <formula>0</formula>
    </cfRule>
  </conditionalFormatting>
  <conditionalFormatting sqref="J239">
    <cfRule type="cellIs" dxfId="22" priority="23" operator="equal">
      <formula>0</formula>
    </cfRule>
  </conditionalFormatting>
  <conditionalFormatting sqref="J247">
    <cfRule type="cellIs" dxfId="21" priority="22" operator="equal">
      <formula>0</formula>
    </cfRule>
  </conditionalFormatting>
  <conditionalFormatting sqref="J247">
    <cfRule type="cellIs" dxfId="20" priority="21" operator="equal">
      <formula>0</formula>
    </cfRule>
  </conditionalFormatting>
  <conditionalFormatting sqref="AD120:AD140">
    <cfRule type="cellIs" dxfId="19" priority="20" operator="equal">
      <formula>0</formula>
    </cfRule>
  </conditionalFormatting>
  <conditionalFormatting sqref="AD120:AD140">
    <cfRule type="cellIs" dxfId="18" priority="19" operator="equal">
      <formula>0</formula>
    </cfRule>
  </conditionalFormatting>
  <conditionalFormatting sqref="AD148:AD168">
    <cfRule type="cellIs" dxfId="17" priority="18" operator="equal">
      <formula>0</formula>
    </cfRule>
  </conditionalFormatting>
  <conditionalFormatting sqref="AD148:AD168">
    <cfRule type="cellIs" dxfId="16" priority="17" operator="equal">
      <formula>0</formula>
    </cfRule>
  </conditionalFormatting>
  <conditionalFormatting sqref="AD176:AD196">
    <cfRule type="cellIs" dxfId="15" priority="16" operator="equal">
      <formula>0</formula>
    </cfRule>
  </conditionalFormatting>
  <conditionalFormatting sqref="AD176:AD196">
    <cfRule type="cellIs" dxfId="14" priority="15" operator="equal">
      <formula>0</formula>
    </cfRule>
  </conditionalFormatting>
  <conditionalFormatting sqref="Q122:V124">
    <cfRule type="cellIs" dxfId="13" priority="14" operator="equal">
      <formula>0</formula>
    </cfRule>
  </conditionalFormatting>
  <conditionalFormatting sqref="Q122:V124">
    <cfRule type="cellIs" dxfId="12" priority="13" operator="equal">
      <formula>0</formula>
    </cfRule>
  </conditionalFormatting>
  <conditionalFormatting sqref="Q126:V139">
    <cfRule type="cellIs" dxfId="11" priority="12" operator="equal">
      <formula>0</formula>
    </cfRule>
  </conditionalFormatting>
  <conditionalFormatting sqref="Q126:V139">
    <cfRule type="cellIs" dxfId="10" priority="11" operator="equal">
      <formula>0</formula>
    </cfRule>
  </conditionalFormatting>
  <conditionalFormatting sqref="Q206:V208">
    <cfRule type="cellIs" dxfId="9" priority="10" operator="equal">
      <formula>0</formula>
    </cfRule>
  </conditionalFormatting>
  <conditionalFormatting sqref="Q206:V208">
    <cfRule type="cellIs" dxfId="8" priority="9" operator="equal">
      <formula>0</formula>
    </cfRule>
  </conditionalFormatting>
  <conditionalFormatting sqref="Q206:V208">
    <cfRule type="cellIs" dxfId="7" priority="8" operator="equal">
      <formula>0</formula>
    </cfRule>
  </conditionalFormatting>
  <conditionalFormatting sqref="Q206:V208">
    <cfRule type="cellIs" dxfId="6" priority="7" operator="equal">
      <formula>0</formula>
    </cfRule>
  </conditionalFormatting>
  <conditionalFormatting sqref="Q206:V208">
    <cfRule type="cellIs" dxfId="5" priority="6" operator="equal">
      <formula>0</formula>
    </cfRule>
  </conditionalFormatting>
  <conditionalFormatting sqref="Q210:V223">
    <cfRule type="cellIs" dxfId="4" priority="5" operator="equal">
      <formula>0</formula>
    </cfRule>
  </conditionalFormatting>
  <conditionalFormatting sqref="Q210:V223">
    <cfRule type="cellIs" dxfId="3" priority="4" operator="equal">
      <formula>0</formula>
    </cfRule>
  </conditionalFormatting>
  <conditionalFormatting sqref="Q210:V223">
    <cfRule type="cellIs" dxfId="2" priority="3" operator="equal">
      <formula>0</formula>
    </cfRule>
  </conditionalFormatting>
  <conditionalFormatting sqref="Q210:V223">
    <cfRule type="cellIs" dxfId="1" priority="2" operator="equal">
      <formula>0</formula>
    </cfRule>
  </conditionalFormatting>
  <conditionalFormatting sqref="Q210:V223">
    <cfRule type="cellIs" dxfId="0"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C176:AC189 AD199 AC120:AC133 AC260:AD273 AD115 AC64:AC77 AC36:AC49 AD36:AD57 AD92:AD112 AD64:AD85 AD120:AD140 AC148:AC161 AD148:AD169 AC204:AC217 AD204:AD224 AD10:AD29 AD274:AD280 AC92:AC105 AC232:AC245 AD232:AD252 AD59:AD60 AD87:AD88 AD171:AD172 AD3 AC10:AC21 AD176:AD196">
      <formula1>"Company forecast, Ofwat forecast"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23"/>
  <sheetViews>
    <sheetView showGridLines="0" zoomScale="80" zoomScaleNormal="80" workbookViewId="0">
      <pane xSplit="3" ySplit="2" topLeftCell="D3" activePane="bottomRight" state="frozen"/>
      <selection activeCell="R44" sqref="R44"/>
      <selection pane="topRight" activeCell="R44" sqref="R44"/>
      <selection pane="bottomLeft" activeCell="R44" sqref="R44"/>
      <selection pane="bottomRight"/>
    </sheetView>
  </sheetViews>
  <sheetFormatPr defaultColWidth="8.58203125" defaultRowHeight="14.5"/>
  <cols>
    <col min="1" max="1" width="11.83203125" style="19" customWidth="1"/>
    <col min="2" max="2" width="12.33203125" style="19" customWidth="1"/>
    <col min="3" max="3" width="10.58203125" style="19" customWidth="1"/>
    <col min="4" max="4" width="23.58203125" style="19" bestFit="1" customWidth="1"/>
    <col min="5" max="5" width="12.58203125" style="19" customWidth="1"/>
    <col min="6" max="6" width="17.58203125" style="19" customWidth="1"/>
    <col min="7" max="7" width="14.08203125" style="19" customWidth="1"/>
    <col min="8" max="8" width="17.08203125" style="19" customWidth="1"/>
    <col min="9" max="9" width="13.58203125" style="19" customWidth="1"/>
    <col min="10" max="10" width="23.58203125" style="19" bestFit="1" customWidth="1"/>
    <col min="11" max="11" width="9.58203125" style="19" bestFit="1" customWidth="1"/>
    <col min="12" max="16384" width="8.58203125" style="19"/>
  </cols>
  <sheetData>
    <row r="1" spans="1:10" s="44" customFormat="1" ht="32.25" customHeight="1">
      <c r="A1" s="42" t="s">
        <v>1</v>
      </c>
      <c r="B1" s="42" t="s">
        <v>2</v>
      </c>
      <c r="C1" s="42" t="s">
        <v>3</v>
      </c>
      <c r="D1" s="38" t="s">
        <v>43</v>
      </c>
      <c r="E1" s="38" t="s">
        <v>44</v>
      </c>
      <c r="F1" s="38" t="s">
        <v>45</v>
      </c>
      <c r="G1" s="38" t="s">
        <v>62</v>
      </c>
      <c r="H1" s="38" t="s">
        <v>55</v>
      </c>
      <c r="I1" s="38" t="s">
        <v>46</v>
      </c>
      <c r="J1" s="38" t="s">
        <v>109</v>
      </c>
    </row>
    <row r="2" spans="1:10" s="44" customFormat="1" ht="65">
      <c r="A2" s="42" t="s">
        <v>56</v>
      </c>
      <c r="B2" s="42" t="s">
        <v>57</v>
      </c>
      <c r="C2" s="42" t="s">
        <v>58</v>
      </c>
      <c r="D2" s="43" t="s">
        <v>111</v>
      </c>
      <c r="E2" s="43" t="s">
        <v>112</v>
      </c>
      <c r="F2" s="43" t="s">
        <v>113</v>
      </c>
      <c r="G2" s="43" t="s">
        <v>114</v>
      </c>
      <c r="H2" s="43" t="s">
        <v>115</v>
      </c>
      <c r="I2" s="43" t="s">
        <v>116</v>
      </c>
      <c r="J2" s="43" t="s">
        <v>110</v>
      </c>
    </row>
    <row r="3" spans="1:10">
      <c r="A3" s="40"/>
      <c r="B3" s="40"/>
      <c r="C3" s="40"/>
      <c r="D3" s="41" t="s">
        <v>5</v>
      </c>
      <c r="E3" s="41" t="s">
        <v>47</v>
      </c>
      <c r="F3" s="41" t="s">
        <v>6</v>
      </c>
      <c r="G3" s="41" t="s">
        <v>60</v>
      </c>
      <c r="H3" s="41" t="s">
        <v>59</v>
      </c>
      <c r="I3" s="41" t="s">
        <v>41</v>
      </c>
      <c r="J3" s="41" t="s">
        <v>5</v>
      </c>
    </row>
    <row r="4" spans="1:10">
      <c r="A4" s="37" t="str">
        <f t="shared" ref="A4:A63" si="0">B4&amp;RIGHT(C4,2)</f>
        <v>ANH20</v>
      </c>
      <c r="B4" s="37" t="s">
        <v>7</v>
      </c>
      <c r="C4" s="37" t="s">
        <v>16</v>
      </c>
      <c r="D4" s="101">
        <f>INDEX(Forecasts!$W$36:$AB$55,MATCH(Interface!$B4,Forecasts!$B$36:$B$55,0),MATCH(Interface!$C4,Forecasts!$W$34:$AB$34,0))</f>
        <v>2237764.263662281</v>
      </c>
      <c r="E4" s="101">
        <f>INDEX(Forecasts!$W$64:$AB$83,MATCH(Interface!$B4,Forecasts!$B$64:$B$83,0),MATCH(Interface!$C4,Forecasts!$W$62:$AB$62,0))</f>
        <v>39352.149532625001</v>
      </c>
      <c r="F4" s="81">
        <f>INDEX(Forecasts!$W$148:$AB$167,MATCH(Interface!$B4,Forecasts!$B$148:$B$167,0),MATCH(Interface!$C4,Forecasts!$W$146:$AB$146,0))</f>
        <v>79.832401230016714</v>
      </c>
      <c r="G4" s="81">
        <f>INDEX(Forecasts!$W$176:$AB$195,MATCH(Interface!$B4,Forecasts!$B$176:$B$195,0),MATCH(Interface!$C4,Forecasts!$W$174:$AB$174,0))</f>
        <v>5.0218489812800087</v>
      </c>
      <c r="H4" s="82">
        <f>INDEX(Forecasts!$W$232:$AB$251,MATCH(Interface!$B4,Forecasts!$B$232:$B$251,0),MATCH(Interface!$C4,Forecasts!$W$230:$AB$230,0))</f>
        <v>1.1612246892676257E-2</v>
      </c>
      <c r="I4" s="101">
        <f>INDEX(Forecasts!$W$260:$AB$279,MATCH(Interface!$B4,Forecasts!$B$260:$B$279,0),MATCH(Interface!$C4,Forecasts!$W$258:$AB$258,0))</f>
        <v>701.15596383307286</v>
      </c>
      <c r="J4" s="101" t="str">
        <f>IF(C4="2019-20","",D4-D3)</f>
        <v/>
      </c>
    </row>
    <row r="5" spans="1:10">
      <c r="A5" s="37" t="str">
        <f t="shared" si="0"/>
        <v>ANH21</v>
      </c>
      <c r="B5" s="37" t="s">
        <v>7</v>
      </c>
      <c r="C5" s="37" t="s">
        <v>17</v>
      </c>
      <c r="D5" s="101">
        <f>INDEX(Forecasts!$W$36:$AB$55,MATCH(Interface!$B5,Forecasts!$B$36:$B$55,0),MATCH(Interface!$C5,Forecasts!$W$34:$AB$34,0))</f>
        <v>2256072.6801964389</v>
      </c>
      <c r="E5" s="101">
        <f>INDEX(Forecasts!$W$64:$AB$83,MATCH(Interface!$B5,Forecasts!$B$64:$B$83,0),MATCH(Interface!$C5,Forecasts!$W$62:$AB$62,0))</f>
        <v>39548.340139958338</v>
      </c>
      <c r="F5" s="81">
        <f>INDEX(Forecasts!$W$148:$AB$167,MATCH(Interface!$B5,Forecasts!$B$148:$B$167,0),MATCH(Interface!$C5,Forecasts!$W$146:$AB$146,0))</f>
        <v>79.832669250716037</v>
      </c>
      <c r="G5" s="81">
        <f>INDEX(Forecasts!$W$176:$AB$195,MATCH(Interface!$B5,Forecasts!$B$176:$B$195,0),MATCH(Interface!$C5,Forecasts!$W$174:$AB$174,0))</f>
        <v>5.0218469628384792</v>
      </c>
      <c r="H5" s="82">
        <f>INDEX(Forecasts!$W$232:$AB$251,MATCH(Interface!$B5,Forecasts!$B$232:$B$251,0),MATCH(Interface!$C5,Forecasts!$W$230:$AB$230,0))</f>
        <v>1.166269817661722E-2</v>
      </c>
      <c r="I5" s="101">
        <f>INDEX(Forecasts!$W$260:$AB$279,MATCH(Interface!$B5,Forecasts!$B$260:$B$279,0),MATCH(Interface!$C5,Forecasts!$W$258:$AB$258,0))</f>
        <v>705.13795516488506</v>
      </c>
      <c r="J5" s="101">
        <f t="shared" ref="J5:J68" si="1">IF(C5="2019-20","",D5-D4)</f>
        <v>18308.416534157936</v>
      </c>
    </row>
    <row r="6" spans="1:10">
      <c r="A6" s="37" t="str">
        <f t="shared" si="0"/>
        <v>ANH22</v>
      </c>
      <c r="B6" s="37" t="s">
        <v>7</v>
      </c>
      <c r="C6" s="37" t="s">
        <v>18</v>
      </c>
      <c r="D6" s="101">
        <f>INDEX(Forecasts!$W$36:$AB$55,MATCH(Interface!$B6,Forecasts!$B$36:$B$55,0),MATCH(Interface!$C6,Forecasts!$W$34:$AB$34,0))</f>
        <v>2273529.9827786069</v>
      </c>
      <c r="E6" s="101">
        <f>INDEX(Forecasts!$W$64:$AB$83,MATCH(Interface!$B6,Forecasts!$B$64:$B$83,0),MATCH(Interface!$C6,Forecasts!$W$62:$AB$62,0))</f>
        <v>39735.030747291668</v>
      </c>
      <c r="F6" s="81">
        <f>INDEX(Forecasts!$W$148:$AB$167,MATCH(Interface!$B6,Forecasts!$B$148:$B$167,0),MATCH(Interface!$C6,Forecasts!$W$146:$AB$146,0))</f>
        <v>79.833227589957389</v>
      </c>
      <c r="G6" s="81">
        <f>INDEX(Forecasts!$W$176:$AB$195,MATCH(Interface!$B6,Forecasts!$B$176:$B$195,0),MATCH(Interface!$C6,Forecasts!$W$174:$AB$174,0))</f>
        <v>5.0218798151001529</v>
      </c>
      <c r="H6" s="82">
        <f>INDEX(Forecasts!$W$232:$AB$251,MATCH(Interface!$B6,Forecasts!$B$232:$B$251,0),MATCH(Interface!$C6,Forecasts!$W$230:$AB$230,0))</f>
        <v>1.171270713084259E-2</v>
      </c>
      <c r="I6" s="101">
        <f>INDEX(Forecasts!$W$260:$AB$279,MATCH(Interface!$B6,Forecasts!$B$260:$B$279,0),MATCH(Interface!$C6,Forecasts!$W$258:$AB$258,0))</f>
        <v>708.82869491688314</v>
      </c>
      <c r="J6" s="101">
        <f t="shared" si="1"/>
        <v>17457.30258216802</v>
      </c>
    </row>
    <row r="7" spans="1:10">
      <c r="A7" s="37" t="str">
        <f t="shared" si="0"/>
        <v>ANH23</v>
      </c>
      <c r="B7" s="37" t="s">
        <v>7</v>
      </c>
      <c r="C7" s="37" t="s">
        <v>19</v>
      </c>
      <c r="D7" s="101">
        <f>INDEX(Forecasts!$W$36:$AB$55,MATCH(Interface!$B7,Forecasts!$B$36:$B$55,0),MATCH(Interface!$C7,Forecasts!$W$34:$AB$34,0))</f>
        <v>2293647.3476520889</v>
      </c>
      <c r="E7" s="101">
        <f>INDEX(Forecasts!$W$64:$AB$83,MATCH(Interface!$B7,Forecasts!$B$64:$B$83,0),MATCH(Interface!$C7,Forecasts!$W$62:$AB$62,0))</f>
        <v>39910.221354624999</v>
      </c>
      <c r="F7" s="81">
        <f>INDEX(Forecasts!$W$148:$AB$167,MATCH(Interface!$B7,Forecasts!$B$148:$B$167,0),MATCH(Interface!$C7,Forecasts!$W$146:$AB$146,0))</f>
        <v>80.235888948502719</v>
      </c>
      <c r="G7" s="81">
        <f>INDEX(Forecasts!$W$176:$AB$195,MATCH(Interface!$B7,Forecasts!$B$176:$B$195,0),MATCH(Interface!$C7,Forecasts!$W$174:$AB$174,0))</f>
        <v>5.0448770994934842</v>
      </c>
      <c r="H7" s="82">
        <f>INDEX(Forecasts!$W$232:$AB$251,MATCH(Interface!$B7,Forecasts!$B$232:$B$251,0),MATCH(Interface!$C7,Forecasts!$W$230:$AB$230,0))</f>
        <v>1.1762279547126256E-2</v>
      </c>
      <c r="I7" s="101">
        <f>INDEX(Forecasts!$W$260:$AB$279,MATCH(Interface!$B7,Forecasts!$B$260:$B$279,0),MATCH(Interface!$C7,Forecasts!$W$258:$AB$258,0))</f>
        <v>712.61949066738464</v>
      </c>
      <c r="J7" s="101">
        <f t="shared" si="1"/>
        <v>20117.364873481914</v>
      </c>
    </row>
    <row r="8" spans="1:10">
      <c r="A8" s="37" t="str">
        <f t="shared" si="0"/>
        <v>ANH24</v>
      </c>
      <c r="B8" s="37" t="s">
        <v>7</v>
      </c>
      <c r="C8" s="37" t="s">
        <v>20</v>
      </c>
      <c r="D8" s="101">
        <f>INDEX(Forecasts!$W$36:$AB$55,MATCH(Interface!$B8,Forecasts!$B$36:$B$55,0),MATCH(Interface!$C8,Forecasts!$W$34:$AB$34,0))</f>
        <v>2312942.9018915244</v>
      </c>
      <c r="E8" s="101">
        <f>INDEX(Forecasts!$W$64:$AB$83,MATCH(Interface!$B8,Forecasts!$B$64:$B$83,0),MATCH(Interface!$C8,Forecasts!$W$62:$AB$62,0))</f>
        <v>40091.411961958336</v>
      </c>
      <c r="F8" s="81">
        <f>INDEX(Forecasts!$W$148:$AB$167,MATCH(Interface!$B8,Forecasts!$B$148:$B$167,0),MATCH(Interface!$C8,Forecasts!$W$146:$AB$146,0))</f>
        <v>80.235412199461649</v>
      </c>
      <c r="G8" s="81">
        <f>INDEX(Forecasts!$W$176:$AB$195,MATCH(Interface!$B8,Forecasts!$B$176:$B$195,0),MATCH(Interface!$C8,Forecasts!$W$174:$AB$174,0))</f>
        <v>5.0448651854555404</v>
      </c>
      <c r="H8" s="82">
        <f>INDEX(Forecasts!$W$232:$AB$251,MATCH(Interface!$B8,Forecasts!$B$232:$B$251,0),MATCH(Interface!$C8,Forecasts!$W$230:$AB$230,0))</f>
        <v>1.1811421116566466E-2</v>
      </c>
      <c r="I8" s="101">
        <f>INDEX(Forecasts!$W$260:$AB$279,MATCH(Interface!$B8,Forecasts!$B$260:$B$279,0),MATCH(Interface!$C8,Forecasts!$W$258:$AB$258,0))</f>
        <v>716.03208726692969</v>
      </c>
      <c r="J8" s="101">
        <f t="shared" si="1"/>
        <v>19295.554239435587</v>
      </c>
    </row>
    <row r="9" spans="1:10">
      <c r="A9" s="37" t="str">
        <f t="shared" si="0"/>
        <v>ANH25</v>
      </c>
      <c r="B9" s="37" t="s">
        <v>7</v>
      </c>
      <c r="C9" s="37" t="s">
        <v>21</v>
      </c>
      <c r="D9" s="101">
        <f>INDEX(Forecasts!$W$36:$AB$55,MATCH(Interface!$B9,Forecasts!$B$36:$B$55,0),MATCH(Interface!$C9,Forecasts!$W$34:$AB$34,0))</f>
        <v>2332040.2969905837</v>
      </c>
      <c r="E9" s="101">
        <f>INDEX(Forecasts!$W$64:$AB$83,MATCH(Interface!$B9,Forecasts!$B$64:$B$83,0),MATCH(Interface!$C9,Forecasts!$W$62:$AB$62,0))</f>
        <v>40449.102569291666</v>
      </c>
      <c r="F9" s="81">
        <f>INDEX(Forecasts!$W$148:$AB$167,MATCH(Interface!$B9,Forecasts!$B$148:$B$167,0),MATCH(Interface!$C9,Forecasts!$W$146:$AB$146,0))</f>
        <v>80.235931508479084</v>
      </c>
      <c r="G9" s="81">
        <f>INDEX(Forecasts!$W$176:$AB$195,MATCH(Interface!$B9,Forecasts!$B$176:$B$195,0),MATCH(Interface!$C9,Forecasts!$W$174:$AB$174,0))</f>
        <v>5.0528420686562514</v>
      </c>
      <c r="H9" s="82">
        <f>INDEX(Forecasts!$W$232:$AB$251,MATCH(Interface!$B9,Forecasts!$B$232:$B$251,0),MATCH(Interface!$C9,Forecasts!$W$230:$AB$230,0))</f>
        <v>1.1860137431763847E-2</v>
      </c>
      <c r="I9" s="101">
        <f>INDEX(Forecasts!$W$260:$AB$279,MATCH(Interface!$B9,Forecasts!$B$260:$B$279,0),MATCH(Interface!$C9,Forecasts!$W$258:$AB$258,0))</f>
        <v>719.77533792383917</v>
      </c>
      <c r="J9" s="101">
        <f t="shared" si="1"/>
        <v>19097.395099059213</v>
      </c>
    </row>
    <row r="10" spans="1:10">
      <c r="A10" s="37" t="str">
        <f t="shared" si="0"/>
        <v>NES20</v>
      </c>
      <c r="B10" s="37" t="s">
        <v>22</v>
      </c>
      <c r="C10" s="37" t="s">
        <v>16</v>
      </c>
      <c r="D10" s="101">
        <f>INDEX(Forecasts!$W$36:$AB$55,MATCH(Interface!$B10,Forecasts!$B$36:$B$55,0),MATCH(Interface!$C10,Forecasts!$W$34:$AB$34,0))</f>
        <v>2041614.5345827229</v>
      </c>
      <c r="E10" s="101">
        <f>INDEX(Forecasts!$W$64:$AB$83,MATCH(Interface!$B10,Forecasts!$B$64:$B$83,0),MATCH(Interface!$C10,Forecasts!$W$62:$AB$62,0))</f>
        <v>26382.674999999999</v>
      </c>
      <c r="F10" s="81">
        <f>INDEX(Forecasts!$W$148:$AB$167,MATCH(Interface!$B10,Forecasts!$B$148:$B$167,0),MATCH(Interface!$C10,Forecasts!$W$146:$AB$146,0))</f>
        <v>98.245894363071457</v>
      </c>
      <c r="G10" s="81">
        <f>INDEX(Forecasts!$W$176:$AB$195,MATCH(Interface!$B10,Forecasts!$B$176:$B$195,0),MATCH(Interface!$C10,Forecasts!$W$174:$AB$174,0))</f>
        <v>5.2924189968930317</v>
      </c>
      <c r="H10" s="82">
        <f>INDEX(Forecasts!$W$232:$AB$251,MATCH(Interface!$B10,Forecasts!$B$232:$B$251,0),MATCH(Interface!$C10,Forecasts!$W$230:$AB$230,0))</f>
        <v>1.1952312810335482E-2</v>
      </c>
      <c r="I10" s="101">
        <f>INDEX(Forecasts!$W$260:$AB$279,MATCH(Interface!$B10,Forecasts!$B$260:$B$279,0),MATCH(Interface!$C10,Forecasts!$W$258:$AB$258,0))</f>
        <v>1682.2372643259944</v>
      </c>
      <c r="J10" s="101" t="str">
        <f t="shared" si="1"/>
        <v/>
      </c>
    </row>
    <row r="11" spans="1:10">
      <c r="A11" s="37" t="str">
        <f t="shared" si="0"/>
        <v>NES21</v>
      </c>
      <c r="B11" s="37" t="s">
        <v>22</v>
      </c>
      <c r="C11" s="37" t="s">
        <v>17</v>
      </c>
      <c r="D11" s="101">
        <f>INDEX(Forecasts!$W$36:$AB$55,MATCH(Interface!$B11,Forecasts!$B$36:$B$55,0),MATCH(Interface!$C11,Forecasts!$W$34:$AB$34,0))</f>
        <v>2053026.7183146097</v>
      </c>
      <c r="E11" s="101">
        <f>INDEX(Forecasts!$W$64:$AB$83,MATCH(Interface!$B11,Forecasts!$B$64:$B$83,0),MATCH(Interface!$C11,Forecasts!$W$62:$AB$62,0))</f>
        <v>26496.033333333333</v>
      </c>
      <c r="F11" s="81">
        <f>INDEX(Forecasts!$W$148:$AB$167,MATCH(Interface!$B11,Forecasts!$B$148:$B$167,0),MATCH(Interface!$C11,Forecasts!$W$146:$AB$146,0))</f>
        <v>98.245723728283693</v>
      </c>
      <c r="G11" s="81">
        <f>INDEX(Forecasts!$W$176:$AB$195,MATCH(Interface!$B11,Forecasts!$B$176:$B$195,0),MATCH(Interface!$C11,Forecasts!$W$174:$AB$174,0))</f>
        <v>5.2931088383725609</v>
      </c>
      <c r="H11" s="82">
        <f>INDEX(Forecasts!$W$232:$AB$251,MATCH(Interface!$B11,Forecasts!$B$232:$B$251,0),MATCH(Interface!$C11,Forecasts!$W$230:$AB$230,0))</f>
        <v>1.1919057850049798E-2</v>
      </c>
      <c r="I11" s="101">
        <f>INDEX(Forecasts!$W$260:$AB$279,MATCH(Interface!$B11,Forecasts!$B$260:$B$279,0),MATCH(Interface!$C11,Forecasts!$W$258:$AB$258,0))</f>
        <v>1698.7062332103351</v>
      </c>
      <c r="J11" s="101">
        <f t="shared" si="1"/>
        <v>11412.183731886791</v>
      </c>
    </row>
    <row r="12" spans="1:10">
      <c r="A12" s="37" t="str">
        <f t="shared" si="0"/>
        <v>NES22</v>
      </c>
      <c r="B12" s="37" t="s">
        <v>22</v>
      </c>
      <c r="C12" s="37" t="s">
        <v>18</v>
      </c>
      <c r="D12" s="101">
        <f>INDEX(Forecasts!$W$36:$AB$55,MATCH(Interface!$B12,Forecasts!$B$36:$B$55,0),MATCH(Interface!$C12,Forecasts!$W$34:$AB$34,0))</f>
        <v>2063823.1430495433</v>
      </c>
      <c r="E12" s="101">
        <f>INDEX(Forecasts!$W$64:$AB$83,MATCH(Interface!$B12,Forecasts!$B$64:$B$83,0),MATCH(Interface!$C12,Forecasts!$W$62:$AB$62,0))</f>
        <v>26641.891666666666</v>
      </c>
      <c r="F12" s="81">
        <f>INDEX(Forecasts!$W$148:$AB$167,MATCH(Interface!$B12,Forecasts!$B$148:$B$167,0),MATCH(Interface!$C12,Forecasts!$W$146:$AB$146,0))</f>
        <v>98.24545634314272</v>
      </c>
      <c r="G12" s="81">
        <f>INDEX(Forecasts!$W$176:$AB$195,MATCH(Interface!$B12,Forecasts!$B$176:$B$195,0),MATCH(Interface!$C12,Forecasts!$W$174:$AB$174,0))</f>
        <v>5.2936523630611028</v>
      </c>
      <c r="H12" s="82">
        <f>INDEX(Forecasts!$W$232:$AB$251,MATCH(Interface!$B12,Forecasts!$B$232:$B$251,0),MATCH(Interface!$C12,Forecasts!$W$230:$AB$230,0))</f>
        <v>1.1886155461045411E-2</v>
      </c>
      <c r="I12" s="101">
        <f>INDEX(Forecasts!$W$260:$AB$279,MATCH(Interface!$B12,Forecasts!$B$260:$B$279,0),MATCH(Interface!$C12,Forecasts!$W$258:$AB$258,0))</f>
        <v>1714.6242950860437</v>
      </c>
      <c r="J12" s="101">
        <f t="shared" si="1"/>
        <v>10796.424734933535</v>
      </c>
    </row>
    <row r="13" spans="1:10">
      <c r="A13" s="37" t="str">
        <f t="shared" si="0"/>
        <v>NES23</v>
      </c>
      <c r="B13" s="37" t="s">
        <v>22</v>
      </c>
      <c r="C13" s="37" t="s">
        <v>19</v>
      </c>
      <c r="D13" s="101">
        <f>INDEX(Forecasts!$W$36:$AB$55,MATCH(Interface!$B13,Forecasts!$B$36:$B$55,0),MATCH(Interface!$C13,Forecasts!$W$34:$AB$34,0))</f>
        <v>2076844.5427218187</v>
      </c>
      <c r="E13" s="101">
        <f>INDEX(Forecasts!$W$64:$AB$83,MATCH(Interface!$B13,Forecasts!$B$64:$B$83,0),MATCH(Interface!$C13,Forecasts!$W$62:$AB$62,0))</f>
        <v>26783.75</v>
      </c>
      <c r="F13" s="81">
        <f>INDEX(Forecasts!$W$148:$AB$167,MATCH(Interface!$B13,Forecasts!$B$148:$B$167,0),MATCH(Interface!$C13,Forecasts!$W$146:$AB$146,0))</f>
        <v>98.245328413017106</v>
      </c>
      <c r="G13" s="81">
        <f>INDEX(Forecasts!$W$176:$AB$195,MATCH(Interface!$B13,Forecasts!$B$176:$B$195,0),MATCH(Interface!$C13,Forecasts!$W$174:$AB$174,0))</f>
        <v>5.2942240552811981</v>
      </c>
      <c r="H13" s="82">
        <f>INDEX(Forecasts!$W$232:$AB$251,MATCH(Interface!$B13,Forecasts!$B$232:$B$251,0),MATCH(Interface!$C13,Forecasts!$W$230:$AB$230,0))</f>
        <v>1.1853600065912394E-2</v>
      </c>
      <c r="I13" s="101">
        <f>INDEX(Forecasts!$W$260:$AB$279,MATCH(Interface!$B13,Forecasts!$B$260:$B$279,0),MATCH(Interface!$C13,Forecasts!$W$258:$AB$258,0))</f>
        <v>1729.7332935715785</v>
      </c>
      <c r="J13" s="101">
        <f t="shared" si="1"/>
        <v>13021.399672275409</v>
      </c>
    </row>
    <row r="14" spans="1:10">
      <c r="A14" s="37" t="str">
        <f t="shared" si="0"/>
        <v>NES24</v>
      </c>
      <c r="B14" s="37" t="s">
        <v>22</v>
      </c>
      <c r="C14" s="37" t="s">
        <v>20</v>
      </c>
      <c r="D14" s="101">
        <f>INDEX(Forecasts!$W$36:$AB$55,MATCH(Interface!$B14,Forecasts!$B$36:$B$55,0),MATCH(Interface!$C14,Forecasts!$W$34:$AB$34,0))</f>
        <v>2089199.9810237086</v>
      </c>
      <c r="E14" s="101">
        <f>INDEX(Forecasts!$W$64:$AB$83,MATCH(Interface!$B14,Forecasts!$B$64:$B$83,0),MATCH(Interface!$C14,Forecasts!$W$62:$AB$62,0))</f>
        <v>26931.108333333334</v>
      </c>
      <c r="F14" s="81">
        <f>INDEX(Forecasts!$W$148:$AB$167,MATCH(Interface!$B14,Forecasts!$B$148:$B$167,0),MATCH(Interface!$C14,Forecasts!$W$146:$AB$146,0))</f>
        <v>98.244751552229573</v>
      </c>
      <c r="G14" s="81">
        <f>INDEX(Forecasts!$W$176:$AB$195,MATCH(Interface!$B14,Forecasts!$B$176:$B$195,0),MATCH(Interface!$C14,Forecasts!$W$174:$AB$174,0))</f>
        <v>5.2946504979880196</v>
      </c>
      <c r="H14" s="82">
        <f>INDEX(Forecasts!$W$232:$AB$251,MATCH(Interface!$B14,Forecasts!$B$232:$B$251,0),MATCH(Interface!$C14,Forecasts!$W$230:$AB$230,0))</f>
        <v>1.1821386204264281E-2</v>
      </c>
      <c r="I14" s="101">
        <f>INDEX(Forecasts!$W$260:$AB$279,MATCH(Interface!$B14,Forecasts!$B$260:$B$279,0),MATCH(Interface!$C14,Forecasts!$W$258:$AB$258,0))</f>
        <v>1744.2836312903189</v>
      </c>
      <c r="J14" s="101">
        <f t="shared" si="1"/>
        <v>12355.438301889924</v>
      </c>
    </row>
    <row r="15" spans="1:10">
      <c r="A15" s="37" t="str">
        <f t="shared" si="0"/>
        <v>NES25</v>
      </c>
      <c r="B15" s="37" t="s">
        <v>22</v>
      </c>
      <c r="C15" s="37" t="s">
        <v>21</v>
      </c>
      <c r="D15" s="101">
        <f>INDEX(Forecasts!$W$36:$AB$55,MATCH(Interface!$B15,Forecasts!$B$36:$B$55,0),MATCH(Interface!$C15,Forecasts!$W$34:$AB$34,0))</f>
        <v>2101545.5779363667</v>
      </c>
      <c r="E15" s="101">
        <f>INDEX(Forecasts!$W$64:$AB$83,MATCH(Interface!$B15,Forecasts!$B$64:$B$83,0),MATCH(Interface!$C15,Forecasts!$W$62:$AB$62,0))</f>
        <v>27081.466666666667</v>
      </c>
      <c r="F15" s="81">
        <f>INDEX(Forecasts!$W$148:$AB$167,MATCH(Interface!$B15,Forecasts!$B$148:$B$167,0),MATCH(Interface!$C15,Forecasts!$W$146:$AB$146,0))</f>
        <v>98.244730067700644</v>
      </c>
      <c r="G15" s="81">
        <f>INDEX(Forecasts!$W$176:$AB$195,MATCH(Interface!$B15,Forecasts!$B$176:$B$195,0),MATCH(Interface!$C15,Forecasts!$W$174:$AB$174,0))</f>
        <v>5.2951894976959784</v>
      </c>
      <c r="H15" s="82">
        <f>INDEX(Forecasts!$W$232:$AB$251,MATCH(Interface!$B15,Forecasts!$B$232:$B$251,0),MATCH(Interface!$C15,Forecasts!$W$230:$AB$230,0))</f>
        <v>1.1789508529684873E-2</v>
      </c>
      <c r="I15" s="101">
        <f>INDEX(Forecasts!$W$260:$AB$279,MATCH(Interface!$B15,Forecasts!$B$260:$B$279,0),MATCH(Interface!$C15,Forecasts!$W$258:$AB$258,0))</f>
        <v>1758.5161952793567</v>
      </c>
      <c r="J15" s="101">
        <f t="shared" si="1"/>
        <v>12345.596912658075</v>
      </c>
    </row>
    <row r="16" spans="1:10">
      <c r="A16" s="37" t="str">
        <f t="shared" si="0"/>
        <v>NWT20</v>
      </c>
      <c r="B16" s="37" t="s">
        <v>23</v>
      </c>
      <c r="C16" s="37" t="s">
        <v>16</v>
      </c>
      <c r="D16" s="101">
        <f>INDEX(Forecasts!$W$36:$AB$55,MATCH(Interface!$B16,Forecasts!$B$36:$B$55,0),MATCH(Interface!$C16,Forecasts!$W$34:$AB$34,0))</f>
        <v>3361461.3949679132</v>
      </c>
      <c r="E16" s="101">
        <f>INDEX(Forecasts!$W$64:$AB$83,MATCH(Interface!$B16,Forecasts!$B$64:$B$83,0),MATCH(Interface!$C16,Forecasts!$W$62:$AB$62,0))</f>
        <v>43242.047840892745</v>
      </c>
      <c r="F16" s="81">
        <f>INDEX(Forecasts!$W$148:$AB$167,MATCH(Interface!$B16,Forecasts!$B$148:$B$167,0),MATCH(Interface!$C16,Forecasts!$W$146:$AB$146,0))</f>
        <v>98.669969478535265</v>
      </c>
      <c r="G16" s="81">
        <f>INDEX(Forecasts!$W$176:$AB$195,MATCH(Interface!$B16,Forecasts!$B$176:$B$195,0),MATCH(Interface!$C16,Forecasts!$W$174:$AB$174,0))</f>
        <v>5.0034745958079627</v>
      </c>
      <c r="H16" s="82">
        <f>INDEX(Forecasts!$W$232:$AB$251,MATCH(Interface!$B16,Forecasts!$B$232:$B$251,0),MATCH(Interface!$C16,Forecasts!$W$230:$AB$230,0))</f>
        <v>1.2419060402358892E-2</v>
      </c>
      <c r="I16" s="101">
        <f>INDEX(Forecasts!$W$260:$AB$279,MATCH(Interface!$B16,Forecasts!$B$260:$B$279,0),MATCH(Interface!$C16,Forecasts!$W$258:$AB$258,0))</f>
        <v>1840.2725603080121</v>
      </c>
      <c r="J16" s="101" t="str">
        <f t="shared" si="1"/>
        <v/>
      </c>
    </row>
    <row r="17" spans="1:10">
      <c r="A17" s="37" t="str">
        <f t="shared" si="0"/>
        <v>NWT21</v>
      </c>
      <c r="B17" s="37" t="s">
        <v>23</v>
      </c>
      <c r="C17" s="37" t="s">
        <v>17</v>
      </c>
      <c r="D17" s="101">
        <f>INDEX(Forecasts!$W$36:$AB$55,MATCH(Interface!$B17,Forecasts!$B$36:$B$55,0),MATCH(Interface!$C17,Forecasts!$W$34:$AB$34,0))</f>
        <v>3377428.8639332266</v>
      </c>
      <c r="E17" s="101">
        <f>INDEX(Forecasts!$W$64:$AB$83,MATCH(Interface!$B17,Forecasts!$B$64:$B$83,0),MATCH(Interface!$C17,Forecasts!$W$62:$AB$62,0))</f>
        <v>43410.081379680916</v>
      </c>
      <c r="F17" s="81">
        <f>INDEX(Forecasts!$W$148:$AB$167,MATCH(Interface!$B17,Forecasts!$B$148:$B$167,0),MATCH(Interface!$C17,Forecasts!$W$146:$AB$146,0))</f>
        <v>98.669969478535251</v>
      </c>
      <c r="G17" s="81">
        <f>INDEX(Forecasts!$W$176:$AB$195,MATCH(Interface!$B17,Forecasts!$B$176:$B$195,0),MATCH(Interface!$C17,Forecasts!$W$174:$AB$174,0))</f>
        <v>5.0034745958079627</v>
      </c>
      <c r="H17" s="82">
        <f>INDEX(Forecasts!$W$232:$AB$251,MATCH(Interface!$B17,Forecasts!$B$232:$B$251,0),MATCH(Interface!$C17,Forecasts!$W$230:$AB$230,0))</f>
        <v>1.2520644699585672E-2</v>
      </c>
      <c r="I17" s="101">
        <f>INDEX(Forecasts!$W$260:$AB$279,MATCH(Interface!$B17,Forecasts!$B$260:$B$279,0),MATCH(Interface!$C17,Forecasts!$W$258:$AB$258,0))</f>
        <v>1851.2883295755237</v>
      </c>
      <c r="J17" s="101">
        <f t="shared" si="1"/>
        <v>15967.468965313397</v>
      </c>
    </row>
    <row r="18" spans="1:10">
      <c r="A18" s="37" t="str">
        <f t="shared" si="0"/>
        <v>NWT22</v>
      </c>
      <c r="B18" s="37" t="s">
        <v>23</v>
      </c>
      <c r="C18" s="37" t="s">
        <v>18</v>
      </c>
      <c r="D18" s="101">
        <f>INDEX(Forecasts!$W$36:$AB$55,MATCH(Interface!$B18,Forecasts!$B$36:$B$55,0),MATCH(Interface!$C18,Forecasts!$W$34:$AB$34,0))</f>
        <v>3392409.3497940223</v>
      </c>
      <c r="E18" s="101">
        <f>INDEX(Forecasts!$W$64:$AB$83,MATCH(Interface!$B18,Forecasts!$B$64:$B$83,0),MATCH(Interface!$C18,Forecasts!$W$62:$AB$62,0))</f>
        <v>43558.08623134809</v>
      </c>
      <c r="F18" s="81">
        <f>INDEX(Forecasts!$W$148:$AB$167,MATCH(Interface!$B18,Forecasts!$B$148:$B$167,0),MATCH(Interface!$C18,Forecasts!$W$146:$AB$146,0))</f>
        <v>98.669969478535251</v>
      </c>
      <c r="G18" s="81">
        <f>INDEX(Forecasts!$W$176:$AB$195,MATCH(Interface!$B18,Forecasts!$B$176:$B$195,0),MATCH(Interface!$C18,Forecasts!$W$174:$AB$174,0))</f>
        <v>4.9757497567064419</v>
      </c>
      <c r="H18" s="82">
        <f>INDEX(Forecasts!$W$232:$AB$251,MATCH(Interface!$B18,Forecasts!$B$232:$B$251,0),MATCH(Interface!$C18,Forecasts!$W$230:$AB$230,0))</f>
        <v>1.26211876088776E-2</v>
      </c>
      <c r="I18" s="101">
        <f>INDEX(Forecasts!$W$260:$AB$279,MATCH(Interface!$B18,Forecasts!$B$260:$B$279,0),MATCH(Interface!$C18,Forecasts!$W$258:$AB$258,0))</f>
        <v>1861.0386421225892</v>
      </c>
      <c r="J18" s="101">
        <f t="shared" si="1"/>
        <v>14980.485860795714</v>
      </c>
    </row>
    <row r="19" spans="1:10">
      <c r="A19" s="37" t="str">
        <f t="shared" si="0"/>
        <v>NWT23</v>
      </c>
      <c r="B19" s="37" t="s">
        <v>23</v>
      </c>
      <c r="C19" s="37" t="s">
        <v>19</v>
      </c>
      <c r="D19" s="101">
        <f>INDEX(Forecasts!$W$36:$AB$55,MATCH(Interface!$B19,Forecasts!$B$36:$B$55,0),MATCH(Interface!$C19,Forecasts!$W$34:$AB$34,0))</f>
        <v>3408769.1744732046</v>
      </c>
      <c r="E19" s="101">
        <f>INDEX(Forecasts!$W$64:$AB$83,MATCH(Interface!$B19,Forecasts!$B$64:$B$83,0),MATCH(Interface!$C19,Forecasts!$W$62:$AB$62,0))</f>
        <v>43718.576834736246</v>
      </c>
      <c r="F19" s="81">
        <f>INDEX(Forecasts!$W$148:$AB$167,MATCH(Interface!$B19,Forecasts!$B$148:$B$167,0),MATCH(Interface!$C19,Forecasts!$W$146:$AB$146,0))</f>
        <v>98.669969478535265</v>
      </c>
      <c r="G19" s="81">
        <f>INDEX(Forecasts!$W$176:$AB$195,MATCH(Interface!$B19,Forecasts!$B$176:$B$195,0),MATCH(Interface!$C19,Forecasts!$W$174:$AB$174,0))</f>
        <v>4.9757497567064419</v>
      </c>
      <c r="H19" s="82">
        <f>INDEX(Forecasts!$W$232:$AB$251,MATCH(Interface!$B19,Forecasts!$B$232:$B$251,0),MATCH(Interface!$C19,Forecasts!$W$230:$AB$230,0))</f>
        <v>1.2720705062200664E-2</v>
      </c>
      <c r="I19" s="101">
        <f>INDEX(Forecasts!$W$260:$AB$279,MATCH(Interface!$B19,Forecasts!$B$260:$B$279,0),MATCH(Interface!$C19,Forecasts!$W$258:$AB$258,0))</f>
        <v>1870.7321772264927</v>
      </c>
      <c r="J19" s="101">
        <f t="shared" si="1"/>
        <v>16359.824679182377</v>
      </c>
    </row>
    <row r="20" spans="1:10">
      <c r="A20" s="37" t="str">
        <f t="shared" si="0"/>
        <v>NWT24</v>
      </c>
      <c r="B20" s="37" t="s">
        <v>23</v>
      </c>
      <c r="C20" s="37" t="s">
        <v>20</v>
      </c>
      <c r="D20" s="101">
        <f>INDEX(Forecasts!$W$36:$AB$55,MATCH(Interface!$B20,Forecasts!$B$36:$B$55,0),MATCH(Interface!$C20,Forecasts!$W$34:$AB$34,0))</f>
        <v>3423741.7006188757</v>
      </c>
      <c r="E20" s="101">
        <f>INDEX(Forecasts!$W$64:$AB$83,MATCH(Interface!$B20,Forecasts!$B$64:$B$83,0),MATCH(Interface!$C20,Forecasts!$W$62:$AB$62,0))</f>
        <v>43879.11743812442</v>
      </c>
      <c r="F20" s="81">
        <f>INDEX(Forecasts!$W$148:$AB$167,MATCH(Interface!$B20,Forecasts!$B$148:$B$167,0),MATCH(Interface!$C20,Forecasts!$W$146:$AB$146,0))</f>
        <v>98.669969478535279</v>
      </c>
      <c r="G20" s="81">
        <f>INDEX(Forecasts!$W$176:$AB$195,MATCH(Interface!$B20,Forecasts!$B$176:$B$195,0),MATCH(Interface!$C20,Forecasts!$W$174:$AB$174,0))</f>
        <v>4.9757497567064437</v>
      </c>
      <c r="H20" s="82">
        <f>INDEX(Forecasts!$W$232:$AB$251,MATCH(Interface!$B20,Forecasts!$B$232:$B$251,0),MATCH(Interface!$C20,Forecasts!$W$230:$AB$230,0))</f>
        <v>1.2819212668183515E-2</v>
      </c>
      <c r="I20" s="101">
        <f>INDEX(Forecasts!$W$260:$AB$279,MATCH(Interface!$B20,Forecasts!$B$260:$B$279,0),MATCH(Interface!$C20,Forecasts!$W$258:$AB$258,0))</f>
        <v>1879.8446841914174</v>
      </c>
      <c r="J20" s="101">
        <f t="shared" si="1"/>
        <v>14972.526145671029</v>
      </c>
    </row>
    <row r="21" spans="1:10">
      <c r="A21" s="37" t="str">
        <f t="shared" si="0"/>
        <v>NWT25</v>
      </c>
      <c r="B21" s="37" t="s">
        <v>23</v>
      </c>
      <c r="C21" s="37" t="s">
        <v>21</v>
      </c>
      <c r="D21" s="101">
        <f>INDEX(Forecasts!$W$36:$AB$55,MATCH(Interface!$B21,Forecasts!$B$36:$B$55,0),MATCH(Interface!$C21,Forecasts!$W$34:$AB$34,0))</f>
        <v>3438407.9718716075</v>
      </c>
      <c r="E21" s="101">
        <f>INDEX(Forecasts!$W$64:$AB$83,MATCH(Interface!$B21,Forecasts!$B$64:$B$83,0),MATCH(Interface!$C21,Forecasts!$W$62:$AB$62,0))</f>
        <v>44039.658041512579</v>
      </c>
      <c r="F21" s="81">
        <f>INDEX(Forecasts!$W$148:$AB$167,MATCH(Interface!$B21,Forecasts!$B$148:$B$167,0),MATCH(Interface!$C21,Forecasts!$W$146:$AB$146,0))</f>
        <v>98.669969478535265</v>
      </c>
      <c r="G21" s="81">
        <f>INDEX(Forecasts!$W$176:$AB$195,MATCH(Interface!$B21,Forecasts!$B$176:$B$195,0),MATCH(Interface!$C21,Forecasts!$W$174:$AB$174,0))</f>
        <v>4.975749756706441</v>
      </c>
      <c r="H21" s="82">
        <f>INDEX(Forecasts!$W$232:$AB$251,MATCH(Interface!$B21,Forecasts!$B$232:$B$251,0),MATCH(Interface!$C21,Forecasts!$W$230:$AB$230,0))</f>
        <v>1.2916725720278703E-2</v>
      </c>
      <c r="I21" s="101">
        <f>INDEX(Forecasts!$W$260:$AB$279,MATCH(Interface!$B21,Forecasts!$B$260:$B$279,0),MATCH(Interface!$C21,Forecasts!$W$258:$AB$258,0))</f>
        <v>1889.2157080845902</v>
      </c>
      <c r="J21" s="101">
        <f t="shared" si="1"/>
        <v>14666.271252731793</v>
      </c>
    </row>
    <row r="22" spans="1:10">
      <c r="A22" s="37" t="str">
        <f t="shared" si="0"/>
        <v>SRN20</v>
      </c>
      <c r="B22" s="37" t="s">
        <v>24</v>
      </c>
      <c r="C22" s="37" t="s">
        <v>16</v>
      </c>
      <c r="D22" s="101">
        <f>INDEX(Forecasts!$W$36:$AB$55,MATCH(Interface!$B22,Forecasts!$B$36:$B$55,0),MATCH(Interface!$C22,Forecasts!$W$34:$AB$34,0))</f>
        <v>1132572.474273924</v>
      </c>
      <c r="E22" s="101">
        <f>INDEX(Forecasts!$W$64:$AB$83,MATCH(Interface!$B22,Forecasts!$B$64:$B$83,0),MATCH(Interface!$C22,Forecasts!$W$62:$AB$62,0))</f>
        <v>13988.665667857142</v>
      </c>
      <c r="F22" s="81">
        <f>INDEX(Forecasts!$W$148:$AB$167,MATCH(Interface!$B22,Forecasts!$B$148:$B$167,0),MATCH(Interface!$C22,Forecasts!$W$146:$AB$146,0))</f>
        <v>89.178986517898636</v>
      </c>
      <c r="G22" s="81">
        <f>INDEX(Forecasts!$W$176:$AB$195,MATCH(Interface!$B22,Forecasts!$B$176:$B$195,0),MATCH(Interface!$C22,Forecasts!$W$174:$AB$174,0))</f>
        <v>4.8734356113435604</v>
      </c>
      <c r="H22" s="82">
        <f>INDEX(Forecasts!$W$232:$AB$251,MATCH(Interface!$B22,Forecasts!$B$232:$B$251,0),MATCH(Interface!$C22,Forecasts!$W$230:$AB$230,0))</f>
        <v>1.7199048940916409E-2</v>
      </c>
      <c r="I22" s="101">
        <f>INDEX(Forecasts!$W$260:$AB$279,MATCH(Interface!$B22,Forecasts!$B$260:$B$279,0),MATCH(Interface!$C22,Forecasts!$W$258:$AB$258,0))</f>
        <v>1908.4564761017787</v>
      </c>
      <c r="J22" s="101" t="str">
        <f t="shared" si="1"/>
        <v/>
      </c>
    </row>
    <row r="23" spans="1:10">
      <c r="A23" s="37" t="str">
        <f t="shared" si="0"/>
        <v>SRN21</v>
      </c>
      <c r="B23" s="37" t="s">
        <v>24</v>
      </c>
      <c r="C23" s="37" t="s">
        <v>17</v>
      </c>
      <c r="D23" s="101">
        <f>INDEX(Forecasts!$W$36:$AB$55,MATCH(Interface!$B23,Forecasts!$B$36:$B$55,0),MATCH(Interface!$C23,Forecasts!$W$34:$AB$34,0))</f>
        <v>1141330.7113922492</v>
      </c>
      <c r="E23" s="101">
        <f>INDEX(Forecasts!$W$64:$AB$83,MATCH(Interface!$B23,Forecasts!$B$64:$B$83,0),MATCH(Interface!$C23,Forecasts!$W$62:$AB$62,0))</f>
        <v>14026.033460714287</v>
      </c>
      <c r="F23" s="81">
        <f>INDEX(Forecasts!$W$148:$AB$167,MATCH(Interface!$B23,Forecasts!$B$148:$B$167,0),MATCH(Interface!$C23,Forecasts!$W$146:$AB$146,0))</f>
        <v>89.178223102712579</v>
      </c>
      <c r="G23" s="81">
        <f>INDEX(Forecasts!$W$176:$AB$195,MATCH(Interface!$B23,Forecasts!$B$176:$B$195,0),MATCH(Interface!$C23,Forecasts!$W$174:$AB$174,0))</f>
        <v>4.8734189271563544</v>
      </c>
      <c r="H23" s="82">
        <f>INDEX(Forecasts!$W$232:$AB$251,MATCH(Interface!$B23,Forecasts!$B$232:$B$251,0),MATCH(Interface!$C23,Forecasts!$W$230:$AB$230,0))</f>
        <v>1.7164824817261372E-2</v>
      </c>
      <c r="I23" s="101">
        <f>INDEX(Forecasts!$W$260:$AB$279,MATCH(Interface!$B23,Forecasts!$B$260:$B$279,0),MATCH(Interface!$C23,Forecasts!$W$258:$AB$258,0))</f>
        <v>1918.7077796788169</v>
      </c>
      <c r="J23" s="101">
        <f t="shared" si="1"/>
        <v>8758.2371183251962</v>
      </c>
    </row>
    <row r="24" spans="1:10">
      <c r="A24" s="37" t="str">
        <f t="shared" si="0"/>
        <v>SRN22</v>
      </c>
      <c r="B24" s="37" t="s">
        <v>24</v>
      </c>
      <c r="C24" s="37" t="s">
        <v>18</v>
      </c>
      <c r="D24" s="101">
        <f>INDEX(Forecasts!$W$36:$AB$55,MATCH(Interface!$B24,Forecasts!$B$36:$B$55,0),MATCH(Interface!$C24,Forecasts!$W$34:$AB$34,0))</f>
        <v>1149792.4628912997</v>
      </c>
      <c r="E24" s="101">
        <f>INDEX(Forecasts!$W$64:$AB$83,MATCH(Interface!$B24,Forecasts!$B$64:$B$83,0),MATCH(Interface!$C24,Forecasts!$W$62:$AB$62,0))</f>
        <v>14063.401253571428</v>
      </c>
      <c r="F24" s="81">
        <f>INDEX(Forecasts!$W$148:$AB$167,MATCH(Interface!$B24,Forecasts!$B$148:$B$167,0),MATCH(Interface!$C24,Forecasts!$W$146:$AB$146,0))</f>
        <v>89.179671714742042</v>
      </c>
      <c r="G24" s="81">
        <f>INDEX(Forecasts!$W$176:$AB$195,MATCH(Interface!$B24,Forecasts!$B$176:$B$195,0),MATCH(Interface!$C24,Forecasts!$W$174:$AB$174,0))</f>
        <v>4.8734581561375503</v>
      </c>
      <c r="H24" s="82">
        <f>INDEX(Forecasts!$W$232:$AB$251,MATCH(Interface!$B24,Forecasts!$B$232:$B$251,0),MATCH(Interface!$C24,Forecasts!$W$230:$AB$230,0))</f>
        <v>1.7130760187162152E-2</v>
      </c>
      <c r="I24" s="101">
        <f>INDEX(Forecasts!$W$260:$AB$279,MATCH(Interface!$B24,Forecasts!$B$260:$B$279,0),MATCH(Interface!$C24,Forecasts!$W$258:$AB$258,0))</f>
        <v>1927.6254628279496</v>
      </c>
      <c r="J24" s="101">
        <f t="shared" si="1"/>
        <v>8461.7514990505297</v>
      </c>
    </row>
    <row r="25" spans="1:10">
      <c r="A25" s="37" t="str">
        <f t="shared" si="0"/>
        <v>SRN23</v>
      </c>
      <c r="B25" s="37" t="s">
        <v>24</v>
      </c>
      <c r="C25" s="37" t="s">
        <v>19</v>
      </c>
      <c r="D25" s="101">
        <f>INDEX(Forecasts!$W$36:$AB$55,MATCH(Interface!$B25,Forecasts!$B$36:$B$55,0),MATCH(Interface!$C25,Forecasts!$W$34:$AB$34,0))</f>
        <v>1159964.4712216584</v>
      </c>
      <c r="E25" s="101">
        <f>INDEX(Forecasts!$W$64:$AB$83,MATCH(Interface!$B25,Forecasts!$B$64:$B$83,0),MATCH(Interface!$C25,Forecasts!$W$62:$AB$62,0))</f>
        <v>14100.769046428572</v>
      </c>
      <c r="F25" s="81">
        <f>INDEX(Forecasts!$W$148:$AB$167,MATCH(Interface!$B25,Forecasts!$B$148:$B$167,0),MATCH(Interface!$C25,Forecasts!$W$146:$AB$146,0))</f>
        <v>89.545613150854891</v>
      </c>
      <c r="G25" s="81">
        <f>INDEX(Forecasts!$W$176:$AB$195,MATCH(Interface!$B25,Forecasts!$B$176:$B$195,0),MATCH(Interface!$C25,Forecasts!$W$174:$AB$174,0))</f>
        <v>4.8992943821967199</v>
      </c>
      <c r="H25" s="82">
        <f>INDEX(Forecasts!$W$232:$AB$251,MATCH(Interface!$B25,Forecasts!$B$232:$B$251,0),MATCH(Interface!$C25,Forecasts!$W$230:$AB$230,0))</f>
        <v>1.7096853938286784E-2</v>
      </c>
      <c r="I25" s="101">
        <f>INDEX(Forecasts!$W$260:$AB$279,MATCH(Interface!$B25,Forecasts!$B$260:$B$279,0),MATCH(Interface!$C25,Forecasts!$W$258:$AB$258,0))</f>
        <v>1937.3729156498162</v>
      </c>
      <c r="J25" s="101">
        <f t="shared" si="1"/>
        <v>10172.008330358658</v>
      </c>
    </row>
    <row r="26" spans="1:10">
      <c r="A26" s="37" t="str">
        <f t="shared" si="0"/>
        <v>SRN24</v>
      </c>
      <c r="B26" s="37" t="s">
        <v>24</v>
      </c>
      <c r="C26" s="37" t="s">
        <v>20</v>
      </c>
      <c r="D26" s="101">
        <f>INDEX(Forecasts!$W$36:$AB$55,MATCH(Interface!$B26,Forecasts!$B$36:$B$55,0),MATCH(Interface!$C26,Forecasts!$W$34:$AB$34,0))</f>
        <v>1169946.5362641318</v>
      </c>
      <c r="E26" s="101">
        <f>INDEX(Forecasts!$W$64:$AB$83,MATCH(Interface!$B26,Forecasts!$B$64:$B$83,0),MATCH(Interface!$C26,Forecasts!$W$62:$AB$62,0))</f>
        <v>14138.136839285715</v>
      </c>
      <c r="F26" s="81">
        <f>INDEX(Forecasts!$W$148:$AB$167,MATCH(Interface!$B26,Forecasts!$B$148:$B$167,0),MATCH(Interface!$C26,Forecasts!$W$146:$AB$146,0))</f>
        <v>89.546300832925041</v>
      </c>
      <c r="G26" s="81">
        <f>INDEX(Forecasts!$W$176:$AB$195,MATCH(Interface!$B26,Forecasts!$B$176:$B$195,0),MATCH(Interface!$C26,Forecasts!$W$174:$AB$174,0))</f>
        <v>4.8993434590886817</v>
      </c>
      <c r="H26" s="82">
        <f>INDEX(Forecasts!$W$232:$AB$251,MATCH(Interface!$B26,Forecasts!$B$232:$B$251,0),MATCH(Interface!$C26,Forecasts!$W$230:$AB$230,0))</f>
        <v>1.7063104968622744E-2</v>
      </c>
      <c r="I26" s="101">
        <f>INDEX(Forecasts!$W$260:$AB$279,MATCH(Interface!$B26,Forecasts!$B$260:$B$279,0),MATCH(Interface!$C26,Forecasts!$W$258:$AB$258,0))</f>
        <v>1946.7024938942793</v>
      </c>
      <c r="J26" s="101">
        <f t="shared" si="1"/>
        <v>9982.0650424733758</v>
      </c>
    </row>
    <row r="27" spans="1:10">
      <c r="A27" s="37" t="str">
        <f t="shared" si="0"/>
        <v>SRN25</v>
      </c>
      <c r="B27" s="37" t="s">
        <v>24</v>
      </c>
      <c r="C27" s="37" t="s">
        <v>21</v>
      </c>
      <c r="D27" s="101">
        <f>INDEX(Forecasts!$W$36:$AB$55,MATCH(Interface!$B27,Forecasts!$B$36:$B$55,0),MATCH(Interface!$C27,Forecasts!$W$34:$AB$34,0))</f>
        <v>1179977.176507965</v>
      </c>
      <c r="E27" s="101">
        <f>INDEX(Forecasts!$W$64:$AB$83,MATCH(Interface!$B27,Forecasts!$B$64:$B$83,0),MATCH(Interface!$C27,Forecasts!$W$62:$AB$62,0))</f>
        <v>14175.504632142856</v>
      </c>
      <c r="F27" s="81">
        <f>INDEX(Forecasts!$W$148:$AB$167,MATCH(Interface!$B27,Forecasts!$B$148:$B$167,0),MATCH(Interface!$C27,Forecasts!$W$146:$AB$146,0))</f>
        <v>92.667496985153136</v>
      </c>
      <c r="G27" s="81">
        <f>INDEX(Forecasts!$W$176:$AB$195,MATCH(Interface!$B27,Forecasts!$B$176:$B$195,0),MATCH(Interface!$C27,Forecasts!$W$174:$AB$174,0))</f>
        <v>4.9729158017515775</v>
      </c>
      <c r="H27" s="82">
        <f>INDEX(Forecasts!$W$232:$AB$251,MATCH(Interface!$B27,Forecasts!$B$232:$B$251,0),MATCH(Interface!$C27,Forecasts!$W$230:$AB$230,0))</f>
        <v>1.7029512186357548E-2</v>
      </c>
      <c r="I27" s="101">
        <f>INDEX(Forecasts!$W$260:$AB$279,MATCH(Interface!$B27,Forecasts!$B$260:$B$279,0),MATCH(Interface!$C27,Forecasts!$W$258:$AB$258,0))</f>
        <v>1957.2450434340867</v>
      </c>
      <c r="J27" s="101">
        <f t="shared" si="1"/>
        <v>10030.640243833186</v>
      </c>
    </row>
    <row r="28" spans="1:10">
      <c r="A28" s="37" t="str">
        <f t="shared" ref="A28:A33" si="2">B28&amp;RIGHT(C28,2)</f>
        <v>SVH20</v>
      </c>
      <c r="B28" s="37" t="s">
        <v>63</v>
      </c>
      <c r="C28" s="37" t="s">
        <v>16</v>
      </c>
      <c r="D28" s="101">
        <f>INDEX(Forecasts!$W$36:$AB$55,MATCH(Interface!$B28,Forecasts!$B$36:$B$55,0),MATCH(Interface!$C28,Forecasts!$W$34:$AB$34,0))</f>
        <v>3767164.1159185679</v>
      </c>
      <c r="E28" s="101">
        <f>INDEX(Forecasts!$W$64:$AB$83,MATCH(Interface!$B28,Forecasts!$B$64:$B$83,0),MATCH(Interface!$C28,Forecasts!$W$62:$AB$62,0))</f>
        <v>49517.675557235299</v>
      </c>
      <c r="F28" s="81">
        <f>INDEX(Forecasts!$W$148:$AB$167,MATCH(Interface!$B28,Forecasts!$B$148:$B$167,0),MATCH(Interface!$C28,Forecasts!$W$146:$AB$146,0))</f>
        <v>91.58563846900428</v>
      </c>
      <c r="G28" s="81">
        <f>INDEX(Forecasts!$W$176:$AB$195,MATCH(Interface!$B28,Forecasts!$B$176:$B$195,0),MATCH(Interface!$C28,Forecasts!$W$174:$AB$174,0))</f>
        <v>4.6631626032246132</v>
      </c>
      <c r="H28" s="82">
        <f>INDEX(Forecasts!$W$232:$AB$251,MATCH(Interface!$B28,Forecasts!$B$232:$B$251,0),MATCH(Interface!$C28,Forecasts!$W$230:$AB$230,0))</f>
        <v>1.5569432792359473E-2</v>
      </c>
      <c r="I28" s="101">
        <f>INDEX(Forecasts!$W$260:$AB$279,MATCH(Interface!$B28,Forecasts!$B$260:$B$279,0),MATCH(Interface!$C28,Forecasts!$W$258:$AB$258,0))</f>
        <v>1912.8103267959025</v>
      </c>
      <c r="J28" s="101" t="str">
        <f t="shared" si="1"/>
        <v/>
      </c>
    </row>
    <row r="29" spans="1:10">
      <c r="A29" s="37" t="str">
        <f t="shared" si="2"/>
        <v>SVH21</v>
      </c>
      <c r="B29" s="37" t="s">
        <v>63</v>
      </c>
      <c r="C29" s="37" t="s">
        <v>17</v>
      </c>
      <c r="D29" s="101">
        <f>INDEX(Forecasts!$W$36:$AB$55,MATCH(Interface!$B29,Forecasts!$B$36:$B$55,0),MATCH(Interface!$C29,Forecasts!$W$34:$AB$34,0))</f>
        <v>3790894.3600136801</v>
      </c>
      <c r="E29" s="101">
        <f>INDEX(Forecasts!$W$64:$AB$83,MATCH(Interface!$B29,Forecasts!$B$64:$B$83,0),MATCH(Interface!$C29,Forecasts!$W$62:$AB$62,0))</f>
        <v>49633.258143742685</v>
      </c>
      <c r="F29" s="81">
        <f>INDEX(Forecasts!$W$148:$AB$167,MATCH(Interface!$B29,Forecasts!$B$148:$B$167,0),MATCH(Interface!$C29,Forecasts!$W$146:$AB$146,0))</f>
        <v>91.602481401915298</v>
      </c>
      <c r="G29" s="81">
        <f>INDEX(Forecasts!$W$176:$AB$195,MATCH(Interface!$B29,Forecasts!$B$176:$B$195,0),MATCH(Interface!$C29,Forecasts!$W$174:$AB$174,0))</f>
        <v>4.6636867651029892</v>
      </c>
      <c r="H29" s="82">
        <f>INDEX(Forecasts!$W$232:$AB$251,MATCH(Interface!$B29,Forecasts!$B$232:$B$251,0),MATCH(Interface!$C29,Forecasts!$W$230:$AB$230,0))</f>
        <v>1.5511943293858268E-2</v>
      </c>
      <c r="I29" s="101">
        <f>INDEX(Forecasts!$W$260:$AB$279,MATCH(Interface!$B29,Forecasts!$B$260:$B$279,0),MATCH(Interface!$C29,Forecasts!$W$258:$AB$258,0))</f>
        <v>1926.716543912609</v>
      </c>
      <c r="J29" s="101">
        <f t="shared" si="1"/>
        <v>23730.244095112197</v>
      </c>
    </row>
    <row r="30" spans="1:10">
      <c r="A30" s="37" t="str">
        <f t="shared" si="2"/>
        <v>SVH22</v>
      </c>
      <c r="B30" s="37" t="s">
        <v>63</v>
      </c>
      <c r="C30" s="37" t="s">
        <v>18</v>
      </c>
      <c r="D30" s="101">
        <f>INDEX(Forecasts!$W$36:$AB$55,MATCH(Interface!$B30,Forecasts!$B$36:$B$55,0),MATCH(Interface!$C30,Forecasts!$W$34:$AB$34,0))</f>
        <v>3812974.5827489654</v>
      </c>
      <c r="E30" s="101">
        <f>INDEX(Forecasts!$W$64:$AB$83,MATCH(Interface!$B30,Forecasts!$B$64:$B$83,0),MATCH(Interface!$C30,Forecasts!$W$62:$AB$62,0))</f>
        <v>49748.840730250078</v>
      </c>
      <c r="F30" s="81">
        <f>INDEX(Forecasts!$W$148:$AB$167,MATCH(Interface!$B30,Forecasts!$B$148:$B$167,0),MATCH(Interface!$C30,Forecasts!$W$146:$AB$146,0))</f>
        <v>92.345118560362096</v>
      </c>
      <c r="G30" s="81">
        <f>INDEX(Forecasts!$W$176:$AB$195,MATCH(Interface!$B30,Forecasts!$B$176:$B$195,0),MATCH(Interface!$C30,Forecasts!$W$174:$AB$174,0))</f>
        <v>4.7109531441554555</v>
      </c>
      <c r="H30" s="82">
        <f>INDEX(Forecasts!$W$232:$AB$251,MATCH(Interface!$B30,Forecasts!$B$232:$B$251,0),MATCH(Interface!$C30,Forecasts!$W$230:$AB$230,0))</f>
        <v>1.5454688270499294E-2</v>
      </c>
      <c r="I30" s="101">
        <f>INDEX(Forecasts!$W$260:$AB$279,MATCH(Interface!$B30,Forecasts!$B$260:$B$279,0),MATCH(Interface!$C30,Forecasts!$W$258:$AB$258,0))</f>
        <v>1938.9492321400942</v>
      </c>
      <c r="J30" s="101">
        <f t="shared" si="1"/>
        <v>22080.222735285293</v>
      </c>
    </row>
    <row r="31" spans="1:10">
      <c r="A31" s="37" t="str">
        <f t="shared" si="2"/>
        <v>SVH23</v>
      </c>
      <c r="B31" s="37" t="s">
        <v>63</v>
      </c>
      <c r="C31" s="37" t="s">
        <v>19</v>
      </c>
      <c r="D31" s="101">
        <f>INDEX(Forecasts!$W$36:$AB$55,MATCH(Interface!$B31,Forecasts!$B$36:$B$55,0),MATCH(Interface!$C31,Forecasts!$W$34:$AB$34,0))</f>
        <v>3839684.274087782</v>
      </c>
      <c r="E31" s="101">
        <f>INDEX(Forecasts!$W$64:$AB$83,MATCH(Interface!$B31,Forecasts!$B$64:$B$83,0),MATCH(Interface!$C31,Forecasts!$W$62:$AB$62,0))</f>
        <v>49864.423316757457</v>
      </c>
      <c r="F31" s="81">
        <f>INDEX(Forecasts!$W$148:$AB$167,MATCH(Interface!$B31,Forecasts!$B$148:$B$167,0),MATCH(Interface!$C31,Forecasts!$W$146:$AB$146,0))</f>
        <v>92.845421269769261</v>
      </c>
      <c r="G31" s="81">
        <f>INDEX(Forecasts!$W$176:$AB$195,MATCH(Interface!$B31,Forecasts!$B$176:$B$195,0),MATCH(Interface!$C31,Forecasts!$W$174:$AB$174,0))</f>
        <v>4.7348372552583839</v>
      </c>
      <c r="H31" s="82">
        <f>INDEX(Forecasts!$W$232:$AB$251,MATCH(Interface!$B31,Forecasts!$B$232:$B$251,0),MATCH(Interface!$C31,Forecasts!$W$230:$AB$230,0))</f>
        <v>1.5397666290715791E-2</v>
      </c>
      <c r="I31" s="101">
        <f>INDEX(Forecasts!$W$260:$AB$279,MATCH(Interface!$B31,Forecasts!$B$260:$B$279,0),MATCH(Interface!$C31,Forecasts!$W$258:$AB$258,0))</f>
        <v>1951.1313913410045</v>
      </c>
      <c r="J31" s="101">
        <f t="shared" si="1"/>
        <v>26709.691338816658</v>
      </c>
    </row>
    <row r="32" spans="1:10">
      <c r="A32" s="37" t="str">
        <f t="shared" si="2"/>
        <v>SVH24</v>
      </c>
      <c r="B32" s="37" t="s">
        <v>63</v>
      </c>
      <c r="C32" s="37" t="s">
        <v>20</v>
      </c>
      <c r="D32" s="101">
        <f>INDEX(Forecasts!$W$36:$AB$55,MATCH(Interface!$B32,Forecasts!$B$36:$B$55,0),MATCH(Interface!$C32,Forecasts!$W$34:$AB$34,0))</f>
        <v>3865730.5332095553</v>
      </c>
      <c r="E32" s="101">
        <f>INDEX(Forecasts!$W$64:$AB$83,MATCH(Interface!$B32,Forecasts!$B$64:$B$83,0),MATCH(Interface!$C32,Forecasts!$W$62:$AB$62,0))</f>
        <v>49980.00590326485</v>
      </c>
      <c r="F32" s="81">
        <f>INDEX(Forecasts!$W$148:$AB$167,MATCH(Interface!$B32,Forecasts!$B$148:$B$167,0),MATCH(Interface!$C32,Forecasts!$W$146:$AB$146,0))</f>
        <v>92.814424635709543</v>
      </c>
      <c r="G32" s="81">
        <f>INDEX(Forecasts!$W$176:$AB$195,MATCH(Interface!$B32,Forecasts!$B$176:$B$195,0),MATCH(Interface!$C32,Forecasts!$W$174:$AB$174,0))</f>
        <v>4.7344991940768493</v>
      </c>
      <c r="H32" s="82">
        <f>INDEX(Forecasts!$W$232:$AB$251,MATCH(Interface!$B32,Forecasts!$B$232:$B$251,0),MATCH(Interface!$C32,Forecasts!$W$230:$AB$230,0))</f>
        <v>1.5340875934571063E-2</v>
      </c>
      <c r="I32" s="101">
        <f>INDEX(Forecasts!$W$260:$AB$279,MATCH(Interface!$B32,Forecasts!$B$260:$B$279,0),MATCH(Interface!$C32,Forecasts!$W$258:$AB$258,0))</f>
        <v>1963.2214313079592</v>
      </c>
      <c r="J32" s="101">
        <f t="shared" si="1"/>
        <v>26046.259121773299</v>
      </c>
    </row>
    <row r="33" spans="1:10">
      <c r="A33" s="37" t="str">
        <f t="shared" si="2"/>
        <v>SVH25</v>
      </c>
      <c r="B33" s="37" t="s">
        <v>63</v>
      </c>
      <c r="C33" s="37" t="s">
        <v>21</v>
      </c>
      <c r="D33" s="101">
        <f>INDEX(Forecasts!$W$36:$AB$55,MATCH(Interface!$B33,Forecasts!$B$36:$B$55,0),MATCH(Interface!$C33,Forecasts!$W$34:$AB$34,0))</f>
        <v>3892243.1949223485</v>
      </c>
      <c r="E33" s="101">
        <f>INDEX(Forecasts!$W$64:$AB$83,MATCH(Interface!$B33,Forecasts!$B$64:$B$83,0),MATCH(Interface!$C33,Forecasts!$W$62:$AB$62,0))</f>
        <v>50095.588489772243</v>
      </c>
      <c r="F33" s="81">
        <f>INDEX(Forecasts!$W$148:$AB$167,MATCH(Interface!$B33,Forecasts!$B$148:$B$167,0),MATCH(Interface!$C33,Forecasts!$W$146:$AB$146,0))</f>
        <v>92.855027159664104</v>
      </c>
      <c r="G33" s="81">
        <f>INDEX(Forecasts!$W$176:$AB$195,MATCH(Interface!$B33,Forecasts!$B$176:$B$195,0),MATCH(Interface!$C33,Forecasts!$W$174:$AB$174,0))</f>
        <v>4.7357491820961064</v>
      </c>
      <c r="H33" s="82">
        <f>INDEX(Forecasts!$W$232:$AB$251,MATCH(Interface!$B33,Forecasts!$B$232:$B$251,0),MATCH(Interface!$C33,Forecasts!$W$230:$AB$230,0))</f>
        <v>1.5284315793640623E-2</v>
      </c>
      <c r="I33" s="101">
        <f>INDEX(Forecasts!$W$260:$AB$279,MATCH(Interface!$B33,Forecasts!$B$260:$B$279,0),MATCH(Interface!$C33,Forecasts!$W$258:$AB$258,0))</f>
        <v>1975.6962246964158</v>
      </c>
      <c r="J33" s="101">
        <f t="shared" si="1"/>
        <v>26512.661712793168</v>
      </c>
    </row>
    <row r="34" spans="1:10">
      <c r="A34" s="37" t="str">
        <f t="shared" si="0"/>
        <v>SVT20</v>
      </c>
      <c r="B34" s="37" t="s">
        <v>25</v>
      </c>
      <c r="C34" s="37" t="s">
        <v>16</v>
      </c>
      <c r="D34" s="101">
        <f>INDEX(Forecasts!$W$36:$AB$55,MATCH(Interface!$B34,Forecasts!$B$36:$B$55,0),MATCH(Interface!$C34,Forecasts!$W$34:$AB$34,0))</f>
        <v>3639228.7290943465</v>
      </c>
      <c r="E34" s="101">
        <f>INDEX(Forecasts!$W$64:$AB$83,MATCH(Interface!$B34,Forecasts!$B$64:$B$83,0),MATCH(Interface!$C34,Forecasts!$W$62:$AB$62,0))</f>
        <v>47479.880151967613</v>
      </c>
      <c r="F34" s="81">
        <f>INDEX(Forecasts!$W$148:$AB$167,MATCH(Interface!$B34,Forecasts!$B$148:$B$167,0),MATCH(Interface!$C34,Forecasts!$W$146:$AB$146,0))</f>
        <v>92.006804655004814</v>
      </c>
      <c r="G34" s="81">
        <f>INDEX(Forecasts!$W$176:$AB$195,MATCH(Interface!$B34,Forecasts!$B$176:$B$195,0),MATCH(Interface!$C34,Forecasts!$W$174:$AB$174,0))</f>
        <v>4.6601607696263549</v>
      </c>
      <c r="H34" s="82">
        <f>INDEX(Forecasts!$W$232:$AB$251,MATCH(Interface!$B34,Forecasts!$B$232:$B$251,0),MATCH(Interface!$C34,Forecasts!$W$230:$AB$230,0))</f>
        <v>1.5470042881701482E-2</v>
      </c>
      <c r="I34" s="101">
        <f>INDEX(Forecasts!$W$260:$AB$279,MATCH(Interface!$B34,Forecasts!$B$260:$B$279,0),MATCH(Interface!$C34,Forecasts!$W$258:$AB$258,0))</f>
        <v>1963.8259173248364</v>
      </c>
      <c r="J34" s="101" t="str">
        <f t="shared" si="1"/>
        <v/>
      </c>
    </row>
    <row r="35" spans="1:10">
      <c r="A35" s="37" t="str">
        <f t="shared" si="0"/>
        <v>SVT21</v>
      </c>
      <c r="B35" s="37" t="s">
        <v>25</v>
      </c>
      <c r="C35" s="37" t="s">
        <v>17</v>
      </c>
      <c r="D35" s="101">
        <f>INDEX(Forecasts!$W$36:$AB$55,MATCH(Interface!$B35,Forecasts!$B$36:$B$55,0),MATCH(Interface!$C35,Forecasts!$W$34:$AB$34,0))</f>
        <v>3662111.7748548342</v>
      </c>
      <c r="E35" s="101">
        <f>INDEX(Forecasts!$W$64:$AB$83,MATCH(Interface!$B35,Forecasts!$B$64:$B$83,0),MATCH(Interface!$C35,Forecasts!$W$62:$AB$62,0))</f>
        <v>47577.036744565718</v>
      </c>
      <c r="F35" s="81">
        <f>INDEX(Forecasts!$W$148:$AB$167,MATCH(Interface!$B35,Forecasts!$B$148:$B$167,0),MATCH(Interface!$C35,Forecasts!$W$146:$AB$146,0))</f>
        <v>93.02666059830193</v>
      </c>
      <c r="G35" s="81">
        <f>INDEX(Forecasts!$W$176:$AB$195,MATCH(Interface!$B35,Forecasts!$B$176:$B$195,0),MATCH(Interface!$C35,Forecasts!$W$174:$AB$174,0))</f>
        <v>4.6601607696263549</v>
      </c>
      <c r="H35" s="82">
        <f>INDEX(Forecasts!$W$232:$AB$251,MATCH(Interface!$B35,Forecasts!$B$232:$B$251,0),MATCH(Interface!$C35,Forecasts!$W$230:$AB$230,0))</f>
        <v>1.5408119785990248E-2</v>
      </c>
      <c r="I35" s="101">
        <f>INDEX(Forecasts!$W$260:$AB$279,MATCH(Interface!$B35,Forecasts!$B$260:$B$279,0),MATCH(Interface!$C35,Forecasts!$W$258:$AB$258,0))</f>
        <v>1978.030001570718</v>
      </c>
      <c r="J35" s="101">
        <f t="shared" si="1"/>
        <v>22883.045760487672</v>
      </c>
    </row>
    <row r="36" spans="1:10">
      <c r="A36" s="37" t="str">
        <f t="shared" si="0"/>
        <v>SVT22</v>
      </c>
      <c r="B36" s="37" t="s">
        <v>25</v>
      </c>
      <c r="C36" s="37" t="s">
        <v>18</v>
      </c>
      <c r="D36" s="101">
        <f>INDEX(Forecasts!$W$36:$AB$55,MATCH(Interface!$B36,Forecasts!$B$36:$B$55,0),MATCH(Interface!$C36,Forecasts!$W$34:$AB$34,0))</f>
        <v>3683445.9181857063</v>
      </c>
      <c r="E36" s="101">
        <f>INDEX(Forecasts!$W$64:$AB$83,MATCH(Interface!$B36,Forecasts!$B$64:$B$83,0),MATCH(Interface!$C36,Forecasts!$W$62:$AB$62,0))</f>
        <v>47674.193337163822</v>
      </c>
      <c r="F36" s="81">
        <f>INDEX(Forecasts!$W$148:$AB$167,MATCH(Interface!$B36,Forecasts!$B$148:$B$167,0),MATCH(Interface!$C36,Forecasts!$W$146:$AB$146,0))</f>
        <v>94.026612734765465</v>
      </c>
      <c r="G36" s="81">
        <f>INDEX(Forecasts!$W$176:$AB$195,MATCH(Interface!$B36,Forecasts!$B$176:$B$195,0),MATCH(Interface!$C36,Forecasts!$W$174:$AB$174,0))</f>
        <v>4.6601607696263549</v>
      </c>
      <c r="H36" s="82">
        <f>INDEX(Forecasts!$W$232:$AB$251,MATCH(Interface!$B36,Forecasts!$B$232:$B$251,0),MATCH(Interface!$C36,Forecasts!$W$230:$AB$230,0))</f>
        <v>1.5346449079949873E-2</v>
      </c>
      <c r="I36" s="101">
        <f>INDEX(Forecasts!$W$260:$AB$279,MATCH(Interface!$B36,Forecasts!$B$260:$B$279,0),MATCH(Interface!$C36,Forecasts!$W$258:$AB$258,0))</f>
        <v>1990.517925152883</v>
      </c>
      <c r="J36" s="101">
        <f t="shared" si="1"/>
        <v>21334.143330872059</v>
      </c>
    </row>
    <row r="37" spans="1:10">
      <c r="A37" s="37" t="str">
        <f t="shared" si="0"/>
        <v>SVT23</v>
      </c>
      <c r="B37" s="37" t="s">
        <v>25</v>
      </c>
      <c r="C37" s="37" t="s">
        <v>19</v>
      </c>
      <c r="D37" s="101">
        <f>INDEX(Forecasts!$W$36:$AB$55,MATCH(Interface!$B37,Forecasts!$B$36:$B$55,0),MATCH(Interface!$C37,Forecasts!$W$34:$AB$34,0))</f>
        <v>3709373.7908395254</v>
      </c>
      <c r="E37" s="101">
        <f>INDEX(Forecasts!$W$64:$AB$83,MATCH(Interface!$B37,Forecasts!$B$64:$B$83,0),MATCH(Interface!$C37,Forecasts!$W$62:$AB$62,0))</f>
        <v>47771.349929761935</v>
      </c>
      <c r="F37" s="81">
        <f>INDEX(Forecasts!$W$148:$AB$167,MATCH(Interface!$B37,Forecasts!$B$148:$B$167,0),MATCH(Interface!$C37,Forecasts!$W$146:$AB$146,0))</f>
        <v>95.00723810630825</v>
      </c>
      <c r="G37" s="81">
        <f>INDEX(Forecasts!$W$176:$AB$195,MATCH(Interface!$B37,Forecasts!$B$176:$B$195,0),MATCH(Interface!$C37,Forecasts!$W$174:$AB$174,0))</f>
        <v>4.6601607696263549</v>
      </c>
      <c r="H37" s="82">
        <f>INDEX(Forecasts!$W$232:$AB$251,MATCH(Interface!$B37,Forecasts!$B$232:$B$251,0),MATCH(Interface!$C37,Forecasts!$W$230:$AB$230,0))</f>
        <v>1.5285029223662362E-2</v>
      </c>
      <c r="I37" s="101">
        <f>INDEX(Forecasts!$W$260:$AB$279,MATCH(Interface!$B37,Forecasts!$B$260:$B$279,0),MATCH(Interface!$C37,Forecasts!$W$258:$AB$258,0))</f>
        <v>2002.9547150792271</v>
      </c>
      <c r="J37" s="101">
        <f t="shared" si="1"/>
        <v>25927.872653819155</v>
      </c>
    </row>
    <row r="38" spans="1:10">
      <c r="A38" s="37" t="str">
        <f t="shared" si="0"/>
        <v>SVT24</v>
      </c>
      <c r="B38" s="37" t="s">
        <v>25</v>
      </c>
      <c r="C38" s="37" t="s">
        <v>20</v>
      </c>
      <c r="D38" s="101">
        <f>INDEX(Forecasts!$W$36:$AB$55,MATCH(Interface!$B38,Forecasts!$B$36:$B$55,0),MATCH(Interface!$C38,Forecasts!$W$34:$AB$34,0))</f>
        <v>3734632.4400564004</v>
      </c>
      <c r="E38" s="101">
        <f>INDEX(Forecasts!$W$64:$AB$83,MATCH(Interface!$B38,Forecasts!$B$64:$B$83,0),MATCH(Interface!$C38,Forecasts!$W$62:$AB$62,0))</f>
        <v>47868.50652236004</v>
      </c>
      <c r="F38" s="81">
        <f>INDEX(Forecasts!$W$148:$AB$167,MATCH(Interface!$B38,Forecasts!$B$148:$B$167,0),MATCH(Interface!$C38,Forecasts!$W$146:$AB$146,0))</f>
        <v>95.969091662565006</v>
      </c>
      <c r="G38" s="81">
        <f>INDEX(Forecasts!$W$176:$AB$195,MATCH(Interface!$B38,Forecasts!$B$176:$B$195,0),MATCH(Interface!$C38,Forecasts!$W$174:$AB$174,0))</f>
        <v>4.6601607696263549</v>
      </c>
      <c r="H38" s="82">
        <f>INDEX(Forecasts!$W$232:$AB$251,MATCH(Interface!$B38,Forecasts!$B$232:$B$251,0),MATCH(Interface!$C38,Forecasts!$W$230:$AB$230,0))</f>
        <v>1.5223858689711742E-2</v>
      </c>
      <c r="I38" s="101">
        <f>INDEX(Forecasts!$W$260:$AB$279,MATCH(Interface!$B38,Forecasts!$B$260:$B$279,0),MATCH(Interface!$C38,Forecasts!$W$258:$AB$258,0))</f>
        <v>2015.3054429080898</v>
      </c>
      <c r="J38" s="101">
        <f t="shared" si="1"/>
        <v>25258.649216874968</v>
      </c>
    </row>
    <row r="39" spans="1:10">
      <c r="A39" s="37" t="str">
        <f t="shared" si="0"/>
        <v>SVT25</v>
      </c>
      <c r="B39" s="37" t="s">
        <v>25</v>
      </c>
      <c r="C39" s="37" t="s">
        <v>21</v>
      </c>
      <c r="D39" s="101">
        <f>INDEX(Forecasts!$W$36:$AB$55,MATCH(Interface!$B39,Forecasts!$B$36:$B$55,0),MATCH(Interface!$C39,Forecasts!$W$34:$AB$34,0))</f>
        <v>3760279.5079566701</v>
      </c>
      <c r="E39" s="101">
        <f>INDEX(Forecasts!$W$64:$AB$83,MATCH(Interface!$B39,Forecasts!$B$64:$B$83,0),MATCH(Interface!$C39,Forecasts!$W$62:$AB$62,0))</f>
        <v>47965.663114958152</v>
      </c>
      <c r="F39" s="81">
        <f>INDEX(Forecasts!$W$148:$AB$167,MATCH(Interface!$B39,Forecasts!$B$148:$B$167,0),MATCH(Interface!$C39,Forecasts!$W$146:$AB$146,0))</f>
        <v>96.912707308133434</v>
      </c>
      <c r="G39" s="81">
        <f>INDEX(Forecasts!$W$176:$AB$195,MATCH(Interface!$B39,Forecasts!$B$176:$B$195,0),MATCH(Interface!$C39,Forecasts!$W$174:$AB$174,0))</f>
        <v>4.6601607696263549</v>
      </c>
      <c r="H39" s="82">
        <f>INDEX(Forecasts!$W$232:$AB$251,MATCH(Interface!$B39,Forecasts!$B$232:$B$251,0),MATCH(Interface!$C39,Forecasts!$W$230:$AB$230,0))</f>
        <v>1.5162935963057428E-2</v>
      </c>
      <c r="I39" s="101">
        <f>INDEX(Forecasts!$W$260:$AB$279,MATCH(Interface!$B39,Forecasts!$B$260:$B$279,0),MATCH(Interface!$C39,Forecasts!$W$258:$AB$258,0))</f>
        <v>2028.0454146138507</v>
      </c>
      <c r="J39" s="101">
        <f t="shared" si="1"/>
        <v>25647.067900269758</v>
      </c>
    </row>
    <row r="40" spans="1:10">
      <c r="A40" s="37" t="str">
        <f t="shared" si="0"/>
        <v>SWB20</v>
      </c>
      <c r="B40" s="37" t="s">
        <v>26</v>
      </c>
      <c r="C40" s="37" t="s">
        <v>16</v>
      </c>
      <c r="D40" s="101">
        <f>INDEX(Forecasts!$W$36:$AB$55,MATCH(Interface!$B40,Forecasts!$B$36:$B$55,0),MATCH(Interface!$C40,Forecasts!$W$34:$AB$34,0))</f>
        <v>1066396.5099184499</v>
      </c>
      <c r="E40" s="101">
        <f>INDEX(Forecasts!$W$64:$AB$83,MATCH(Interface!$B40,Forecasts!$B$64:$B$83,0),MATCH(Interface!$C40,Forecasts!$W$62:$AB$62,0))</f>
        <v>18552.679285714286</v>
      </c>
      <c r="F40" s="81">
        <f>INDEX(Forecasts!$W$148:$AB$167,MATCH(Interface!$B40,Forecasts!$B$148:$B$167,0),MATCH(Interface!$C40,Forecasts!$W$146:$AB$146,0))</f>
        <v>96.838439633581501</v>
      </c>
      <c r="G40" s="81">
        <f>INDEX(Forecasts!$W$176:$AB$195,MATCH(Interface!$B40,Forecasts!$B$176:$B$195,0),MATCH(Interface!$C40,Forecasts!$W$174:$AB$174,0))</f>
        <v>5.2442446907057336</v>
      </c>
      <c r="H40" s="82">
        <f>INDEX(Forecasts!$W$232:$AB$251,MATCH(Interface!$B40,Forecasts!$B$232:$B$251,0),MATCH(Interface!$C40,Forecasts!$W$230:$AB$230,0))</f>
        <v>1.4572102276584667E-2</v>
      </c>
      <c r="I40" s="101">
        <f>INDEX(Forecasts!$W$260:$AB$279,MATCH(Interface!$B40,Forecasts!$B$260:$B$279,0),MATCH(Interface!$C40,Forecasts!$W$258:$AB$258,0))</f>
        <v>1173.2701193702951</v>
      </c>
      <c r="J40" s="101" t="str">
        <f t="shared" si="1"/>
        <v/>
      </c>
    </row>
    <row r="41" spans="1:10">
      <c r="A41" s="37" t="str">
        <f t="shared" si="0"/>
        <v>SWB21</v>
      </c>
      <c r="B41" s="37" t="s">
        <v>26</v>
      </c>
      <c r="C41" s="37" t="s">
        <v>17</v>
      </c>
      <c r="D41" s="101">
        <f>INDEX(Forecasts!$W$36:$AB$55,MATCH(Interface!$B41,Forecasts!$B$36:$B$55,0),MATCH(Interface!$C41,Forecasts!$W$34:$AB$34,0))</f>
        <v>1073232.8985797565</v>
      </c>
      <c r="E41" s="101">
        <f>INDEX(Forecasts!$W$64:$AB$83,MATCH(Interface!$B41,Forecasts!$B$64:$B$83,0),MATCH(Interface!$C41,Forecasts!$W$62:$AB$62,0))</f>
        <v>18618.749404761904</v>
      </c>
      <c r="F41" s="81">
        <f>INDEX(Forecasts!$W$148:$AB$167,MATCH(Interface!$B41,Forecasts!$B$148:$B$167,0),MATCH(Interface!$C41,Forecasts!$W$146:$AB$146,0))</f>
        <v>96.826667130604221</v>
      </c>
      <c r="G41" s="81">
        <f>INDEX(Forecasts!$W$176:$AB$195,MATCH(Interface!$B41,Forecasts!$B$176:$B$195,0),MATCH(Interface!$C41,Forecasts!$W$174:$AB$174,0))</f>
        <v>5.2449764261730376</v>
      </c>
      <c r="H41" s="82">
        <f>INDEX(Forecasts!$W$232:$AB$251,MATCH(Interface!$B41,Forecasts!$B$232:$B$251,0),MATCH(Interface!$C41,Forecasts!$W$230:$AB$230,0))</f>
        <v>1.460052442204153E-2</v>
      </c>
      <c r="I41" s="101">
        <f>INDEX(Forecasts!$W$260:$AB$279,MATCH(Interface!$B41,Forecasts!$B$260:$B$279,0),MATCH(Interface!$C41,Forecasts!$W$258:$AB$258,0))</f>
        <v>1178.0825934159802</v>
      </c>
      <c r="J41" s="101">
        <f t="shared" si="1"/>
        <v>6836.3886613065843</v>
      </c>
    </row>
    <row r="42" spans="1:10">
      <c r="A42" s="37" t="str">
        <f t="shared" si="0"/>
        <v>SWB22</v>
      </c>
      <c r="B42" s="37" t="s">
        <v>26</v>
      </c>
      <c r="C42" s="37" t="s">
        <v>18</v>
      </c>
      <c r="D42" s="101">
        <f>INDEX(Forecasts!$W$36:$AB$55,MATCH(Interface!$B42,Forecasts!$B$36:$B$55,0),MATCH(Interface!$C42,Forecasts!$W$34:$AB$34,0))</f>
        <v>1079777.8730460212</v>
      </c>
      <c r="E42" s="101">
        <f>INDEX(Forecasts!$W$64:$AB$83,MATCH(Interface!$B42,Forecasts!$B$64:$B$83,0),MATCH(Interface!$C42,Forecasts!$W$62:$AB$62,0))</f>
        <v>18684.319523809525</v>
      </c>
      <c r="F42" s="81">
        <f>INDEX(Forecasts!$W$148:$AB$167,MATCH(Interface!$B42,Forecasts!$B$148:$B$167,0),MATCH(Interface!$C42,Forecasts!$W$146:$AB$146,0))</f>
        <v>96.820987111634693</v>
      </c>
      <c r="G42" s="81">
        <f>INDEX(Forecasts!$W$176:$AB$195,MATCH(Interface!$B42,Forecasts!$B$176:$B$195,0),MATCH(Interface!$C42,Forecasts!$W$174:$AB$174,0))</f>
        <v>5.2629015525820693</v>
      </c>
      <c r="H42" s="82">
        <f>INDEX(Forecasts!$W$232:$AB$251,MATCH(Interface!$B42,Forecasts!$B$232:$B$251,0),MATCH(Interface!$C42,Forecasts!$W$230:$AB$230,0))</f>
        <v>1.4628696912699508E-2</v>
      </c>
      <c r="I42" s="101">
        <f>INDEX(Forecasts!$W$260:$AB$279,MATCH(Interface!$B42,Forecasts!$B$260:$B$279,0),MATCH(Interface!$C42,Forecasts!$W$258:$AB$258,0))</f>
        <v>1181.8195934016801</v>
      </c>
      <c r="J42" s="101">
        <f t="shared" si="1"/>
        <v>6544.9744662647136</v>
      </c>
    </row>
    <row r="43" spans="1:10">
      <c r="A43" s="37" t="str">
        <f t="shared" si="0"/>
        <v>SWB23</v>
      </c>
      <c r="B43" s="37" t="s">
        <v>26</v>
      </c>
      <c r="C43" s="37" t="s">
        <v>19</v>
      </c>
      <c r="D43" s="101">
        <f>INDEX(Forecasts!$W$36:$AB$55,MATCH(Interface!$B43,Forecasts!$B$36:$B$55,0),MATCH(Interface!$C43,Forecasts!$W$34:$AB$34,0))</f>
        <v>1087858.7019887168</v>
      </c>
      <c r="E43" s="101">
        <f>INDEX(Forecasts!$W$64:$AB$83,MATCH(Interface!$B43,Forecasts!$B$64:$B$83,0),MATCH(Interface!$C43,Forecasts!$W$62:$AB$62,0))</f>
        <v>18753.889642857142</v>
      </c>
      <c r="F43" s="81">
        <f>INDEX(Forecasts!$W$148:$AB$167,MATCH(Interface!$B43,Forecasts!$B$148:$B$167,0),MATCH(Interface!$C43,Forecasts!$W$146:$AB$146,0))</f>
        <v>96.815184744166217</v>
      </c>
      <c r="G43" s="81">
        <f>INDEX(Forecasts!$W$176:$AB$195,MATCH(Interface!$B43,Forecasts!$B$176:$B$195,0),MATCH(Interface!$C43,Forecasts!$W$174:$AB$174,0))</f>
        <v>5.2633337480228199</v>
      </c>
      <c r="H43" s="82">
        <f>INDEX(Forecasts!$W$232:$AB$251,MATCH(Interface!$B43,Forecasts!$B$232:$B$251,0),MATCH(Interface!$C43,Forecasts!$W$230:$AB$230,0))</f>
        <v>1.4656623023556572E-2</v>
      </c>
      <c r="I43" s="101">
        <f>INDEX(Forecasts!$W$260:$AB$279,MATCH(Interface!$B43,Forecasts!$B$260:$B$279,0),MATCH(Interface!$C43,Forecasts!$W$258:$AB$258,0))</f>
        <v>1185.866993071294</v>
      </c>
      <c r="J43" s="101">
        <f t="shared" si="1"/>
        <v>8080.8289426956326</v>
      </c>
    </row>
    <row r="44" spans="1:10">
      <c r="A44" s="37" t="str">
        <f t="shared" si="0"/>
        <v>SWB24</v>
      </c>
      <c r="B44" s="37" t="s">
        <v>26</v>
      </c>
      <c r="C44" s="37" t="s">
        <v>20</v>
      </c>
      <c r="D44" s="101">
        <f>INDEX(Forecasts!$W$36:$AB$55,MATCH(Interface!$B44,Forecasts!$B$36:$B$55,0),MATCH(Interface!$C44,Forecasts!$W$34:$AB$34,0))</f>
        <v>1095856.2290654054</v>
      </c>
      <c r="E44" s="101">
        <f>INDEX(Forecasts!$W$64:$AB$83,MATCH(Interface!$B44,Forecasts!$B$64:$B$83,0),MATCH(Interface!$C44,Forecasts!$W$62:$AB$62,0))</f>
        <v>18820.459761904764</v>
      </c>
      <c r="F44" s="81">
        <f>INDEX(Forecasts!$W$148:$AB$167,MATCH(Interface!$B44,Forecasts!$B$148:$B$167,0),MATCH(Interface!$C44,Forecasts!$W$146:$AB$146,0))</f>
        <v>96.809694793536806</v>
      </c>
      <c r="G44" s="81">
        <f>INDEX(Forecasts!$W$176:$AB$195,MATCH(Interface!$B44,Forecasts!$B$176:$B$195,0),MATCH(Interface!$C44,Forecasts!$W$174:$AB$174,0))</f>
        <v>5.3150987432675043</v>
      </c>
      <c r="H44" s="82">
        <f>INDEX(Forecasts!$W$232:$AB$251,MATCH(Interface!$B44,Forecasts!$B$232:$B$251,0),MATCH(Interface!$C44,Forecasts!$W$230:$AB$230,0))</f>
        <v>1.4684305972577702E-2</v>
      </c>
      <c r="I44" s="101">
        <f>INDEX(Forecasts!$W$260:$AB$279,MATCH(Interface!$B44,Forecasts!$B$260:$B$279,0),MATCH(Interface!$C44,Forecasts!$W$258:$AB$258,0))</f>
        <v>1190.0162099750314</v>
      </c>
      <c r="J44" s="101">
        <f t="shared" si="1"/>
        <v>7997.5270766885951</v>
      </c>
    </row>
    <row r="45" spans="1:10">
      <c r="A45" s="37" t="str">
        <f t="shared" si="0"/>
        <v>SWB25</v>
      </c>
      <c r="B45" s="37" t="s">
        <v>26</v>
      </c>
      <c r="C45" s="37" t="s">
        <v>21</v>
      </c>
      <c r="D45" s="101">
        <f>INDEX(Forecasts!$W$36:$AB$55,MATCH(Interface!$B45,Forecasts!$B$36:$B$55,0),MATCH(Interface!$C45,Forecasts!$W$34:$AB$34,0))</f>
        <v>1103911.3390733406</v>
      </c>
      <c r="E45" s="101">
        <f>INDEX(Forecasts!$W$64:$AB$83,MATCH(Interface!$B45,Forecasts!$B$64:$B$83,0),MATCH(Interface!$C45,Forecasts!$W$62:$AB$62,0))</f>
        <v>18886.029880952381</v>
      </c>
      <c r="F45" s="81">
        <f>INDEX(Forecasts!$W$148:$AB$167,MATCH(Interface!$B45,Forecasts!$B$148:$B$167,0),MATCH(Interface!$C45,Forecasts!$W$146:$AB$146,0))</f>
        <v>96.804422693492839</v>
      </c>
      <c r="G45" s="81">
        <f>INDEX(Forecasts!$W$176:$AB$195,MATCH(Interface!$B45,Forecasts!$B$176:$B$195,0),MATCH(Interface!$C45,Forecasts!$W$174:$AB$174,0))</f>
        <v>5.4517853906108398</v>
      </c>
      <c r="H45" s="82">
        <f>INDEX(Forecasts!$W$232:$AB$251,MATCH(Interface!$B45,Forecasts!$B$232:$B$251,0),MATCH(Interface!$C45,Forecasts!$W$230:$AB$230,0))</f>
        <v>1.4711748921931054E-2</v>
      </c>
      <c r="I45" s="101">
        <f>INDEX(Forecasts!$W$260:$AB$279,MATCH(Interface!$B45,Forecasts!$B$260:$B$279,0),MATCH(Interface!$C45,Forecasts!$W$258:$AB$258,0))</f>
        <v>1195.7543430985265</v>
      </c>
      <c r="J45" s="101">
        <f t="shared" si="1"/>
        <v>8055.1100079352036</v>
      </c>
    </row>
    <row r="46" spans="1:10">
      <c r="A46" s="37" t="str">
        <f t="shared" si="0"/>
        <v>TMS20</v>
      </c>
      <c r="B46" s="37" t="s">
        <v>27</v>
      </c>
      <c r="C46" s="37" t="s">
        <v>16</v>
      </c>
      <c r="D46" s="101">
        <f>INDEX(Forecasts!$W$36:$AB$55,MATCH(Interface!$B46,Forecasts!$B$36:$B$55,0),MATCH(Interface!$C46,Forecasts!$W$34:$AB$34,0))</f>
        <v>3912681.4882643656</v>
      </c>
      <c r="E46" s="101">
        <f>INDEX(Forecasts!$W$64:$AB$83,MATCH(Interface!$B46,Forecasts!$B$64:$B$83,0),MATCH(Interface!$C46,Forecasts!$W$62:$AB$62,0))</f>
        <v>31664.696308229773</v>
      </c>
      <c r="F46" s="81">
        <f>INDEX(Forecasts!$W$148:$AB$167,MATCH(Interface!$B46,Forecasts!$B$148:$B$167,0),MATCH(Interface!$C46,Forecasts!$W$146:$AB$146,0))</f>
        <v>90.078155658491681</v>
      </c>
      <c r="G46" s="81">
        <f>INDEX(Forecasts!$W$176:$AB$195,MATCH(Interface!$B46,Forecasts!$B$176:$B$195,0),MATCH(Interface!$C46,Forecasts!$W$174:$AB$174,0))</f>
        <v>5.5749997249331598</v>
      </c>
      <c r="H46" s="82">
        <f>INDEX(Forecasts!$W$232:$AB$251,MATCH(Interface!$B46,Forecasts!$B$232:$B$251,0),MATCH(Interface!$C46,Forecasts!$W$230:$AB$230,0))</f>
        <v>9.953741636801813E-3</v>
      </c>
      <c r="I46" s="101">
        <f>INDEX(Forecasts!$W$260:$AB$279,MATCH(Interface!$B46,Forecasts!$B$260:$B$279,0),MATCH(Interface!$C46,Forecasts!$W$258:$AB$258,0))</f>
        <v>6474.2077754117245</v>
      </c>
      <c r="J46" s="101" t="str">
        <f t="shared" si="1"/>
        <v/>
      </c>
    </row>
    <row r="47" spans="1:10">
      <c r="A47" s="37" t="str">
        <f t="shared" si="0"/>
        <v>TMS21</v>
      </c>
      <c r="B47" s="37" t="s">
        <v>27</v>
      </c>
      <c r="C47" s="37" t="s">
        <v>17</v>
      </c>
      <c r="D47" s="101">
        <f>INDEX(Forecasts!$W$36:$AB$55,MATCH(Interface!$B47,Forecasts!$B$36:$B$55,0),MATCH(Interface!$C47,Forecasts!$W$34:$AB$34,0))</f>
        <v>3943262.7686917605</v>
      </c>
      <c r="E47" s="101">
        <f>INDEX(Forecasts!$W$64:$AB$83,MATCH(Interface!$B47,Forecasts!$B$64:$B$83,0),MATCH(Interface!$C47,Forecasts!$W$62:$AB$62,0))</f>
        <v>31764.08340209107</v>
      </c>
      <c r="F47" s="81">
        <f>INDEX(Forecasts!$W$148:$AB$167,MATCH(Interface!$B47,Forecasts!$B$148:$B$167,0),MATCH(Interface!$C47,Forecasts!$W$146:$AB$146,0))</f>
        <v>90.078155658491681</v>
      </c>
      <c r="G47" s="81">
        <f>INDEX(Forecasts!$W$176:$AB$195,MATCH(Interface!$B47,Forecasts!$B$176:$B$195,0),MATCH(Interface!$C47,Forecasts!$W$174:$AB$174,0))</f>
        <v>5.5749997249331598</v>
      </c>
      <c r="H47" s="82">
        <f>INDEX(Forecasts!$W$232:$AB$251,MATCH(Interface!$B47,Forecasts!$B$232:$B$251,0),MATCH(Interface!$C47,Forecasts!$W$230:$AB$230,0))</f>
        <v>9.9505462953331236E-3</v>
      </c>
      <c r="I47" s="101">
        <f>INDEX(Forecasts!$W$260:$AB$279,MATCH(Interface!$B47,Forecasts!$B$260:$B$279,0),MATCH(Interface!$C47,Forecasts!$W$258:$AB$258,0))</f>
        <v>6541.4273696761202</v>
      </c>
      <c r="J47" s="101">
        <f t="shared" si="1"/>
        <v>30581.2804273949</v>
      </c>
    </row>
    <row r="48" spans="1:10">
      <c r="A48" s="37" t="str">
        <f t="shared" si="0"/>
        <v>TMS22</v>
      </c>
      <c r="B48" s="37" t="s">
        <v>27</v>
      </c>
      <c r="C48" s="37" t="s">
        <v>18</v>
      </c>
      <c r="D48" s="101">
        <f>INDEX(Forecasts!$W$36:$AB$55,MATCH(Interface!$B48,Forecasts!$B$36:$B$55,0),MATCH(Interface!$C48,Forecasts!$W$34:$AB$34,0))</f>
        <v>3971136.3553693262</v>
      </c>
      <c r="E48" s="101">
        <f>INDEX(Forecasts!$W$64:$AB$83,MATCH(Interface!$B48,Forecasts!$B$64:$B$83,0),MATCH(Interface!$C48,Forecasts!$W$62:$AB$62,0))</f>
        <v>31861.610153720365</v>
      </c>
      <c r="F48" s="81">
        <f>INDEX(Forecasts!$W$148:$AB$167,MATCH(Interface!$B48,Forecasts!$B$148:$B$167,0),MATCH(Interface!$C48,Forecasts!$W$146:$AB$146,0))</f>
        <v>90.078155658491681</v>
      </c>
      <c r="G48" s="81">
        <f>INDEX(Forecasts!$W$176:$AB$195,MATCH(Interface!$B48,Forecasts!$B$176:$B$195,0),MATCH(Interface!$C48,Forecasts!$W$174:$AB$174,0))</f>
        <v>5.5749997249331598</v>
      </c>
      <c r="H48" s="82">
        <f>INDEX(Forecasts!$W$232:$AB$251,MATCH(Interface!$B48,Forecasts!$B$232:$B$251,0),MATCH(Interface!$C48,Forecasts!$W$230:$AB$230,0))</f>
        <v>9.9473628961393341E-3</v>
      </c>
      <c r="I48" s="101">
        <f>INDEX(Forecasts!$W$260:$AB$279,MATCH(Interface!$B48,Forecasts!$B$260:$B$279,0),MATCH(Interface!$C48,Forecasts!$W$258:$AB$258,0))</f>
        <v>6602.6112811814446</v>
      </c>
      <c r="J48" s="101">
        <f t="shared" si="1"/>
        <v>27873.586677565705</v>
      </c>
    </row>
    <row r="49" spans="1:10">
      <c r="A49" s="37" t="str">
        <f t="shared" si="0"/>
        <v>TMS23</v>
      </c>
      <c r="B49" s="37" t="s">
        <v>27</v>
      </c>
      <c r="C49" s="37" t="s">
        <v>19</v>
      </c>
      <c r="D49" s="101">
        <f>INDEX(Forecasts!$W$36:$AB$55,MATCH(Interface!$B49,Forecasts!$B$36:$B$55,0),MATCH(Interface!$C49,Forecasts!$W$34:$AB$34,0))</f>
        <v>4011049.1429753657</v>
      </c>
      <c r="E49" s="101">
        <f>INDEX(Forecasts!$W$64:$AB$83,MATCH(Interface!$B49,Forecasts!$B$64:$B$83,0),MATCH(Interface!$C49,Forecasts!$W$62:$AB$62,0))</f>
        <v>31956.362473972611</v>
      </c>
      <c r="F49" s="81">
        <f>INDEX(Forecasts!$W$148:$AB$167,MATCH(Interface!$B49,Forecasts!$B$148:$B$167,0),MATCH(Interface!$C49,Forecasts!$W$146:$AB$146,0))</f>
        <v>90.078155658491681</v>
      </c>
      <c r="G49" s="81">
        <f>INDEX(Forecasts!$W$176:$AB$195,MATCH(Interface!$B49,Forecasts!$B$176:$B$195,0),MATCH(Interface!$C49,Forecasts!$W$174:$AB$174,0))</f>
        <v>5.5749997249331598</v>
      </c>
      <c r="H49" s="82">
        <f>INDEX(Forecasts!$W$232:$AB$251,MATCH(Interface!$B49,Forecasts!$B$232:$B$251,0),MATCH(Interface!$C49,Forecasts!$W$230:$AB$230,0))</f>
        <v>9.9441913723957026E-3</v>
      </c>
      <c r="I49" s="101">
        <f>INDEX(Forecasts!$W$260:$AB$279,MATCH(Interface!$B49,Forecasts!$B$260:$B$279,0),MATCH(Interface!$C49,Forecasts!$W$258:$AB$258,0))</f>
        <v>6657.7365958377095</v>
      </c>
      <c r="J49" s="101">
        <f t="shared" si="1"/>
        <v>39912.78760603955</v>
      </c>
    </row>
    <row r="50" spans="1:10">
      <c r="A50" s="37" t="str">
        <f t="shared" si="0"/>
        <v>TMS24</v>
      </c>
      <c r="B50" s="37" t="s">
        <v>27</v>
      </c>
      <c r="C50" s="37" t="s">
        <v>20</v>
      </c>
      <c r="D50" s="101">
        <f>INDEX(Forecasts!$W$36:$AB$55,MATCH(Interface!$B50,Forecasts!$B$36:$B$55,0),MATCH(Interface!$C50,Forecasts!$W$34:$AB$34,0))</f>
        <v>4049512.881200945</v>
      </c>
      <c r="E50" s="101">
        <f>INDEX(Forecasts!$W$64:$AB$83,MATCH(Interface!$B50,Forecasts!$B$64:$B$83,0),MATCH(Interface!$C50,Forecasts!$W$62:$AB$62,0))</f>
        <v>32047.310841237006</v>
      </c>
      <c r="F50" s="81">
        <f>INDEX(Forecasts!$W$148:$AB$167,MATCH(Interface!$B50,Forecasts!$B$148:$B$167,0),MATCH(Interface!$C50,Forecasts!$W$146:$AB$146,0))</f>
        <v>90.078155658491681</v>
      </c>
      <c r="G50" s="81">
        <f>INDEX(Forecasts!$W$176:$AB$195,MATCH(Interface!$B50,Forecasts!$B$176:$B$195,0),MATCH(Interface!$C50,Forecasts!$W$174:$AB$174,0))</f>
        <v>5.5749997249331598</v>
      </c>
      <c r="H50" s="82">
        <f>INDEX(Forecasts!$W$232:$AB$251,MATCH(Interface!$B50,Forecasts!$B$232:$B$251,0),MATCH(Interface!$C50,Forecasts!$W$230:$AB$230,0))</f>
        <v>9.941031657775129E-3</v>
      </c>
      <c r="I50" s="101">
        <f>INDEX(Forecasts!$W$260:$AB$279,MATCH(Interface!$B50,Forecasts!$B$260:$B$279,0),MATCH(Interface!$C50,Forecasts!$W$258:$AB$258,0))</f>
        <v>6706.6384140754626</v>
      </c>
      <c r="J50" s="101">
        <f t="shared" si="1"/>
        <v>38463.738225579262</v>
      </c>
    </row>
    <row r="51" spans="1:10">
      <c r="A51" s="37" t="str">
        <f t="shared" si="0"/>
        <v>TMS25</v>
      </c>
      <c r="B51" s="37" t="s">
        <v>27</v>
      </c>
      <c r="C51" s="37" t="s">
        <v>21</v>
      </c>
      <c r="D51" s="101">
        <f>INDEX(Forecasts!$W$36:$AB$55,MATCH(Interface!$B51,Forecasts!$B$36:$B$55,0),MATCH(Interface!$C51,Forecasts!$W$34:$AB$34,0))</f>
        <v>4087243.68075614</v>
      </c>
      <c r="E51" s="101">
        <f>INDEX(Forecasts!$W$64:$AB$83,MATCH(Interface!$B51,Forecasts!$B$64:$B$83,0),MATCH(Interface!$C51,Forecasts!$W$62:$AB$62,0))</f>
        <v>32158.089708133655</v>
      </c>
      <c r="F51" s="81">
        <f>INDEX(Forecasts!$W$148:$AB$167,MATCH(Interface!$B51,Forecasts!$B$148:$B$167,0),MATCH(Interface!$C51,Forecasts!$W$146:$AB$146,0))</f>
        <v>90.078155658491681</v>
      </c>
      <c r="G51" s="81">
        <f>INDEX(Forecasts!$W$176:$AB$195,MATCH(Interface!$B51,Forecasts!$B$176:$B$195,0),MATCH(Interface!$C51,Forecasts!$W$174:$AB$174,0))</f>
        <v>5.5749997249331598</v>
      </c>
      <c r="H51" s="82">
        <f>INDEX(Forecasts!$W$232:$AB$251,MATCH(Interface!$B51,Forecasts!$B$232:$B$251,0),MATCH(Interface!$C51,Forecasts!$W$230:$AB$230,0))</f>
        <v>9.9378836864435268E-3</v>
      </c>
      <c r="I51" s="101">
        <f>INDEX(Forecasts!$W$260:$AB$279,MATCH(Interface!$B51,Forecasts!$B$260:$B$279,0),MATCH(Interface!$C51,Forecasts!$W$258:$AB$258,0))</f>
        <v>6753.9048540880367</v>
      </c>
      <c r="J51" s="101">
        <f t="shared" si="1"/>
        <v>37730.79955519503</v>
      </c>
    </row>
    <row r="52" spans="1:10">
      <c r="A52" s="37" t="str">
        <f t="shared" si="0"/>
        <v>WSH20</v>
      </c>
      <c r="B52" s="37" t="s">
        <v>28</v>
      </c>
      <c r="C52" s="37" t="s">
        <v>16</v>
      </c>
      <c r="D52" s="101">
        <f>INDEX(Forecasts!$W$36:$AB$55,MATCH(Interface!$B52,Forecasts!$B$36:$B$55,0),MATCH(Interface!$C52,Forecasts!$W$34:$AB$34,0))</f>
        <v>1449525.6073106849</v>
      </c>
      <c r="E52" s="101">
        <f>INDEX(Forecasts!$W$64:$AB$83,MATCH(Interface!$B52,Forecasts!$B$64:$B$83,0),MATCH(Interface!$C52,Forecasts!$W$62:$AB$62,0))</f>
        <v>27843.578571428574</v>
      </c>
      <c r="F52" s="81">
        <f>INDEX(Forecasts!$W$148:$AB$167,MATCH(Interface!$B52,Forecasts!$B$148:$B$167,0),MATCH(Interface!$C52,Forecasts!$W$146:$AB$146,0))</f>
        <v>100</v>
      </c>
      <c r="G52" s="81">
        <f>INDEX(Forecasts!$W$176:$AB$195,MATCH(Interface!$B52,Forecasts!$B$176:$B$195,0),MATCH(Interface!$C52,Forecasts!$W$174:$AB$174,0))</f>
        <v>5.5317912559956923</v>
      </c>
      <c r="H52" s="82">
        <f>INDEX(Forecasts!$W$232:$AB$251,MATCH(Interface!$B52,Forecasts!$B$232:$B$251,0),MATCH(Interface!$C52,Forecasts!$W$230:$AB$230,0))</f>
        <v>2.1155140611750719E-2</v>
      </c>
      <c r="I52" s="101">
        <f>INDEX(Forecasts!$W$260:$AB$279,MATCH(Interface!$B52,Forecasts!$B$260:$B$279,0),MATCH(Interface!$C52,Forecasts!$W$258:$AB$258,0))</f>
        <v>632.56118247641109</v>
      </c>
      <c r="J52" s="101" t="str">
        <f t="shared" si="1"/>
        <v/>
      </c>
    </row>
    <row r="53" spans="1:10">
      <c r="A53" s="37" t="str">
        <f t="shared" si="0"/>
        <v>WSH21</v>
      </c>
      <c r="B53" s="37" t="s">
        <v>28</v>
      </c>
      <c r="C53" s="37" t="s">
        <v>17</v>
      </c>
      <c r="D53" s="101">
        <f>INDEX(Forecasts!$W$36:$AB$55,MATCH(Interface!$B53,Forecasts!$B$36:$B$55,0),MATCH(Interface!$C53,Forecasts!$W$34:$AB$34,0))</f>
        <v>1456996.0455362487</v>
      </c>
      <c r="E53" s="101">
        <f>INDEX(Forecasts!$W$64:$AB$83,MATCH(Interface!$B53,Forecasts!$B$64:$B$83,0),MATCH(Interface!$C53,Forecasts!$W$62:$AB$62,0))</f>
        <v>27892.119642857142</v>
      </c>
      <c r="F53" s="81">
        <f>INDEX(Forecasts!$W$148:$AB$167,MATCH(Interface!$B53,Forecasts!$B$148:$B$167,0),MATCH(Interface!$C53,Forecasts!$W$146:$AB$146,0))</f>
        <v>100</v>
      </c>
      <c r="G53" s="81">
        <f>INDEX(Forecasts!$W$176:$AB$195,MATCH(Interface!$B53,Forecasts!$B$176:$B$195,0),MATCH(Interface!$C53,Forecasts!$W$174:$AB$174,0))</f>
        <v>5.5317876030241449</v>
      </c>
      <c r="H53" s="82">
        <f>INDEX(Forecasts!$W$232:$AB$251,MATCH(Interface!$B53,Forecasts!$B$232:$B$251,0),MATCH(Interface!$C53,Forecasts!$W$230:$AB$230,0))</f>
        <v>2.1066333676612793E-2</v>
      </c>
      <c r="I53" s="101">
        <f>INDEX(Forecasts!$W$260:$AB$279,MATCH(Interface!$B53,Forecasts!$B$260:$B$279,0),MATCH(Interface!$C53,Forecasts!$W$258:$AB$258,0))</f>
        <v>637.90716157840734</v>
      </c>
      <c r="J53" s="101">
        <f t="shared" si="1"/>
        <v>7470.4382255638484</v>
      </c>
    </row>
    <row r="54" spans="1:10">
      <c r="A54" s="37" t="str">
        <f t="shared" si="0"/>
        <v>WSH22</v>
      </c>
      <c r="B54" s="37" t="s">
        <v>28</v>
      </c>
      <c r="C54" s="37" t="s">
        <v>18</v>
      </c>
      <c r="D54" s="101">
        <f>INDEX(Forecasts!$W$36:$AB$55,MATCH(Interface!$B54,Forecasts!$B$36:$B$55,0),MATCH(Interface!$C54,Forecasts!$W$34:$AB$34,0))</f>
        <v>1464513.2803625346</v>
      </c>
      <c r="E54" s="101">
        <f>INDEX(Forecasts!$W$64:$AB$83,MATCH(Interface!$B54,Forecasts!$B$64:$B$83,0),MATCH(Interface!$C54,Forecasts!$W$62:$AB$62,0))</f>
        <v>27942.660714285714</v>
      </c>
      <c r="F54" s="81">
        <f>INDEX(Forecasts!$W$148:$AB$167,MATCH(Interface!$B54,Forecasts!$B$148:$B$167,0),MATCH(Interface!$C54,Forecasts!$W$146:$AB$146,0))</f>
        <v>100</v>
      </c>
      <c r="G54" s="81">
        <f>INDEX(Forecasts!$W$176:$AB$195,MATCH(Interface!$B54,Forecasts!$B$176:$B$195,0),MATCH(Interface!$C54,Forecasts!$W$174:$AB$174,0))</f>
        <v>5.5317782544303151</v>
      </c>
      <c r="H54" s="82">
        <f>INDEX(Forecasts!$W$232:$AB$251,MATCH(Interface!$B54,Forecasts!$B$232:$B$251,0),MATCH(Interface!$C54,Forecasts!$W$230:$AB$230,0))</f>
        <v>2.0977883850844994E-2</v>
      </c>
      <c r="I54" s="101">
        <f>INDEX(Forecasts!$W$260:$AB$279,MATCH(Interface!$B54,Forecasts!$B$260:$B$279,0),MATCH(Interface!$C54,Forecasts!$W$258:$AB$258,0))</f>
        <v>643.40626575007593</v>
      </c>
      <c r="J54" s="101">
        <f t="shared" si="1"/>
        <v>7517.2348262858577</v>
      </c>
    </row>
    <row r="55" spans="1:10">
      <c r="A55" s="37" t="str">
        <f t="shared" si="0"/>
        <v>WSH23</v>
      </c>
      <c r="B55" s="37" t="s">
        <v>28</v>
      </c>
      <c r="C55" s="37" t="s">
        <v>19</v>
      </c>
      <c r="D55" s="101">
        <f>INDEX(Forecasts!$W$36:$AB$55,MATCH(Interface!$B55,Forecasts!$B$36:$B$55,0),MATCH(Interface!$C55,Forecasts!$W$34:$AB$34,0))</f>
        <v>1472714.7192232821</v>
      </c>
      <c r="E55" s="101">
        <f>INDEX(Forecasts!$W$64:$AB$83,MATCH(Interface!$B55,Forecasts!$B$64:$B$83,0),MATCH(Interface!$C55,Forecasts!$W$62:$AB$62,0))</f>
        <v>27991.201785714286</v>
      </c>
      <c r="F55" s="81">
        <f>INDEX(Forecasts!$W$148:$AB$167,MATCH(Interface!$B55,Forecasts!$B$148:$B$167,0),MATCH(Interface!$C55,Forecasts!$W$146:$AB$146,0))</f>
        <v>100</v>
      </c>
      <c r="G55" s="81">
        <f>INDEX(Forecasts!$W$176:$AB$195,MATCH(Interface!$B55,Forecasts!$B$176:$B$195,0),MATCH(Interface!$C55,Forecasts!$W$174:$AB$174,0))</f>
        <v>5.531783185669517</v>
      </c>
      <c r="H55" s="82">
        <f>INDEX(Forecasts!$W$232:$AB$251,MATCH(Interface!$B55,Forecasts!$B$232:$B$251,0),MATCH(Interface!$C55,Forecasts!$W$230:$AB$230,0))</f>
        <v>2.0889788984763669E-2</v>
      </c>
      <c r="I55" s="101">
        <f>INDEX(Forecasts!$W$260:$AB$279,MATCH(Interface!$B55,Forecasts!$B$260:$B$279,0),MATCH(Interface!$C55,Forecasts!$W$258:$AB$258,0))</f>
        <v>649.06728080807989</v>
      </c>
      <c r="J55" s="101">
        <f t="shared" si="1"/>
        <v>8201.4388607474975</v>
      </c>
    </row>
    <row r="56" spans="1:10">
      <c r="A56" s="37" t="str">
        <f t="shared" si="0"/>
        <v>WSH24</v>
      </c>
      <c r="B56" s="37" t="s">
        <v>28</v>
      </c>
      <c r="C56" s="37" t="s">
        <v>20</v>
      </c>
      <c r="D56" s="101">
        <f>INDEX(Forecasts!$W$36:$AB$55,MATCH(Interface!$B56,Forecasts!$B$36:$B$55,0),MATCH(Interface!$C56,Forecasts!$W$34:$AB$34,0))</f>
        <v>1480515.0504773958</v>
      </c>
      <c r="E56" s="101">
        <f>INDEX(Forecasts!$W$64:$AB$83,MATCH(Interface!$B56,Forecasts!$B$64:$B$83,0),MATCH(Interface!$C56,Forecasts!$W$62:$AB$62,0))</f>
        <v>28046.742857142857</v>
      </c>
      <c r="F56" s="81">
        <f>INDEX(Forecasts!$W$148:$AB$167,MATCH(Interface!$B56,Forecasts!$B$148:$B$167,0),MATCH(Interface!$C56,Forecasts!$W$146:$AB$146,0))</f>
        <v>100</v>
      </c>
      <c r="G56" s="81">
        <f>INDEX(Forecasts!$W$176:$AB$195,MATCH(Interface!$B56,Forecasts!$B$176:$B$195,0),MATCH(Interface!$C56,Forecasts!$W$174:$AB$174,0))</f>
        <v>5.5316733510131035</v>
      </c>
      <c r="H56" s="82">
        <f>INDEX(Forecasts!$W$232:$AB$251,MATCH(Interface!$B56,Forecasts!$B$232:$B$251,0),MATCH(Interface!$C56,Forecasts!$W$230:$AB$230,0))</f>
        <v>2.0802046945904481E-2</v>
      </c>
      <c r="I56" s="101">
        <f>INDEX(Forecasts!$W$260:$AB$279,MATCH(Interface!$B56,Forecasts!$B$260:$B$279,0),MATCH(Interface!$C56,Forecasts!$W$258:$AB$258,0))</f>
        <v>654.87707974186355</v>
      </c>
      <c r="J56" s="101">
        <f t="shared" si="1"/>
        <v>7800.3312541136984</v>
      </c>
    </row>
    <row r="57" spans="1:10">
      <c r="A57" s="37" t="str">
        <f t="shared" si="0"/>
        <v>WSH25</v>
      </c>
      <c r="B57" s="37" t="s">
        <v>28</v>
      </c>
      <c r="C57" s="37" t="s">
        <v>21</v>
      </c>
      <c r="D57" s="101">
        <f>INDEX(Forecasts!$W$36:$AB$55,MATCH(Interface!$B57,Forecasts!$B$36:$B$55,0),MATCH(Interface!$C57,Forecasts!$W$34:$AB$34,0))</f>
        <v>1488091.4320142029</v>
      </c>
      <c r="E57" s="101">
        <f>INDEX(Forecasts!$W$64:$AB$83,MATCH(Interface!$B57,Forecasts!$B$64:$B$83,0),MATCH(Interface!$C57,Forecasts!$W$62:$AB$62,0))</f>
        <v>28109.283928571429</v>
      </c>
      <c r="F57" s="81">
        <f>INDEX(Forecasts!$W$148:$AB$167,MATCH(Interface!$B57,Forecasts!$B$148:$B$167,0),MATCH(Interface!$C57,Forecasts!$W$146:$AB$146,0))</f>
        <v>100</v>
      </c>
      <c r="G57" s="81">
        <f>INDEX(Forecasts!$W$176:$AB$195,MATCH(Interface!$B57,Forecasts!$B$176:$B$195,0),MATCH(Interface!$C57,Forecasts!$W$174:$AB$174,0))</f>
        <v>5.5316562508240388</v>
      </c>
      <c r="H57" s="82">
        <f>INDEX(Forecasts!$W$232:$AB$251,MATCH(Interface!$B57,Forecasts!$B$232:$B$251,0),MATCH(Interface!$C57,Forecasts!$W$230:$AB$230,0))</f>
        <v>2.0714655618850338E-2</v>
      </c>
      <c r="I57" s="101">
        <f>INDEX(Forecasts!$W$260:$AB$279,MATCH(Interface!$B57,Forecasts!$B$260:$B$279,0),MATCH(Interface!$C57,Forecasts!$W$258:$AB$258,0))</f>
        <v>660.78340383617569</v>
      </c>
      <c r="J57" s="101">
        <f t="shared" si="1"/>
        <v>7576.3815368071664</v>
      </c>
    </row>
    <row r="58" spans="1:10">
      <c r="A58" s="37" t="str">
        <f t="shared" si="0"/>
        <v>WSX20</v>
      </c>
      <c r="B58" s="37" t="s">
        <v>29</v>
      </c>
      <c r="C58" s="37" t="s">
        <v>16</v>
      </c>
      <c r="D58" s="101">
        <f>INDEX(Forecasts!$W$36:$AB$55,MATCH(Interface!$B58,Forecasts!$B$36:$B$55,0),MATCH(Interface!$C58,Forecasts!$W$34:$AB$34,0))</f>
        <v>626527.98030098004</v>
      </c>
      <c r="E58" s="101">
        <f>INDEX(Forecasts!$W$64:$AB$83,MATCH(Interface!$B58,Forecasts!$B$64:$B$83,0),MATCH(Interface!$C58,Forecasts!$W$62:$AB$62,0))</f>
        <v>12035.7228</v>
      </c>
      <c r="F58" s="81">
        <f>INDEX(Forecasts!$W$148:$AB$167,MATCH(Interface!$B58,Forecasts!$B$148:$B$167,0),MATCH(Interface!$C58,Forecasts!$W$146:$AB$146,0))</f>
        <v>48.036561483094886</v>
      </c>
      <c r="G58" s="81">
        <f>INDEX(Forecasts!$W$176:$AB$195,MATCH(Interface!$B58,Forecasts!$B$176:$B$195,0),MATCH(Interface!$C58,Forecasts!$W$174:$AB$174,0))</f>
        <v>3.3964311263320361</v>
      </c>
      <c r="H58" s="82">
        <f>INDEX(Forecasts!$W$232:$AB$251,MATCH(Interface!$B58,Forecasts!$B$232:$B$251,0),MATCH(Interface!$C58,Forecasts!$W$230:$AB$230,0))</f>
        <v>2.4245476933345986E-2</v>
      </c>
      <c r="I58" s="101">
        <f>INDEX(Forecasts!$W$260:$AB$279,MATCH(Interface!$B58,Forecasts!$B$260:$B$279,0),MATCH(Interface!$C58,Forecasts!$W$258:$AB$258,0))</f>
        <v>263.81032703612601</v>
      </c>
      <c r="J58" s="101" t="str">
        <f t="shared" si="1"/>
        <v/>
      </c>
    </row>
    <row r="59" spans="1:10">
      <c r="A59" s="37" t="str">
        <f t="shared" si="0"/>
        <v>WSX21</v>
      </c>
      <c r="B59" s="37" t="s">
        <v>29</v>
      </c>
      <c r="C59" s="37" t="s">
        <v>17</v>
      </c>
      <c r="D59" s="101">
        <f>INDEX(Forecasts!$W$36:$AB$55,MATCH(Interface!$B59,Forecasts!$B$36:$B$55,0),MATCH(Interface!$C59,Forecasts!$W$34:$AB$34,0))</f>
        <v>632164.97713353403</v>
      </c>
      <c r="E59" s="101">
        <f>INDEX(Forecasts!$W$64:$AB$83,MATCH(Interface!$B59,Forecasts!$B$64:$B$83,0),MATCH(Interface!$C59,Forecasts!$W$62:$AB$62,0))</f>
        <v>12090.174008333333</v>
      </c>
      <c r="F59" s="81">
        <f>INDEX(Forecasts!$W$148:$AB$167,MATCH(Interface!$B59,Forecasts!$B$148:$B$167,0),MATCH(Interface!$C59,Forecasts!$W$146:$AB$146,0))</f>
        <v>48.036561483094907</v>
      </c>
      <c r="G59" s="81">
        <f>INDEX(Forecasts!$W$176:$AB$195,MATCH(Interface!$B59,Forecasts!$B$176:$B$195,0),MATCH(Interface!$C59,Forecasts!$W$174:$AB$174,0))</f>
        <v>3.3964311263320375</v>
      </c>
      <c r="H59" s="82">
        <f>INDEX(Forecasts!$W$232:$AB$251,MATCH(Interface!$B59,Forecasts!$B$232:$B$251,0),MATCH(Interface!$C59,Forecasts!$W$230:$AB$230,0))</f>
        <v>2.4233538147067479E-2</v>
      </c>
      <c r="I59" s="101">
        <f>INDEX(Forecasts!$W$260:$AB$279,MATCH(Interface!$B59,Forecasts!$B$260:$B$279,0),MATCH(Interface!$C59,Forecasts!$W$258:$AB$258,0))</f>
        <v>265.1560737501859</v>
      </c>
      <c r="J59" s="101">
        <f t="shared" si="1"/>
        <v>5636.9968325539958</v>
      </c>
    </row>
    <row r="60" spans="1:10">
      <c r="A60" s="37" t="str">
        <f t="shared" si="0"/>
        <v>WSX22</v>
      </c>
      <c r="B60" s="37" t="s">
        <v>29</v>
      </c>
      <c r="C60" s="37" t="s">
        <v>18</v>
      </c>
      <c r="D60" s="101">
        <f>INDEX(Forecasts!$W$36:$AB$55,MATCH(Interface!$B60,Forecasts!$B$36:$B$55,0),MATCH(Interface!$C60,Forecasts!$W$34:$AB$34,0))</f>
        <v>636308.97756167524</v>
      </c>
      <c r="E60" s="101">
        <f>INDEX(Forecasts!$W$64:$AB$83,MATCH(Interface!$B60,Forecasts!$B$64:$B$83,0),MATCH(Interface!$C60,Forecasts!$W$62:$AB$62,0))</f>
        <v>12144.625216666667</v>
      </c>
      <c r="F60" s="81">
        <f>INDEX(Forecasts!$W$148:$AB$167,MATCH(Interface!$B60,Forecasts!$B$148:$B$167,0),MATCH(Interface!$C60,Forecasts!$W$146:$AB$146,0))</f>
        <v>48.036561483094907</v>
      </c>
      <c r="G60" s="81">
        <f>INDEX(Forecasts!$W$176:$AB$195,MATCH(Interface!$B60,Forecasts!$B$176:$B$195,0),MATCH(Interface!$C60,Forecasts!$W$174:$AB$174,0))</f>
        <v>3.396431126332037</v>
      </c>
      <c r="H60" s="82">
        <f>INDEX(Forecasts!$W$232:$AB$251,MATCH(Interface!$B60,Forecasts!$B$232:$B$251,0),MATCH(Interface!$C60,Forecasts!$W$230:$AB$230,0))</f>
        <v>2.4221724693894019E-2</v>
      </c>
      <c r="I60" s="101">
        <f>INDEX(Forecasts!$W$260:$AB$279,MATCH(Interface!$B60,Forecasts!$B$260:$B$279,0),MATCH(Interface!$C60,Forecasts!$W$258:$AB$258,0))</f>
        <v>266.35492712028952</v>
      </c>
      <c r="J60" s="101">
        <f t="shared" si="1"/>
        <v>4144.0004281412112</v>
      </c>
    </row>
    <row r="61" spans="1:10">
      <c r="A61" s="37" t="str">
        <f t="shared" si="0"/>
        <v>WSX23</v>
      </c>
      <c r="B61" s="37" t="s">
        <v>29</v>
      </c>
      <c r="C61" s="37" t="s">
        <v>19</v>
      </c>
      <c r="D61" s="101">
        <f>INDEX(Forecasts!$W$36:$AB$55,MATCH(Interface!$B61,Forecasts!$B$36:$B$55,0),MATCH(Interface!$C61,Forecasts!$W$34:$AB$34,0))</f>
        <v>641392.13885893126</v>
      </c>
      <c r="E61" s="101">
        <f>INDEX(Forecasts!$W$64:$AB$83,MATCH(Interface!$B61,Forecasts!$B$64:$B$83,0),MATCH(Interface!$C61,Forecasts!$W$62:$AB$62,0))</f>
        <v>12199.076424999999</v>
      </c>
      <c r="F61" s="81">
        <f>INDEX(Forecasts!$W$148:$AB$167,MATCH(Interface!$B61,Forecasts!$B$148:$B$167,0),MATCH(Interface!$C61,Forecasts!$W$146:$AB$146,0))</f>
        <v>48.036561483094907</v>
      </c>
      <c r="G61" s="81">
        <f>INDEX(Forecasts!$W$176:$AB$195,MATCH(Interface!$B61,Forecasts!$B$176:$B$195,0),MATCH(Interface!$C61,Forecasts!$W$174:$AB$174,0))</f>
        <v>3.3964311263320361</v>
      </c>
      <c r="H61" s="82">
        <f>INDEX(Forecasts!$W$232:$AB$251,MATCH(Interface!$B61,Forecasts!$B$232:$B$251,0),MATCH(Interface!$C61,Forecasts!$W$230:$AB$230,0))</f>
        <v>2.4210034610514897E-2</v>
      </c>
      <c r="I61" s="101">
        <f>INDEX(Forecasts!$W$260:$AB$279,MATCH(Interface!$B61,Forecasts!$B$260:$B$279,0),MATCH(Interface!$C61,Forecasts!$W$258:$AB$258,0))</f>
        <v>267.53887521874719</v>
      </c>
      <c r="J61" s="101">
        <f t="shared" si="1"/>
        <v>5083.1612972560106</v>
      </c>
    </row>
    <row r="62" spans="1:10">
      <c r="A62" s="37" t="str">
        <f t="shared" si="0"/>
        <v>WSX24</v>
      </c>
      <c r="B62" s="37" t="s">
        <v>29</v>
      </c>
      <c r="C62" s="37" t="s">
        <v>20</v>
      </c>
      <c r="D62" s="101">
        <f>INDEX(Forecasts!$W$36:$AB$55,MATCH(Interface!$B62,Forecasts!$B$36:$B$55,0),MATCH(Interface!$C62,Forecasts!$W$34:$AB$34,0))</f>
        <v>646343.14547726023</v>
      </c>
      <c r="E62" s="101">
        <f>INDEX(Forecasts!$W$64:$AB$83,MATCH(Interface!$B62,Forecasts!$B$64:$B$83,0),MATCH(Interface!$C62,Forecasts!$W$62:$AB$62,0))</f>
        <v>12253.527633333335</v>
      </c>
      <c r="F62" s="81">
        <f>INDEX(Forecasts!$W$148:$AB$167,MATCH(Interface!$B62,Forecasts!$B$148:$B$167,0),MATCH(Interface!$C62,Forecasts!$W$146:$AB$146,0))</f>
        <v>48.036561483094928</v>
      </c>
      <c r="G62" s="81">
        <f>INDEX(Forecasts!$W$176:$AB$195,MATCH(Interface!$B62,Forecasts!$B$176:$B$195,0),MATCH(Interface!$C62,Forecasts!$W$174:$AB$174,0))</f>
        <v>3.3964311263320375</v>
      </c>
      <c r="H62" s="82">
        <f>INDEX(Forecasts!$W$232:$AB$251,MATCH(Interface!$B62,Forecasts!$B$232:$B$251,0),MATCH(Interface!$C62,Forecasts!$W$230:$AB$230,0))</f>
        <v>2.419846597441274E-2</v>
      </c>
      <c r="I62" s="101">
        <f>INDEX(Forecasts!$W$260:$AB$279,MATCH(Interface!$B62,Forecasts!$B$260:$B$279,0),MATCH(Interface!$C62,Forecasts!$W$258:$AB$258,0))</f>
        <v>268.73297878268562</v>
      </c>
      <c r="J62" s="101">
        <f t="shared" si="1"/>
        <v>4951.0066183289746</v>
      </c>
    </row>
    <row r="63" spans="1:10">
      <c r="A63" s="37" t="str">
        <f t="shared" si="0"/>
        <v>WSX25</v>
      </c>
      <c r="B63" s="37" t="s">
        <v>29</v>
      </c>
      <c r="C63" s="37" t="s">
        <v>21</v>
      </c>
      <c r="D63" s="101">
        <f>INDEX(Forecasts!$W$36:$AB$55,MATCH(Interface!$B63,Forecasts!$B$36:$B$55,0),MATCH(Interface!$C63,Forecasts!$W$34:$AB$34,0))</f>
        <v>651220.31965567428</v>
      </c>
      <c r="E63" s="101">
        <f>INDEX(Forecasts!$W$64:$AB$83,MATCH(Interface!$B63,Forecasts!$B$64:$B$83,0),MATCH(Interface!$C63,Forecasts!$W$62:$AB$62,0))</f>
        <v>12307.978841666667</v>
      </c>
      <c r="F63" s="81">
        <f>INDEX(Forecasts!$W$148:$AB$167,MATCH(Interface!$B63,Forecasts!$B$148:$B$167,0),MATCH(Interface!$C63,Forecasts!$W$146:$AB$146,0))</f>
        <v>48.036561483094893</v>
      </c>
      <c r="G63" s="81">
        <f>INDEX(Forecasts!$W$176:$AB$195,MATCH(Interface!$B63,Forecasts!$B$176:$B$195,0),MATCH(Interface!$C63,Forecasts!$W$174:$AB$174,0))</f>
        <v>3.3964311263320361</v>
      </c>
      <c r="H63" s="82">
        <f>INDEX(Forecasts!$W$232:$AB$251,MATCH(Interface!$B63,Forecasts!$B$232:$B$251,0),MATCH(Interface!$C63,Forecasts!$W$230:$AB$230,0))</f>
        <v>2.4187016902809493E-2</v>
      </c>
      <c r="I63" s="101">
        <f>INDEX(Forecasts!$W$260:$AB$279,MATCH(Interface!$B63,Forecasts!$B$260:$B$279,0),MATCH(Interface!$C63,Forecasts!$W$258:$AB$258,0))</f>
        <v>269.95507289619133</v>
      </c>
      <c r="J63" s="101">
        <f t="shared" si="1"/>
        <v>4877.1741784140468</v>
      </c>
    </row>
    <row r="64" spans="1:10">
      <c r="A64" s="37" t="str">
        <f t="shared" ref="A64:A111" si="3">B64&amp;RIGHT(C64,2)</f>
        <v>YKY20</v>
      </c>
      <c r="B64" s="37" t="s">
        <v>30</v>
      </c>
      <c r="C64" s="37" t="s">
        <v>16</v>
      </c>
      <c r="D64" s="101">
        <f>INDEX(Forecasts!$W$36:$AB$55,MATCH(Interface!$B64,Forecasts!$B$36:$B$55,0),MATCH(Interface!$C64,Forecasts!$W$34:$AB$34,0))</f>
        <v>2331015.2457433376</v>
      </c>
      <c r="E64" s="101">
        <f>INDEX(Forecasts!$W$64:$AB$83,MATCH(Interface!$B64,Forecasts!$B$64:$B$83,0),MATCH(Interface!$C64,Forecasts!$W$62:$AB$62,0))</f>
        <v>31868.640714285713</v>
      </c>
      <c r="F64" s="81">
        <f>INDEX(Forecasts!$W$148:$AB$167,MATCH(Interface!$B64,Forecasts!$B$148:$B$167,0),MATCH(Interface!$C64,Forecasts!$W$146:$AB$146,0))</f>
        <v>95.864380928170831</v>
      </c>
      <c r="G64" s="81">
        <f>INDEX(Forecasts!$W$176:$AB$195,MATCH(Interface!$B64,Forecasts!$B$176:$B$195,0),MATCH(Interface!$C64,Forecasts!$W$174:$AB$174,0))</f>
        <v>4.9115838642538243</v>
      </c>
      <c r="H64" s="82">
        <f>INDEX(Forecasts!$W$232:$AB$251,MATCH(Interface!$B64,Forecasts!$B$232:$B$251,0),MATCH(Interface!$C64,Forecasts!$W$230:$AB$230,0))</f>
        <v>1.6586292663356424E-2</v>
      </c>
      <c r="I64" s="101">
        <f>INDEX(Forecasts!$W$260:$AB$279,MATCH(Interface!$B64,Forecasts!$B$260:$B$279,0),MATCH(Interface!$C64,Forecasts!$W$258:$AB$258,0))</f>
        <v>1082.9677999297269</v>
      </c>
      <c r="J64" s="101" t="str">
        <f t="shared" si="1"/>
        <v/>
      </c>
    </row>
    <row r="65" spans="1:10">
      <c r="A65" s="37" t="str">
        <f t="shared" si="3"/>
        <v>YKY21</v>
      </c>
      <c r="B65" s="37" t="s">
        <v>30</v>
      </c>
      <c r="C65" s="37" t="s">
        <v>17</v>
      </c>
      <c r="D65" s="101">
        <f>INDEX(Forecasts!$W$36:$AB$55,MATCH(Interface!$B65,Forecasts!$B$36:$B$55,0),MATCH(Interface!$C65,Forecasts!$W$34:$AB$34,0))</f>
        <v>2341847.4930119179</v>
      </c>
      <c r="E65" s="101">
        <f>INDEX(Forecasts!$W$64:$AB$83,MATCH(Interface!$B65,Forecasts!$B$64:$B$83,0),MATCH(Interface!$C65,Forecasts!$W$62:$AB$62,0))</f>
        <v>31962.332678571427</v>
      </c>
      <c r="F65" s="81">
        <f>INDEX(Forecasts!$W$148:$AB$167,MATCH(Interface!$B65,Forecasts!$B$148:$B$167,0),MATCH(Interface!$C65,Forecasts!$W$146:$AB$146,0))</f>
        <v>95.892521789377369</v>
      </c>
      <c r="G65" s="81">
        <f>INDEX(Forecasts!$W$176:$AB$195,MATCH(Interface!$B65,Forecasts!$B$176:$B$195,0),MATCH(Interface!$C65,Forecasts!$W$174:$AB$174,0))</f>
        <v>4.9457552848268893</v>
      </c>
      <c r="H65" s="82">
        <f>INDEX(Forecasts!$W$232:$AB$251,MATCH(Interface!$B65,Forecasts!$B$232:$B$251,0),MATCH(Interface!$C65,Forecasts!$W$230:$AB$230,0))</f>
        <v>1.6512002897001207E-2</v>
      </c>
      <c r="I65" s="101">
        <f>INDEX(Forecasts!$W$260:$AB$279,MATCH(Interface!$B65,Forecasts!$B$260:$B$279,0),MATCH(Interface!$C65,Forecasts!$W$258:$AB$258,0))</f>
        <v>1087.1228477718885</v>
      </c>
      <c r="J65" s="101">
        <f t="shared" si="1"/>
        <v>10832.247268580366</v>
      </c>
    </row>
    <row r="66" spans="1:10">
      <c r="A66" s="37" t="str">
        <f t="shared" si="3"/>
        <v>YKY22</v>
      </c>
      <c r="B66" s="37" t="s">
        <v>30</v>
      </c>
      <c r="C66" s="37" t="s">
        <v>18</v>
      </c>
      <c r="D66" s="101">
        <f>INDEX(Forecasts!$W$36:$AB$55,MATCH(Interface!$B66,Forecasts!$B$36:$B$55,0),MATCH(Interface!$C66,Forecasts!$W$34:$AB$34,0))</f>
        <v>2351817.1434887578</v>
      </c>
      <c r="E66" s="101">
        <f>INDEX(Forecasts!$W$64:$AB$83,MATCH(Interface!$B66,Forecasts!$B$64:$B$83,0),MATCH(Interface!$C66,Forecasts!$W$62:$AB$62,0))</f>
        <v>32056.024642857141</v>
      </c>
      <c r="F66" s="81">
        <f>INDEX(Forecasts!$W$148:$AB$167,MATCH(Interface!$B66,Forecasts!$B$148:$B$167,0),MATCH(Interface!$C66,Forecasts!$W$146:$AB$146,0))</f>
        <v>95.921379109028109</v>
      </c>
      <c r="G66" s="81">
        <f>INDEX(Forecasts!$W$176:$AB$195,MATCH(Interface!$B66,Forecasts!$B$176:$B$195,0),MATCH(Interface!$C66,Forecasts!$W$174:$AB$174,0))</f>
        <v>4.9500348669380339</v>
      </c>
      <c r="H66" s="82">
        <f>INDEX(Forecasts!$W$232:$AB$251,MATCH(Interface!$B66,Forecasts!$B$232:$B$251,0),MATCH(Interface!$C66,Forecasts!$W$230:$AB$230,0))</f>
        <v>1.6438077063946274E-2</v>
      </c>
      <c r="I66" s="101">
        <f>INDEX(Forecasts!$W$260:$AB$279,MATCH(Interface!$B66,Forecasts!$B$260:$B$279,0),MATCH(Interface!$C66,Forecasts!$W$258:$AB$258,0))</f>
        <v>1090.7399057086025</v>
      </c>
      <c r="J66" s="101">
        <f t="shared" si="1"/>
        <v>9969.650476839859</v>
      </c>
    </row>
    <row r="67" spans="1:10">
      <c r="A67" s="37" t="str">
        <f t="shared" si="3"/>
        <v>YKY23</v>
      </c>
      <c r="B67" s="37" t="s">
        <v>30</v>
      </c>
      <c r="C67" s="37" t="s">
        <v>19</v>
      </c>
      <c r="D67" s="101">
        <f>INDEX(Forecasts!$W$36:$AB$55,MATCH(Interface!$B67,Forecasts!$B$36:$B$55,0),MATCH(Interface!$C67,Forecasts!$W$34:$AB$34,0))</f>
        <v>2363802.8781214482</v>
      </c>
      <c r="E67" s="101">
        <f>INDEX(Forecasts!$W$64:$AB$83,MATCH(Interface!$B67,Forecasts!$B$64:$B$83,0),MATCH(Interface!$C67,Forecasts!$W$62:$AB$62,0))</f>
        <v>32149.216607142858</v>
      </c>
      <c r="F67" s="81">
        <f>INDEX(Forecasts!$W$148:$AB$167,MATCH(Interface!$B67,Forecasts!$B$148:$B$167,0),MATCH(Interface!$C67,Forecasts!$W$146:$AB$146,0))</f>
        <v>95.949987300182698</v>
      </c>
      <c r="G67" s="81">
        <f>INDEX(Forecasts!$W$176:$AB$195,MATCH(Interface!$B67,Forecasts!$B$176:$B$195,0),MATCH(Interface!$C67,Forecasts!$W$174:$AB$174,0))</f>
        <v>4.9763209858335582</v>
      </c>
      <c r="H67" s="82">
        <f>INDEX(Forecasts!$W$232:$AB$251,MATCH(Interface!$B67,Forecasts!$B$232:$B$251,0),MATCH(Interface!$C67,Forecasts!$W$230:$AB$230,0))</f>
        <v>1.6364512496452304E-2</v>
      </c>
      <c r="I67" s="101">
        <f>INDEX(Forecasts!$W$260:$AB$279,MATCH(Interface!$B67,Forecasts!$B$260:$B$279,0),MATCH(Interface!$C67,Forecasts!$W$258:$AB$258,0))</f>
        <v>1094.1963550509363</v>
      </c>
      <c r="J67" s="101">
        <f t="shared" si="1"/>
        <v>11985.734632690437</v>
      </c>
    </row>
    <row r="68" spans="1:10">
      <c r="A68" s="37" t="str">
        <f t="shared" si="3"/>
        <v>YKY24</v>
      </c>
      <c r="B68" s="37" t="s">
        <v>30</v>
      </c>
      <c r="C68" s="37" t="s">
        <v>20</v>
      </c>
      <c r="D68" s="101">
        <f>INDEX(Forecasts!$W$36:$AB$55,MATCH(Interface!$B68,Forecasts!$B$36:$B$55,0),MATCH(Interface!$C68,Forecasts!$W$34:$AB$34,0))</f>
        <v>2375347.6758334134</v>
      </c>
      <c r="E68" s="101">
        <f>INDEX(Forecasts!$W$64:$AB$83,MATCH(Interface!$B68,Forecasts!$B$64:$B$83,0),MATCH(Interface!$C68,Forecasts!$W$62:$AB$62,0))</f>
        <v>32242.908571428568</v>
      </c>
      <c r="F68" s="81">
        <f>INDEX(Forecasts!$W$148:$AB$167,MATCH(Interface!$B68,Forecasts!$B$148:$B$167,0),MATCH(Interface!$C68,Forecasts!$W$146:$AB$146,0))</f>
        <v>95.980028483423325</v>
      </c>
      <c r="G68" s="81">
        <f>INDEX(Forecasts!$W$176:$AB$195,MATCH(Interface!$B68,Forecasts!$B$176:$B$195,0),MATCH(Interface!$C68,Forecasts!$W$174:$AB$174,0))</f>
        <v>5.211812340608752</v>
      </c>
      <c r="H68" s="82">
        <f>INDEX(Forecasts!$W$232:$AB$251,MATCH(Interface!$B68,Forecasts!$B$232:$B$251,0),MATCH(Interface!$C68,Forecasts!$W$230:$AB$230,0))</f>
        <v>1.6291306552790187E-2</v>
      </c>
      <c r="I68" s="101">
        <f>INDEX(Forecasts!$W$260:$AB$279,MATCH(Interface!$B68,Forecasts!$B$260:$B$279,0),MATCH(Interface!$C68,Forecasts!$W$258:$AB$258,0))</f>
        <v>1097.7325213681636</v>
      </c>
      <c r="J68" s="101">
        <f t="shared" si="1"/>
        <v>11544.797711965162</v>
      </c>
    </row>
    <row r="69" spans="1:10">
      <c r="A69" s="37" t="str">
        <f t="shared" si="3"/>
        <v>YKY25</v>
      </c>
      <c r="B69" s="37" t="s">
        <v>30</v>
      </c>
      <c r="C69" s="37" t="s">
        <v>21</v>
      </c>
      <c r="D69" s="101">
        <f>INDEX(Forecasts!$W$36:$AB$55,MATCH(Interface!$B69,Forecasts!$B$36:$B$55,0),MATCH(Interface!$C69,Forecasts!$W$34:$AB$34,0))</f>
        <v>2386868.7139620297</v>
      </c>
      <c r="E69" s="101">
        <f>INDEX(Forecasts!$W$64:$AB$83,MATCH(Interface!$B69,Forecasts!$B$64:$B$83,0),MATCH(Interface!$C69,Forecasts!$W$62:$AB$62,0))</f>
        <v>32336.100535714286</v>
      </c>
      <c r="F69" s="81">
        <f>INDEX(Forecasts!$W$148:$AB$167,MATCH(Interface!$B69,Forecasts!$B$148:$B$167,0),MATCH(Interface!$C69,Forecasts!$W$146:$AB$146,0))</f>
        <v>96.01064497501946</v>
      </c>
      <c r="G69" s="81">
        <f>INDEX(Forecasts!$W$176:$AB$195,MATCH(Interface!$B69,Forecasts!$B$176:$B$195,0),MATCH(Interface!$C69,Forecasts!$W$174:$AB$174,0))</f>
        <v>5.2178202907283273</v>
      </c>
      <c r="H69" s="82">
        <f>INDEX(Forecasts!$W$232:$AB$251,MATCH(Interface!$B69,Forecasts!$B$232:$B$251,0),MATCH(Interface!$C69,Forecasts!$W$230:$AB$230,0))</f>
        <v>1.6218456616924788E-2</v>
      </c>
      <c r="I69" s="101">
        <f>INDEX(Forecasts!$W$260:$AB$279,MATCH(Interface!$B69,Forecasts!$B$260:$B$279,0),MATCH(Interface!$C69,Forecasts!$W$258:$AB$258,0))</f>
        <v>1101.3173755078765</v>
      </c>
      <c r="J69" s="101">
        <f t="shared" ref="J69:J111" si="4">IF(C69="2019-20","",D69-D68)</f>
        <v>11521.038128616288</v>
      </c>
    </row>
    <row r="70" spans="1:10">
      <c r="A70" s="37" t="str">
        <f t="shared" si="3"/>
        <v>AFW20</v>
      </c>
      <c r="B70" s="37" t="s">
        <v>31</v>
      </c>
      <c r="C70" s="37" t="s">
        <v>16</v>
      </c>
      <c r="D70" s="101">
        <f>INDEX(Forecasts!$W$36:$AB$55,MATCH(Interface!$B70,Forecasts!$B$36:$B$55,0),MATCH(Interface!$C70,Forecasts!$W$34:$AB$34,0))</f>
        <v>1525502.9522253452</v>
      </c>
      <c r="E70" s="101">
        <f>INDEX(Forecasts!$W$64:$AB$83,MATCH(Interface!$B70,Forecasts!$B$64:$B$83,0),MATCH(Interface!$C70,Forecasts!$W$62:$AB$62,0))</f>
        <v>16981.522719320688</v>
      </c>
      <c r="F70" s="81">
        <f>INDEX(Forecasts!$W$148:$AB$167,MATCH(Interface!$B70,Forecasts!$B$148:$B$167,0),MATCH(Interface!$C70,Forecasts!$W$146:$AB$146,0))</f>
        <v>96.202693063085846</v>
      </c>
      <c r="G70" s="81">
        <f>INDEX(Forecasts!$W$176:$AB$195,MATCH(Interface!$B70,Forecasts!$B$176:$B$195,0),MATCH(Interface!$C70,Forecasts!$W$174:$AB$174,0))</f>
        <v>5.4227610406671145</v>
      </c>
      <c r="H70" s="82">
        <f>INDEX(Forecasts!$W$232:$AB$251,MATCH(Interface!$B70,Forecasts!$B$232:$B$251,0),MATCH(Interface!$C70,Forecasts!$W$230:$AB$230,0))</f>
        <v>1.6387333620483436E-2</v>
      </c>
      <c r="I70" s="101">
        <f>INDEX(Forecasts!$W$260:$AB$279,MATCH(Interface!$B70,Forecasts!$B$260:$B$279,0),MATCH(Interface!$C70,Forecasts!$W$258:$AB$258,0))</f>
        <v>2700.6646761532461</v>
      </c>
      <c r="J70" s="101" t="str">
        <f t="shared" si="4"/>
        <v/>
      </c>
    </row>
    <row r="71" spans="1:10">
      <c r="A71" s="37" t="str">
        <f t="shared" si="3"/>
        <v>AFW21</v>
      </c>
      <c r="B71" s="37" t="s">
        <v>31</v>
      </c>
      <c r="C71" s="37" t="s">
        <v>17</v>
      </c>
      <c r="D71" s="101">
        <f>INDEX(Forecasts!$W$36:$AB$55,MATCH(Interface!$B71,Forecasts!$B$36:$B$55,0),MATCH(Interface!$C71,Forecasts!$W$34:$AB$34,0))</f>
        <v>1537048.3387608978</v>
      </c>
      <c r="E71" s="101">
        <f>INDEX(Forecasts!$W$64:$AB$83,MATCH(Interface!$B71,Forecasts!$B$64:$B$83,0),MATCH(Interface!$C71,Forecasts!$W$62:$AB$62,0))</f>
        <v>17036.247917549023</v>
      </c>
      <c r="F71" s="81">
        <f>INDEX(Forecasts!$W$148:$AB$167,MATCH(Interface!$B71,Forecasts!$B$148:$B$167,0),MATCH(Interface!$C71,Forecasts!$W$146:$AB$146,0))</f>
        <v>96.183255211731236</v>
      </c>
      <c r="G71" s="81">
        <f>INDEX(Forecasts!$W$176:$AB$195,MATCH(Interface!$B71,Forecasts!$B$176:$B$195,0),MATCH(Interface!$C71,Forecasts!$W$174:$AB$174,0))</f>
        <v>5.5084412735071018</v>
      </c>
      <c r="H71" s="82">
        <f>INDEX(Forecasts!$W$232:$AB$251,MATCH(Interface!$B71,Forecasts!$B$232:$B$251,0),MATCH(Interface!$C71,Forecasts!$W$230:$AB$230,0))</f>
        <v>1.6267519588913471E-2</v>
      </c>
      <c r="I71" s="101">
        <f>INDEX(Forecasts!$W$260:$AB$279,MATCH(Interface!$B71,Forecasts!$B$260:$B$279,0),MATCH(Interface!$C71,Forecasts!$W$258:$AB$258,0))</f>
        <v>2719.6334631264458</v>
      </c>
      <c r="J71" s="101">
        <f t="shared" si="4"/>
        <v>11545.386535552563</v>
      </c>
    </row>
    <row r="72" spans="1:10">
      <c r="A72" s="37" t="str">
        <f t="shared" si="3"/>
        <v>AFW22</v>
      </c>
      <c r="B72" s="37" t="s">
        <v>31</v>
      </c>
      <c r="C72" s="37" t="s">
        <v>18</v>
      </c>
      <c r="D72" s="101">
        <f>INDEX(Forecasts!$W$36:$AB$55,MATCH(Interface!$B72,Forecasts!$B$36:$B$55,0),MATCH(Interface!$C72,Forecasts!$W$34:$AB$34,0))</f>
        <v>1547923.2129593932</v>
      </c>
      <c r="E72" s="101">
        <f>INDEX(Forecasts!$W$64:$AB$83,MATCH(Interface!$B72,Forecasts!$B$64:$B$83,0),MATCH(Interface!$C72,Forecasts!$W$62:$AB$62,0))</f>
        <v>17090.973115777364</v>
      </c>
      <c r="F72" s="81">
        <f>INDEX(Forecasts!$W$148:$AB$167,MATCH(Interface!$B72,Forecasts!$B$148:$B$167,0),MATCH(Interface!$C72,Forecasts!$W$146:$AB$146,0))</f>
        <v>96.225124526443395</v>
      </c>
      <c r="G72" s="81">
        <f>INDEX(Forecasts!$W$176:$AB$195,MATCH(Interface!$B72,Forecasts!$B$176:$B$195,0),MATCH(Interface!$C72,Forecasts!$W$174:$AB$174,0))</f>
        <v>5.5130406726155829</v>
      </c>
      <c r="H72" s="82">
        <f>INDEX(Forecasts!$W$232:$AB$251,MATCH(Interface!$B72,Forecasts!$B$232:$B$251,0),MATCH(Interface!$C72,Forecasts!$W$230:$AB$230,0))</f>
        <v>1.614855405121314E-2</v>
      </c>
      <c r="I72" s="101">
        <f>INDEX(Forecasts!$W$260:$AB$279,MATCH(Interface!$B72,Forecasts!$B$260:$B$279,0),MATCH(Interface!$C72,Forecasts!$W$258:$AB$258,0))</f>
        <v>2736.1748377666581</v>
      </c>
      <c r="J72" s="101">
        <f t="shared" si="4"/>
        <v>10874.87419849541</v>
      </c>
    </row>
    <row r="73" spans="1:10">
      <c r="A73" s="37" t="str">
        <f t="shared" si="3"/>
        <v>AFW23</v>
      </c>
      <c r="B73" s="37" t="s">
        <v>31</v>
      </c>
      <c r="C73" s="37" t="s">
        <v>19</v>
      </c>
      <c r="D73" s="101">
        <f>INDEX(Forecasts!$W$36:$AB$55,MATCH(Interface!$B73,Forecasts!$B$36:$B$55,0),MATCH(Interface!$C73,Forecasts!$W$34:$AB$34,0))</f>
        <v>1562873.1189768142</v>
      </c>
      <c r="E73" s="101">
        <f>INDEX(Forecasts!$W$64:$AB$83,MATCH(Interface!$B73,Forecasts!$B$64:$B$83,0),MATCH(Interface!$C73,Forecasts!$W$62:$AB$62,0))</f>
        <v>17147.198314005698</v>
      </c>
      <c r="F73" s="81">
        <f>INDEX(Forecasts!$W$148:$AB$167,MATCH(Interface!$B73,Forecasts!$B$148:$B$167,0),MATCH(Interface!$C73,Forecasts!$W$146:$AB$146,0))</f>
        <v>95.963161817172832</v>
      </c>
      <c r="G73" s="81">
        <f>INDEX(Forecasts!$W$176:$AB$195,MATCH(Interface!$B73,Forecasts!$B$176:$B$195,0),MATCH(Interface!$C73,Forecasts!$W$174:$AB$174,0))</f>
        <v>5.5343515289378633</v>
      </c>
      <c r="H73" s="82">
        <f>INDEX(Forecasts!$W$232:$AB$251,MATCH(Interface!$B73,Forecasts!$B$232:$B$251,0),MATCH(Interface!$C73,Forecasts!$W$230:$AB$230,0))</f>
        <v>1.6030428025943389E-2</v>
      </c>
      <c r="I73" s="101">
        <f>INDEX(Forecasts!$W$260:$AB$279,MATCH(Interface!$B73,Forecasts!$B$260:$B$279,0),MATCH(Interface!$C73,Forecasts!$W$258:$AB$258,0))</f>
        <v>2751.3650425982491</v>
      </c>
      <c r="J73" s="101">
        <f t="shared" si="4"/>
        <v>14949.906017421046</v>
      </c>
    </row>
    <row r="74" spans="1:10">
      <c r="A74" s="37" t="str">
        <f t="shared" si="3"/>
        <v>AFW24</v>
      </c>
      <c r="B74" s="37" t="s">
        <v>31</v>
      </c>
      <c r="C74" s="37" t="s">
        <v>20</v>
      </c>
      <c r="D74" s="101">
        <f>INDEX(Forecasts!$W$36:$AB$55,MATCH(Interface!$B74,Forecasts!$B$36:$B$55,0),MATCH(Interface!$C74,Forecasts!$W$34:$AB$34,0))</f>
        <v>1577340.834357392</v>
      </c>
      <c r="E74" s="101">
        <f>INDEX(Forecasts!$W$64:$AB$83,MATCH(Interface!$B74,Forecasts!$B$64:$B$83,0),MATCH(Interface!$C74,Forecasts!$W$62:$AB$62,0))</f>
        <v>17208.423512234036</v>
      </c>
      <c r="F74" s="81">
        <f>INDEX(Forecasts!$W$148:$AB$167,MATCH(Interface!$B74,Forecasts!$B$148:$B$167,0),MATCH(Interface!$C74,Forecasts!$W$146:$AB$146,0))</f>
        <v>96.036000803110937</v>
      </c>
      <c r="G74" s="81">
        <f>INDEX(Forecasts!$W$176:$AB$195,MATCH(Interface!$B74,Forecasts!$B$176:$B$195,0),MATCH(Interface!$C74,Forecasts!$W$174:$AB$174,0))</f>
        <v>5.5245520683253284</v>
      </c>
      <c r="H74" s="82">
        <f>INDEX(Forecasts!$W$232:$AB$251,MATCH(Interface!$B74,Forecasts!$B$232:$B$251,0),MATCH(Interface!$C74,Forecasts!$W$230:$AB$230,0))</f>
        <v>1.5913132657979379E-2</v>
      </c>
      <c r="I74" s="101">
        <f>INDEX(Forecasts!$W$260:$AB$279,MATCH(Interface!$B74,Forecasts!$B$260:$B$279,0),MATCH(Interface!$C74,Forecasts!$W$258:$AB$258,0))</f>
        <v>2764.4670317503519</v>
      </c>
      <c r="J74" s="101">
        <f t="shared" si="4"/>
        <v>14467.715380577836</v>
      </c>
    </row>
    <row r="75" spans="1:10">
      <c r="A75" s="37" t="str">
        <f t="shared" si="3"/>
        <v>AFW25</v>
      </c>
      <c r="B75" s="37" t="s">
        <v>31</v>
      </c>
      <c r="C75" s="37" t="s">
        <v>21</v>
      </c>
      <c r="D75" s="101">
        <f>INDEX(Forecasts!$W$36:$AB$55,MATCH(Interface!$B75,Forecasts!$B$36:$B$55,0),MATCH(Interface!$C75,Forecasts!$W$34:$AB$34,0))</f>
        <v>1591646.068405024</v>
      </c>
      <c r="E75" s="101">
        <f>INDEX(Forecasts!$W$64:$AB$83,MATCH(Interface!$B75,Forecasts!$B$64:$B$83,0),MATCH(Interface!$C75,Forecasts!$W$62:$AB$62,0))</f>
        <v>17263.248710462372</v>
      </c>
      <c r="F75" s="81">
        <f>INDEX(Forecasts!$W$148:$AB$167,MATCH(Interface!$B75,Forecasts!$B$148:$B$167,0),MATCH(Interface!$C75,Forecasts!$W$146:$AB$146,0))</f>
        <v>96.129596816349391</v>
      </c>
      <c r="G75" s="81">
        <f>INDEX(Forecasts!$W$176:$AB$195,MATCH(Interface!$B75,Forecasts!$B$176:$B$195,0),MATCH(Interface!$C75,Forecasts!$W$174:$AB$174,0))</f>
        <v>5.526034879826935</v>
      </c>
      <c r="H75" s="82">
        <f>INDEX(Forecasts!$W$232:$AB$251,MATCH(Interface!$B75,Forecasts!$B$232:$B$251,0),MATCH(Interface!$C75,Forecasts!$W$230:$AB$230,0))</f>
        <v>1.5796659216297672E-2</v>
      </c>
      <c r="I75" s="101">
        <f>INDEX(Forecasts!$W$260:$AB$279,MATCH(Interface!$B75,Forecasts!$B$260:$B$279,0),MATCH(Interface!$C75,Forecasts!$W$258:$AB$258,0))</f>
        <v>2777.2645282361864</v>
      </c>
      <c r="J75" s="101">
        <f t="shared" si="4"/>
        <v>14305.234047631966</v>
      </c>
    </row>
    <row r="76" spans="1:10">
      <c r="A76" s="37" t="str">
        <f t="shared" si="3"/>
        <v>BRL20</v>
      </c>
      <c r="B76" s="37" t="s">
        <v>32</v>
      </c>
      <c r="C76" s="37" t="s">
        <v>16</v>
      </c>
      <c r="D76" s="101">
        <f>INDEX(Forecasts!$W$36:$AB$55,MATCH(Interface!$B76,Forecasts!$B$36:$B$55,0),MATCH(Interface!$C76,Forecasts!$W$34:$AB$34,0))</f>
        <v>546047.00931262318</v>
      </c>
      <c r="E76" s="101">
        <f>INDEX(Forecasts!$W$64:$AB$83,MATCH(Interface!$B76,Forecasts!$B$64:$B$83,0),MATCH(Interface!$C76,Forecasts!$W$62:$AB$62,0))</f>
        <v>6875.3285714285712</v>
      </c>
      <c r="F76" s="81">
        <f>INDEX(Forecasts!$W$148:$AB$167,MATCH(Interface!$B76,Forecasts!$B$148:$B$167,0),MATCH(Interface!$C76,Forecasts!$W$146:$AB$146,0))</f>
        <v>98.68421052631578</v>
      </c>
      <c r="G76" s="81">
        <f>INDEX(Forecasts!$W$176:$AB$195,MATCH(Interface!$B76,Forecasts!$B$176:$B$195,0),MATCH(Interface!$C76,Forecasts!$W$174:$AB$174,0))</f>
        <v>5.7184210526315784</v>
      </c>
      <c r="H76" s="82">
        <f>INDEX(Forecasts!$W$232:$AB$251,MATCH(Interface!$B76,Forecasts!$B$232:$B$251,0),MATCH(Interface!$C76,Forecasts!$W$230:$AB$230,0))</f>
        <v>1.6805420982813041E-2</v>
      </c>
      <c r="I76" s="101">
        <f>INDEX(Forecasts!$W$260:$AB$279,MATCH(Interface!$B76,Forecasts!$B$260:$B$279,0),MATCH(Interface!$C76,Forecasts!$W$258:$AB$258,0))</f>
        <v>1910.1696453455972</v>
      </c>
      <c r="J76" s="101" t="str">
        <f t="shared" si="4"/>
        <v/>
      </c>
    </row>
    <row r="77" spans="1:10">
      <c r="A77" s="37" t="str">
        <f t="shared" si="3"/>
        <v>BRL21</v>
      </c>
      <c r="B77" s="37" t="s">
        <v>32</v>
      </c>
      <c r="C77" s="37" t="s">
        <v>17</v>
      </c>
      <c r="D77" s="101">
        <f>INDEX(Forecasts!$W$36:$AB$55,MATCH(Interface!$B77,Forecasts!$B$36:$B$55,0),MATCH(Interface!$C77,Forecasts!$W$34:$AB$34,0))</f>
        <v>550959.45260017877</v>
      </c>
      <c r="E77" s="101">
        <f>INDEX(Forecasts!$W$64:$AB$83,MATCH(Interface!$B77,Forecasts!$B$64:$B$83,0),MATCH(Interface!$C77,Forecasts!$W$62:$AB$62,0))</f>
        <v>6902.2988095238088</v>
      </c>
      <c r="F77" s="81">
        <f>INDEX(Forecasts!$W$148:$AB$167,MATCH(Interface!$B77,Forecasts!$B$148:$B$167,0),MATCH(Interface!$C77,Forecasts!$W$146:$AB$146,0))</f>
        <v>98.687364035249416</v>
      </c>
      <c r="G77" s="81">
        <f>INDEX(Forecasts!$W$176:$AB$195,MATCH(Interface!$B77,Forecasts!$B$176:$B$195,0),MATCH(Interface!$C77,Forecasts!$W$174:$AB$174,0))</f>
        <v>5.7185575753106441</v>
      </c>
      <c r="H77" s="82">
        <f>INDEX(Forecasts!$W$232:$AB$251,MATCH(Interface!$B77,Forecasts!$B$232:$B$251,0),MATCH(Interface!$C77,Forecasts!$W$230:$AB$230,0))</f>
        <v>1.6828817175057322E-2</v>
      </c>
      <c r="I77" s="101">
        <f>INDEX(Forecasts!$W$260:$AB$279,MATCH(Interface!$B77,Forecasts!$B$260:$B$279,0),MATCH(Interface!$C77,Forecasts!$W$258:$AB$258,0))</f>
        <v>1928.4145723898973</v>
      </c>
      <c r="J77" s="101">
        <f t="shared" si="4"/>
        <v>4912.443287555594</v>
      </c>
    </row>
    <row r="78" spans="1:10">
      <c r="A78" s="37" t="str">
        <f t="shared" si="3"/>
        <v>BRL22</v>
      </c>
      <c r="B78" s="37" t="s">
        <v>32</v>
      </c>
      <c r="C78" s="37" t="s">
        <v>18</v>
      </c>
      <c r="D78" s="101">
        <f>INDEX(Forecasts!$W$36:$AB$55,MATCH(Interface!$B78,Forecasts!$B$36:$B$55,0),MATCH(Interface!$C78,Forecasts!$W$34:$AB$34,0))</f>
        <v>555485.55598636472</v>
      </c>
      <c r="E78" s="101">
        <f>INDEX(Forecasts!$W$64:$AB$83,MATCH(Interface!$B78,Forecasts!$B$64:$B$83,0),MATCH(Interface!$C78,Forecasts!$W$62:$AB$62,0))</f>
        <v>6929.2690476190473</v>
      </c>
      <c r="F78" s="81">
        <f>INDEX(Forecasts!$W$148:$AB$167,MATCH(Interface!$B78,Forecasts!$B$148:$B$167,0),MATCH(Interface!$C78,Forecasts!$W$146:$AB$146,0))</f>
        <v>98.685619346501753</v>
      </c>
      <c r="G78" s="81">
        <f>INDEX(Forecasts!$W$176:$AB$195,MATCH(Interface!$B78,Forecasts!$B$176:$B$195,0),MATCH(Interface!$C78,Forecasts!$W$174:$AB$174,0))</f>
        <v>5.7184788628392091</v>
      </c>
      <c r="H78" s="82">
        <f>INDEX(Forecasts!$W$232:$AB$251,MATCH(Interface!$B78,Forecasts!$B$232:$B$251,0),MATCH(Interface!$C78,Forecasts!$W$230:$AB$230,0))</f>
        <v>1.6852024614783859E-2</v>
      </c>
      <c r="I78" s="101">
        <f>INDEX(Forecasts!$W$260:$AB$279,MATCH(Interface!$B78,Forecasts!$B$260:$B$279,0),MATCH(Interface!$C78,Forecasts!$W$258:$AB$258,0))</f>
        <v>1944.4171875257127</v>
      </c>
      <c r="J78" s="101">
        <f t="shared" si="4"/>
        <v>4526.1033861859469</v>
      </c>
    </row>
    <row r="79" spans="1:10">
      <c r="A79" s="37" t="str">
        <f t="shared" si="3"/>
        <v>BRL23</v>
      </c>
      <c r="B79" s="37" t="s">
        <v>32</v>
      </c>
      <c r="C79" s="37" t="s">
        <v>19</v>
      </c>
      <c r="D79" s="101">
        <f>INDEX(Forecasts!$W$36:$AB$55,MATCH(Interface!$B79,Forecasts!$B$36:$B$55,0),MATCH(Interface!$C79,Forecasts!$W$34:$AB$34,0))</f>
        <v>560310.26781329524</v>
      </c>
      <c r="E79" s="101">
        <f>INDEX(Forecasts!$W$64:$AB$83,MATCH(Interface!$B79,Forecasts!$B$64:$B$83,0),MATCH(Interface!$C79,Forecasts!$W$62:$AB$62,0))</f>
        <v>6956.2392857142859</v>
      </c>
      <c r="F79" s="81">
        <f>INDEX(Forecasts!$W$148:$AB$167,MATCH(Interface!$B79,Forecasts!$B$148:$B$167,0),MATCH(Interface!$C79,Forecasts!$W$146:$AB$146,0))</f>
        <v>98.685817939510599</v>
      </c>
      <c r="G79" s="81">
        <f>INDEX(Forecasts!$W$176:$AB$195,MATCH(Interface!$B79,Forecasts!$B$176:$B$195,0),MATCH(Interface!$C79,Forecasts!$W$174:$AB$174,0))</f>
        <v>5.7184688853514976</v>
      </c>
      <c r="H79" s="82">
        <f>INDEX(Forecasts!$W$232:$AB$251,MATCH(Interface!$B79,Forecasts!$B$232:$B$251,0),MATCH(Interface!$C79,Forecasts!$W$230:$AB$230,0))</f>
        <v>1.6875045577002284E-2</v>
      </c>
      <c r="I79" s="101">
        <f>INDEX(Forecasts!$W$260:$AB$279,MATCH(Interface!$B79,Forecasts!$B$260:$B$279,0),MATCH(Interface!$C79,Forecasts!$W$258:$AB$258,0))</f>
        <v>1960.050085295321</v>
      </c>
      <c r="J79" s="101">
        <f t="shared" si="4"/>
        <v>4824.7118269305211</v>
      </c>
    </row>
    <row r="80" spans="1:10">
      <c r="A80" s="37" t="str">
        <f t="shared" si="3"/>
        <v>BRL24</v>
      </c>
      <c r="B80" s="37" t="s">
        <v>32</v>
      </c>
      <c r="C80" s="37" t="s">
        <v>20</v>
      </c>
      <c r="D80" s="101">
        <f>INDEX(Forecasts!$W$36:$AB$55,MATCH(Interface!$B80,Forecasts!$B$36:$B$55,0),MATCH(Interface!$C80,Forecasts!$W$34:$AB$34,0))</f>
        <v>565140.90099531051</v>
      </c>
      <c r="E80" s="101">
        <f>INDEX(Forecasts!$W$64:$AB$83,MATCH(Interface!$B80,Forecasts!$B$64:$B$83,0),MATCH(Interface!$C80,Forecasts!$W$62:$AB$62,0))</f>
        <v>6983.2095238095235</v>
      </c>
      <c r="F80" s="81">
        <f>INDEX(Forecasts!$W$148:$AB$167,MATCH(Interface!$B80,Forecasts!$B$148:$B$167,0),MATCH(Interface!$C80,Forecasts!$W$146:$AB$146,0))</f>
        <v>98.685627297367532</v>
      </c>
      <c r="G80" s="81">
        <f>INDEX(Forecasts!$W$176:$AB$195,MATCH(Interface!$B80,Forecasts!$B$176:$B$195,0),MATCH(Interface!$C80,Forecasts!$W$174:$AB$174,0))</f>
        <v>5.7184866149333535</v>
      </c>
      <c r="H80" s="82">
        <f>INDEX(Forecasts!$W$232:$AB$251,MATCH(Interface!$B80,Forecasts!$B$232:$B$251,0),MATCH(Interface!$C80,Forecasts!$W$230:$AB$230,0))</f>
        <v>1.6897882300307986E-2</v>
      </c>
      <c r="I80" s="101">
        <f>INDEX(Forecasts!$W$260:$AB$279,MATCH(Interface!$B80,Forecasts!$B$260:$B$279,0),MATCH(Interface!$C80,Forecasts!$W$258:$AB$258,0))</f>
        <v>1975.5446464915258</v>
      </c>
      <c r="J80" s="101">
        <f t="shared" si="4"/>
        <v>4830.63318201527</v>
      </c>
    </row>
    <row r="81" spans="1:10">
      <c r="A81" s="37" t="str">
        <f t="shared" si="3"/>
        <v>BRL25</v>
      </c>
      <c r="B81" s="37" t="s">
        <v>32</v>
      </c>
      <c r="C81" s="37" t="s">
        <v>21</v>
      </c>
      <c r="D81" s="101">
        <f>INDEX(Forecasts!$W$36:$AB$55,MATCH(Interface!$B81,Forecasts!$B$36:$B$55,0),MATCH(Interface!$C81,Forecasts!$W$34:$AB$34,0))</f>
        <v>570042.73562042881</v>
      </c>
      <c r="E81" s="101">
        <f>INDEX(Forecasts!$W$64:$AB$83,MATCH(Interface!$B81,Forecasts!$B$64:$B$83,0),MATCH(Interface!$C81,Forecasts!$W$62:$AB$62,0))</f>
        <v>7010.1797619047611</v>
      </c>
      <c r="F81" s="81">
        <f>INDEX(Forecasts!$W$148:$AB$167,MATCH(Interface!$B81,Forecasts!$B$148:$B$167,0),MATCH(Interface!$C81,Forecasts!$W$146:$AB$146,0))</f>
        <v>98.685533420219684</v>
      </c>
      <c r="G81" s="81">
        <f>INDEX(Forecasts!$W$176:$AB$195,MATCH(Interface!$B81,Forecasts!$B$176:$B$195,0),MATCH(Interface!$C81,Forecasts!$W$174:$AB$174,0))</f>
        <v>5.7184509402345931</v>
      </c>
      <c r="H81" s="82">
        <f>INDEX(Forecasts!$W$232:$AB$251,MATCH(Interface!$B81,Forecasts!$B$232:$B$251,0),MATCH(Interface!$C81,Forecasts!$W$230:$AB$230,0))</f>
        <v>1.6920536987607798E-2</v>
      </c>
      <c r="I81" s="101">
        <f>INDEX(Forecasts!$W$260:$AB$279,MATCH(Interface!$B81,Forecasts!$B$260:$B$279,0),MATCH(Interface!$C81,Forecasts!$W$258:$AB$258,0))</f>
        <v>1991.1695843731068</v>
      </c>
      <c r="J81" s="101">
        <f t="shared" si="4"/>
        <v>4901.8346251182957</v>
      </c>
    </row>
    <row r="82" spans="1:10">
      <c r="A82" s="37" t="str">
        <f t="shared" ref="A82:A87" si="5">B82&amp;RIGHT(C82,2)</f>
        <v>DVW20</v>
      </c>
      <c r="B82" s="37" t="s">
        <v>33</v>
      </c>
      <c r="C82" s="37" t="s">
        <v>16</v>
      </c>
      <c r="D82" s="101">
        <f>INDEX(Forecasts!$W$36:$AB$55,MATCH(Interface!$B82,Forecasts!$B$36:$B$55,0),MATCH(Interface!$C82,Forecasts!$W$34:$AB$34,0))</f>
        <v>127842.0236496423</v>
      </c>
      <c r="E82" s="101">
        <f>INDEX(Forecasts!$W$64:$AB$83,MATCH(Interface!$B82,Forecasts!$B$64:$B$83,0),MATCH(Interface!$C82,Forecasts!$W$62:$AB$62,0))</f>
        <v>2033.3466575000002</v>
      </c>
      <c r="F82" s="81">
        <f>INDEX(Forecasts!$W$148:$AB$167,MATCH(Interface!$B82,Forecasts!$B$148:$B$167,0),MATCH(Interface!$C82,Forecasts!$W$146:$AB$146,0))</f>
        <v>100</v>
      </c>
      <c r="G82" s="81">
        <f>INDEX(Forecasts!$W$176:$AB$195,MATCH(Interface!$B82,Forecasts!$B$176:$B$195,0),MATCH(Interface!$C82,Forecasts!$W$174:$AB$174,0))</f>
        <v>4.9708772005657451</v>
      </c>
      <c r="H82" s="82">
        <f>INDEX(Forecasts!$W$232:$AB$251,MATCH(Interface!$B82,Forecasts!$B$232:$B$251,0),MATCH(Interface!$C82,Forecasts!$W$230:$AB$230,0))</f>
        <v>1.7890247607162426E-2</v>
      </c>
      <c r="I82" s="101">
        <f>INDEX(Forecasts!$W$260:$AB$279,MATCH(Interface!$B82,Forecasts!$B$260:$B$279,0),MATCH(Interface!$C82,Forecasts!$W$258:$AB$258,0))</f>
        <v>318.77722417396836</v>
      </c>
      <c r="J82" s="101" t="str">
        <f t="shared" si="4"/>
        <v/>
      </c>
    </row>
    <row r="83" spans="1:10">
      <c r="A83" s="37" t="str">
        <f t="shared" si="5"/>
        <v>DVW21</v>
      </c>
      <c r="B83" s="37" t="s">
        <v>33</v>
      </c>
      <c r="C83" s="37" t="s">
        <v>17</v>
      </c>
      <c r="D83" s="101">
        <f>INDEX(Forecasts!$W$36:$AB$55,MATCH(Interface!$B83,Forecasts!$B$36:$B$55,0),MATCH(Interface!$C83,Forecasts!$W$34:$AB$34,0))</f>
        <v>128585.05314075587</v>
      </c>
      <c r="E83" s="101">
        <f>INDEX(Forecasts!$W$64:$AB$83,MATCH(Interface!$B83,Forecasts!$B$64:$B$83,0),MATCH(Interface!$C83,Forecasts!$W$62:$AB$62,0))</f>
        <v>2037.575237916667</v>
      </c>
      <c r="F83" s="81">
        <f>INDEX(Forecasts!$W$148:$AB$167,MATCH(Interface!$B83,Forecasts!$B$148:$B$167,0),MATCH(Interface!$C83,Forecasts!$W$146:$AB$146,0))</f>
        <v>100</v>
      </c>
      <c r="G83" s="81">
        <f>INDEX(Forecasts!$W$176:$AB$195,MATCH(Interface!$B83,Forecasts!$B$176:$B$195,0),MATCH(Interface!$C83,Forecasts!$W$174:$AB$174,0))</f>
        <v>4.9708772005657451</v>
      </c>
      <c r="H83" s="82">
        <f>INDEX(Forecasts!$W$232:$AB$251,MATCH(Interface!$B83,Forecasts!$B$232:$B$251,0),MATCH(Interface!$C83,Forecasts!$W$230:$AB$230,0))</f>
        <v>1.7936204620196818E-2</v>
      </c>
      <c r="I83" s="101">
        <f>INDEX(Forecasts!$W$260:$AB$279,MATCH(Interface!$B83,Forecasts!$B$260:$B$279,0),MATCH(Interface!$C83,Forecasts!$W$258:$AB$258,0))</f>
        <v>319.87524027724618</v>
      </c>
      <c r="J83" s="101">
        <f t="shared" si="4"/>
        <v>743.02949111357157</v>
      </c>
    </row>
    <row r="84" spans="1:10">
      <c r="A84" s="37" t="str">
        <f t="shared" si="5"/>
        <v>DVW22</v>
      </c>
      <c r="B84" s="37" t="s">
        <v>33</v>
      </c>
      <c r="C84" s="37" t="s">
        <v>18</v>
      </c>
      <c r="D84" s="101">
        <f>INDEX(Forecasts!$W$36:$AB$55,MATCH(Interface!$B84,Forecasts!$B$36:$B$55,0),MATCH(Interface!$C84,Forecasts!$W$34:$AB$34,0))</f>
        <v>129303.22186962582</v>
      </c>
      <c r="E84" s="101">
        <f>INDEX(Forecasts!$W$64:$AB$83,MATCH(Interface!$B84,Forecasts!$B$64:$B$83,0),MATCH(Interface!$C84,Forecasts!$W$62:$AB$62,0))</f>
        <v>2041.8038183333338</v>
      </c>
      <c r="F84" s="81">
        <f>INDEX(Forecasts!$W$148:$AB$167,MATCH(Interface!$B84,Forecasts!$B$148:$B$167,0),MATCH(Interface!$C84,Forecasts!$W$146:$AB$146,0))</f>
        <v>100</v>
      </c>
      <c r="G84" s="81">
        <f>INDEX(Forecasts!$W$176:$AB$195,MATCH(Interface!$B84,Forecasts!$B$176:$B$195,0),MATCH(Interface!$C84,Forecasts!$W$174:$AB$174,0))</f>
        <v>4.9708772005657451</v>
      </c>
      <c r="H84" s="82">
        <f>INDEX(Forecasts!$W$232:$AB$251,MATCH(Interface!$B84,Forecasts!$B$232:$B$251,0),MATCH(Interface!$C84,Forecasts!$W$230:$AB$230,0))</f>
        <v>1.7981971279071245E-2</v>
      </c>
      <c r="I84" s="101">
        <f>INDEX(Forecasts!$W$260:$AB$279,MATCH(Interface!$B84,Forecasts!$B$260:$B$279,0),MATCH(Interface!$C84,Forecasts!$W$258:$AB$258,0))</f>
        <v>320.9720880517396</v>
      </c>
      <c r="J84" s="101">
        <f t="shared" si="4"/>
        <v>718.16872886994679</v>
      </c>
    </row>
    <row r="85" spans="1:10">
      <c r="A85" s="37" t="str">
        <f t="shared" si="5"/>
        <v>DVW23</v>
      </c>
      <c r="B85" s="37" t="s">
        <v>33</v>
      </c>
      <c r="C85" s="37" t="s">
        <v>19</v>
      </c>
      <c r="D85" s="101">
        <f>INDEX(Forecasts!$W$36:$AB$55,MATCH(Interface!$B85,Forecasts!$B$36:$B$55,0),MATCH(Interface!$C85,Forecasts!$W$34:$AB$34,0))</f>
        <v>130027.38054307325</v>
      </c>
      <c r="E85" s="101">
        <f>INDEX(Forecasts!$W$64:$AB$83,MATCH(Interface!$B85,Forecasts!$B$64:$B$83,0),MATCH(Interface!$C85,Forecasts!$W$62:$AB$62,0))</f>
        <v>2046.0323987500003</v>
      </c>
      <c r="F85" s="81">
        <f>INDEX(Forecasts!$W$148:$AB$167,MATCH(Interface!$B85,Forecasts!$B$148:$B$167,0),MATCH(Interface!$C85,Forecasts!$W$146:$AB$146,0))</f>
        <v>100</v>
      </c>
      <c r="G85" s="81">
        <f>INDEX(Forecasts!$W$176:$AB$195,MATCH(Interface!$B85,Forecasts!$B$176:$B$195,0),MATCH(Interface!$C85,Forecasts!$W$174:$AB$174,0))</f>
        <v>4.9708772005657451</v>
      </c>
      <c r="H85" s="82">
        <f>INDEX(Forecasts!$W$232:$AB$251,MATCH(Interface!$B85,Forecasts!$B$232:$B$251,0),MATCH(Interface!$C85,Forecasts!$W$230:$AB$230,0))</f>
        <v>1.8027548764013166E-2</v>
      </c>
      <c r="I85" s="101">
        <f>INDEX(Forecasts!$W$260:$AB$279,MATCH(Interface!$B85,Forecasts!$B$260:$B$279,0),MATCH(Interface!$C85,Forecasts!$W$258:$AB$258,0))</f>
        <v>322.02303471270892</v>
      </c>
      <c r="J85" s="101">
        <f t="shared" si="4"/>
        <v>724.15867344742583</v>
      </c>
    </row>
    <row r="86" spans="1:10">
      <c r="A86" s="37" t="str">
        <f t="shared" si="5"/>
        <v>DVW24</v>
      </c>
      <c r="B86" s="37" t="s">
        <v>33</v>
      </c>
      <c r="C86" s="37" t="s">
        <v>20</v>
      </c>
      <c r="D86" s="101">
        <f>INDEX(Forecasts!$W$36:$AB$55,MATCH(Interface!$B86,Forecasts!$B$36:$B$55,0),MATCH(Interface!$C86,Forecasts!$W$34:$AB$34,0))</f>
        <v>130742.63343523127</v>
      </c>
      <c r="E86" s="101">
        <f>INDEX(Forecasts!$W$64:$AB$83,MATCH(Interface!$B86,Forecasts!$B$64:$B$83,0),MATCH(Interface!$C86,Forecasts!$W$62:$AB$62,0))</f>
        <v>2050.2609791666669</v>
      </c>
      <c r="F86" s="81">
        <f>INDEX(Forecasts!$W$148:$AB$167,MATCH(Interface!$B86,Forecasts!$B$148:$B$167,0),MATCH(Interface!$C86,Forecasts!$W$146:$AB$146,0))</f>
        <v>100</v>
      </c>
      <c r="G86" s="81">
        <f>INDEX(Forecasts!$W$176:$AB$195,MATCH(Interface!$B86,Forecasts!$B$176:$B$195,0),MATCH(Interface!$C86,Forecasts!$W$174:$AB$174,0))</f>
        <v>4.9708772005657451</v>
      </c>
      <c r="H86" s="82">
        <f>INDEX(Forecasts!$W$232:$AB$251,MATCH(Interface!$B86,Forecasts!$B$232:$B$251,0),MATCH(Interface!$C86,Forecasts!$W$230:$AB$230,0))</f>
        <v>1.807293824551336E-2</v>
      </c>
      <c r="I86" s="101">
        <f>INDEX(Forecasts!$W$260:$AB$279,MATCH(Interface!$B86,Forecasts!$B$260:$B$279,0),MATCH(Interface!$C86,Forecasts!$W$258:$AB$258,0))</f>
        <v>323.06354527983081</v>
      </c>
      <c r="J86" s="101">
        <f t="shared" si="4"/>
        <v>715.25289215802331</v>
      </c>
    </row>
    <row r="87" spans="1:10">
      <c r="A87" s="37" t="str">
        <f t="shared" si="5"/>
        <v>DVW25</v>
      </c>
      <c r="B87" s="37" t="s">
        <v>33</v>
      </c>
      <c r="C87" s="37" t="s">
        <v>21</v>
      </c>
      <c r="D87" s="101">
        <f>INDEX(Forecasts!$W$36:$AB$55,MATCH(Interface!$B87,Forecasts!$B$36:$B$55,0),MATCH(Interface!$C87,Forecasts!$W$34:$AB$34,0))</f>
        <v>131439.40531514076</v>
      </c>
      <c r="E87" s="101">
        <f>INDEX(Forecasts!$W$64:$AB$83,MATCH(Interface!$B87,Forecasts!$B$64:$B$83,0),MATCH(Interface!$C87,Forecasts!$W$62:$AB$62,0))</f>
        <v>2054.4895595833336</v>
      </c>
      <c r="F87" s="81">
        <f>INDEX(Forecasts!$W$148:$AB$167,MATCH(Interface!$B87,Forecasts!$B$148:$B$167,0),MATCH(Interface!$C87,Forecasts!$W$146:$AB$146,0))</f>
        <v>100</v>
      </c>
      <c r="G87" s="81">
        <f>INDEX(Forecasts!$W$176:$AB$195,MATCH(Interface!$B87,Forecasts!$B$176:$B$195,0),MATCH(Interface!$C87,Forecasts!$W$174:$AB$174,0))</f>
        <v>4.9708772005657451</v>
      </c>
      <c r="H87" s="82">
        <f>INDEX(Forecasts!$W$232:$AB$251,MATCH(Interface!$B87,Forecasts!$B$232:$B$251,0),MATCH(Interface!$C87,Forecasts!$W$230:$AB$230,0))</f>
        <v>1.8118140884426103E-2</v>
      </c>
      <c r="I87" s="101">
        <f>INDEX(Forecasts!$W$260:$AB$279,MATCH(Interface!$B87,Forecasts!$B$260:$B$279,0),MATCH(Interface!$C87,Forecasts!$W$258:$AB$258,0))</f>
        <v>324.08344250438199</v>
      </c>
      <c r="J87" s="101">
        <f t="shared" si="4"/>
        <v>696.77187990948732</v>
      </c>
    </row>
    <row r="88" spans="1:10">
      <c r="A88" s="37" t="str">
        <f t="shared" si="3"/>
        <v>PRT20</v>
      </c>
      <c r="B88" s="37" t="s">
        <v>34</v>
      </c>
      <c r="C88" s="37" t="s">
        <v>16</v>
      </c>
      <c r="D88" s="101">
        <f>INDEX(Forecasts!$W$36:$AB$55,MATCH(Interface!$B88,Forecasts!$B$36:$B$55,0),MATCH(Interface!$C88,Forecasts!$W$34:$AB$34,0))</f>
        <v>323759.87671168544</v>
      </c>
      <c r="E88" s="101">
        <f>INDEX(Forecasts!$W$64:$AB$83,MATCH(Interface!$B88,Forecasts!$B$64:$B$83,0),MATCH(Interface!$C88,Forecasts!$W$62:$AB$62,0))</f>
        <v>3358.6607142857142</v>
      </c>
      <c r="F88" s="81">
        <f>INDEX(Forecasts!$W$148:$AB$167,MATCH(Interface!$B88,Forecasts!$B$148:$B$167,0),MATCH(Interface!$C88,Forecasts!$W$146:$AB$146,0))</f>
        <v>56.803320634559604</v>
      </c>
      <c r="G88" s="81">
        <f>INDEX(Forecasts!$W$176:$AB$195,MATCH(Interface!$B88,Forecasts!$B$176:$B$195,0),MATCH(Interface!$C88,Forecasts!$W$174:$AB$174,0))</f>
        <v>3.536816967077955</v>
      </c>
      <c r="H88" s="82">
        <f>INDEX(Forecasts!$W$232:$AB$251,MATCH(Interface!$B88,Forecasts!$B$232:$B$251,0),MATCH(Interface!$C88,Forecasts!$W$230:$AB$230,0))</f>
        <v>1.1903623165300938E-2</v>
      </c>
      <c r="I88" s="101">
        <f>INDEX(Forecasts!$W$260:$AB$279,MATCH(Interface!$B88,Forecasts!$B$260:$B$279,0),MATCH(Interface!$C88,Forecasts!$W$258:$AB$258,0))</f>
        <v>2885.4734987496295</v>
      </c>
      <c r="J88" s="101" t="str">
        <f t="shared" si="4"/>
        <v/>
      </c>
    </row>
    <row r="89" spans="1:10">
      <c r="A89" s="37" t="str">
        <f t="shared" si="3"/>
        <v>PRT21</v>
      </c>
      <c r="B89" s="37" t="s">
        <v>34</v>
      </c>
      <c r="C89" s="37" t="s">
        <v>17</v>
      </c>
      <c r="D89" s="101">
        <f>INDEX(Forecasts!$W$36:$AB$55,MATCH(Interface!$B89,Forecasts!$B$36:$B$55,0),MATCH(Interface!$C89,Forecasts!$W$34:$AB$34,0))</f>
        <v>325842.51637610601</v>
      </c>
      <c r="E89" s="101">
        <f>INDEX(Forecasts!$W$64:$AB$83,MATCH(Interface!$B89,Forecasts!$B$64:$B$83,0),MATCH(Interface!$C89,Forecasts!$W$62:$AB$62,0))</f>
        <v>3371.0505952380954</v>
      </c>
      <c r="F89" s="81">
        <f>INDEX(Forecasts!$W$148:$AB$167,MATCH(Interface!$B89,Forecasts!$B$148:$B$167,0),MATCH(Interface!$C89,Forecasts!$W$146:$AB$146,0))</f>
        <v>56.798850574712645</v>
      </c>
      <c r="G89" s="81">
        <f>INDEX(Forecasts!$W$176:$AB$195,MATCH(Interface!$B89,Forecasts!$B$176:$B$195,0),MATCH(Interface!$C89,Forecasts!$W$174:$AB$174,0))</f>
        <v>3.5366666666666666</v>
      </c>
      <c r="H89" s="82">
        <f>INDEX(Forecasts!$W$232:$AB$251,MATCH(Interface!$B89,Forecasts!$B$232:$B$251,0),MATCH(Interface!$C89,Forecasts!$W$230:$AB$230,0))</f>
        <v>1.1858523578521249E-2</v>
      </c>
      <c r="I89" s="101">
        <f>INDEX(Forecasts!$W$260:$AB$279,MATCH(Interface!$B89,Forecasts!$B$260:$B$279,0),MATCH(Interface!$C89,Forecasts!$W$258:$AB$258,0))</f>
        <v>2896.9291541456678</v>
      </c>
      <c r="J89" s="101">
        <f t="shared" si="4"/>
        <v>2082.639664420567</v>
      </c>
    </row>
    <row r="90" spans="1:10">
      <c r="A90" s="37" t="str">
        <f t="shared" si="3"/>
        <v>PRT22</v>
      </c>
      <c r="B90" s="37" t="s">
        <v>34</v>
      </c>
      <c r="C90" s="37" t="s">
        <v>18</v>
      </c>
      <c r="D90" s="101">
        <f>INDEX(Forecasts!$W$36:$AB$55,MATCH(Interface!$B90,Forecasts!$B$36:$B$55,0),MATCH(Interface!$C90,Forecasts!$W$34:$AB$34,0))</f>
        <v>327736.19492691598</v>
      </c>
      <c r="E90" s="101">
        <f>INDEX(Forecasts!$W$64:$AB$83,MATCH(Interface!$B90,Forecasts!$B$64:$B$83,0),MATCH(Interface!$C90,Forecasts!$W$62:$AB$62,0))</f>
        <v>3382.9404761904761</v>
      </c>
      <c r="F90" s="81">
        <f>INDEX(Forecasts!$W$148:$AB$167,MATCH(Interface!$B90,Forecasts!$B$148:$B$167,0),MATCH(Interface!$C90,Forecasts!$W$146:$AB$146,0))</f>
        <v>59.410944579993028</v>
      </c>
      <c r="G90" s="81">
        <f>INDEX(Forecasts!$W$176:$AB$195,MATCH(Interface!$B90,Forecasts!$B$176:$B$195,0),MATCH(Interface!$C90,Forecasts!$W$174:$AB$174,0))</f>
        <v>3.6411060764494021</v>
      </c>
      <c r="H90" s="82">
        <f>INDEX(Forecasts!$W$232:$AB$251,MATCH(Interface!$B90,Forecasts!$B$232:$B$251,0),MATCH(Interface!$C90,Forecasts!$W$230:$AB$230,0))</f>
        <v>1.1813764441975431E-2</v>
      </c>
      <c r="I90" s="101">
        <f>INDEX(Forecasts!$W$260:$AB$279,MATCH(Interface!$B90,Forecasts!$B$260:$B$279,0),MATCH(Interface!$C90,Forecasts!$W$258:$AB$258,0))</f>
        <v>2907.4302093149845</v>
      </c>
      <c r="J90" s="101">
        <f t="shared" si="4"/>
        <v>1893.6785508099711</v>
      </c>
    </row>
    <row r="91" spans="1:10">
      <c r="A91" s="37" t="str">
        <f t="shared" si="3"/>
        <v>PRT23</v>
      </c>
      <c r="B91" s="37" t="s">
        <v>34</v>
      </c>
      <c r="C91" s="37" t="s">
        <v>19</v>
      </c>
      <c r="D91" s="101">
        <f>INDEX(Forecasts!$W$36:$AB$55,MATCH(Interface!$B91,Forecasts!$B$36:$B$55,0),MATCH(Interface!$C91,Forecasts!$W$34:$AB$34,0))</f>
        <v>329900.68134274438</v>
      </c>
      <c r="E91" s="101">
        <f>INDEX(Forecasts!$W$64:$AB$83,MATCH(Interface!$B91,Forecasts!$B$64:$B$83,0),MATCH(Interface!$C91,Forecasts!$W$62:$AB$62,0))</f>
        <v>3395.3303571428569</v>
      </c>
      <c r="F91" s="81">
        <f>INDEX(Forecasts!$W$148:$AB$167,MATCH(Interface!$B91,Forecasts!$B$148:$B$167,0),MATCH(Interface!$C91,Forecasts!$W$146:$AB$146,0))</f>
        <v>59.80677453148644</v>
      </c>
      <c r="G91" s="81">
        <f>INDEX(Forecasts!$W$176:$AB$195,MATCH(Interface!$B91,Forecasts!$B$176:$B$195,0),MATCH(Interface!$C91,Forecasts!$W$174:$AB$174,0))</f>
        <v>3.6546385752531725</v>
      </c>
      <c r="H91" s="82">
        <f>INDEX(Forecasts!$W$232:$AB$251,MATCH(Interface!$B91,Forecasts!$B$232:$B$251,0),MATCH(Interface!$C91,Forecasts!$W$230:$AB$230,0))</f>
        <v>1.1769341915145146E-2</v>
      </c>
      <c r="I91" s="101">
        <f>INDEX(Forecasts!$W$260:$AB$279,MATCH(Interface!$B91,Forecasts!$B$260:$B$279,0),MATCH(Interface!$C91,Forecasts!$W$258:$AB$258,0))</f>
        <v>2915.9867882077074</v>
      </c>
      <c r="J91" s="101">
        <f t="shared" si="4"/>
        <v>2164.4864158284036</v>
      </c>
    </row>
    <row r="92" spans="1:10">
      <c r="A92" s="37" t="str">
        <f t="shared" si="3"/>
        <v>PRT24</v>
      </c>
      <c r="B92" s="37" t="s">
        <v>34</v>
      </c>
      <c r="C92" s="37" t="s">
        <v>20</v>
      </c>
      <c r="D92" s="101">
        <f>INDEX(Forecasts!$W$36:$AB$55,MATCH(Interface!$B92,Forecasts!$B$36:$B$55,0),MATCH(Interface!$C92,Forecasts!$W$34:$AB$34,0))</f>
        <v>332037.77343856549</v>
      </c>
      <c r="E92" s="101">
        <f>INDEX(Forecasts!$W$64:$AB$83,MATCH(Interface!$B92,Forecasts!$B$64:$B$83,0),MATCH(Interface!$C92,Forecasts!$W$62:$AB$62,0))</f>
        <v>3407.7202380952381</v>
      </c>
      <c r="F92" s="81">
        <f>INDEX(Forecasts!$W$148:$AB$167,MATCH(Interface!$B92,Forecasts!$B$148:$B$167,0),MATCH(Interface!$C92,Forecasts!$W$146:$AB$146,0))</f>
        <v>59.837752042795834</v>
      </c>
      <c r="G92" s="81">
        <f>INDEX(Forecasts!$W$176:$AB$195,MATCH(Interface!$B92,Forecasts!$B$176:$B$195,0),MATCH(Interface!$C92,Forecasts!$W$174:$AB$174,0))</f>
        <v>3.6558109458585624</v>
      </c>
      <c r="H92" s="82">
        <f>INDEX(Forecasts!$W$232:$AB$251,MATCH(Interface!$B92,Forecasts!$B$232:$B$251,0),MATCH(Interface!$C92,Forecasts!$W$230:$AB$230,0))</f>
        <v>1.1725252215060667E-2</v>
      </c>
      <c r="I92" s="101">
        <f>INDEX(Forecasts!$W$260:$AB$279,MATCH(Interface!$B92,Forecasts!$B$260:$B$279,0),MATCH(Interface!$C92,Forecasts!$W$258:$AB$258,0))</f>
        <v>2927.4435347827584</v>
      </c>
      <c r="J92" s="101">
        <f t="shared" si="4"/>
        <v>2137.0920958211063</v>
      </c>
    </row>
    <row r="93" spans="1:10">
      <c r="A93" s="37" t="str">
        <f t="shared" si="3"/>
        <v>PRT25</v>
      </c>
      <c r="B93" s="37" t="s">
        <v>34</v>
      </c>
      <c r="C93" s="37" t="s">
        <v>21</v>
      </c>
      <c r="D93" s="101">
        <f>INDEX(Forecasts!$W$36:$AB$55,MATCH(Interface!$B93,Forecasts!$B$36:$B$55,0),MATCH(Interface!$C93,Forecasts!$W$34:$AB$34,0))</f>
        <v>334279.94854004664</v>
      </c>
      <c r="E93" s="101">
        <f>INDEX(Forecasts!$W$64:$AB$83,MATCH(Interface!$B93,Forecasts!$B$64:$B$83,0),MATCH(Interface!$C93,Forecasts!$W$62:$AB$62,0))</f>
        <v>3420.1101190476193</v>
      </c>
      <c r="F93" s="81">
        <f>INDEX(Forecasts!$W$148:$AB$167,MATCH(Interface!$B93,Forecasts!$B$148:$B$167,0),MATCH(Interface!$C93,Forecasts!$W$146:$AB$146,0))</f>
        <v>59.86584352368515</v>
      </c>
      <c r="G93" s="81">
        <f>INDEX(Forecasts!$W$176:$AB$195,MATCH(Interface!$B93,Forecasts!$B$176:$B$195,0),MATCH(Interface!$C93,Forecasts!$W$174:$AB$174,0))</f>
        <v>3.6569512050338364</v>
      </c>
      <c r="H93" s="82">
        <f>INDEX(Forecasts!$W$232:$AB$251,MATCH(Interface!$B93,Forecasts!$B$232:$B$251,0),MATCH(Interface!$C93,Forecasts!$W$230:$AB$230,0))</f>
        <v>1.1681491615226964E-2</v>
      </c>
      <c r="I93" s="101">
        <f>INDEX(Forecasts!$W$260:$AB$279,MATCH(Interface!$B93,Forecasts!$B$260:$B$279,0),MATCH(Interface!$C93,Forecasts!$W$258:$AB$258,0))</f>
        <v>2938.2783081149473</v>
      </c>
      <c r="J93" s="101">
        <f t="shared" si="4"/>
        <v>2242.1751014811452</v>
      </c>
    </row>
    <row r="94" spans="1:10">
      <c r="A94" s="37" t="str">
        <f t="shared" si="3"/>
        <v>SES20</v>
      </c>
      <c r="B94" s="37" t="s">
        <v>35</v>
      </c>
      <c r="C94" s="37" t="s">
        <v>16</v>
      </c>
      <c r="D94" s="101">
        <f>INDEX(Forecasts!$W$36:$AB$55,MATCH(Interface!$B94,Forecasts!$B$36:$B$55,0),MATCH(Interface!$C94,Forecasts!$W$34:$AB$34,0))</f>
        <v>294569.10347688809</v>
      </c>
      <c r="E94" s="101">
        <f>INDEX(Forecasts!$W$64:$AB$83,MATCH(Interface!$B94,Forecasts!$B$64:$B$83,0),MATCH(Interface!$C94,Forecasts!$W$62:$AB$62,0))</f>
        <v>3506.4067857142854</v>
      </c>
      <c r="F94" s="81">
        <f>INDEX(Forecasts!$W$148:$AB$167,MATCH(Interface!$B94,Forecasts!$B$148:$B$167,0),MATCH(Interface!$C94,Forecasts!$W$146:$AB$146,0))</f>
        <v>100</v>
      </c>
      <c r="G94" s="81">
        <f>INDEX(Forecasts!$W$176:$AB$195,MATCH(Interface!$B94,Forecasts!$B$176:$B$195,0),MATCH(Interface!$C94,Forecasts!$W$174:$AB$174,0))</f>
        <v>5.0829428588815189</v>
      </c>
      <c r="H94" s="82">
        <f>INDEX(Forecasts!$W$232:$AB$251,MATCH(Interface!$B94,Forecasts!$B$232:$B$251,0),MATCH(Interface!$C94,Forecasts!$W$230:$AB$230,0))</f>
        <v>9.4129363491946751E-3</v>
      </c>
      <c r="I94" s="101">
        <f>INDEX(Forecasts!$W$260:$AB$279,MATCH(Interface!$B94,Forecasts!$B$260:$B$279,0),MATCH(Interface!$C94,Forecasts!$W$258:$AB$258,0))</f>
        <v>2705.6761470803367</v>
      </c>
      <c r="J94" s="101" t="str">
        <f t="shared" si="4"/>
        <v/>
      </c>
    </row>
    <row r="95" spans="1:10">
      <c r="A95" s="37" t="str">
        <f t="shared" si="3"/>
        <v>SES21</v>
      </c>
      <c r="B95" s="37" t="s">
        <v>35</v>
      </c>
      <c r="C95" s="37" t="s">
        <v>17</v>
      </c>
      <c r="D95" s="101">
        <f>INDEX(Forecasts!$W$36:$AB$55,MATCH(Interface!$B95,Forecasts!$B$36:$B$55,0),MATCH(Interface!$C95,Forecasts!$W$34:$AB$34,0))</f>
        <v>296790.20568618423</v>
      </c>
      <c r="E95" s="101">
        <f>INDEX(Forecasts!$W$64:$AB$83,MATCH(Interface!$B95,Forecasts!$B$64:$B$83,0),MATCH(Interface!$C95,Forecasts!$W$62:$AB$62,0))</f>
        <v>3513.8969047619048</v>
      </c>
      <c r="F95" s="81">
        <f>INDEX(Forecasts!$W$148:$AB$167,MATCH(Interface!$B95,Forecasts!$B$148:$B$167,0),MATCH(Interface!$C95,Forecasts!$W$146:$AB$146,0))</f>
        <v>100</v>
      </c>
      <c r="G95" s="81">
        <f>INDEX(Forecasts!$W$176:$AB$195,MATCH(Interface!$B95,Forecasts!$B$176:$B$195,0),MATCH(Interface!$C95,Forecasts!$W$174:$AB$174,0))</f>
        <v>5.082984744094488</v>
      </c>
      <c r="H95" s="82">
        <f>INDEX(Forecasts!$W$232:$AB$251,MATCH(Interface!$B95,Forecasts!$B$232:$B$251,0),MATCH(Interface!$C95,Forecasts!$W$230:$AB$230,0))</f>
        <v>9.3915584661105004E-3</v>
      </c>
      <c r="I95" s="101">
        <f>INDEX(Forecasts!$W$260:$AB$279,MATCH(Interface!$B95,Forecasts!$B$260:$B$279,0),MATCH(Interface!$C95,Forecasts!$W$258:$AB$258,0))</f>
        <v>2731.607343628019</v>
      </c>
      <c r="J95" s="101">
        <f t="shared" si="4"/>
        <v>2221.1022092961357</v>
      </c>
    </row>
    <row r="96" spans="1:10">
      <c r="A96" s="37" t="str">
        <f t="shared" si="3"/>
        <v>SES22</v>
      </c>
      <c r="B96" s="37" t="s">
        <v>35</v>
      </c>
      <c r="C96" s="37" t="s">
        <v>18</v>
      </c>
      <c r="D96" s="101">
        <f>INDEX(Forecasts!$W$36:$AB$55,MATCH(Interface!$B96,Forecasts!$B$36:$B$55,0),MATCH(Interface!$C96,Forecasts!$W$34:$AB$34,0))</f>
        <v>298899.68270846736</v>
      </c>
      <c r="E96" s="101">
        <f>INDEX(Forecasts!$W$64:$AB$83,MATCH(Interface!$B96,Forecasts!$B$64:$B$83,0),MATCH(Interface!$C96,Forecasts!$W$62:$AB$62,0))</f>
        <v>3521.3870238095237</v>
      </c>
      <c r="F96" s="81">
        <f>INDEX(Forecasts!$W$148:$AB$167,MATCH(Interface!$B96,Forecasts!$B$148:$B$167,0),MATCH(Interface!$C96,Forecasts!$W$146:$AB$146,0))</f>
        <v>100</v>
      </c>
      <c r="G96" s="81">
        <f>INDEX(Forecasts!$W$176:$AB$195,MATCH(Interface!$B96,Forecasts!$B$176:$B$195,0),MATCH(Interface!$C96,Forecasts!$W$174:$AB$174,0))</f>
        <v>5.082944143470951</v>
      </c>
      <c r="H96" s="82">
        <f>INDEX(Forecasts!$W$232:$AB$251,MATCH(Interface!$B96,Forecasts!$B$232:$B$251,0),MATCH(Interface!$C96,Forecasts!$W$230:$AB$230,0))</f>
        <v>9.3702774663553968E-3</v>
      </c>
      <c r="I96" s="101">
        <f>INDEX(Forecasts!$W$260:$AB$279,MATCH(Interface!$B96,Forecasts!$B$260:$B$279,0),MATCH(Interface!$C96,Forecasts!$W$258:$AB$258,0))</f>
        <v>2757.1539747161469</v>
      </c>
      <c r="J96" s="101">
        <f t="shared" si="4"/>
        <v>2109.4770222831285</v>
      </c>
    </row>
    <row r="97" spans="1:10">
      <c r="A97" s="37" t="str">
        <f t="shared" si="3"/>
        <v>SES23</v>
      </c>
      <c r="B97" s="37" t="s">
        <v>35</v>
      </c>
      <c r="C97" s="37" t="s">
        <v>19</v>
      </c>
      <c r="D97" s="101">
        <f>INDEX(Forecasts!$W$36:$AB$55,MATCH(Interface!$B97,Forecasts!$B$36:$B$55,0),MATCH(Interface!$C97,Forecasts!$W$34:$AB$34,0))</f>
        <v>301766.97933563823</v>
      </c>
      <c r="E97" s="101">
        <f>INDEX(Forecasts!$W$64:$AB$83,MATCH(Interface!$B97,Forecasts!$B$64:$B$83,0),MATCH(Interface!$C97,Forecasts!$W$62:$AB$62,0))</f>
        <v>3530.3771428571426</v>
      </c>
      <c r="F97" s="81">
        <f>INDEX(Forecasts!$W$148:$AB$167,MATCH(Interface!$B97,Forecasts!$B$148:$B$167,0),MATCH(Interface!$C97,Forecasts!$W$146:$AB$146,0))</f>
        <v>100</v>
      </c>
      <c r="G97" s="81">
        <f>INDEX(Forecasts!$W$176:$AB$195,MATCH(Interface!$B97,Forecasts!$B$176:$B$195,0),MATCH(Interface!$C97,Forecasts!$W$174:$AB$174,0))</f>
        <v>5.0829815386554085</v>
      </c>
      <c r="H97" s="82">
        <f>INDEX(Forecasts!$W$232:$AB$251,MATCH(Interface!$B97,Forecasts!$B$232:$B$251,0),MATCH(Interface!$C97,Forecasts!$W$230:$AB$230,0))</f>
        <v>9.3490926928139068E-3</v>
      </c>
      <c r="I97" s="101">
        <f>INDEX(Forecasts!$W$260:$AB$279,MATCH(Interface!$B97,Forecasts!$B$260:$B$279,0),MATCH(Interface!$C97,Forecasts!$W$258:$AB$258,0))</f>
        <v>2781.0497706377655</v>
      </c>
      <c r="J97" s="101">
        <f t="shared" si="4"/>
        <v>2867.2966271708719</v>
      </c>
    </row>
    <row r="98" spans="1:10">
      <c r="A98" s="37" t="str">
        <f t="shared" si="3"/>
        <v>SES24</v>
      </c>
      <c r="B98" s="37" t="s">
        <v>35</v>
      </c>
      <c r="C98" s="37" t="s">
        <v>20</v>
      </c>
      <c r="D98" s="101">
        <f>INDEX(Forecasts!$W$36:$AB$55,MATCH(Interface!$B98,Forecasts!$B$36:$B$55,0),MATCH(Interface!$C98,Forecasts!$W$34:$AB$34,0))</f>
        <v>304491.33155617589</v>
      </c>
      <c r="E98" s="101">
        <f>INDEX(Forecasts!$W$64:$AB$83,MATCH(Interface!$B98,Forecasts!$B$64:$B$83,0),MATCH(Interface!$C98,Forecasts!$W$62:$AB$62,0))</f>
        <v>3538.367261904762</v>
      </c>
      <c r="F98" s="81">
        <f>INDEX(Forecasts!$W$148:$AB$167,MATCH(Interface!$B98,Forecasts!$B$148:$B$167,0),MATCH(Interface!$C98,Forecasts!$W$146:$AB$146,0))</f>
        <v>100</v>
      </c>
      <c r="G98" s="81">
        <f>INDEX(Forecasts!$W$176:$AB$195,MATCH(Interface!$B98,Forecasts!$B$176:$B$195,0),MATCH(Interface!$C98,Forecasts!$W$174:$AB$174,0))</f>
        <v>5.0829563555272381</v>
      </c>
      <c r="H98" s="82">
        <f>INDEX(Forecasts!$W$232:$AB$251,MATCH(Interface!$B98,Forecasts!$B$232:$B$251,0),MATCH(Interface!$C98,Forecasts!$W$230:$AB$230,0))</f>
        <v>9.3280034942997206E-3</v>
      </c>
      <c r="I98" s="101">
        <f>INDEX(Forecasts!$W$260:$AB$279,MATCH(Interface!$B98,Forecasts!$B$260:$B$279,0),MATCH(Interface!$C98,Forecasts!$W$258:$AB$258,0))</f>
        <v>2803.9872389923125</v>
      </c>
      <c r="J98" s="101">
        <f t="shared" si="4"/>
        <v>2724.3522205376648</v>
      </c>
    </row>
    <row r="99" spans="1:10">
      <c r="A99" s="37" t="str">
        <f t="shared" si="3"/>
        <v>SES25</v>
      </c>
      <c r="B99" s="37" t="s">
        <v>35</v>
      </c>
      <c r="C99" s="37" t="s">
        <v>21</v>
      </c>
      <c r="D99" s="101">
        <f>INDEX(Forecasts!$W$36:$AB$55,MATCH(Interface!$B99,Forecasts!$B$36:$B$55,0),MATCH(Interface!$C99,Forecasts!$W$34:$AB$34,0))</f>
        <v>307175.47157826705</v>
      </c>
      <c r="E99" s="101">
        <f>INDEX(Forecasts!$W$64:$AB$83,MATCH(Interface!$B99,Forecasts!$B$64:$B$83,0),MATCH(Interface!$C99,Forecasts!$W$62:$AB$62,0))</f>
        <v>3546.3573809523809</v>
      </c>
      <c r="F99" s="81">
        <f>INDEX(Forecasts!$W$148:$AB$167,MATCH(Interface!$B99,Forecasts!$B$148:$B$167,0),MATCH(Interface!$C99,Forecasts!$W$146:$AB$146,0))</f>
        <v>100.00000000000003</v>
      </c>
      <c r="G99" s="81">
        <f>INDEX(Forecasts!$W$176:$AB$195,MATCH(Interface!$B99,Forecasts!$B$176:$B$195,0),MATCH(Interface!$C99,Forecasts!$W$174:$AB$174,0))</f>
        <v>5.0829843437922815</v>
      </c>
      <c r="H99" s="82">
        <f>INDEX(Forecasts!$W$232:$AB$251,MATCH(Interface!$B99,Forecasts!$B$232:$B$251,0),MATCH(Interface!$C99,Forecasts!$W$230:$AB$230,0))</f>
        <v>9.3070092254889571E-3</v>
      </c>
      <c r="I99" s="101">
        <f>INDEX(Forecasts!$W$260:$AB$279,MATCH(Interface!$B99,Forecasts!$B$260:$B$279,0),MATCH(Interface!$C99,Forecasts!$W$258:$AB$258,0))</f>
        <v>2825.4641939259736</v>
      </c>
      <c r="J99" s="101">
        <f t="shared" si="4"/>
        <v>2684.1400220911601</v>
      </c>
    </row>
    <row r="100" spans="1:10">
      <c r="A100" s="37" t="str">
        <f t="shared" si="3"/>
        <v>SEW20</v>
      </c>
      <c r="B100" s="37" t="s">
        <v>36</v>
      </c>
      <c r="C100" s="37" t="s">
        <v>16</v>
      </c>
      <c r="D100" s="101">
        <f>INDEX(Forecasts!$W$36:$AB$55,MATCH(Interface!$B100,Forecasts!$B$36:$B$55,0),MATCH(Interface!$C100,Forecasts!$W$34:$AB$34,0))</f>
        <v>1030086.859327517</v>
      </c>
      <c r="E100" s="101">
        <f>INDEX(Forecasts!$W$64:$AB$83,MATCH(Interface!$B100,Forecasts!$B$64:$B$83,0),MATCH(Interface!$C100,Forecasts!$W$62:$AB$62,0))</f>
        <v>14772.228264456635</v>
      </c>
      <c r="F100" s="81">
        <f>INDEX(Forecasts!$W$148:$AB$167,MATCH(Interface!$B100,Forecasts!$B$148:$B$167,0),MATCH(Interface!$C100,Forecasts!$W$146:$AB$146,0))</f>
        <v>87.027585494369248</v>
      </c>
      <c r="G100" s="81">
        <f>INDEX(Forecasts!$W$176:$AB$195,MATCH(Interface!$B100,Forecasts!$B$176:$B$195,0),MATCH(Interface!$C100,Forecasts!$W$174:$AB$174,0))</f>
        <v>4.6155387953300959</v>
      </c>
      <c r="H100" s="82">
        <f>INDEX(Forecasts!$W$232:$AB$251,MATCH(Interface!$B100,Forecasts!$B$232:$B$251,0),MATCH(Interface!$C100,Forecasts!$W$230:$AB$230,0))</f>
        <v>1.6608452869294247E-2</v>
      </c>
      <c r="I100" s="101">
        <f>INDEX(Forecasts!$W$260:$AB$279,MATCH(Interface!$B100,Forecasts!$B$260:$B$279,0),MATCH(Interface!$C100,Forecasts!$W$258:$AB$258,0))</f>
        <v>708.15295699012745</v>
      </c>
      <c r="J100" s="101" t="str">
        <f t="shared" si="4"/>
        <v/>
      </c>
    </row>
    <row r="101" spans="1:10">
      <c r="A101" s="37" t="str">
        <f t="shared" si="3"/>
        <v>SEW21</v>
      </c>
      <c r="B101" s="37" t="s">
        <v>36</v>
      </c>
      <c r="C101" s="37" t="s">
        <v>17</v>
      </c>
      <c r="D101" s="101">
        <f>INDEX(Forecasts!$W$36:$AB$55,MATCH(Interface!$B101,Forecasts!$B$36:$B$55,0),MATCH(Interface!$C101,Forecasts!$W$34:$AB$34,0))</f>
        <v>1038744.7018133532</v>
      </c>
      <c r="E101" s="101">
        <f>INDEX(Forecasts!$W$64:$AB$83,MATCH(Interface!$B101,Forecasts!$B$64:$B$83,0),MATCH(Interface!$C101,Forecasts!$W$62:$AB$62,0))</f>
        <v>14843.65559699772</v>
      </c>
      <c r="F101" s="81">
        <f>INDEX(Forecasts!$W$148:$AB$167,MATCH(Interface!$B101,Forecasts!$B$148:$B$167,0),MATCH(Interface!$C101,Forecasts!$W$146:$AB$146,0))</f>
        <v>87.06212620529719</v>
      </c>
      <c r="G101" s="81">
        <f>INDEX(Forecasts!$W$176:$AB$195,MATCH(Interface!$B101,Forecasts!$B$176:$B$195,0),MATCH(Interface!$C101,Forecasts!$W$174:$AB$174,0))</f>
        <v>4.62270637536108</v>
      </c>
      <c r="H101" s="82">
        <f>INDEX(Forecasts!$W$232:$AB$251,MATCH(Interface!$B101,Forecasts!$B$232:$B$251,0),MATCH(Interface!$C101,Forecasts!$W$230:$AB$230,0))</f>
        <v>1.6601120861884405E-2</v>
      </c>
      <c r="I101" s="101">
        <f>INDEX(Forecasts!$W$260:$AB$279,MATCH(Interface!$B101,Forecasts!$B$260:$B$279,0),MATCH(Interface!$C101,Forecasts!$W$258:$AB$258,0))</f>
        <v>711.80468381000549</v>
      </c>
      <c r="J101" s="101">
        <f t="shared" si="4"/>
        <v>8657.8424858362414</v>
      </c>
    </row>
    <row r="102" spans="1:10">
      <c r="A102" s="37" t="str">
        <f t="shared" si="3"/>
        <v>SEW22</v>
      </c>
      <c r="B102" s="37" t="s">
        <v>36</v>
      </c>
      <c r="C102" s="37" t="s">
        <v>18</v>
      </c>
      <c r="D102" s="101">
        <f>INDEX(Forecasts!$W$36:$AB$55,MATCH(Interface!$B102,Forecasts!$B$36:$B$55,0),MATCH(Interface!$C102,Forecasts!$W$34:$AB$34,0))</f>
        <v>1047077.0302225574</v>
      </c>
      <c r="E102" s="101">
        <f>INDEX(Forecasts!$W$64:$AB$83,MATCH(Interface!$B102,Forecasts!$B$64:$B$83,0),MATCH(Interface!$C102,Forecasts!$W$62:$AB$62,0))</f>
        <v>14909.973313638005</v>
      </c>
      <c r="F102" s="81">
        <f>INDEX(Forecasts!$W$148:$AB$167,MATCH(Interface!$B102,Forecasts!$B$148:$B$167,0),MATCH(Interface!$C102,Forecasts!$W$146:$AB$146,0))</f>
        <v>87.533495736906204</v>
      </c>
      <c r="G102" s="81">
        <f>INDEX(Forecasts!$W$176:$AB$195,MATCH(Interface!$B102,Forecasts!$B$176:$B$195,0),MATCH(Interface!$C102,Forecasts!$W$174:$AB$174,0))</f>
        <v>4.641676816889972</v>
      </c>
      <c r="H102" s="82">
        <f>INDEX(Forecasts!$W$232:$AB$251,MATCH(Interface!$B102,Forecasts!$B$232:$B$251,0),MATCH(Interface!$C102,Forecasts!$W$230:$AB$230,0))</f>
        <v>1.6593830851500544E-2</v>
      </c>
      <c r="I102" s="101">
        <f>INDEX(Forecasts!$W$260:$AB$279,MATCH(Interface!$B102,Forecasts!$B$260:$B$279,0),MATCH(Interface!$C102,Forecasts!$W$258:$AB$258,0))</f>
        <v>715.39142421849851</v>
      </c>
      <c r="J102" s="101">
        <f t="shared" si="4"/>
        <v>8332.3284092041431</v>
      </c>
    </row>
    <row r="103" spans="1:10">
      <c r="A103" s="37" t="str">
        <f t="shared" si="3"/>
        <v>SEW23</v>
      </c>
      <c r="B103" s="37" t="s">
        <v>36</v>
      </c>
      <c r="C103" s="37" t="s">
        <v>19</v>
      </c>
      <c r="D103" s="101">
        <f>INDEX(Forecasts!$W$36:$AB$55,MATCH(Interface!$B103,Forecasts!$B$36:$B$55,0),MATCH(Interface!$C103,Forecasts!$W$34:$AB$34,0))</f>
        <v>1056884.0366768173</v>
      </c>
      <c r="E103" s="101">
        <f>INDEX(Forecasts!$W$64:$AB$83,MATCH(Interface!$B103,Forecasts!$B$64:$B$83,0),MATCH(Interface!$C103,Forecasts!$W$62:$AB$62,0))</f>
        <v>14979.105786250242</v>
      </c>
      <c r="F103" s="81">
        <f>INDEX(Forecasts!$W$148:$AB$167,MATCH(Interface!$B103,Forecasts!$B$148:$B$167,0),MATCH(Interface!$C103,Forecasts!$W$146:$AB$146,0))</f>
        <v>87.499999999999972</v>
      </c>
      <c r="G103" s="81">
        <f>INDEX(Forecasts!$W$176:$AB$195,MATCH(Interface!$B103,Forecasts!$B$176:$B$195,0),MATCH(Interface!$C103,Forecasts!$W$174:$AB$174,0))</f>
        <v>4.6403970826580228</v>
      </c>
      <c r="H103" s="82">
        <f>INDEX(Forecasts!$W$232:$AB$251,MATCH(Interface!$B103,Forecasts!$B$232:$B$251,0),MATCH(Interface!$C103,Forecasts!$W$230:$AB$230,0))</f>
        <v>1.658658247834081E-2</v>
      </c>
      <c r="I103" s="101">
        <f>INDEX(Forecasts!$W$260:$AB$279,MATCH(Interface!$B103,Forecasts!$B$260:$B$279,0),MATCH(Interface!$C103,Forecasts!$W$258:$AB$258,0))</f>
        <v>719.11335381448532</v>
      </c>
      <c r="J103" s="101">
        <f t="shared" si="4"/>
        <v>9807.0064542599721</v>
      </c>
    </row>
    <row r="104" spans="1:10">
      <c r="A104" s="37" t="str">
        <f t="shared" si="3"/>
        <v>SEW24</v>
      </c>
      <c r="B104" s="37" t="s">
        <v>36</v>
      </c>
      <c r="C104" s="37" t="s">
        <v>20</v>
      </c>
      <c r="D104" s="101">
        <f>INDEX(Forecasts!$W$36:$AB$55,MATCH(Interface!$B104,Forecasts!$B$36:$B$55,0),MATCH(Interface!$C104,Forecasts!$W$34:$AB$34,0))</f>
        <v>1066314.55429841</v>
      </c>
      <c r="E104" s="101">
        <f>INDEX(Forecasts!$W$64:$AB$83,MATCH(Interface!$B104,Forecasts!$B$64:$B$83,0),MATCH(Interface!$C104,Forecasts!$W$62:$AB$62,0))</f>
        <v>15044.338014834379</v>
      </c>
      <c r="F104" s="81">
        <f>INDEX(Forecasts!$W$148:$AB$167,MATCH(Interface!$B104,Forecasts!$B$148:$B$167,0),MATCH(Interface!$C104,Forecasts!$W$146:$AB$146,0))</f>
        <v>89.05222204395956</v>
      </c>
      <c r="G104" s="81">
        <f>INDEX(Forecasts!$W$176:$AB$195,MATCH(Interface!$B104,Forecasts!$B$176:$B$195,0),MATCH(Interface!$C104,Forecasts!$W$174:$AB$174,0))</f>
        <v>4.7383282528477455</v>
      </c>
      <c r="H104" s="82">
        <f>INDEX(Forecasts!$W$232:$AB$251,MATCH(Interface!$B104,Forecasts!$B$232:$B$251,0),MATCH(Interface!$C104,Forecasts!$W$230:$AB$230,0))</f>
        <v>1.6579375386701664E-2</v>
      </c>
      <c r="I104" s="101">
        <f>INDEX(Forecasts!$W$260:$AB$279,MATCH(Interface!$B104,Forecasts!$B$260:$B$279,0),MATCH(Interface!$C104,Forecasts!$W$258:$AB$258,0))</f>
        <v>722.45070433870251</v>
      </c>
      <c r="J104" s="101">
        <f t="shared" si="4"/>
        <v>9430.5176215926185</v>
      </c>
    </row>
    <row r="105" spans="1:10">
      <c r="A105" s="37" t="str">
        <f t="shared" si="3"/>
        <v>SEW25</v>
      </c>
      <c r="B105" s="37" t="s">
        <v>36</v>
      </c>
      <c r="C105" s="37" t="s">
        <v>21</v>
      </c>
      <c r="D105" s="101">
        <f>INDEX(Forecasts!$W$36:$AB$55,MATCH(Interface!$B105,Forecasts!$B$36:$B$55,0),MATCH(Interface!$C105,Forecasts!$W$34:$AB$34,0))</f>
        <v>1075716.9085688659</v>
      </c>
      <c r="E105" s="101">
        <f>INDEX(Forecasts!$W$64:$AB$83,MATCH(Interface!$B105,Forecasts!$B$64:$B$83,0),MATCH(Interface!$C105,Forecasts!$W$62:$AB$62,0))</f>
        <v>15148.797892798413</v>
      </c>
      <c r="F105" s="81">
        <f>INDEX(Forecasts!$W$148:$AB$167,MATCH(Interface!$B105,Forecasts!$B$148:$B$167,0),MATCH(Interface!$C105,Forecasts!$W$146:$AB$146,0))</f>
        <v>88.907298149195839</v>
      </c>
      <c r="G105" s="81">
        <f>INDEX(Forecasts!$W$176:$AB$195,MATCH(Interface!$B105,Forecasts!$B$176:$B$195,0),MATCH(Interface!$C105,Forecasts!$W$174:$AB$174,0))</f>
        <v>4.7249050351571977</v>
      </c>
      <c r="H105" s="82">
        <f>INDEX(Forecasts!$W$232:$AB$251,MATCH(Interface!$B105,Forecasts!$B$232:$B$251,0),MATCH(Interface!$C105,Forecasts!$W$230:$AB$230,0))</f>
        <v>1.657220922491975E-2</v>
      </c>
      <c r="I105" s="101">
        <f>INDEX(Forecasts!$W$260:$AB$279,MATCH(Interface!$B105,Forecasts!$B$260:$B$279,0),MATCH(Interface!$C105,Forecasts!$W$258:$AB$258,0))</f>
        <v>725.887461053224</v>
      </c>
      <c r="J105" s="101">
        <f t="shared" si="4"/>
        <v>9402.3542704558931</v>
      </c>
    </row>
    <row r="106" spans="1:10">
      <c r="A106" s="37" t="str">
        <f t="shared" si="3"/>
        <v>SSC20</v>
      </c>
      <c r="B106" s="37" t="s">
        <v>37</v>
      </c>
      <c r="C106" s="37" t="s">
        <v>16</v>
      </c>
      <c r="D106" s="101">
        <f>INDEX(Forecasts!$W$36:$AB$55,MATCH(Interface!$B106,Forecasts!$B$36:$B$55,0),MATCH(Interface!$C106,Forecasts!$W$34:$AB$34,0))</f>
        <v>741052.13745033788</v>
      </c>
      <c r="E106" s="101">
        <f>INDEX(Forecasts!$W$64:$AB$83,MATCH(Interface!$B106,Forecasts!$B$64:$B$83,0),MATCH(Interface!$C106,Forecasts!$W$62:$AB$62,0))</f>
        <v>8604.6660714285717</v>
      </c>
      <c r="F106" s="81">
        <f>INDEX(Forecasts!$W$148:$AB$167,MATCH(Interface!$B106,Forecasts!$B$148:$B$167,0),MATCH(Interface!$C106,Forecasts!$W$146:$AB$146,0))</f>
        <v>75.411277806518356</v>
      </c>
      <c r="G106" s="81">
        <f>INDEX(Forecasts!$W$176:$AB$195,MATCH(Interface!$B106,Forecasts!$B$176:$B$195,0),MATCH(Interface!$C106,Forecasts!$W$174:$AB$174,0))</f>
        <v>4.8770948173742017</v>
      </c>
      <c r="H106" s="82">
        <f>INDEX(Forecasts!$W$232:$AB$251,MATCH(Interface!$B106,Forecasts!$B$232:$B$251,0),MATCH(Interface!$C106,Forecasts!$W$230:$AB$230,0))</f>
        <v>1.3171523366808312E-2</v>
      </c>
      <c r="I106" s="101">
        <f>INDEX(Forecasts!$W$260:$AB$279,MATCH(Interface!$B106,Forecasts!$B$260:$B$279,0),MATCH(Interface!$C106,Forecasts!$W$258:$AB$258,0))</f>
        <v>2270.6991135838762</v>
      </c>
      <c r="J106" s="101" t="str">
        <f t="shared" si="4"/>
        <v/>
      </c>
    </row>
    <row r="107" spans="1:10">
      <c r="A107" s="37" t="str">
        <f t="shared" si="3"/>
        <v>SSC21</v>
      </c>
      <c r="B107" s="37" t="s">
        <v>37</v>
      </c>
      <c r="C107" s="37" t="s">
        <v>17</v>
      </c>
      <c r="D107" s="101">
        <f>INDEX(Forecasts!$W$36:$AB$55,MATCH(Interface!$B107,Forecasts!$B$36:$B$55,0),MATCH(Interface!$C107,Forecasts!$W$34:$AB$34,0))</f>
        <v>744736.14197671751</v>
      </c>
      <c r="E107" s="101">
        <f>INDEX(Forecasts!$W$64:$AB$83,MATCH(Interface!$B107,Forecasts!$B$64:$B$83,0),MATCH(Interface!$C107,Forecasts!$W$62:$AB$62,0))</f>
        <v>8657.8429761904772</v>
      </c>
      <c r="F107" s="81">
        <f>INDEX(Forecasts!$W$148:$AB$167,MATCH(Interface!$B107,Forecasts!$B$148:$B$167,0),MATCH(Interface!$C107,Forecasts!$W$146:$AB$146,0))</f>
        <v>75.661287691455797</v>
      </c>
      <c r="G107" s="81">
        <f>INDEX(Forecasts!$W$176:$AB$195,MATCH(Interface!$B107,Forecasts!$B$176:$B$195,0),MATCH(Interface!$C107,Forecasts!$W$174:$AB$174,0))</f>
        <v>4.8783444760723933</v>
      </c>
      <c r="H107" s="82">
        <f>INDEX(Forecasts!$W$232:$AB$251,MATCH(Interface!$B107,Forecasts!$B$232:$B$251,0),MATCH(Interface!$C107,Forecasts!$W$230:$AB$230,0))</f>
        <v>1.3203297471193417E-2</v>
      </c>
      <c r="I107" s="101">
        <f>INDEX(Forecasts!$W$260:$AB$279,MATCH(Interface!$B107,Forecasts!$B$260:$B$279,0),MATCH(Interface!$C107,Forecasts!$W$258:$AB$258,0))</f>
        <v>2281.9075600402284</v>
      </c>
      <c r="J107" s="101">
        <f t="shared" si="4"/>
        <v>3684.0045263796346</v>
      </c>
    </row>
    <row r="108" spans="1:10">
      <c r="A108" s="37" t="str">
        <f t="shared" si="3"/>
        <v>SSC22</v>
      </c>
      <c r="B108" s="37" t="s">
        <v>37</v>
      </c>
      <c r="C108" s="37" t="s">
        <v>18</v>
      </c>
      <c r="D108" s="101">
        <f>INDEX(Forecasts!$W$36:$AB$55,MATCH(Interface!$B108,Forecasts!$B$36:$B$55,0),MATCH(Interface!$C108,Forecasts!$W$34:$AB$34,0))</f>
        <v>748170.65476187703</v>
      </c>
      <c r="E108" s="101">
        <f>INDEX(Forecasts!$W$64:$AB$83,MATCH(Interface!$B108,Forecasts!$B$64:$B$83,0),MATCH(Interface!$C108,Forecasts!$W$62:$AB$62,0))</f>
        <v>8708.8448809523798</v>
      </c>
      <c r="F108" s="81">
        <f>INDEX(Forecasts!$W$148:$AB$167,MATCH(Interface!$B108,Forecasts!$B$148:$B$167,0),MATCH(Interface!$C108,Forecasts!$W$146:$AB$146,0))</f>
        <v>75.661287691455797</v>
      </c>
      <c r="G108" s="81">
        <f>INDEX(Forecasts!$W$176:$AB$195,MATCH(Interface!$B108,Forecasts!$B$176:$B$195,0),MATCH(Interface!$C108,Forecasts!$W$174:$AB$174,0))</f>
        <v>4.8783444760723942</v>
      </c>
      <c r="H108" s="82">
        <f>INDEX(Forecasts!$W$232:$AB$251,MATCH(Interface!$B108,Forecasts!$B$232:$B$251,0),MATCH(Interface!$C108,Forecasts!$W$230:$AB$230,0))</f>
        <v>1.3234870907201879E-2</v>
      </c>
      <c r="I108" s="101">
        <f>INDEX(Forecasts!$W$260:$AB$279,MATCH(Interface!$B108,Forecasts!$B$260:$B$279,0),MATCH(Interface!$C108,Forecasts!$W$258:$AB$258,0))</f>
        <v>2292.6293126645219</v>
      </c>
      <c r="J108" s="101">
        <f t="shared" si="4"/>
        <v>3434.5127851595171</v>
      </c>
    </row>
    <row r="109" spans="1:10">
      <c r="A109" s="37" t="str">
        <f t="shared" si="3"/>
        <v>SSC23</v>
      </c>
      <c r="B109" s="37" t="s">
        <v>37</v>
      </c>
      <c r="C109" s="37" t="s">
        <v>19</v>
      </c>
      <c r="D109" s="101">
        <f>INDEX(Forecasts!$W$36:$AB$55,MATCH(Interface!$B109,Forecasts!$B$36:$B$55,0),MATCH(Interface!$C109,Forecasts!$W$34:$AB$34,0))</f>
        <v>752706.17413423967</v>
      </c>
      <c r="E109" s="101">
        <f>INDEX(Forecasts!$W$64:$AB$83,MATCH(Interface!$B109,Forecasts!$B$64:$B$83,0),MATCH(Interface!$C109,Forecasts!$W$62:$AB$62,0))</f>
        <v>8758.5867857142857</v>
      </c>
      <c r="F109" s="81">
        <f>INDEX(Forecasts!$W$148:$AB$167,MATCH(Interface!$B109,Forecasts!$B$148:$B$167,0),MATCH(Interface!$C109,Forecasts!$W$146:$AB$146,0))</f>
        <v>80.235708666174915</v>
      </c>
      <c r="G109" s="81">
        <f>INDEX(Forecasts!$W$176:$AB$195,MATCH(Interface!$B109,Forecasts!$B$176:$B$195,0),MATCH(Interface!$C109,Forecasts!$W$174:$AB$174,0))</f>
        <v>4.9698328955667765</v>
      </c>
      <c r="H109" s="82">
        <f>INDEX(Forecasts!$W$232:$AB$251,MATCH(Interface!$B109,Forecasts!$B$232:$B$251,0),MATCH(Interface!$C109,Forecasts!$W$230:$AB$230,0))</f>
        <v>1.3266245569822248E-2</v>
      </c>
      <c r="I109" s="101">
        <f>INDEX(Forecasts!$W$260:$AB$279,MATCH(Interface!$B109,Forecasts!$B$260:$B$279,0),MATCH(Interface!$C109,Forecasts!$W$258:$AB$258,0))</f>
        <v>2303.0129683304613</v>
      </c>
      <c r="J109" s="101">
        <f t="shared" si="4"/>
        <v>4535.5193723626435</v>
      </c>
    </row>
    <row r="110" spans="1:10">
      <c r="A110" s="37" t="str">
        <f t="shared" si="3"/>
        <v>SSC24</v>
      </c>
      <c r="B110" s="37" t="s">
        <v>37</v>
      </c>
      <c r="C110" s="37" t="s">
        <v>20</v>
      </c>
      <c r="D110" s="101">
        <f>INDEX(Forecasts!$W$36:$AB$55,MATCH(Interface!$B110,Forecasts!$B$36:$B$55,0),MATCH(Interface!$C110,Forecasts!$W$34:$AB$34,0))</f>
        <v>757036.01131111546</v>
      </c>
      <c r="E110" s="101">
        <f>INDEX(Forecasts!$W$64:$AB$83,MATCH(Interface!$B110,Forecasts!$B$64:$B$83,0),MATCH(Interface!$C110,Forecasts!$W$62:$AB$62,0))</f>
        <v>8807.2136904761901</v>
      </c>
      <c r="F110" s="81">
        <f>INDEX(Forecasts!$W$148:$AB$167,MATCH(Interface!$B110,Forecasts!$B$148:$B$167,0),MATCH(Interface!$C110,Forecasts!$W$146:$AB$146,0))</f>
        <v>80.235708666174816</v>
      </c>
      <c r="G110" s="81">
        <f>INDEX(Forecasts!$W$176:$AB$195,MATCH(Interface!$B110,Forecasts!$B$176:$B$195,0),MATCH(Interface!$C110,Forecasts!$W$174:$AB$174,0))</f>
        <v>4.9698328955667739</v>
      </c>
      <c r="H110" s="82">
        <f>INDEX(Forecasts!$W$232:$AB$251,MATCH(Interface!$B110,Forecasts!$B$232:$B$251,0),MATCH(Interface!$C110,Forecasts!$W$230:$AB$230,0))</f>
        <v>1.3297423330257801E-2</v>
      </c>
      <c r="I110" s="101">
        <f>INDEX(Forecasts!$W$260:$AB$279,MATCH(Interface!$B110,Forecasts!$B$260:$B$279,0),MATCH(Interface!$C110,Forecasts!$W$258:$AB$258,0))</f>
        <v>2313.0073118244295</v>
      </c>
      <c r="J110" s="101">
        <f t="shared" si="4"/>
        <v>4329.8371768757934</v>
      </c>
    </row>
    <row r="111" spans="1:10">
      <c r="A111" s="37" t="str">
        <f t="shared" si="3"/>
        <v>SSC25</v>
      </c>
      <c r="B111" s="37" t="s">
        <v>37</v>
      </c>
      <c r="C111" s="37" t="s">
        <v>21</v>
      </c>
      <c r="D111" s="101">
        <f>INDEX(Forecasts!$W$36:$AB$55,MATCH(Interface!$B111,Forecasts!$B$36:$B$55,0),MATCH(Interface!$C111,Forecasts!$W$34:$AB$34,0))</f>
        <v>761383.55473427684</v>
      </c>
      <c r="E111" s="101">
        <f>INDEX(Forecasts!$W$64:$AB$83,MATCH(Interface!$B111,Forecasts!$B$64:$B$83,0),MATCH(Interface!$C111,Forecasts!$W$62:$AB$62,0))</f>
        <v>8854.7955952380962</v>
      </c>
      <c r="F111" s="81">
        <f>INDEX(Forecasts!$W$148:$AB$167,MATCH(Interface!$B111,Forecasts!$B$148:$B$167,0),MATCH(Interface!$C111,Forecasts!$W$146:$AB$146,0))</f>
        <v>84.861818013489625</v>
      </c>
      <c r="G111" s="81">
        <f>INDEX(Forecasts!$W$176:$AB$195,MATCH(Interface!$B111,Forecasts!$B$176:$B$195,0),MATCH(Interface!$C111,Forecasts!$W$174:$AB$174,0))</f>
        <v>5.0623550825130703</v>
      </c>
      <c r="H111" s="82">
        <f>INDEX(Forecasts!$W$232:$AB$251,MATCH(Interface!$B111,Forecasts!$B$232:$B$251,0),MATCH(Interface!$C111,Forecasts!$W$230:$AB$230,0))</f>
        <v>1.3328406036298562E-2</v>
      </c>
      <c r="I111" s="101">
        <f>INDEX(Forecasts!$W$260:$AB$279,MATCH(Interface!$B111,Forecasts!$B$260:$B$279,0),MATCH(Interface!$C111,Forecasts!$W$258:$AB$258,0))</f>
        <v>2323.2453117147784</v>
      </c>
      <c r="J111" s="101">
        <f t="shared" si="4"/>
        <v>4347.5434231613763</v>
      </c>
    </row>
    <row r="112" spans="1:10">
      <c r="A112" s="37" t="str">
        <f t="shared" ref="A112:A123" si="6">B112&amp;RIGHT(C112,2)</f>
        <v>SVE20</v>
      </c>
      <c r="B112" s="37" t="s">
        <v>101</v>
      </c>
      <c r="C112" s="37" t="s">
        <v>16</v>
      </c>
      <c r="D112" s="101">
        <f>INDEX(Forecasts!$W$36:$AB$55,MATCH(Interface!$B112,Forecasts!$B$36:$B$55,0),MATCH(Interface!$C112,Forecasts!$W$34:$AB$34,0))</f>
        <v>3655567.5177160092</v>
      </c>
      <c r="E112" s="101">
        <f>INDEX(Forecasts!$W$64:$AB$83,MATCH(Interface!$B112,Forecasts!$B$64:$B$83,0),MATCH(Interface!$C112,Forecasts!$W$62:$AB$62,0))</f>
        <v>46870.110525003001</v>
      </c>
      <c r="F112" s="81">
        <f>INDEX(Forecasts!$W$148:$AB$167,MATCH(Interface!$B112,Forecasts!$B$148:$B$167,0),MATCH(Interface!$C112,Forecasts!$W$146:$AB$146,0))</f>
        <v>91.33148887468387</v>
      </c>
      <c r="G112" s="81">
        <f>INDEX(Forecasts!$W$176:$AB$195,MATCH(Interface!$B112,Forecasts!$B$176:$B$195,0),MATCH(Interface!$C112,Forecasts!$W$174:$AB$174,0))</f>
        <v>4.6460375230406363</v>
      </c>
      <c r="H112" s="82">
        <f>INDEX(Forecasts!$W$232:$AB$251,MATCH(Interface!$B112,Forecasts!$B$232:$B$251,0),MATCH(Interface!$C112,Forecasts!$W$230:$AB$230,0))</f>
        <v>1.4422837762231983E-2</v>
      </c>
      <c r="I112" s="101">
        <f>INDEX(Forecasts!$W$260:$AB$279,MATCH(Interface!$B112,Forecasts!$B$260:$B$279,0),MATCH(Interface!$C112,Forecasts!$W$258:$AB$258,0))</f>
        <v>1963.8259173248364</v>
      </c>
      <c r="J112" s="109" t="str">
        <f>""</f>
        <v/>
      </c>
    </row>
    <row r="113" spans="1:11">
      <c r="A113" s="37" t="str">
        <f t="shared" si="6"/>
        <v>SVE21</v>
      </c>
      <c r="B113" s="37" t="s">
        <v>101</v>
      </c>
      <c r="C113" s="37" t="s">
        <v>17</v>
      </c>
      <c r="D113" s="101">
        <f>INDEX(Forecasts!$W$36:$AB$55,MATCH(Interface!$B113,Forecasts!$B$36:$B$55,0),MATCH(Interface!$C113,Forecasts!$W$34:$AB$34,0))</f>
        <v>3675807.7712667771</v>
      </c>
      <c r="E113" s="101">
        <f>INDEX(Forecasts!$W$64:$AB$83,MATCH(Interface!$B113,Forecasts!$B$64:$B$83,0),MATCH(Interface!$C113,Forecasts!$W$62:$AB$62,0))</f>
        <v>46989.190525003003</v>
      </c>
      <c r="F113" s="81">
        <f>INDEX(Forecasts!$W$148:$AB$167,MATCH(Interface!$B113,Forecasts!$B$148:$B$167,0),MATCH(Interface!$C113,Forecasts!$W$146:$AB$146,0))</f>
        <v>91.350126869098915</v>
      </c>
      <c r="G113" s="81">
        <f>INDEX(Forecasts!$W$176:$AB$195,MATCH(Interface!$B113,Forecasts!$B$176:$B$195,0),MATCH(Interface!$C113,Forecasts!$W$174:$AB$174,0))</f>
        <v>4.6466355070765131</v>
      </c>
      <c r="H113" s="82">
        <f>INDEX(Forecasts!$W$232:$AB$251,MATCH(Interface!$B113,Forecasts!$B$232:$B$251,0),MATCH(Interface!$C113,Forecasts!$W$230:$AB$230,0))</f>
        <v>1.4386287408809472E-2</v>
      </c>
      <c r="I113" s="101">
        <f>INDEX(Forecasts!$W$260:$AB$279,MATCH(Interface!$B113,Forecasts!$B$260:$B$279,0),MATCH(Interface!$C113,Forecasts!$W$258:$AB$258,0))</f>
        <v>1978.030001570718</v>
      </c>
      <c r="J113" s="144">
        <f>ROUND(J29 * (D113-D112) / (D113-D112+D119-D118), 0)</f>
        <v>23325</v>
      </c>
      <c r="K113" s="143"/>
    </row>
    <row r="114" spans="1:11">
      <c r="A114" s="37" t="str">
        <f t="shared" si="6"/>
        <v>SVE22</v>
      </c>
      <c r="B114" s="37" t="s">
        <v>101</v>
      </c>
      <c r="C114" s="37" t="s">
        <v>18</v>
      </c>
      <c r="D114" s="101">
        <f>INDEX(Forecasts!$W$36:$AB$55,MATCH(Interface!$B114,Forecasts!$B$36:$B$55,0),MATCH(Interface!$C114,Forecasts!$W$34:$AB$34,0))</f>
        <v>3697556.5842519379</v>
      </c>
      <c r="E114" s="101">
        <f>INDEX(Forecasts!$W$64:$AB$83,MATCH(Interface!$B114,Forecasts!$B$64:$B$83,0),MATCH(Interface!$C114,Forecasts!$W$62:$AB$62,0))</f>
        <v>47108.270525003005</v>
      </c>
      <c r="F114" s="81">
        <f>INDEX(Forecasts!$W$148:$AB$167,MATCH(Interface!$B114,Forecasts!$B$148:$B$167,0),MATCH(Interface!$C114,Forecasts!$W$146:$AB$146,0))</f>
        <v>92.114330349493954</v>
      </c>
      <c r="G114" s="81">
        <f>INDEX(Forecasts!$W$176:$AB$195,MATCH(Interface!$B114,Forecasts!$B$176:$B$195,0),MATCH(Interface!$C114,Forecasts!$W$174:$AB$174,0))</f>
        <v>4.6952451101094681</v>
      </c>
      <c r="H114" s="82">
        <f>INDEX(Forecasts!$W$232:$AB$251,MATCH(Interface!$B114,Forecasts!$B$232:$B$251,0),MATCH(Interface!$C114,Forecasts!$W$230:$AB$230,0))</f>
        <v>1.4349921838909556E-2</v>
      </c>
      <c r="I114" s="101">
        <f>INDEX(Forecasts!$W$260:$AB$279,MATCH(Interface!$B114,Forecasts!$B$260:$B$279,0),MATCH(Interface!$C114,Forecasts!$W$258:$AB$258,0))</f>
        <v>1990.517925152883</v>
      </c>
      <c r="J114" s="144">
        <f>ROUND(J30 * (D114-D113) / (D114-D113+D120-D119), 0)</f>
        <v>21701</v>
      </c>
      <c r="K114" s="143"/>
    </row>
    <row r="115" spans="1:11">
      <c r="A115" s="37" t="str">
        <f t="shared" si="6"/>
        <v>SVE23</v>
      </c>
      <c r="B115" s="37" t="s">
        <v>101</v>
      </c>
      <c r="C115" s="37" t="s">
        <v>19</v>
      </c>
      <c r="D115" s="101">
        <f>INDEX(Forecasts!$W$36:$AB$55,MATCH(Interface!$B115,Forecasts!$B$36:$B$55,0),MATCH(Interface!$C115,Forecasts!$W$34:$AB$34,0))</f>
        <v>3720721.069224969</v>
      </c>
      <c r="E115" s="101">
        <f>INDEX(Forecasts!$W$64:$AB$83,MATCH(Interface!$B115,Forecasts!$B$64:$B$83,0),MATCH(Interface!$C115,Forecasts!$W$62:$AB$62,0))</f>
        <v>47227.350525002999</v>
      </c>
      <c r="F115" s="81">
        <f>INDEX(Forecasts!$W$148:$AB$167,MATCH(Interface!$B115,Forecasts!$B$148:$B$167,0),MATCH(Interface!$C115,Forecasts!$W$146:$AB$146,0))</f>
        <v>92.628724753404697</v>
      </c>
      <c r="G115" s="81">
        <f>INDEX(Forecasts!$W$176:$AB$195,MATCH(Interface!$B115,Forecasts!$B$176:$B$195,0),MATCH(Interface!$C115,Forecasts!$W$174:$AB$174,0))</f>
        <v>4.7197280056436073</v>
      </c>
      <c r="H115" s="82">
        <f>INDEX(Forecasts!$W$232:$AB$251,MATCH(Interface!$B115,Forecasts!$B$232:$B$251,0),MATCH(Interface!$C115,Forecasts!$W$230:$AB$230,0))</f>
        <v>1.4313739654781473E-2</v>
      </c>
      <c r="I115" s="101">
        <f>INDEX(Forecasts!$W$260:$AB$279,MATCH(Interface!$B115,Forecasts!$B$260:$B$279,0),MATCH(Interface!$C115,Forecasts!$W$258:$AB$258,0))</f>
        <v>2002.9547150792271</v>
      </c>
      <c r="J115" s="144">
        <f>ROUND(J31 * (D115-D114) / (D115-D114+D121-D120), 0)</f>
        <v>26248</v>
      </c>
      <c r="K115" s="143"/>
    </row>
    <row r="116" spans="1:11">
      <c r="A116" s="37" t="str">
        <f t="shared" si="6"/>
        <v>SVE24</v>
      </c>
      <c r="B116" s="37" t="s">
        <v>101</v>
      </c>
      <c r="C116" s="37" t="s">
        <v>20</v>
      </c>
      <c r="D116" s="101">
        <f>INDEX(Forecasts!$W$36:$AB$55,MATCH(Interface!$B116,Forecasts!$B$36:$B$55,0),MATCH(Interface!$C116,Forecasts!$W$34:$AB$34,0))</f>
        <v>3744301.3096400588</v>
      </c>
      <c r="E116" s="101">
        <f>INDEX(Forecasts!$W$64:$AB$83,MATCH(Interface!$B116,Forecasts!$B$64:$B$83,0),MATCH(Interface!$C116,Forecasts!$W$62:$AB$62,0))</f>
        <v>47346.430525003001</v>
      </c>
      <c r="F116" s="81">
        <f>INDEX(Forecasts!$W$148:$AB$167,MATCH(Interface!$B116,Forecasts!$B$148:$B$167,0),MATCH(Interface!$C116,Forecasts!$W$146:$AB$146,0))</f>
        <v>92.595235236724278</v>
      </c>
      <c r="G116" s="81">
        <f>INDEX(Forecasts!$W$176:$AB$195,MATCH(Interface!$B116,Forecasts!$B$176:$B$195,0),MATCH(Interface!$C116,Forecasts!$W$174:$AB$174,0))</f>
        <v>4.7192171670475656</v>
      </c>
      <c r="H116" s="82">
        <f>INDEX(Forecasts!$W$232:$AB$251,MATCH(Interface!$B116,Forecasts!$B$232:$B$251,0),MATCH(Interface!$C116,Forecasts!$W$230:$AB$230,0))</f>
        <v>1.4277739472736254E-2</v>
      </c>
      <c r="I116" s="101">
        <f>INDEX(Forecasts!$W$260:$AB$279,MATCH(Interface!$B116,Forecasts!$B$260:$B$279,0),MATCH(Interface!$C116,Forecasts!$W$258:$AB$258,0))</f>
        <v>2015.3054429080898</v>
      </c>
      <c r="J116" s="144">
        <f>ROUND(J32 * (D116-D115) / (D116-D115+D122-D121), 0)</f>
        <v>25596</v>
      </c>
      <c r="K116" s="143"/>
    </row>
    <row r="117" spans="1:11">
      <c r="A117" s="37" t="str">
        <f t="shared" si="6"/>
        <v>SVE25</v>
      </c>
      <c r="B117" s="37" t="s">
        <v>101</v>
      </c>
      <c r="C117" s="37" t="s">
        <v>21</v>
      </c>
      <c r="D117" s="101">
        <f>INDEX(Forecasts!$W$36:$AB$55,MATCH(Interface!$B117,Forecasts!$B$36:$B$55,0),MATCH(Interface!$C117,Forecasts!$W$34:$AB$34,0))</f>
        <v>3768295.3310395693</v>
      </c>
      <c r="E117" s="101">
        <f>INDEX(Forecasts!$W$64:$AB$83,MATCH(Interface!$B117,Forecasts!$B$64:$B$83,0),MATCH(Interface!$C117,Forecasts!$W$62:$AB$62,0))</f>
        <v>47465.510525003003</v>
      </c>
      <c r="F117" s="81">
        <f>INDEX(Forecasts!$W$148:$AB$167,MATCH(Interface!$B117,Forecasts!$B$148:$B$167,0),MATCH(Interface!$C117,Forecasts!$W$146:$AB$146,0))</f>
        <v>92.638367322860375</v>
      </c>
      <c r="G117" s="81">
        <f>INDEX(Forecasts!$W$176:$AB$195,MATCH(Interface!$B117,Forecasts!$B$176:$B$195,0),MATCH(Interface!$C117,Forecasts!$W$174:$AB$174,0))</f>
        <v>4.7205591506396027</v>
      </c>
      <c r="H117" s="82">
        <f>INDEX(Forecasts!$W$232:$AB$251,MATCH(Interface!$B117,Forecasts!$B$232:$B$251,0),MATCH(Interface!$C117,Forecasts!$W$230:$AB$230,0))</f>
        <v>1.4262987851850503E-2</v>
      </c>
      <c r="I117" s="101">
        <f>INDEX(Forecasts!$W$260:$AB$279,MATCH(Interface!$B117,Forecasts!$B$260:$B$279,0),MATCH(Interface!$C117,Forecasts!$W$258:$AB$258,0))</f>
        <v>2028.0454146138507</v>
      </c>
      <c r="J117" s="144">
        <f>ROUND(J33 * (D117-D116) / (D117-D116+D123-D122), 0)</f>
        <v>26053</v>
      </c>
      <c r="K117" s="143"/>
    </row>
    <row r="118" spans="1:11">
      <c r="A118" s="37" t="str">
        <f t="shared" si="6"/>
        <v>HDD20</v>
      </c>
      <c r="B118" s="37" t="s">
        <v>102</v>
      </c>
      <c r="C118" s="37" t="s">
        <v>16</v>
      </c>
      <c r="D118" s="101">
        <f>INDEX(Forecasts!$W$36:$AB$55,MATCH(Interface!$B118,Forecasts!$B$36:$B$55,0),MATCH(Interface!$C118,Forecasts!$W$34:$AB$34,0))</f>
        <v>105556.01013804777</v>
      </c>
      <c r="E118" s="101">
        <f>INDEX(Forecasts!$W$64:$AB$83,MATCH(Interface!$B118,Forecasts!$B$64:$B$83,0),MATCH(Interface!$C118,Forecasts!$W$62:$AB$62,0))</f>
        <v>2652.0137800000002</v>
      </c>
      <c r="F118" s="81">
        <f>INDEX(Forecasts!$W$148:$AB$167,MATCH(Interface!$B118,Forecasts!$B$148:$B$167,0),MATCH(Interface!$C118,Forecasts!$W$146:$AB$146,0))</f>
        <v>99.999999999999986</v>
      </c>
      <c r="G118" s="81">
        <f>INDEX(Forecasts!$W$176:$AB$195,MATCH(Interface!$B118,Forecasts!$B$176:$B$195,0),MATCH(Interface!$C118,Forecasts!$W$174:$AB$174,0))</f>
        <v>5.2301381921512302</v>
      </c>
      <c r="H118" s="82">
        <f>INDEX(Forecasts!$W$232:$AB$251,MATCH(Interface!$B118,Forecasts!$B$232:$B$251,0),MATCH(Interface!$C118,Forecasts!$W$230:$AB$230,0))</f>
        <v>3.5821834983074632E-2</v>
      </c>
      <c r="I118" s="101">
        <f>INDEX(Forecasts!$W$260:$AB$279,MATCH(Interface!$B118,Forecasts!$B$260:$B$279,0),MATCH(Interface!$C118,Forecasts!$W$258:$AB$258,0))</f>
        <v>318.77722417396836</v>
      </c>
      <c r="J118" s="109" t="str">
        <f>""</f>
        <v/>
      </c>
    </row>
    <row r="119" spans="1:11">
      <c r="A119" s="37" t="str">
        <f t="shared" si="6"/>
        <v>HDD21</v>
      </c>
      <c r="B119" s="37" t="s">
        <v>102</v>
      </c>
      <c r="C119" s="37" t="s">
        <v>17</v>
      </c>
      <c r="D119" s="101">
        <f>INDEX(Forecasts!$W$36:$AB$55,MATCH(Interface!$B119,Forecasts!$B$36:$B$55,0),MATCH(Interface!$C119,Forecasts!$W$34:$AB$34,0))</f>
        <v>105908.04264044411</v>
      </c>
      <c r="E119" s="101">
        <f>INDEX(Forecasts!$W$64:$AB$83,MATCH(Interface!$B119,Forecasts!$B$64:$B$83,0),MATCH(Interface!$C119,Forecasts!$W$62:$AB$62,0))</f>
        <v>2662.71378</v>
      </c>
      <c r="F119" s="81">
        <f>INDEX(Forecasts!$W$148:$AB$167,MATCH(Interface!$B119,Forecasts!$B$148:$B$167,0),MATCH(Interface!$C119,Forecasts!$W$146:$AB$146,0))</f>
        <v>100</v>
      </c>
      <c r="G119" s="81">
        <f>INDEX(Forecasts!$W$176:$AB$195,MATCH(Interface!$B119,Forecasts!$B$176:$B$195,0),MATCH(Interface!$C119,Forecasts!$W$174:$AB$174,0))</f>
        <v>5.2310958573829085</v>
      </c>
      <c r="H119" s="82">
        <f>INDEX(Forecasts!$W$232:$AB$251,MATCH(Interface!$B119,Forecasts!$B$232:$B$251,0),MATCH(Interface!$C119,Forecasts!$W$230:$AB$230,0))</f>
        <v>3.5677886490676443E-2</v>
      </c>
      <c r="I119" s="101">
        <f>INDEX(Forecasts!$W$260:$AB$279,MATCH(Interface!$B119,Forecasts!$B$260:$B$279,0),MATCH(Interface!$C119,Forecasts!$W$258:$AB$258,0))</f>
        <v>319.87524027724618</v>
      </c>
      <c r="J119" s="109">
        <f>ROUND(J29 * (D119-D118) / (D113-D112+D119-D118), 0)</f>
        <v>406</v>
      </c>
      <c r="K119" s="143"/>
    </row>
    <row r="120" spans="1:11">
      <c r="A120" s="37" t="str">
        <f t="shared" si="6"/>
        <v>HDD22</v>
      </c>
      <c r="B120" s="37" t="s">
        <v>102</v>
      </c>
      <c r="C120" s="37" t="s">
        <v>18</v>
      </c>
      <c r="D120" s="101">
        <f>INDEX(Forecasts!$W$36:$AB$55,MATCH(Interface!$B120,Forecasts!$B$36:$B$55,0),MATCH(Interface!$C120,Forecasts!$W$34:$AB$34,0))</f>
        <v>106288.07514284045</v>
      </c>
      <c r="E120" s="101">
        <f>INDEX(Forecasts!$W$64:$AB$83,MATCH(Interface!$B120,Forecasts!$B$64:$B$83,0),MATCH(Interface!$C120,Forecasts!$W$62:$AB$62,0))</f>
        <v>2673.4137799999999</v>
      </c>
      <c r="F120" s="81">
        <f>INDEX(Forecasts!$W$148:$AB$167,MATCH(Interface!$B120,Forecasts!$B$148:$B$167,0),MATCH(Interface!$C120,Forecasts!$W$146:$AB$146,0))</f>
        <v>100</v>
      </c>
      <c r="G120" s="81">
        <f>INDEX(Forecasts!$W$176:$AB$195,MATCH(Interface!$B120,Forecasts!$B$176:$B$195,0),MATCH(Interface!$C120,Forecasts!$W$174:$AB$174,0))</f>
        <v>5.2319638917128497</v>
      </c>
      <c r="H120" s="82">
        <f>INDEX(Forecasts!$W$232:$AB$251,MATCH(Interface!$B120,Forecasts!$B$232:$B$251,0),MATCH(Interface!$C120,Forecasts!$W$230:$AB$230,0))</f>
        <v>3.5535090269490574E-2</v>
      </c>
      <c r="I120" s="101">
        <f>INDEX(Forecasts!$W$260:$AB$279,MATCH(Interface!$B120,Forecasts!$B$260:$B$279,0),MATCH(Interface!$C120,Forecasts!$W$258:$AB$258,0))</f>
        <v>320.9720880517396</v>
      </c>
      <c r="J120" s="109">
        <f t="shared" ref="J120:J123" si="7">ROUND(J30 * (D120-D119) / (D114-D113+D120-D119), 0)</f>
        <v>379</v>
      </c>
      <c r="K120" s="143"/>
    </row>
    <row r="121" spans="1:11">
      <c r="A121" s="37" t="str">
        <f t="shared" si="6"/>
        <v>HDD23</v>
      </c>
      <c r="B121" s="37" t="s">
        <v>102</v>
      </c>
      <c r="C121" s="37" t="s">
        <v>19</v>
      </c>
      <c r="D121" s="101">
        <f>INDEX(Forecasts!$W$36:$AB$55,MATCH(Interface!$B121,Forecasts!$B$36:$B$55,0),MATCH(Interface!$C121,Forecasts!$W$34:$AB$34,0))</f>
        <v>106695.10764523677</v>
      </c>
      <c r="E121" s="101">
        <f>INDEX(Forecasts!$W$64:$AB$83,MATCH(Interface!$B121,Forecasts!$B$64:$B$83,0),MATCH(Interface!$C121,Forecasts!$W$62:$AB$62,0))</f>
        <v>2684.1137800000001</v>
      </c>
      <c r="F121" s="81">
        <f>INDEX(Forecasts!$W$148:$AB$167,MATCH(Interface!$B121,Forecasts!$B$148:$B$167,0),MATCH(Interface!$C121,Forecasts!$W$146:$AB$146,0))</f>
        <v>99.999999999999986</v>
      </c>
      <c r="G121" s="81">
        <f>INDEX(Forecasts!$W$176:$AB$195,MATCH(Interface!$B121,Forecasts!$B$176:$B$195,0),MATCH(Interface!$C121,Forecasts!$W$174:$AB$174,0))</f>
        <v>5.2336930640051227</v>
      </c>
      <c r="H121" s="82">
        <f>INDEX(Forecasts!$W$232:$AB$251,MATCH(Interface!$B121,Forecasts!$B$232:$B$251,0),MATCH(Interface!$C121,Forecasts!$W$230:$AB$230,0))</f>
        <v>3.5393432539212254E-2</v>
      </c>
      <c r="I121" s="101">
        <f>INDEX(Forecasts!$W$260:$AB$279,MATCH(Interface!$B121,Forecasts!$B$260:$B$279,0),MATCH(Interface!$C121,Forecasts!$W$258:$AB$258,0))</f>
        <v>322.02303471270892</v>
      </c>
      <c r="J121" s="109">
        <f t="shared" si="7"/>
        <v>461</v>
      </c>
      <c r="K121" s="143"/>
    </row>
    <row r="122" spans="1:11">
      <c r="A122" s="37" t="str">
        <f t="shared" si="6"/>
        <v>HDD24</v>
      </c>
      <c r="B122" s="37" t="s">
        <v>102</v>
      </c>
      <c r="C122" s="37" t="s">
        <v>20</v>
      </c>
      <c r="D122" s="101">
        <f>INDEX(Forecasts!$W$36:$AB$55,MATCH(Interface!$B122,Forecasts!$B$36:$B$55,0),MATCH(Interface!$C122,Forecasts!$W$34:$AB$34,0))</f>
        <v>107110.16758100552</v>
      </c>
      <c r="E122" s="101">
        <f>INDEX(Forecasts!$W$64:$AB$83,MATCH(Interface!$B122,Forecasts!$B$64:$B$83,0),MATCH(Interface!$C122,Forecasts!$W$62:$AB$62,0))</f>
        <v>2694.81378</v>
      </c>
      <c r="F122" s="81">
        <f>INDEX(Forecasts!$W$148:$AB$167,MATCH(Interface!$B122,Forecasts!$B$148:$B$167,0),MATCH(Interface!$C122,Forecasts!$W$146:$AB$146,0))</f>
        <v>100</v>
      </c>
      <c r="G122" s="81">
        <f>INDEX(Forecasts!$W$176:$AB$195,MATCH(Interface!$B122,Forecasts!$B$176:$B$195,0),MATCH(Interface!$C122,Forecasts!$W$174:$AB$174,0))</f>
        <v>5.2354821679177714</v>
      </c>
      <c r="H122" s="82">
        <f>INDEX(Forecasts!$W$232:$AB$251,MATCH(Interface!$B122,Forecasts!$B$232:$B$251,0),MATCH(Interface!$C122,Forecasts!$W$230:$AB$230,0))</f>
        <v>3.5252899738400477E-2</v>
      </c>
      <c r="I122" s="101">
        <f>INDEX(Forecasts!$W$260:$AB$279,MATCH(Interface!$B122,Forecasts!$B$260:$B$279,0),MATCH(Interface!$C122,Forecasts!$W$258:$AB$258,0))</f>
        <v>323.06354527983081</v>
      </c>
      <c r="J122" s="109">
        <f t="shared" si="7"/>
        <v>451</v>
      </c>
      <c r="K122" s="143"/>
    </row>
    <row r="123" spans="1:11">
      <c r="A123" s="37" t="str">
        <f t="shared" si="6"/>
        <v>HDD25</v>
      </c>
      <c r="B123" s="37" t="s">
        <v>102</v>
      </c>
      <c r="C123" s="37" t="s">
        <v>21</v>
      </c>
      <c r="D123" s="101">
        <f>INDEX(Forecasts!$W$36:$AB$55,MATCH(Interface!$B123,Forecasts!$B$36:$B$55,0),MATCH(Interface!$C123,Forecasts!$W$34:$AB$34,0))</f>
        <v>107533.22751677425</v>
      </c>
      <c r="E123" s="101">
        <f>INDEX(Forecasts!$W$64:$AB$83,MATCH(Interface!$B123,Forecasts!$B$64:$B$83,0),MATCH(Interface!$C123,Forecasts!$W$62:$AB$62,0))</f>
        <v>2705.5137800000002</v>
      </c>
      <c r="F123" s="81">
        <f>INDEX(Forecasts!$W$148:$AB$167,MATCH(Interface!$B123,Forecasts!$B$148:$B$167,0),MATCH(Interface!$C123,Forecasts!$W$146:$AB$146,0))</f>
        <v>100</v>
      </c>
      <c r="G123" s="81">
        <f>INDEX(Forecasts!$W$176:$AB$195,MATCH(Interface!$B123,Forecasts!$B$176:$B$195,0),MATCH(Interface!$C123,Forecasts!$W$174:$AB$174,0))</f>
        <v>5.2366835675443006</v>
      </c>
      <c r="H123" s="82">
        <f>INDEX(Forecasts!$W$232:$AB$251,MATCH(Interface!$B123,Forecasts!$B$232:$B$251,0),MATCH(Interface!$C123,Forecasts!$W$230:$AB$230,0))</f>
        <v>3.5113478520150058E-2</v>
      </c>
      <c r="I123" s="101">
        <f>INDEX(Forecasts!$W$260:$AB$279,MATCH(Interface!$B123,Forecasts!$B$260:$B$279,0),MATCH(Interface!$C123,Forecasts!$W$258:$AB$258,0))</f>
        <v>324.08344250438199</v>
      </c>
      <c r="J123" s="109">
        <f t="shared" si="7"/>
        <v>459</v>
      </c>
      <c r="K123" s="14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Inputs</vt:lpstr>
      <vt:lpstr>Forecasts</vt:lpstr>
      <vt:lpstr>Interface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2019-12-12T10:42:47Z</dcterms:created>
  <dcterms:modified xsi:type="dcterms:W3CDTF">2019-12-12T10:43:06Z</dcterms:modified>
  <cp:category/>
  <cp:contentStatus/>
</cp:coreProperties>
</file>