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bookViews>
    <workbookView xWindow="0" yWindow="0" windowWidth="12000" windowHeight="6180" tabRatio="813"/>
  </bookViews>
  <sheets>
    <sheet name="Cover" sheetId="46" r:id="rId1"/>
    <sheet name="Inputs&gt;&gt;" sheetId="15" r:id="rId2"/>
    <sheet name="Controls" sheetId="38" r:id="rId3"/>
    <sheet name="Model coeffs" sheetId="1" r:id="rId4"/>
    <sheet name="Inputs" sheetId="45" r:id="rId5"/>
    <sheet name="Actual costs" sheetId="9" r:id="rId6"/>
    <sheet name="Drivers" sheetId="2" r:id="rId7"/>
    <sheet name="Outputs&gt;&gt;" sheetId="28" r:id="rId8"/>
    <sheet name="Modelled costs" sheetId="11" r:id="rId9"/>
    <sheet name="Efficiency" sheetId="41" r:id="rId10"/>
    <sheet name="Interface" sheetId="37"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1" l="1"/>
  <c r="B45" i="11"/>
  <c r="A45" i="11"/>
  <c r="C45" i="2" l="1"/>
  <c r="B45" i="2"/>
  <c r="A45" i="2"/>
  <c r="C45" i="9"/>
  <c r="C85" i="11" l="1"/>
  <c r="B85" i="11"/>
  <c r="A85" i="11"/>
  <c r="C84" i="11"/>
  <c r="B84" i="11"/>
  <c r="A84" i="11"/>
  <c r="C83" i="11"/>
  <c r="B83" i="11"/>
  <c r="A83" i="11"/>
  <c r="C82" i="11"/>
  <c r="B82" i="11"/>
  <c r="A82" i="11"/>
  <c r="C81" i="11"/>
  <c r="B81" i="11"/>
  <c r="A81" i="11"/>
  <c r="C80" i="11"/>
  <c r="B80" i="11"/>
  <c r="A80" i="11"/>
  <c r="C79" i="11"/>
  <c r="B79" i="11"/>
  <c r="A79" i="11"/>
  <c r="C78" i="11"/>
  <c r="B78" i="11"/>
  <c r="A78" i="11"/>
  <c r="C77" i="11"/>
  <c r="B77" i="11"/>
  <c r="A77" i="11"/>
  <c r="C76" i="11"/>
  <c r="B76" i="11"/>
  <c r="A76" i="11"/>
  <c r="C75" i="11"/>
  <c r="B75" i="11"/>
  <c r="A75" i="11"/>
  <c r="C74" i="11"/>
  <c r="B74" i="11"/>
  <c r="A74" i="11"/>
  <c r="C73" i="11"/>
  <c r="B73" i="11"/>
  <c r="A73" i="11"/>
  <c r="C72" i="11"/>
  <c r="B72" i="11"/>
  <c r="A72" i="11"/>
  <c r="C71" i="11"/>
  <c r="B71" i="11"/>
  <c r="A71" i="11"/>
  <c r="C70" i="11"/>
  <c r="B70" i="11"/>
  <c r="A70" i="11"/>
  <c r="C69" i="11"/>
  <c r="B69" i="11"/>
  <c r="A69" i="11"/>
  <c r="C68" i="11"/>
  <c r="B68" i="11"/>
  <c r="A68" i="11"/>
  <c r="C67" i="11"/>
  <c r="B67" i="11"/>
  <c r="A67" i="11"/>
  <c r="C66" i="11"/>
  <c r="B66" i="11"/>
  <c r="A66" i="11"/>
  <c r="C65" i="11"/>
  <c r="B65" i="11"/>
  <c r="A65" i="11"/>
  <c r="C64" i="11"/>
  <c r="B64" i="11"/>
  <c r="A64" i="11"/>
  <c r="C63" i="11"/>
  <c r="B63" i="11"/>
  <c r="A63" i="11"/>
  <c r="C62" i="11"/>
  <c r="B62" i="11"/>
  <c r="A62" i="11"/>
  <c r="C61" i="11"/>
  <c r="B61" i="11"/>
  <c r="A61" i="11"/>
  <c r="C60" i="11"/>
  <c r="B60" i="11"/>
  <c r="A60" i="11"/>
  <c r="C59" i="11"/>
  <c r="B59" i="11"/>
  <c r="A59" i="11"/>
  <c r="C58" i="11"/>
  <c r="B58" i="11"/>
  <c r="A58" i="11"/>
  <c r="C57" i="11"/>
  <c r="B57" i="11"/>
  <c r="A57" i="11"/>
  <c r="C56" i="11"/>
  <c r="B56" i="11"/>
  <c r="A56" i="11"/>
  <c r="C55" i="11"/>
  <c r="B55" i="11"/>
  <c r="A55" i="11"/>
  <c r="C54" i="11"/>
  <c r="B54" i="11"/>
  <c r="A54" i="11"/>
  <c r="C53" i="11"/>
  <c r="B53" i="11"/>
  <c r="A53" i="11"/>
  <c r="C52" i="11"/>
  <c r="B52" i="11"/>
  <c r="A52" i="11"/>
  <c r="C51" i="11"/>
  <c r="B51" i="11"/>
  <c r="A51" i="11"/>
  <c r="C50" i="11"/>
  <c r="B50" i="11"/>
  <c r="A50" i="11"/>
  <c r="C49" i="11"/>
  <c r="B49" i="11"/>
  <c r="A49" i="11"/>
  <c r="C48" i="11"/>
  <c r="B48" i="11"/>
  <c r="A48" i="11"/>
  <c r="C47" i="11"/>
  <c r="B47" i="11"/>
  <c r="A47" i="11"/>
  <c r="C46" i="11"/>
  <c r="B46" i="11"/>
  <c r="A46"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C30" i="11"/>
  <c r="B30" i="11"/>
  <c r="A30" i="11"/>
  <c r="C29" i="11"/>
  <c r="B29" i="11"/>
  <c r="A29" i="11"/>
  <c r="C28" i="11"/>
  <c r="B28" i="11"/>
  <c r="A28" i="11"/>
  <c r="C27" i="11"/>
  <c r="B27" i="11"/>
  <c r="A27" i="11"/>
  <c r="C26" i="11"/>
  <c r="B26" i="11"/>
  <c r="A26" i="11"/>
  <c r="C25" i="11"/>
  <c r="B25" i="11"/>
  <c r="A25" i="11"/>
  <c r="C24" i="11"/>
  <c r="B24" i="11"/>
  <c r="A24" i="11"/>
  <c r="C23" i="11"/>
  <c r="B23" i="11"/>
  <c r="A23" i="11"/>
  <c r="C22" i="11"/>
  <c r="B22" i="11"/>
  <c r="A22" i="11"/>
  <c r="C21" i="11"/>
  <c r="B21" i="11"/>
  <c r="A21" i="11"/>
  <c r="C20" i="11"/>
  <c r="B20" i="11"/>
  <c r="A20" i="11"/>
  <c r="C19" i="11"/>
  <c r="B19" i="11"/>
  <c r="A19" i="11"/>
  <c r="C18" i="11"/>
  <c r="B18" i="11"/>
  <c r="A18" i="11"/>
  <c r="C17" i="11"/>
  <c r="B17" i="11"/>
  <c r="A17" i="11"/>
  <c r="C16" i="11"/>
  <c r="B16" i="11"/>
  <c r="A16" i="11"/>
  <c r="C15" i="11"/>
  <c r="B15" i="11"/>
  <c r="A15" i="11"/>
  <c r="C14" i="11"/>
  <c r="B14" i="11"/>
  <c r="A14" i="11"/>
  <c r="C13" i="11"/>
  <c r="B13" i="11"/>
  <c r="A13" i="11"/>
  <c r="C12" i="11"/>
  <c r="B12" i="11"/>
  <c r="A12" i="11"/>
  <c r="C11" i="11"/>
  <c r="B11" i="11"/>
  <c r="A11" i="11"/>
  <c r="C10" i="11"/>
  <c r="B10" i="11"/>
  <c r="A10" i="11"/>
  <c r="C9" i="11"/>
  <c r="B9" i="11"/>
  <c r="A9" i="11"/>
  <c r="C8" i="11"/>
  <c r="B8" i="11"/>
  <c r="A8" i="11"/>
  <c r="C7" i="11"/>
  <c r="B7" i="11"/>
  <c r="A7" i="11"/>
  <c r="C85" i="2"/>
  <c r="B85" i="2"/>
  <c r="A85" i="2"/>
  <c r="C84" i="2"/>
  <c r="B84" i="2"/>
  <c r="A84" i="2"/>
  <c r="C83" i="2"/>
  <c r="B83" i="2"/>
  <c r="A83" i="2"/>
  <c r="C82" i="2"/>
  <c r="B82" i="2"/>
  <c r="A82" i="2"/>
  <c r="C81" i="2"/>
  <c r="B81" i="2"/>
  <c r="A81" i="2"/>
  <c r="C80" i="2"/>
  <c r="B80" i="2"/>
  <c r="A80" i="2"/>
  <c r="C79" i="2"/>
  <c r="B79" i="2"/>
  <c r="A79" i="2"/>
  <c r="C78" i="2"/>
  <c r="B78" i="2"/>
  <c r="A78" i="2"/>
  <c r="C77" i="2"/>
  <c r="B77" i="2"/>
  <c r="A77" i="2"/>
  <c r="C76" i="2"/>
  <c r="B76" i="2"/>
  <c r="A76" i="2"/>
  <c r="C75" i="2"/>
  <c r="B75" i="2"/>
  <c r="A75" i="2"/>
  <c r="C74" i="2"/>
  <c r="B74" i="2"/>
  <c r="A74" i="2"/>
  <c r="C73" i="2"/>
  <c r="B73" i="2"/>
  <c r="A73" i="2"/>
  <c r="C72" i="2"/>
  <c r="B72" i="2"/>
  <c r="A72" i="2"/>
  <c r="C71" i="2"/>
  <c r="B71" i="2"/>
  <c r="A71" i="2"/>
  <c r="C70" i="2"/>
  <c r="B70" i="2"/>
  <c r="A70" i="2"/>
  <c r="C69" i="2"/>
  <c r="B69" i="2"/>
  <c r="A69" i="2"/>
  <c r="C68" i="2"/>
  <c r="B68" i="2"/>
  <c r="A68" i="2"/>
  <c r="C67" i="2"/>
  <c r="B67" i="2"/>
  <c r="A67" i="2"/>
  <c r="C66" i="2"/>
  <c r="B66" i="2"/>
  <c r="A66" i="2"/>
  <c r="C65" i="2"/>
  <c r="B65" i="2"/>
  <c r="A65" i="2"/>
  <c r="C64" i="2"/>
  <c r="B64" i="2"/>
  <c r="A64" i="2"/>
  <c r="C63" i="2"/>
  <c r="B63" i="2"/>
  <c r="A63" i="2"/>
  <c r="C62" i="2"/>
  <c r="B62" i="2"/>
  <c r="A62" i="2"/>
  <c r="C61" i="2"/>
  <c r="B61" i="2"/>
  <c r="A61" i="2"/>
  <c r="C60" i="2"/>
  <c r="B60" i="2"/>
  <c r="A60" i="2"/>
  <c r="C59" i="2"/>
  <c r="B59" i="2"/>
  <c r="A59" i="2"/>
  <c r="C58" i="2"/>
  <c r="B58" i="2"/>
  <c r="A58" i="2"/>
  <c r="C57" i="2"/>
  <c r="B57" i="2"/>
  <c r="A57" i="2"/>
  <c r="C56" i="2"/>
  <c r="B56" i="2"/>
  <c r="A56" i="2"/>
  <c r="C55" i="2"/>
  <c r="B55" i="2"/>
  <c r="A55" i="2"/>
  <c r="C54" i="2"/>
  <c r="B54" i="2"/>
  <c r="A54" i="2"/>
  <c r="C53" i="2"/>
  <c r="B53" i="2"/>
  <c r="A53" i="2"/>
  <c r="C52" i="2"/>
  <c r="B52" i="2"/>
  <c r="A52" i="2"/>
  <c r="C51" i="2"/>
  <c r="B51" i="2"/>
  <c r="A51" i="2"/>
  <c r="C50" i="2"/>
  <c r="B50" i="2"/>
  <c r="A50" i="2"/>
  <c r="C49" i="2"/>
  <c r="B49" i="2"/>
  <c r="A49" i="2"/>
  <c r="C48" i="2"/>
  <c r="B48" i="2"/>
  <c r="A48" i="2"/>
  <c r="C47" i="2"/>
  <c r="B47" i="2"/>
  <c r="A47" i="2"/>
  <c r="C46" i="2"/>
  <c r="B46" i="2"/>
  <c r="A46" i="2"/>
  <c r="B44" i="2"/>
  <c r="A44" i="2"/>
  <c r="C43" i="2"/>
  <c r="B43" i="2"/>
  <c r="A43" i="2"/>
  <c r="C42" i="2"/>
  <c r="B42" i="2"/>
  <c r="A42" i="2"/>
  <c r="C41" i="2"/>
  <c r="B41" i="2"/>
  <c r="A41" i="2"/>
  <c r="C40" i="2"/>
  <c r="B40" i="2"/>
  <c r="A40" i="2"/>
  <c r="C39" i="2"/>
  <c r="B39" i="2"/>
  <c r="A39" i="2"/>
  <c r="C38" i="2"/>
  <c r="B38" i="2"/>
  <c r="A38" i="2"/>
  <c r="C37" i="2"/>
  <c r="B37" i="2"/>
  <c r="A37" i="2"/>
  <c r="C36" i="2"/>
  <c r="B36" i="2"/>
  <c r="A36" i="2"/>
  <c r="C35" i="2"/>
  <c r="B35" i="2"/>
  <c r="A35" i="2"/>
  <c r="C34" i="2"/>
  <c r="B34" i="2"/>
  <c r="A34" i="2"/>
  <c r="C33" i="2"/>
  <c r="B33" i="2"/>
  <c r="A33" i="2"/>
  <c r="C32" i="2"/>
  <c r="B32" i="2"/>
  <c r="A32" i="2"/>
  <c r="C31" i="2"/>
  <c r="B31" i="2"/>
  <c r="A31" i="2"/>
  <c r="C30" i="2"/>
  <c r="B30" i="2"/>
  <c r="A30" i="2"/>
  <c r="C29" i="2"/>
  <c r="B29" i="2"/>
  <c r="A29" i="2"/>
  <c r="C28" i="2"/>
  <c r="B28" i="2"/>
  <c r="A28" i="2"/>
  <c r="C27" i="2"/>
  <c r="B27" i="2"/>
  <c r="A27" i="2"/>
  <c r="C26" i="2"/>
  <c r="B26" i="2"/>
  <c r="A26" i="2"/>
  <c r="C25" i="2"/>
  <c r="B25" i="2"/>
  <c r="A25" i="2"/>
  <c r="C24" i="2"/>
  <c r="B24" i="2"/>
  <c r="A24" i="2"/>
  <c r="C23" i="2"/>
  <c r="B23" i="2"/>
  <c r="A23" i="2"/>
  <c r="C22" i="2"/>
  <c r="B22" i="2"/>
  <c r="A22" i="2"/>
  <c r="C21" i="2"/>
  <c r="B21" i="2"/>
  <c r="A21" i="2"/>
  <c r="C20" i="2"/>
  <c r="B20" i="2"/>
  <c r="A20" i="2"/>
  <c r="C19" i="2"/>
  <c r="B19" i="2"/>
  <c r="A19" i="2"/>
  <c r="C18" i="2"/>
  <c r="B18" i="2"/>
  <c r="A18" i="2"/>
  <c r="C17" i="2"/>
  <c r="B17" i="2"/>
  <c r="A17" i="2"/>
  <c r="C16" i="2"/>
  <c r="B16" i="2"/>
  <c r="A16" i="2"/>
  <c r="C15" i="2"/>
  <c r="B15" i="2"/>
  <c r="A15" i="2"/>
  <c r="C14" i="2"/>
  <c r="B14" i="2"/>
  <c r="A14" i="2"/>
  <c r="C13" i="2"/>
  <c r="B13" i="2"/>
  <c r="A13" i="2"/>
  <c r="C12" i="2"/>
  <c r="B12" i="2"/>
  <c r="A12" i="2"/>
  <c r="C11" i="2"/>
  <c r="B11" i="2"/>
  <c r="A11" i="2"/>
  <c r="C10" i="2"/>
  <c r="B10" i="2"/>
  <c r="A10" i="2"/>
  <c r="C9" i="2"/>
  <c r="B9" i="2"/>
  <c r="A9" i="2"/>
  <c r="C8" i="2"/>
  <c r="B8" i="2"/>
  <c r="A8" i="2"/>
  <c r="C7" i="2"/>
  <c r="B7" i="2"/>
  <c r="A7" i="2"/>
  <c r="C13" i="9"/>
  <c r="C21" i="9"/>
  <c r="C29" i="9"/>
  <c r="C37" i="9"/>
  <c r="C53" i="9"/>
  <c r="C61" i="9"/>
  <c r="C69" i="9"/>
  <c r="C77" i="9"/>
  <c r="C85" i="9"/>
  <c r="B5" i="2" l="1"/>
  <c r="D23" i="38" l="1"/>
  <c r="D22" i="38"/>
  <c r="D21" i="38"/>
  <c r="C6" i="9" l="1"/>
  <c r="S2" i="11" l="1"/>
  <c r="R2" i="11"/>
  <c r="E2" i="11" l="1"/>
  <c r="F2" i="11"/>
  <c r="G2" i="11"/>
  <c r="H2" i="11"/>
  <c r="I2" i="11"/>
  <c r="J2" i="11"/>
  <c r="K2" i="11"/>
  <c r="D2" i="11"/>
  <c r="Y19" i="41" l="1"/>
  <c r="X19" i="41"/>
  <c r="R19" i="41"/>
  <c r="Q19" i="41"/>
  <c r="P19" i="41"/>
  <c r="O19" i="41"/>
  <c r="N19" i="41"/>
  <c r="M19" i="41"/>
  <c r="L19" i="41"/>
  <c r="K19" i="41"/>
  <c r="E14" i="41"/>
  <c r="E31" i="41" s="1"/>
  <c r="B6" i="11"/>
  <c r="A6" i="11"/>
  <c r="C5" i="11"/>
  <c r="B5" i="11"/>
  <c r="A5" i="11"/>
  <c r="C5" i="2"/>
  <c r="A5" i="2"/>
  <c r="B6" i="2"/>
  <c r="A6" i="2"/>
  <c r="C7" i="9" l="1"/>
  <c r="C8" i="9"/>
  <c r="C9" i="9"/>
  <c r="C10" i="9"/>
  <c r="C11" i="9"/>
  <c r="C12" i="9"/>
  <c r="C14" i="9"/>
  <c r="C15" i="9"/>
  <c r="C16" i="9"/>
  <c r="C17" i="9"/>
  <c r="C18" i="9"/>
  <c r="C19" i="9"/>
  <c r="C20" i="9"/>
  <c r="C22" i="9"/>
  <c r="C23" i="9"/>
  <c r="C24" i="9"/>
  <c r="C25" i="9"/>
  <c r="C26" i="9"/>
  <c r="C27" i="9"/>
  <c r="C28" i="9"/>
  <c r="C30" i="9"/>
  <c r="C31" i="9"/>
  <c r="C32" i="9"/>
  <c r="C33" i="9"/>
  <c r="C34" i="9"/>
  <c r="C35" i="9"/>
  <c r="C36" i="9"/>
  <c r="C38" i="9"/>
  <c r="C39" i="9"/>
  <c r="C40" i="9"/>
  <c r="C41" i="9"/>
  <c r="C42" i="9"/>
  <c r="C43" i="9"/>
  <c r="C44" i="9"/>
  <c r="C46" i="9"/>
  <c r="C47" i="9"/>
  <c r="C48" i="9"/>
  <c r="C49" i="9"/>
  <c r="C50" i="9"/>
  <c r="C51" i="9"/>
  <c r="C52" i="9"/>
  <c r="C54" i="9"/>
  <c r="C55" i="9"/>
  <c r="C56" i="9"/>
  <c r="C57" i="9"/>
  <c r="C58" i="9"/>
  <c r="C59" i="9"/>
  <c r="C60" i="9"/>
  <c r="C62" i="9"/>
  <c r="C63" i="9"/>
  <c r="C64" i="9"/>
  <c r="C65" i="9"/>
  <c r="C66" i="9"/>
  <c r="C67" i="9"/>
  <c r="C68" i="9"/>
  <c r="C70" i="9"/>
  <c r="C71" i="9"/>
  <c r="C72" i="9"/>
  <c r="C73" i="9"/>
  <c r="C74" i="9"/>
  <c r="C75" i="9"/>
  <c r="C76" i="9"/>
  <c r="C78" i="9"/>
  <c r="C79" i="9"/>
  <c r="C80" i="9"/>
  <c r="C81" i="9"/>
  <c r="C82" i="9"/>
  <c r="C83" i="9"/>
  <c r="C84" i="9"/>
  <c r="C44" i="11" l="1"/>
  <c r="C44" i="2"/>
  <c r="D20" i="38" l="1"/>
  <c r="D19" i="38" l="1"/>
  <c r="C6" i="11" l="1"/>
  <c r="C6" i="2" l="1"/>
  <c r="U82" i="2" l="1"/>
  <c r="U78" i="2"/>
  <c r="U85" i="2"/>
  <c r="U81" i="2"/>
  <c r="U84" i="2"/>
  <c r="U80" i="2"/>
  <c r="U79" i="2"/>
  <c r="U74" i="2"/>
  <c r="U70" i="2"/>
  <c r="U77" i="2"/>
  <c r="U73" i="2"/>
  <c r="U76" i="2"/>
  <c r="U72" i="2"/>
  <c r="U69" i="2"/>
  <c r="U65" i="2"/>
  <c r="U75" i="2"/>
  <c r="U68" i="2"/>
  <c r="U64" i="2"/>
  <c r="U60" i="2"/>
  <c r="U56" i="2"/>
  <c r="U71" i="2"/>
  <c r="U67" i="2"/>
  <c r="U63" i="2"/>
  <c r="U59" i="2"/>
  <c r="U55" i="2"/>
  <c r="U83" i="2"/>
  <c r="U58" i="2"/>
  <c r="U52" i="2"/>
  <c r="U48" i="2"/>
  <c r="U57" i="2"/>
  <c r="U51" i="2"/>
  <c r="U47" i="2"/>
  <c r="U66" i="2"/>
  <c r="U54" i="2"/>
  <c r="U50" i="2"/>
  <c r="U46" i="2"/>
  <c r="U42" i="2"/>
  <c r="U38" i="2"/>
  <c r="U49" i="2"/>
  <c r="U41" i="2"/>
  <c r="U34" i="2"/>
  <c r="U30" i="2"/>
  <c r="U61" i="2"/>
  <c r="U45" i="2"/>
  <c r="U40" i="2"/>
  <c r="U37" i="2"/>
  <c r="U33" i="2"/>
  <c r="U44" i="2"/>
  <c r="U39" i="2"/>
  <c r="U36" i="2"/>
  <c r="U32" i="2"/>
  <c r="U62" i="2"/>
  <c r="U43" i="2"/>
  <c r="U27" i="2"/>
  <c r="U23" i="2"/>
  <c r="U19" i="2"/>
  <c r="U15" i="2"/>
  <c r="U35" i="2"/>
  <c r="U26" i="2"/>
  <c r="U22" i="2"/>
  <c r="U18" i="2"/>
  <c r="U14" i="2"/>
  <c r="U10" i="2"/>
  <c r="U31" i="2"/>
  <c r="U29" i="2"/>
  <c r="U25" i="2"/>
  <c r="U21" i="2"/>
  <c r="U17" i="2"/>
  <c r="U13" i="2"/>
  <c r="U9" i="2"/>
  <c r="U11" i="2"/>
  <c r="U8" i="2"/>
  <c r="U53" i="2"/>
  <c r="U24" i="2"/>
  <c r="U28" i="2"/>
  <c r="U20" i="2"/>
  <c r="U7" i="2"/>
  <c r="U16" i="2"/>
  <c r="U12" i="2"/>
  <c r="U6" i="2"/>
  <c r="S6" i="2" l="1"/>
  <c r="G6" i="2" s="1"/>
  <c r="Y68" i="2"/>
  <c r="L68" i="2" s="1"/>
  <c r="W12" i="2"/>
  <c r="J12" i="2" s="1"/>
  <c r="W61" i="2"/>
  <c r="J61" i="2" s="1"/>
  <c r="W44" i="2"/>
  <c r="J44" i="2" s="1"/>
  <c r="W37" i="2"/>
  <c r="J37" i="2" s="1"/>
  <c r="Y36" i="2"/>
  <c r="L36" i="2" s="1"/>
  <c r="X21" i="2"/>
  <c r="K21" i="2" s="1"/>
  <c r="X84" i="2"/>
  <c r="K84" i="2" s="1"/>
  <c r="W13" i="2"/>
  <c r="J13" i="2" s="1"/>
  <c r="Y69" i="2"/>
  <c r="L69" i="2" s="1"/>
  <c r="X13" i="2"/>
  <c r="K13" i="2" s="1"/>
  <c r="Y61" i="2"/>
  <c r="L61" i="2" s="1"/>
  <c r="W21" i="2"/>
  <c r="J21" i="2" s="1"/>
  <c r="X29" i="2"/>
  <c r="K29" i="2" s="1"/>
  <c r="Y85" i="2"/>
  <c r="L85" i="2" s="1"/>
  <c r="X69" i="2"/>
  <c r="K69" i="2" s="1"/>
  <c r="R84" i="2"/>
  <c r="F84" i="2" s="1"/>
  <c r="R13" i="2"/>
  <c r="F13" i="2" s="1"/>
  <c r="R12" i="2"/>
  <c r="F12" i="2" s="1"/>
  <c r="R85" i="2"/>
  <c r="F85" i="2" s="1"/>
  <c r="R36" i="2"/>
  <c r="F36" i="2" s="1"/>
  <c r="R37" i="2"/>
  <c r="F37" i="2" s="1"/>
  <c r="X73" i="2"/>
  <c r="K73" i="2" s="1"/>
  <c r="X72" i="2"/>
  <c r="K72" i="2" s="1"/>
  <c r="W57" i="2"/>
  <c r="J57" i="2" s="1"/>
  <c r="Y80" i="2"/>
  <c r="L80" i="2" s="1"/>
  <c r="X25" i="2"/>
  <c r="K25" i="2" s="1"/>
  <c r="W19" i="2"/>
  <c r="J19" i="2" s="1"/>
  <c r="Y83" i="2"/>
  <c r="L83" i="2" s="1"/>
  <c r="Y55" i="2"/>
  <c r="L55" i="2" s="1"/>
  <c r="X8" i="2"/>
  <c r="K8" i="2" s="1"/>
  <c r="W65" i="2"/>
  <c r="J65" i="2" s="1"/>
  <c r="X40" i="2"/>
  <c r="K40" i="2" s="1"/>
  <c r="Y35" i="2"/>
  <c r="L35" i="2" s="1"/>
  <c r="Y32" i="2"/>
  <c r="L32" i="2" s="1"/>
  <c r="X59" i="2"/>
  <c r="K59" i="2" s="1"/>
  <c r="W18" i="2"/>
  <c r="J18" i="2" s="1"/>
  <c r="X10" i="2"/>
  <c r="K10" i="2" s="1"/>
  <c r="Y26" i="2"/>
  <c r="L26" i="2" s="1"/>
  <c r="Y72" i="2"/>
  <c r="L72" i="2" s="1"/>
  <c r="X54" i="2"/>
  <c r="K54" i="2" s="1"/>
  <c r="W38" i="2"/>
  <c r="J38" i="2" s="1"/>
  <c r="W16" i="2"/>
  <c r="J16" i="2" s="1"/>
  <c r="X65" i="2"/>
  <c r="K65" i="2" s="1"/>
  <c r="X79" i="2"/>
  <c r="K79" i="2" s="1"/>
  <c r="X56" i="2"/>
  <c r="K56" i="2" s="1"/>
  <c r="X58" i="2"/>
  <c r="K58" i="2" s="1"/>
  <c r="W51" i="2"/>
  <c r="J51" i="2" s="1"/>
  <c r="Y78" i="2"/>
  <c r="L78" i="2" s="1"/>
  <c r="X83" i="2"/>
  <c r="K83" i="2" s="1"/>
  <c r="W23" i="2"/>
  <c r="J23" i="2" s="1"/>
  <c r="Y34" i="2"/>
  <c r="L34" i="2" s="1"/>
  <c r="W74" i="2"/>
  <c r="J74" i="2" s="1"/>
  <c r="W8" i="2"/>
  <c r="J8" i="2" s="1"/>
  <c r="X26" i="2"/>
  <c r="K26" i="2" s="1"/>
  <c r="Y62" i="2"/>
  <c r="L62" i="2" s="1"/>
  <c r="X47" i="2"/>
  <c r="K47" i="2" s="1"/>
  <c r="W64" i="2"/>
  <c r="J64" i="2" s="1"/>
  <c r="X49" i="2"/>
  <c r="K49" i="2" s="1"/>
  <c r="Y41" i="2"/>
  <c r="L41" i="2" s="1"/>
  <c r="Y42" i="2"/>
  <c r="L42" i="2" s="1"/>
  <c r="Y75" i="2"/>
  <c r="L75" i="2" s="1"/>
  <c r="W30" i="2"/>
  <c r="J30" i="2" s="1"/>
  <c r="Y70" i="2"/>
  <c r="L70" i="2" s="1"/>
  <c r="W59" i="2"/>
  <c r="J59" i="2" s="1"/>
  <c r="Y16" i="2"/>
  <c r="L16" i="2" s="1"/>
  <c r="R47" i="2"/>
  <c r="F47" i="2" s="1"/>
  <c r="R50" i="2"/>
  <c r="F50" i="2" s="1"/>
  <c r="R59" i="2"/>
  <c r="F59" i="2" s="1"/>
  <c r="R58" i="2"/>
  <c r="F58" i="2" s="1"/>
  <c r="R19" i="2"/>
  <c r="F19" i="2" s="1"/>
  <c r="R24" i="2"/>
  <c r="F24" i="2" s="1"/>
  <c r="R33" i="2"/>
  <c r="F33" i="2" s="1"/>
  <c r="R79" i="2"/>
  <c r="F79" i="2" s="1"/>
  <c r="R82" i="2"/>
  <c r="F82" i="2" s="1"/>
  <c r="R26" i="2"/>
  <c r="F26" i="2" s="1"/>
  <c r="R7" i="2"/>
  <c r="F7" i="2" s="1"/>
  <c r="R51" i="2"/>
  <c r="F51" i="2" s="1"/>
  <c r="R56" i="2"/>
  <c r="F56" i="2" s="1"/>
  <c r="R65" i="2"/>
  <c r="F65" i="2" s="1"/>
  <c r="R64" i="2"/>
  <c r="F64" i="2" s="1"/>
  <c r="T10" i="2"/>
  <c r="H10" i="2" s="1"/>
  <c r="P9" i="2"/>
  <c r="D9" i="2" s="1"/>
  <c r="T13" i="2"/>
  <c r="H13" i="2" s="1"/>
  <c r="Z14" i="2"/>
  <c r="AA24" i="2"/>
  <c r="O24" i="2" s="1"/>
  <c r="Q28" i="2"/>
  <c r="E28" i="2" s="1"/>
  <c r="Q12" i="2"/>
  <c r="E12" i="2" s="1"/>
  <c r="Z10" i="2"/>
  <c r="V16" i="2"/>
  <c r="I16" i="2" s="1"/>
  <c r="AA28" i="2"/>
  <c r="O28" i="2" s="1"/>
  <c r="Q31" i="2"/>
  <c r="E31" i="2" s="1"/>
  <c r="Q41" i="2"/>
  <c r="E41" i="2" s="1"/>
  <c r="T9" i="2"/>
  <c r="H9" i="2" s="1"/>
  <c r="Z13" i="2"/>
  <c r="V20" i="2"/>
  <c r="I20" i="2" s="1"/>
  <c r="P22" i="2"/>
  <c r="D22" i="2" s="1"/>
  <c r="P11" i="2"/>
  <c r="D11" i="2" s="1"/>
  <c r="Q13" i="2"/>
  <c r="E13" i="2" s="1"/>
  <c r="S7" i="2"/>
  <c r="G7" i="2" s="1"/>
  <c r="P19" i="2"/>
  <c r="D19" i="2" s="1"/>
  <c r="Q21" i="2"/>
  <c r="E21" i="2" s="1"/>
  <c r="S15" i="2"/>
  <c r="G15" i="2" s="1"/>
  <c r="P27" i="2"/>
  <c r="D27" i="2" s="1"/>
  <c r="Q29" i="2"/>
  <c r="E29" i="2" s="1"/>
  <c r="S23" i="2"/>
  <c r="G23" i="2" s="1"/>
  <c r="Q35" i="2"/>
  <c r="E35" i="2" s="1"/>
  <c r="V40" i="2"/>
  <c r="I40" i="2" s="1"/>
  <c r="P8" i="2"/>
  <c r="D8" i="2" s="1"/>
  <c r="Z8" i="2"/>
  <c r="P16" i="2"/>
  <c r="D16" i="2" s="1"/>
  <c r="Q18" i="2"/>
  <c r="E18" i="2" s="1"/>
  <c r="T20" i="2"/>
  <c r="H20" i="2" s="1"/>
  <c r="P24" i="2"/>
  <c r="D24" i="2" s="1"/>
  <c r="Q26" i="2"/>
  <c r="E26" i="2" s="1"/>
  <c r="T28" i="2"/>
  <c r="H28" i="2" s="1"/>
  <c r="P37" i="2"/>
  <c r="D37" i="2" s="1"/>
  <c r="AA31" i="2"/>
  <c r="O31" i="2" s="1"/>
  <c r="P45" i="2"/>
  <c r="D45" i="2" s="1"/>
  <c r="AA42" i="2"/>
  <c r="O42" i="2" s="1"/>
  <c r="P21" i="2"/>
  <c r="D21" i="2" s="1"/>
  <c r="AA15" i="2"/>
  <c r="O15" i="2" s="1"/>
  <c r="S17" i="2"/>
  <c r="G17" i="2" s="1"/>
  <c r="P29" i="2"/>
  <c r="D29" i="2" s="1"/>
  <c r="AA23" i="2"/>
  <c r="O23" i="2" s="1"/>
  <c r="S25" i="2"/>
  <c r="G25" i="2" s="1"/>
  <c r="Z33" i="2"/>
  <c r="Z40" i="2"/>
  <c r="P30" i="2"/>
  <c r="D30" i="2" s="1"/>
  <c r="Q32" i="2"/>
  <c r="E32" i="2" s="1"/>
  <c r="T34" i="2"/>
  <c r="H34" i="2" s="1"/>
  <c r="V36" i="2"/>
  <c r="I36" i="2" s="1"/>
  <c r="P41" i="2"/>
  <c r="D41" i="2" s="1"/>
  <c r="V41" i="2"/>
  <c r="I41" i="2" s="1"/>
  <c r="AA38" i="2"/>
  <c r="O38" i="2" s="1"/>
  <c r="S39" i="2"/>
  <c r="G39" i="2" s="1"/>
  <c r="AA53" i="2"/>
  <c r="O53" i="2" s="1"/>
  <c r="P35" i="2"/>
  <c r="D35" i="2" s="1"/>
  <c r="Q37" i="2"/>
  <c r="E37" i="2" s="1"/>
  <c r="S31" i="2"/>
  <c r="G31" i="2" s="1"/>
  <c r="T41" i="2"/>
  <c r="H41" i="2" s="1"/>
  <c r="AA45" i="2"/>
  <c r="O45" i="2" s="1"/>
  <c r="Q49" i="2"/>
  <c r="E49" i="2" s="1"/>
  <c r="P32" i="2"/>
  <c r="D32" i="2" s="1"/>
  <c r="Q34" i="2"/>
  <c r="E34" i="2" s="1"/>
  <c r="T36" i="2"/>
  <c r="H36" i="2" s="1"/>
  <c r="P43" i="2"/>
  <c r="D43" i="2" s="1"/>
  <c r="V44" i="2"/>
  <c r="I44" i="2" s="1"/>
  <c r="AA41" i="2"/>
  <c r="O41" i="2" s="1"/>
  <c r="S42" i="2"/>
  <c r="G42" i="2" s="1"/>
  <c r="I42" i="11" s="1"/>
  <c r="P40" i="2"/>
  <c r="D40" i="2" s="1"/>
  <c r="Q42" i="2"/>
  <c r="E42" i="2" s="1"/>
  <c r="T44" i="2"/>
  <c r="H44" i="2" s="1"/>
  <c r="Q46" i="2"/>
  <c r="E46" i="2" s="1"/>
  <c r="T48" i="2"/>
  <c r="H48" i="2" s="1"/>
  <c r="V50" i="2"/>
  <c r="I50" i="2" s="1"/>
  <c r="Z52" i="2"/>
  <c r="P56" i="2"/>
  <c r="D56" i="2" s="1"/>
  <c r="T60" i="2"/>
  <c r="H60" i="2" s="1"/>
  <c r="P68" i="2"/>
  <c r="D68" i="2" s="1"/>
  <c r="AA62" i="2"/>
  <c r="O62" i="2" s="1"/>
  <c r="T73" i="2"/>
  <c r="H73" i="2" s="1"/>
  <c r="V47" i="2"/>
  <c r="I47" i="2" s="1"/>
  <c r="Z49" i="2"/>
  <c r="AA51" i="2"/>
  <c r="O51" i="2" s="1"/>
  <c r="S53" i="2"/>
  <c r="G53" i="2" s="1"/>
  <c r="I53" i="11" s="1"/>
  <c r="T55" i="2"/>
  <c r="H55" i="2" s="1"/>
  <c r="Z59" i="2"/>
  <c r="S68" i="2"/>
  <c r="G68" i="2" s="1"/>
  <c r="P46" i="2"/>
  <c r="D46" i="2" s="1"/>
  <c r="Q48" i="2"/>
  <c r="E48" i="2" s="1"/>
  <c r="T50" i="2"/>
  <c r="H50" i="2" s="1"/>
  <c r="V52" i="2"/>
  <c r="I52" i="2" s="1"/>
  <c r="P60" i="2"/>
  <c r="D60" i="2" s="1"/>
  <c r="AA54" i="2"/>
  <c r="O54" i="2" s="1"/>
  <c r="V66" i="2"/>
  <c r="I66" i="2" s="1"/>
  <c r="V55" i="2"/>
  <c r="I55" i="2" s="1"/>
  <c r="Z57" i="2"/>
  <c r="AA59" i="2"/>
  <c r="O59" i="2" s="1"/>
  <c r="S61" i="2"/>
  <c r="G61" i="2" s="1"/>
  <c r="V63" i="2"/>
  <c r="I63" i="2" s="1"/>
  <c r="Z65" i="2"/>
  <c r="AA67" i="2"/>
  <c r="O67" i="2" s="1"/>
  <c r="S69" i="2"/>
  <c r="G69" i="2" s="1"/>
  <c r="Q75" i="2"/>
  <c r="E75" i="2" s="1"/>
  <c r="AA79" i="2"/>
  <c r="O79" i="2" s="1"/>
  <c r="T54" i="2"/>
  <c r="H54" i="2" s="1"/>
  <c r="V56" i="2"/>
  <c r="I56" i="2" s="1"/>
  <c r="Z58" i="2"/>
  <c r="AA60" i="2"/>
  <c r="O60" i="2" s="1"/>
  <c r="T62" i="2"/>
  <c r="H62" i="2" s="1"/>
  <c r="V64" i="2"/>
  <c r="I64" i="2" s="1"/>
  <c r="Z66" i="2"/>
  <c r="AA68" i="2"/>
  <c r="O68" i="2" s="1"/>
  <c r="S73" i="2"/>
  <c r="G73" i="2" s="1"/>
  <c r="P67" i="2"/>
  <c r="D67" i="2" s="1"/>
  <c r="Q69" i="2"/>
  <c r="E69" i="2" s="1"/>
  <c r="S63" i="2"/>
  <c r="G63" i="2" s="1"/>
  <c r="S77" i="2"/>
  <c r="G77" i="2" s="1"/>
  <c r="Z70" i="2"/>
  <c r="AA72" i="2"/>
  <c r="O72" i="2" s="1"/>
  <c r="S74" i="2"/>
  <c r="G74" i="2" s="1"/>
  <c r="S85" i="2"/>
  <c r="G85" i="2" s="1"/>
  <c r="P75" i="2"/>
  <c r="D75" i="2" s="1"/>
  <c r="Q77" i="2"/>
  <c r="E77" i="2" s="1"/>
  <c r="S71" i="2"/>
  <c r="G71" i="2" s="1"/>
  <c r="Q79" i="2"/>
  <c r="E79" i="2" s="1"/>
  <c r="P72" i="2"/>
  <c r="D72" i="2" s="1"/>
  <c r="Q74" i="2"/>
  <c r="E74" i="2" s="1"/>
  <c r="T76" i="2"/>
  <c r="H76" i="2" s="1"/>
  <c r="T85" i="2"/>
  <c r="H85" i="2" s="1"/>
  <c r="T78" i="2"/>
  <c r="H78" i="2" s="1"/>
  <c r="V80" i="2"/>
  <c r="I80" i="2" s="1"/>
  <c r="Z82" i="2"/>
  <c r="AA84" i="2"/>
  <c r="O84" i="2" s="1"/>
  <c r="P83" i="2"/>
  <c r="D83" i="2" s="1"/>
  <c r="Q85" i="2"/>
  <c r="E85" i="2" s="1"/>
  <c r="S79" i="2"/>
  <c r="G79" i="2" s="1"/>
  <c r="I79" i="11" s="1"/>
  <c r="P80" i="2"/>
  <c r="D80" i="2" s="1"/>
  <c r="Q82" i="2"/>
  <c r="E82" i="2" s="1"/>
  <c r="T84" i="2"/>
  <c r="H84" i="2" s="1"/>
  <c r="Y52" i="2"/>
  <c r="L52" i="2" s="1"/>
  <c r="Y37" i="2"/>
  <c r="L37" i="2" s="1"/>
  <c r="X12" i="2"/>
  <c r="K12" i="2" s="1"/>
  <c r="W52" i="2"/>
  <c r="J52" i="2" s="1"/>
  <c r="X36" i="2"/>
  <c r="K36" i="2" s="1"/>
  <c r="X44" i="2"/>
  <c r="K44" i="2" s="1"/>
  <c r="Y28" i="2"/>
  <c r="L28" i="2" s="1"/>
  <c r="R60" i="2"/>
  <c r="F60" i="2" s="1"/>
  <c r="R61" i="2"/>
  <c r="F61" i="2" s="1"/>
  <c r="R52" i="2"/>
  <c r="F52" i="2" s="1"/>
  <c r="R21" i="2"/>
  <c r="F21" i="2" s="1"/>
  <c r="R45" i="2"/>
  <c r="F45" i="2" s="1"/>
  <c r="W11" i="2"/>
  <c r="J11" i="2" s="1"/>
  <c r="X75" i="2"/>
  <c r="K75" i="2" s="1"/>
  <c r="W78" i="2"/>
  <c r="J78" i="2" s="1"/>
  <c r="Y7" i="2"/>
  <c r="L7" i="2" s="1"/>
  <c r="X57" i="2"/>
  <c r="K57" i="2" s="1"/>
  <c r="W75" i="2"/>
  <c r="J75" i="2" s="1"/>
  <c r="X19" i="2"/>
  <c r="K19" i="2" s="1"/>
  <c r="X17" i="2"/>
  <c r="K17" i="2" s="1"/>
  <c r="X66" i="2"/>
  <c r="K66" i="2" s="1"/>
  <c r="W26" i="2"/>
  <c r="J26" i="2" s="1"/>
  <c r="Y23" i="2"/>
  <c r="L23" i="2" s="1"/>
  <c r="W67" i="2"/>
  <c r="J67" i="2" s="1"/>
  <c r="W43" i="2"/>
  <c r="J43" i="2" s="1"/>
  <c r="W48" i="2"/>
  <c r="J48" i="2" s="1"/>
  <c r="W27" i="2"/>
  <c r="J27" i="2" s="1"/>
  <c r="X14" i="2"/>
  <c r="K14" i="2" s="1"/>
  <c r="Y15" i="2"/>
  <c r="L15" i="2" s="1"/>
  <c r="W25" i="2"/>
  <c r="J25" i="2" s="1"/>
  <c r="Y74" i="2"/>
  <c r="L74" i="2" s="1"/>
  <c r="Y24" i="2"/>
  <c r="L24" i="2" s="1"/>
  <c r="Y56" i="2"/>
  <c r="L56" i="2" s="1"/>
  <c r="X22" i="2"/>
  <c r="K22" i="2" s="1"/>
  <c r="W71" i="2"/>
  <c r="J71" i="2" s="1"/>
  <c r="Y59" i="2"/>
  <c r="L59" i="2" s="1"/>
  <c r="Y67" i="2"/>
  <c r="L67" i="2" s="1"/>
  <c r="Y63" i="2"/>
  <c r="L63" i="2" s="1"/>
  <c r="W9" i="2"/>
  <c r="J9" i="2" s="1"/>
  <c r="X38" i="2"/>
  <c r="K38" i="2" s="1"/>
  <c r="X43" i="2"/>
  <c r="K43" i="2" s="1"/>
  <c r="W56" i="2"/>
  <c r="J56" i="2" s="1"/>
  <c r="Y25" i="2"/>
  <c r="L25" i="2" s="1"/>
  <c r="X51" i="2"/>
  <c r="K51" i="2" s="1"/>
  <c r="Y27" i="2"/>
  <c r="L27" i="2" s="1"/>
  <c r="Y19" i="2"/>
  <c r="L19" i="2" s="1"/>
  <c r="X32" i="2"/>
  <c r="K32" i="2" s="1"/>
  <c r="Y65" i="2"/>
  <c r="L65" i="2" s="1"/>
  <c r="W24" i="2"/>
  <c r="J24" i="2" s="1"/>
  <c r="Y58" i="2"/>
  <c r="L58" i="2" s="1"/>
  <c r="W39" i="2"/>
  <c r="J39" i="2" s="1"/>
  <c r="Y79" i="2"/>
  <c r="L79" i="2" s="1"/>
  <c r="X50" i="2"/>
  <c r="K50" i="2" s="1"/>
  <c r="X9" i="2"/>
  <c r="K9" i="2" s="1"/>
  <c r="Y31" i="2"/>
  <c r="L31" i="2" s="1"/>
  <c r="X11" i="2"/>
  <c r="K11" i="2" s="1"/>
  <c r="R25" i="2"/>
  <c r="F25" i="2" s="1"/>
  <c r="R30" i="2"/>
  <c r="F30" i="2" s="1"/>
  <c r="R39" i="2"/>
  <c r="F39" i="2" s="1"/>
  <c r="R83" i="2"/>
  <c r="F83" i="2" s="1"/>
  <c r="R10" i="2"/>
  <c r="F10" i="2" s="1"/>
  <c r="R32" i="2"/>
  <c r="F32" i="2" s="1"/>
  <c r="R11" i="2"/>
  <c r="F11" i="2" s="1"/>
  <c r="R57" i="2"/>
  <c r="F57" i="2" s="1"/>
  <c r="R62" i="2"/>
  <c r="F62" i="2" s="1"/>
  <c r="R71" i="2"/>
  <c r="F71" i="2" s="1"/>
  <c r="R70" i="2"/>
  <c r="F70" i="2" s="1"/>
  <c r="R31" i="2"/>
  <c r="F31" i="2" s="1"/>
  <c r="R34" i="2"/>
  <c r="F34" i="2" s="1"/>
  <c r="R43" i="2"/>
  <c r="F43" i="2" s="1"/>
  <c r="R16" i="2"/>
  <c r="F16" i="2" s="1"/>
  <c r="V7" i="2"/>
  <c r="I7" i="2" s="1"/>
  <c r="AA11" i="2"/>
  <c r="O11" i="2" s="1"/>
  <c r="AA16" i="2"/>
  <c r="O16" i="2" s="1"/>
  <c r="S26" i="2"/>
  <c r="G26" i="2" s="1"/>
  <c r="Z37" i="2"/>
  <c r="S10" i="2"/>
  <c r="G10" i="2" s="1"/>
  <c r="P18" i="2"/>
  <c r="D18" i="2" s="1"/>
  <c r="V35" i="2"/>
  <c r="I35" i="2" s="1"/>
  <c r="Z18" i="2"/>
  <c r="T22" i="2"/>
  <c r="H22" i="2" s="1"/>
  <c r="P26" i="2"/>
  <c r="D26" i="2" s="1"/>
  <c r="P13" i="2"/>
  <c r="D13" i="2" s="1"/>
  <c r="AA7" i="2"/>
  <c r="O7" i="2" s="1"/>
  <c r="P14" i="2"/>
  <c r="D14" i="2" s="1"/>
  <c r="Q24" i="2"/>
  <c r="E24" i="2" s="1"/>
  <c r="T33" i="2"/>
  <c r="H33" i="2" s="1"/>
  <c r="Z7" i="2"/>
  <c r="AA9" i="2"/>
  <c r="O9" i="2" s="1"/>
  <c r="S11" i="2"/>
  <c r="G11" i="2" s="1"/>
  <c r="Z15" i="2"/>
  <c r="AA17" i="2"/>
  <c r="O17" i="2" s="1"/>
  <c r="S19" i="2"/>
  <c r="G19" i="2" s="1"/>
  <c r="Z23" i="2"/>
  <c r="AA25" i="2"/>
  <c r="O25" i="2" s="1"/>
  <c r="S27" i="2"/>
  <c r="G27" i="2" s="1"/>
  <c r="T37" i="2"/>
  <c r="H37" i="2" s="1"/>
  <c r="AA57" i="2"/>
  <c r="O57" i="2" s="1"/>
  <c r="P12" i="2"/>
  <c r="D12" i="2" s="1"/>
  <c r="V10" i="2"/>
  <c r="I10" i="2" s="1"/>
  <c r="Z12" i="2"/>
  <c r="P20" i="2"/>
  <c r="D20" i="2" s="1"/>
  <c r="AA14" i="2"/>
  <c r="O14" i="2" s="1"/>
  <c r="S16" i="2"/>
  <c r="G16" i="2" s="1"/>
  <c r="P28" i="2"/>
  <c r="D28" i="2" s="1"/>
  <c r="AA22" i="2"/>
  <c r="O22" i="2" s="1"/>
  <c r="S24" i="2"/>
  <c r="G24" i="2" s="1"/>
  <c r="I24" i="11" s="1"/>
  <c r="S33" i="2"/>
  <c r="G33" i="2" s="1"/>
  <c r="T38" i="2"/>
  <c r="H38" i="2" s="1"/>
  <c r="S43" i="2"/>
  <c r="G43" i="2" s="1"/>
  <c r="S51" i="2"/>
  <c r="G51" i="2" s="1"/>
  <c r="I51" i="11" s="1"/>
  <c r="V15" i="2"/>
  <c r="I15" i="2" s="1"/>
  <c r="Z17" i="2"/>
  <c r="AA19" i="2"/>
  <c r="O19" i="2" s="1"/>
  <c r="S21" i="2"/>
  <c r="G21" i="2" s="1"/>
  <c r="V23" i="2"/>
  <c r="I23" i="2" s="1"/>
  <c r="Z25" i="2"/>
  <c r="AA27" i="2"/>
  <c r="O27" i="2" s="1"/>
  <c r="S29" i="2"/>
  <c r="G29" i="2" s="1"/>
  <c r="AA35" i="2"/>
  <c r="O35" i="2" s="1"/>
  <c r="P34" i="2"/>
  <c r="D34" i="2" s="1"/>
  <c r="Q36" i="2"/>
  <c r="E36" i="2" s="1"/>
  <c r="S30" i="2"/>
  <c r="G30" i="2" s="1"/>
  <c r="T39" i="2"/>
  <c r="H39" i="2" s="1"/>
  <c r="AA43" i="2"/>
  <c r="O43" i="2" s="1"/>
  <c r="S45" i="2"/>
  <c r="G45" i="2" s="1"/>
  <c r="I45" i="11" s="1"/>
  <c r="T47" i="2"/>
  <c r="H47" i="2" s="1"/>
  <c r="Q57" i="2"/>
  <c r="E57" i="2" s="1"/>
  <c r="P64" i="2"/>
  <c r="D64" i="2" s="1"/>
  <c r="Z31" i="2"/>
  <c r="AA33" i="2"/>
  <c r="O33" i="2" s="1"/>
  <c r="S35" i="2"/>
  <c r="G35" i="2" s="1"/>
  <c r="I35" i="11" s="1"/>
  <c r="Q39" i="2"/>
  <c r="E39" i="2" s="1"/>
  <c r="Z43" i="2"/>
  <c r="T51" i="2"/>
  <c r="H51" i="2" s="1"/>
  <c r="Q66" i="2"/>
  <c r="E66" i="2" s="1"/>
  <c r="P36" i="2"/>
  <c r="D36" i="2" s="1"/>
  <c r="AA30" i="2"/>
  <c r="O30" i="2" s="1"/>
  <c r="S32" i="2"/>
  <c r="G32" i="2" s="1"/>
  <c r="T42" i="2"/>
  <c r="H42" i="2" s="1"/>
  <c r="Z39" i="2"/>
  <c r="P51" i="2"/>
  <c r="D51" i="2" s="1"/>
  <c r="P55" i="2"/>
  <c r="D55" i="2" s="1"/>
  <c r="T68" i="2"/>
  <c r="H68" i="2" s="1"/>
  <c r="P44" i="2"/>
  <c r="D44" i="2" s="1"/>
  <c r="AA40" i="2"/>
  <c r="O40" i="2" s="1"/>
  <c r="P48" i="2"/>
  <c r="D48" i="2" s="1"/>
  <c r="Q50" i="2"/>
  <c r="E50" i="2" s="1"/>
  <c r="T52" i="2"/>
  <c r="H52" i="2" s="1"/>
  <c r="V54" i="2"/>
  <c r="I54" i="2" s="1"/>
  <c r="AA58" i="2"/>
  <c r="O58" i="2" s="1"/>
  <c r="S64" i="2"/>
  <c r="G64" i="2" s="1"/>
  <c r="Q47" i="2"/>
  <c r="E47" i="2" s="1"/>
  <c r="T49" i="2"/>
  <c r="H49" i="2" s="1"/>
  <c r="V51" i="2"/>
  <c r="I51" i="2" s="1"/>
  <c r="Z53" i="2"/>
  <c r="P59" i="2"/>
  <c r="D59" i="2" s="1"/>
  <c r="V62" i="2"/>
  <c r="I62" i="2" s="1"/>
  <c r="P50" i="2"/>
  <c r="D50" i="2" s="1"/>
  <c r="Q52" i="2"/>
  <c r="E52" i="2" s="1"/>
  <c r="S46" i="2"/>
  <c r="G46" i="2" s="1"/>
  <c r="Q54" i="2"/>
  <c r="E54" i="2" s="1"/>
  <c r="V58" i="2"/>
  <c r="I58" i="2" s="1"/>
  <c r="Z68" i="2"/>
  <c r="Q55" i="2"/>
  <c r="E55" i="2" s="1"/>
  <c r="T57" i="2"/>
  <c r="H57" i="2" s="1"/>
  <c r="V59" i="2"/>
  <c r="I59" i="2" s="1"/>
  <c r="Z61" i="2"/>
  <c r="Q63" i="2"/>
  <c r="E63" i="2" s="1"/>
  <c r="T65" i="2"/>
  <c r="H65" i="2" s="1"/>
  <c r="V67" i="2"/>
  <c r="I67" i="2" s="1"/>
  <c r="Z69" i="2"/>
  <c r="T77" i="2"/>
  <c r="H77" i="2" s="1"/>
  <c r="P54" i="2"/>
  <c r="D54" i="2" s="1"/>
  <c r="Q56" i="2"/>
  <c r="E56" i="2" s="1"/>
  <c r="T58" i="2"/>
  <c r="H58" i="2" s="1"/>
  <c r="V60" i="2"/>
  <c r="I60" i="2" s="1"/>
  <c r="P62" i="2"/>
  <c r="D62" i="2" s="1"/>
  <c r="Q64" i="2"/>
  <c r="E64" i="2" s="1"/>
  <c r="T66" i="2"/>
  <c r="H66" i="2" s="1"/>
  <c r="V68" i="2"/>
  <c r="I68" i="2" s="1"/>
  <c r="Z63" i="2"/>
  <c r="AA65" i="2"/>
  <c r="O65" i="2" s="1"/>
  <c r="S67" i="2"/>
  <c r="G67" i="2" s="1"/>
  <c r="I67" i="11" s="1"/>
  <c r="V71" i="2"/>
  <c r="I71" i="2" s="1"/>
  <c r="T70" i="2"/>
  <c r="H70" i="2" s="1"/>
  <c r="V72" i="2"/>
  <c r="I72" i="2" s="1"/>
  <c r="Z74" i="2"/>
  <c r="AA76" i="2"/>
  <c r="O76" i="2" s="1"/>
  <c r="V79" i="2"/>
  <c r="I79" i="2" s="1"/>
  <c r="Z71" i="2"/>
  <c r="AA73" i="2"/>
  <c r="O73" i="2" s="1"/>
  <c r="S75" i="2"/>
  <c r="G75" i="2" s="1"/>
  <c r="T81" i="2"/>
  <c r="H81" i="2" s="1"/>
  <c r="P76" i="2"/>
  <c r="D76" i="2" s="1"/>
  <c r="AA70" i="2"/>
  <c r="O70" i="2" s="1"/>
  <c r="S72" i="2"/>
  <c r="G72" i="2" s="1"/>
  <c r="I72" i="11" s="1"/>
  <c r="P78" i="2"/>
  <c r="D78" i="2" s="1"/>
  <c r="Q80" i="2"/>
  <c r="E80" i="2" s="1"/>
  <c r="T82" i="2"/>
  <c r="H82" i="2" s="1"/>
  <c r="V84" i="2"/>
  <c r="I84" i="2" s="1"/>
  <c r="Z79" i="2"/>
  <c r="AA81" i="2"/>
  <c r="O81" i="2" s="1"/>
  <c r="S83" i="2"/>
  <c r="G83" i="2" s="1"/>
  <c r="P84" i="2"/>
  <c r="D84" i="2" s="1"/>
  <c r="AA78" i="2"/>
  <c r="O78" i="2" s="1"/>
  <c r="S80" i="2"/>
  <c r="G80" i="2" s="1"/>
  <c r="R6" i="2"/>
  <c r="F6" i="2" s="1"/>
  <c r="P6" i="2"/>
  <c r="D6" i="2" s="1"/>
  <c r="X28" i="2"/>
  <c r="K28" i="2" s="1"/>
  <c r="X61" i="2"/>
  <c r="K61" i="2" s="1"/>
  <c r="W76" i="2"/>
  <c r="J76" i="2" s="1"/>
  <c r="W60" i="2"/>
  <c r="J60" i="2" s="1"/>
  <c r="Y20" i="2"/>
  <c r="L20" i="2" s="1"/>
  <c r="Y76" i="2"/>
  <c r="L76" i="2" s="1"/>
  <c r="X68" i="2"/>
  <c r="K68" i="2" s="1"/>
  <c r="Y13" i="2"/>
  <c r="L13" i="2" s="1"/>
  <c r="X45" i="2"/>
  <c r="K45" i="2" s="1"/>
  <c r="X53" i="2"/>
  <c r="K53" i="2" s="1"/>
  <c r="W20" i="2"/>
  <c r="J20" i="2" s="1"/>
  <c r="Y29" i="2"/>
  <c r="L29" i="2" s="1"/>
  <c r="W36" i="2"/>
  <c r="J36" i="2" s="1"/>
  <c r="W84" i="2"/>
  <c r="J84" i="2" s="1"/>
  <c r="W68" i="2"/>
  <c r="J68" i="2" s="1"/>
  <c r="Y77" i="2"/>
  <c r="L77" i="2" s="1"/>
  <c r="X76" i="2"/>
  <c r="K76" i="2" s="1"/>
  <c r="X60" i="2"/>
  <c r="K60" i="2" s="1"/>
  <c r="X37" i="2"/>
  <c r="K37" i="2" s="1"/>
  <c r="Y44" i="2"/>
  <c r="L44" i="2" s="1"/>
  <c r="R20" i="2"/>
  <c r="F20" i="2" s="1"/>
  <c r="R28" i="2"/>
  <c r="F28" i="2" s="1"/>
  <c r="R68" i="2"/>
  <c r="F68" i="2" s="1"/>
  <c r="R69" i="2"/>
  <c r="F69" i="2" s="1"/>
  <c r="R76" i="2"/>
  <c r="F76" i="2" s="1"/>
  <c r="R53" i="2"/>
  <c r="F53" i="2" s="1"/>
  <c r="W47" i="2"/>
  <c r="J47" i="2" s="1"/>
  <c r="X18" i="2"/>
  <c r="K18" i="2" s="1"/>
  <c r="Y11" i="2"/>
  <c r="L11" i="2" s="1"/>
  <c r="X62" i="2"/>
  <c r="K62" i="2" s="1"/>
  <c r="W42" i="2"/>
  <c r="J42" i="2" s="1"/>
  <c r="W15" i="2"/>
  <c r="J15" i="2" s="1"/>
  <c r="X33" i="2"/>
  <c r="K33" i="2" s="1"/>
  <c r="W41" i="2"/>
  <c r="J41" i="2" s="1"/>
  <c r="Y9" i="2"/>
  <c r="L9" i="2" s="1"/>
  <c r="W34" i="2"/>
  <c r="J34" i="2" s="1"/>
  <c r="Y30" i="2"/>
  <c r="L30" i="2" s="1"/>
  <c r="X48" i="2"/>
  <c r="K48" i="2" s="1"/>
  <c r="W66" i="2"/>
  <c r="J66" i="2" s="1"/>
  <c r="W32" i="2"/>
  <c r="J32" i="2" s="1"/>
  <c r="W10" i="2"/>
  <c r="J10" i="2" s="1"/>
  <c r="X42" i="2"/>
  <c r="K42" i="2" s="1"/>
  <c r="W73" i="2"/>
  <c r="J73" i="2" s="1"/>
  <c r="X74" i="2"/>
  <c r="K74" i="2" s="1"/>
  <c r="Y49" i="2"/>
  <c r="L49" i="2" s="1"/>
  <c r="W14" i="2"/>
  <c r="J14" i="2" s="1"/>
  <c r="X81" i="2"/>
  <c r="K81" i="2" s="1"/>
  <c r="Y8" i="2"/>
  <c r="L8" i="2" s="1"/>
  <c r="Y22" i="2"/>
  <c r="L22" i="2" s="1"/>
  <c r="X34" i="2"/>
  <c r="K34" i="2" s="1"/>
  <c r="Y51" i="2"/>
  <c r="L51" i="2" s="1"/>
  <c r="Y46" i="2"/>
  <c r="L46" i="2" s="1"/>
  <c r="W70" i="2"/>
  <c r="J70" i="2" s="1"/>
  <c r="W40" i="2"/>
  <c r="J40" i="2" s="1"/>
  <c r="X16" i="2"/>
  <c r="K16" i="2" s="1"/>
  <c r="W80" i="2"/>
  <c r="J80" i="2" s="1"/>
  <c r="Y82" i="2"/>
  <c r="L82" i="2" s="1"/>
  <c r="W22" i="2"/>
  <c r="J22" i="2" s="1"/>
  <c r="Y43" i="2"/>
  <c r="L43" i="2" s="1"/>
  <c r="Y18" i="2"/>
  <c r="L18" i="2" s="1"/>
  <c r="W83" i="2"/>
  <c r="J83" i="2" s="1"/>
  <c r="Y17" i="2"/>
  <c r="L17" i="2" s="1"/>
  <c r="Y57" i="2"/>
  <c r="L57" i="2" s="1"/>
  <c r="W46" i="2"/>
  <c r="J46" i="2" s="1"/>
  <c r="X55" i="2"/>
  <c r="K55" i="2" s="1"/>
  <c r="X15" i="2"/>
  <c r="K15" i="2" s="1"/>
  <c r="Y48" i="2"/>
  <c r="L48" i="2" s="1"/>
  <c r="X78" i="2"/>
  <c r="K78" i="2" s="1"/>
  <c r="Y10" i="2"/>
  <c r="L10" i="2" s="1"/>
  <c r="X23" i="2"/>
  <c r="K23" i="2" s="1"/>
  <c r="Y81" i="2"/>
  <c r="L81" i="2" s="1"/>
  <c r="R38" i="2"/>
  <c r="F38" i="2" s="1"/>
  <c r="R8" i="2"/>
  <c r="F8" i="2" s="1"/>
  <c r="R17" i="2"/>
  <c r="F17" i="2" s="1"/>
  <c r="R63" i="2"/>
  <c r="F63" i="2" s="1"/>
  <c r="R66" i="2"/>
  <c r="F66" i="2" s="1"/>
  <c r="R75" i="2"/>
  <c r="F75" i="2" s="1"/>
  <c r="R74" i="2"/>
  <c r="F74" i="2" s="1"/>
  <c r="R35" i="2"/>
  <c r="F35" i="2" s="1"/>
  <c r="R40" i="2"/>
  <c r="F40" i="2" s="1"/>
  <c r="R49" i="2"/>
  <c r="F49" i="2" s="1"/>
  <c r="R42" i="2"/>
  <c r="F42" i="2" s="1"/>
  <c r="R9" i="2"/>
  <c r="F9" i="2" s="1"/>
  <c r="R14" i="2"/>
  <c r="F14" i="2" s="1"/>
  <c r="R23" i="2"/>
  <c r="F23" i="2" s="1"/>
  <c r="Q11" i="2"/>
  <c r="E11" i="2" s="1"/>
  <c r="S18" i="2"/>
  <c r="G18" i="2" s="1"/>
  <c r="Z47" i="2"/>
  <c r="Q8" i="2"/>
  <c r="E8" i="2" s="1"/>
  <c r="S22" i="2"/>
  <c r="G22" i="2" s="1"/>
  <c r="I22" i="11" s="1"/>
  <c r="P10" i="2"/>
  <c r="D10" i="2" s="1"/>
  <c r="V8" i="2"/>
  <c r="I8" i="2" s="1"/>
  <c r="AA12" i="2"/>
  <c r="O12" i="2" s="1"/>
  <c r="AA20" i="2"/>
  <c r="O20" i="2" s="1"/>
  <c r="V24" i="2"/>
  <c r="I24" i="2" s="1"/>
  <c r="V12" i="2"/>
  <c r="I12" i="2" s="1"/>
  <c r="Q20" i="2"/>
  <c r="E20" i="2" s="1"/>
  <c r="Q7" i="2"/>
  <c r="E7" i="2" s="1"/>
  <c r="V11" i="2"/>
  <c r="I11" i="2" s="1"/>
  <c r="Q16" i="2"/>
  <c r="E16" i="2" s="1"/>
  <c r="T26" i="2"/>
  <c r="H26" i="2" s="1"/>
  <c r="T7" i="2"/>
  <c r="H7" i="2" s="1"/>
  <c r="V9" i="2"/>
  <c r="I9" i="2" s="1"/>
  <c r="Z11" i="2"/>
  <c r="AA13" i="2"/>
  <c r="O13" i="2" s="1"/>
  <c r="T15" i="2"/>
  <c r="H15" i="2" s="1"/>
  <c r="V17" i="2"/>
  <c r="I17" i="2" s="1"/>
  <c r="Z19" i="2"/>
  <c r="AA21" i="2"/>
  <c r="O21" i="2" s="1"/>
  <c r="T23" i="2"/>
  <c r="H23" i="2" s="1"/>
  <c r="V25" i="2"/>
  <c r="I25" i="2" s="1"/>
  <c r="Z27" i="2"/>
  <c r="AA29" i="2"/>
  <c r="O29" i="2" s="1"/>
  <c r="P39" i="2"/>
  <c r="D39" i="2" s="1"/>
  <c r="T8" i="2"/>
  <c r="H8" i="2" s="1"/>
  <c r="S8" i="2"/>
  <c r="G8" i="2" s="1"/>
  <c r="V14" i="2"/>
  <c r="I14" i="2" s="1"/>
  <c r="Z16" i="2"/>
  <c r="AA18" i="2"/>
  <c r="O18" i="2" s="1"/>
  <c r="S20" i="2"/>
  <c r="G20" i="2" s="1"/>
  <c r="V22" i="2"/>
  <c r="I22" i="2" s="1"/>
  <c r="Z24" i="2"/>
  <c r="AA26" i="2"/>
  <c r="O26" i="2" s="1"/>
  <c r="S28" i="2"/>
  <c r="G28" i="2" s="1"/>
  <c r="I28" i="11" s="1"/>
  <c r="V45" i="2"/>
  <c r="I45" i="2" s="1"/>
  <c r="Q15" i="2"/>
  <c r="E15" i="2" s="1"/>
  <c r="T17" i="2"/>
  <c r="H17" i="2" s="1"/>
  <c r="V19" i="2"/>
  <c r="I19" i="2" s="1"/>
  <c r="Z21" i="2"/>
  <c r="Q23" i="2"/>
  <c r="E23" i="2" s="1"/>
  <c r="T25" i="2"/>
  <c r="H25" i="2" s="1"/>
  <c r="V27" i="2"/>
  <c r="I27" i="2" s="1"/>
  <c r="Z29" i="2"/>
  <c r="S37" i="2"/>
  <c r="G37" i="2" s="1"/>
  <c r="T43" i="2"/>
  <c r="H43" i="2" s="1"/>
  <c r="Z30" i="2"/>
  <c r="AA32" i="2"/>
  <c r="O32" i="2" s="1"/>
  <c r="S34" i="2"/>
  <c r="G34" i="2" s="1"/>
  <c r="I34" i="11" s="1"/>
  <c r="T45" i="2"/>
  <c r="H45" i="2" s="1"/>
  <c r="Z41" i="2"/>
  <c r="V49" i="2"/>
  <c r="I49" i="2" s="1"/>
  <c r="V61" i="2"/>
  <c r="I61" i="2" s="1"/>
  <c r="T31" i="2"/>
  <c r="H31" i="2" s="1"/>
  <c r="V33" i="2"/>
  <c r="I33" i="2" s="1"/>
  <c r="Z35" i="2"/>
  <c r="AA37" i="2"/>
  <c r="O37" i="2" s="1"/>
  <c r="Q44" i="2"/>
  <c r="E44" i="2" s="1"/>
  <c r="V53" i="2"/>
  <c r="I53" i="2" s="1"/>
  <c r="Z55" i="2"/>
  <c r="V30" i="2"/>
  <c r="I30" i="2" s="1"/>
  <c r="Z32" i="2"/>
  <c r="AA34" i="2"/>
  <c r="O34" i="2" s="1"/>
  <c r="S36" i="2"/>
  <c r="G36" i="2" s="1"/>
  <c r="Q40" i="2"/>
  <c r="E40" i="2" s="1"/>
  <c r="Z44" i="2"/>
  <c r="Q53" i="2"/>
  <c r="E53" i="2" s="1"/>
  <c r="S47" i="2"/>
  <c r="G47" i="2" s="1"/>
  <c r="T59" i="2"/>
  <c r="H59" i="2" s="1"/>
  <c r="V38" i="2"/>
  <c r="I38" i="2" s="1"/>
  <c r="Z38" i="2"/>
  <c r="AA44" i="2"/>
  <c r="O44" i="2" s="1"/>
  <c r="S40" i="2"/>
  <c r="G40" i="2" s="1"/>
  <c r="I40" i="11" s="1"/>
  <c r="P52" i="2"/>
  <c r="D52" i="2" s="1"/>
  <c r="AA46" i="2"/>
  <c r="O46" i="2" s="1"/>
  <c r="S48" i="2"/>
  <c r="G48" i="2" s="1"/>
  <c r="Q58" i="2"/>
  <c r="E58" i="2" s="1"/>
  <c r="P49" i="2"/>
  <c r="D49" i="2" s="1"/>
  <c r="Q51" i="2"/>
  <c r="E51" i="2" s="1"/>
  <c r="T53" i="2"/>
  <c r="H53" i="2" s="1"/>
  <c r="V57" i="2"/>
  <c r="I57" i="2" s="1"/>
  <c r="AA61" i="2"/>
  <c r="O61" i="2" s="1"/>
  <c r="Z64" i="2"/>
  <c r="Z46" i="2"/>
  <c r="AA48" i="2"/>
  <c r="O48" i="2" s="1"/>
  <c r="S50" i="2"/>
  <c r="G50" i="2" s="1"/>
  <c r="S56" i="2"/>
  <c r="G56" i="2" s="1"/>
  <c r="Q62" i="2"/>
  <c r="E62" i="2" s="1"/>
  <c r="Z77" i="2"/>
  <c r="P57" i="2"/>
  <c r="D57" i="2" s="1"/>
  <c r="Q59" i="2"/>
  <c r="E59" i="2" s="1"/>
  <c r="T61" i="2"/>
  <c r="H61" i="2" s="1"/>
  <c r="P65" i="2"/>
  <c r="D65" i="2" s="1"/>
  <c r="Q67" i="2"/>
  <c r="E67" i="2" s="1"/>
  <c r="T69" i="2"/>
  <c r="H69" i="2" s="1"/>
  <c r="P58" i="2"/>
  <c r="D58" i="2" s="1"/>
  <c r="Q60" i="2"/>
  <c r="E60" i="2" s="1"/>
  <c r="S54" i="2"/>
  <c r="G54" i="2" s="1"/>
  <c r="I54" i="11" s="1"/>
  <c r="P66" i="2"/>
  <c r="D66" i="2" s="1"/>
  <c r="Q68" i="2"/>
  <c r="E68" i="2" s="1"/>
  <c r="S62" i="2"/>
  <c r="G62" i="2" s="1"/>
  <c r="I62" i="11" s="1"/>
  <c r="T63" i="2"/>
  <c r="H63" i="2" s="1"/>
  <c r="V65" i="2"/>
  <c r="I65" i="2" s="1"/>
  <c r="Z67" i="2"/>
  <c r="AA69" i="2"/>
  <c r="O69" i="2" s="1"/>
  <c r="Z73" i="2"/>
  <c r="P70" i="2"/>
  <c r="D70" i="2" s="1"/>
  <c r="Q72" i="2"/>
  <c r="E72" i="2" s="1"/>
  <c r="T74" i="2"/>
  <c r="H74" i="2" s="1"/>
  <c r="V76" i="2"/>
  <c r="I76" i="2" s="1"/>
  <c r="Z81" i="2"/>
  <c r="T71" i="2"/>
  <c r="H71" i="2" s="1"/>
  <c r="V73" i="2"/>
  <c r="I73" i="2" s="1"/>
  <c r="Z75" i="2"/>
  <c r="AA77" i="2"/>
  <c r="O77" i="2" s="1"/>
  <c r="V83" i="2"/>
  <c r="I83" i="2" s="1"/>
  <c r="V70" i="2"/>
  <c r="I70" i="2" s="1"/>
  <c r="Z72" i="2"/>
  <c r="AA74" i="2"/>
  <c r="O74" i="2" s="1"/>
  <c r="S76" i="2"/>
  <c r="G76" i="2" s="1"/>
  <c r="I76" i="11" s="1"/>
  <c r="P81" i="2"/>
  <c r="D81" i="2" s="1"/>
  <c r="P82" i="2"/>
  <c r="D82" i="2" s="1"/>
  <c r="Q84" i="2"/>
  <c r="E84" i="2" s="1"/>
  <c r="S78" i="2"/>
  <c r="G78" i="2" s="1"/>
  <c r="I78" i="11" s="1"/>
  <c r="T79" i="2"/>
  <c r="H79" i="2" s="1"/>
  <c r="V81" i="2"/>
  <c r="I81" i="2" s="1"/>
  <c r="Z83" i="2"/>
  <c r="AA85" i="2"/>
  <c r="O85" i="2" s="1"/>
  <c r="V78" i="2"/>
  <c r="I78" i="2" s="1"/>
  <c r="Z80" i="2"/>
  <c r="AA82" i="2"/>
  <c r="O82" i="2" s="1"/>
  <c r="S84" i="2"/>
  <c r="G84" i="2" s="1"/>
  <c r="I84" i="11" s="1"/>
  <c r="W53" i="2"/>
  <c r="J53" i="2" s="1"/>
  <c r="W29" i="2"/>
  <c r="J29" i="2" s="1"/>
  <c r="Y21" i="2"/>
  <c r="L21" i="2" s="1"/>
  <c r="W85" i="2"/>
  <c r="J85" i="2" s="1"/>
  <c r="W69" i="2"/>
  <c r="J69" i="2" s="1"/>
  <c r="Y45" i="2"/>
  <c r="L45" i="2" s="1"/>
  <c r="Y60" i="2"/>
  <c r="L60" i="2" s="1"/>
  <c r="W28" i="2"/>
  <c r="J28" i="2" s="1"/>
  <c r="X77" i="2"/>
  <c r="K77" i="2" s="1"/>
  <c r="W77" i="2"/>
  <c r="J77" i="2" s="1"/>
  <c r="Y84" i="2"/>
  <c r="L84" i="2" s="1"/>
  <c r="X85" i="2"/>
  <c r="K85" i="2" s="1"/>
  <c r="Y53" i="2"/>
  <c r="L53" i="2" s="1"/>
  <c r="Y12" i="2"/>
  <c r="L12" i="2" s="1"/>
  <c r="W45" i="2"/>
  <c r="J45" i="2" s="1"/>
  <c r="X20" i="2"/>
  <c r="K20" i="2" s="1"/>
  <c r="X52" i="2"/>
  <c r="K52" i="2" s="1"/>
  <c r="R44" i="2"/>
  <c r="F44" i="2" s="1"/>
  <c r="R77" i="2"/>
  <c r="F77" i="2" s="1"/>
  <c r="R29" i="2"/>
  <c r="F29" i="2" s="1"/>
  <c r="X39" i="2"/>
  <c r="K39" i="2" s="1"/>
  <c r="X41" i="2"/>
  <c r="K41" i="2" s="1"/>
  <c r="X24" i="2"/>
  <c r="K24" i="2" s="1"/>
  <c r="W31" i="2"/>
  <c r="J31" i="2" s="1"/>
  <c r="W49" i="2"/>
  <c r="J49" i="2" s="1"/>
  <c r="W35" i="2"/>
  <c r="J35" i="2" s="1"/>
  <c r="X31" i="2"/>
  <c r="K31" i="2" s="1"/>
  <c r="Y50" i="2"/>
  <c r="L50" i="2" s="1"/>
  <c r="Y64" i="2"/>
  <c r="L64" i="2" s="1"/>
  <c r="X71" i="2"/>
  <c r="K71" i="2" s="1"/>
  <c r="X64" i="2"/>
  <c r="K64" i="2" s="1"/>
  <c r="W50" i="2"/>
  <c r="J50" i="2" s="1"/>
  <c r="W63" i="2"/>
  <c r="J63" i="2" s="1"/>
  <c r="W7" i="2"/>
  <c r="J7" i="2" s="1"/>
  <c r="W62" i="2"/>
  <c r="J62" i="2" s="1"/>
  <c r="Y33" i="2"/>
  <c r="L33" i="2" s="1"/>
  <c r="W82" i="2"/>
  <c r="J82" i="2" s="1"/>
  <c r="W54" i="2"/>
  <c r="J54" i="2" s="1"/>
  <c r="X70" i="2"/>
  <c r="K70" i="2" s="1"/>
  <c r="X27" i="2"/>
  <c r="K27" i="2" s="1"/>
  <c r="Y47" i="2"/>
  <c r="L47" i="2" s="1"/>
  <c r="X82" i="2"/>
  <c r="K82" i="2" s="1"/>
  <c r="Y39" i="2"/>
  <c r="L39" i="2" s="1"/>
  <c r="W79" i="2"/>
  <c r="J79" i="2" s="1"/>
  <c r="W17" i="2"/>
  <c r="J17" i="2" s="1"/>
  <c r="X30" i="2"/>
  <c r="K30" i="2" s="1"/>
  <c r="W55" i="2"/>
  <c r="J55" i="2" s="1"/>
  <c r="W81" i="2"/>
  <c r="J81" i="2" s="1"/>
  <c r="X46" i="2"/>
  <c r="K46" i="2" s="1"/>
  <c r="W58" i="2"/>
  <c r="J58" i="2" s="1"/>
  <c r="Y73" i="2"/>
  <c r="L73" i="2" s="1"/>
  <c r="X7" i="2"/>
  <c r="K7" i="2" s="1"/>
  <c r="X35" i="2"/>
  <c r="K35" i="2" s="1"/>
  <c r="Y40" i="2"/>
  <c r="L40" i="2" s="1"/>
  <c r="W33" i="2"/>
  <c r="J33" i="2" s="1"/>
  <c r="W72" i="2"/>
  <c r="J72" i="2" s="1"/>
  <c r="Y38" i="2"/>
  <c r="L38" i="2" s="1"/>
  <c r="Y66" i="2"/>
  <c r="L66" i="2" s="1"/>
  <c r="X67" i="2"/>
  <c r="K67" i="2" s="1"/>
  <c r="X80" i="2"/>
  <c r="K80" i="2" s="1"/>
  <c r="Y71" i="2"/>
  <c r="L71" i="2" s="1"/>
  <c r="X63" i="2"/>
  <c r="K63" i="2" s="1"/>
  <c r="Y54" i="2"/>
  <c r="L54" i="2" s="1"/>
  <c r="Y14" i="2"/>
  <c r="L14" i="2" s="1"/>
  <c r="R67" i="2"/>
  <c r="F67" i="2" s="1"/>
  <c r="R72" i="2"/>
  <c r="F72" i="2" s="1"/>
  <c r="R81" i="2"/>
  <c r="F81" i="2" s="1"/>
  <c r="R80" i="2"/>
  <c r="F80" i="2" s="1"/>
  <c r="R41" i="2"/>
  <c r="F41" i="2" s="1"/>
  <c r="R46" i="2"/>
  <c r="F46" i="2" s="1"/>
  <c r="R55" i="2"/>
  <c r="F55" i="2" s="1"/>
  <c r="R54" i="2"/>
  <c r="F54" i="2" s="1"/>
  <c r="R15" i="2"/>
  <c r="F15" i="2" s="1"/>
  <c r="R18" i="2"/>
  <c r="F18" i="2" s="1"/>
  <c r="R27" i="2"/>
  <c r="F27" i="2" s="1"/>
  <c r="R73" i="2"/>
  <c r="F73" i="2" s="1"/>
  <c r="R78" i="2"/>
  <c r="F78" i="2" s="1"/>
  <c r="R22" i="2"/>
  <c r="F22" i="2" s="1"/>
  <c r="R48" i="2"/>
  <c r="F48" i="2" s="1"/>
  <c r="Z9" i="2"/>
  <c r="S13" i="2"/>
  <c r="G13" i="2" s="1"/>
  <c r="I13" i="11" s="1"/>
  <c r="Z22" i="2"/>
  <c r="T14" i="2"/>
  <c r="H14" i="2" s="1"/>
  <c r="Z26" i="2"/>
  <c r="AA8" i="2"/>
  <c r="O8" i="2" s="1"/>
  <c r="S14" i="2"/>
  <c r="G14" i="2" s="1"/>
  <c r="I14" i="11" s="1"/>
  <c r="S9" i="2"/>
  <c r="G9" i="2" s="1"/>
  <c r="I9" i="11" s="1"/>
  <c r="T18" i="2"/>
  <c r="H18" i="2" s="1"/>
  <c r="V28" i="2"/>
  <c r="I28" i="2" s="1"/>
  <c r="Z45" i="2"/>
  <c r="P7" i="2"/>
  <c r="D7" i="2" s="1"/>
  <c r="Q9" i="2"/>
  <c r="E9" i="2" s="1"/>
  <c r="T11" i="2"/>
  <c r="H11" i="2" s="1"/>
  <c r="V13" i="2"/>
  <c r="I13" i="2" s="1"/>
  <c r="P15" i="2"/>
  <c r="D15" i="2" s="1"/>
  <c r="Q17" i="2"/>
  <c r="E17" i="2" s="1"/>
  <c r="T19" i="2"/>
  <c r="H19" i="2" s="1"/>
  <c r="V21" i="2"/>
  <c r="I21" i="2" s="1"/>
  <c r="P23" i="2"/>
  <c r="D23" i="2" s="1"/>
  <c r="Q25" i="2"/>
  <c r="E25" i="2" s="1"/>
  <c r="T27" i="2"/>
  <c r="H27" i="2" s="1"/>
  <c r="V29" i="2"/>
  <c r="I29" i="2" s="1"/>
  <c r="P33" i="2"/>
  <c r="D33" i="2" s="1"/>
  <c r="S38" i="2"/>
  <c r="G38" i="2" s="1"/>
  <c r="I38" i="11" s="1"/>
  <c r="AA49" i="2"/>
  <c r="O49" i="2" s="1"/>
  <c r="Q10" i="2"/>
  <c r="E10" i="2" s="1"/>
  <c r="T12" i="2"/>
  <c r="H12" i="2" s="1"/>
  <c r="AA10" i="2"/>
  <c r="O10" i="2" s="1"/>
  <c r="S12" i="2"/>
  <c r="G12" i="2" s="1"/>
  <c r="I12" i="11" s="1"/>
  <c r="Q14" i="2"/>
  <c r="E14" i="2" s="1"/>
  <c r="T16" i="2"/>
  <c r="H16" i="2" s="1"/>
  <c r="V18" i="2"/>
  <c r="I18" i="2" s="1"/>
  <c r="Z20" i="2"/>
  <c r="Q22" i="2"/>
  <c r="E22" i="2" s="1"/>
  <c r="T24" i="2"/>
  <c r="H24" i="2" s="1"/>
  <c r="V26" i="2"/>
  <c r="I26" i="2" s="1"/>
  <c r="Z28" i="2"/>
  <c r="P17" i="2"/>
  <c r="D17" i="2" s="1"/>
  <c r="Q19" i="2"/>
  <c r="E19" i="2" s="1"/>
  <c r="T21" i="2"/>
  <c r="H21" i="2" s="1"/>
  <c r="P25" i="2"/>
  <c r="D25" i="2" s="1"/>
  <c r="Q27" i="2"/>
  <c r="E27" i="2" s="1"/>
  <c r="T29" i="2"/>
  <c r="H29" i="2" s="1"/>
  <c r="V31" i="2"/>
  <c r="I31" i="2" s="1"/>
  <c r="T30" i="2"/>
  <c r="H30" i="2" s="1"/>
  <c r="V32" i="2"/>
  <c r="I32" i="2" s="1"/>
  <c r="Z34" i="2"/>
  <c r="AA36" i="2"/>
  <c r="O36" i="2" s="1"/>
  <c r="Q43" i="2"/>
  <c r="E43" i="2" s="1"/>
  <c r="Z51" i="2"/>
  <c r="P31" i="2"/>
  <c r="D31" i="2" s="1"/>
  <c r="Q33" i="2"/>
  <c r="E33" i="2" s="1"/>
  <c r="T35" i="2"/>
  <c r="H35" i="2" s="1"/>
  <c r="V37" i="2"/>
  <c r="I37" i="2" s="1"/>
  <c r="P42" i="2"/>
  <c r="D42" i="2" s="1"/>
  <c r="V43" i="2"/>
  <c r="I43" i="2" s="1"/>
  <c r="AA39" i="2"/>
  <c r="O39" i="2" s="1"/>
  <c r="S41" i="2"/>
  <c r="G41" i="2" s="1"/>
  <c r="I41" i="11" s="1"/>
  <c r="P47" i="2"/>
  <c r="D47" i="2" s="1"/>
  <c r="S59" i="2"/>
  <c r="G59" i="2" s="1"/>
  <c r="I59" i="11" s="1"/>
  <c r="Q71" i="2"/>
  <c r="E71" i="2" s="1"/>
  <c r="Q30" i="2"/>
  <c r="E30" i="2" s="1"/>
  <c r="T32" i="2"/>
  <c r="H32" i="2" s="1"/>
  <c r="V34" i="2"/>
  <c r="I34" i="2" s="1"/>
  <c r="Z36" i="2"/>
  <c r="P38" i="2"/>
  <c r="D38" i="2" s="1"/>
  <c r="Q45" i="2"/>
  <c r="E45" i="2" s="1"/>
  <c r="V39" i="2"/>
  <c r="I39" i="2" s="1"/>
  <c r="Q38" i="2"/>
  <c r="E38" i="2" s="1"/>
  <c r="T40" i="2"/>
  <c r="H40" i="2" s="1"/>
  <c r="V42" i="2"/>
  <c r="I42" i="2" s="1"/>
  <c r="D42" i="11" s="1"/>
  <c r="Z42" i="2"/>
  <c r="S44" i="2"/>
  <c r="G44" i="2" s="1"/>
  <c r="I44" i="11" s="1"/>
  <c r="V46" i="2"/>
  <c r="I46" i="2" s="1"/>
  <c r="Z48" i="2"/>
  <c r="AA50" i="2"/>
  <c r="O50" i="2" s="1"/>
  <c r="S52" i="2"/>
  <c r="G52" i="2" s="1"/>
  <c r="Z56" i="2"/>
  <c r="S60" i="2"/>
  <c r="G60" i="2" s="1"/>
  <c r="I60" i="11" s="1"/>
  <c r="P53" i="2"/>
  <c r="D53" i="2" s="1"/>
  <c r="AA47" i="2"/>
  <c r="O47" i="2" s="1"/>
  <c r="S49" i="2"/>
  <c r="G49" i="2" s="1"/>
  <c r="I49" i="11" s="1"/>
  <c r="Q61" i="2"/>
  <c r="E61" i="2" s="1"/>
  <c r="S55" i="2"/>
  <c r="G55" i="2" s="1"/>
  <c r="AA66" i="2"/>
  <c r="O66" i="2" s="1"/>
  <c r="V75" i="2"/>
  <c r="I75" i="2" s="1"/>
  <c r="T46" i="2"/>
  <c r="H46" i="2" s="1"/>
  <c r="V48" i="2"/>
  <c r="I48" i="2" s="1"/>
  <c r="Z50" i="2"/>
  <c r="AA52" i="2"/>
  <c r="O52" i="2" s="1"/>
  <c r="T56" i="2"/>
  <c r="H56" i="2" s="1"/>
  <c r="D56" i="11" s="1"/>
  <c r="Z60" i="2"/>
  <c r="T64" i="2"/>
  <c r="H64" i="2" s="1"/>
  <c r="P61" i="2"/>
  <c r="D61" i="2" s="1"/>
  <c r="AA55" i="2"/>
  <c r="O55" i="2" s="1"/>
  <c r="S57" i="2"/>
  <c r="G57" i="2" s="1"/>
  <c r="I57" i="11" s="1"/>
  <c r="P69" i="2"/>
  <c r="D69" i="2" s="1"/>
  <c r="AA63" i="2"/>
  <c r="O63" i="2" s="1"/>
  <c r="S65" i="2"/>
  <c r="G65" i="2" s="1"/>
  <c r="I65" i="11" s="1"/>
  <c r="P73" i="2"/>
  <c r="D73" i="2" s="1"/>
  <c r="P85" i="2"/>
  <c r="D85" i="2" s="1"/>
  <c r="Z54" i="2"/>
  <c r="AA56" i="2"/>
  <c r="O56" i="2" s="1"/>
  <c r="S58" i="2"/>
  <c r="G58" i="2" s="1"/>
  <c r="I58" i="11" s="1"/>
  <c r="Z62" i="2"/>
  <c r="AA64" i="2"/>
  <c r="O64" i="2" s="1"/>
  <c r="S66" i="2"/>
  <c r="G66" i="2" s="1"/>
  <c r="P77" i="2"/>
  <c r="D77" i="2" s="1"/>
  <c r="AA71" i="2"/>
  <c r="O71" i="2" s="1"/>
  <c r="S81" i="2"/>
  <c r="G81" i="2" s="1"/>
  <c r="I81" i="11" s="1"/>
  <c r="P63" i="2"/>
  <c r="D63" i="2" s="1"/>
  <c r="Q65" i="2"/>
  <c r="E65" i="2" s="1"/>
  <c r="T67" i="2"/>
  <c r="H67" i="2" s="1"/>
  <c r="V69" i="2"/>
  <c r="I69" i="2" s="1"/>
  <c r="AA75" i="2"/>
  <c r="O75" i="2" s="1"/>
  <c r="P74" i="2"/>
  <c r="D74" i="2" s="1"/>
  <c r="Q76" i="2"/>
  <c r="E76" i="2" s="1"/>
  <c r="S70" i="2"/>
  <c r="G70" i="2" s="1"/>
  <c r="I70" i="11" s="1"/>
  <c r="AA83" i="2"/>
  <c r="O83" i="2" s="1"/>
  <c r="P71" i="2"/>
  <c r="D71" i="2" s="1"/>
  <c r="Q73" i="2"/>
  <c r="E73" i="2" s="1"/>
  <c r="T75" i="2"/>
  <c r="H75" i="2" s="1"/>
  <c r="V77" i="2"/>
  <c r="I77" i="2" s="1"/>
  <c r="Z85" i="2"/>
  <c r="Q70" i="2"/>
  <c r="E70" i="2" s="1"/>
  <c r="T72" i="2"/>
  <c r="H72" i="2" s="1"/>
  <c r="V74" i="2"/>
  <c r="I74" i="2" s="1"/>
  <c r="Z76" i="2"/>
  <c r="Q83" i="2"/>
  <c r="E83" i="2" s="1"/>
  <c r="Z78" i="2"/>
  <c r="AA80" i="2"/>
  <c r="O80" i="2" s="1"/>
  <c r="S82" i="2"/>
  <c r="G82" i="2" s="1"/>
  <c r="I82" i="11" s="1"/>
  <c r="P79" i="2"/>
  <c r="D79" i="2" s="1"/>
  <c r="Q81" i="2"/>
  <c r="E81" i="2" s="1"/>
  <c r="T83" i="2"/>
  <c r="H83" i="2" s="1"/>
  <c r="V85" i="2"/>
  <c r="I85" i="2" s="1"/>
  <c r="Q78" i="2"/>
  <c r="E78" i="2" s="1"/>
  <c r="T80" i="2"/>
  <c r="H80" i="2" s="1"/>
  <c r="V82" i="2"/>
  <c r="I82" i="2" s="1"/>
  <c r="D82" i="11" s="1"/>
  <c r="Z84" i="2"/>
  <c r="E14" i="9"/>
  <c r="E18" i="9"/>
  <c r="E72" i="9"/>
  <c r="D14" i="9"/>
  <c r="D44" i="9"/>
  <c r="D26" i="9"/>
  <c r="D49" i="9"/>
  <c r="I19" i="11" l="1"/>
  <c r="I37" i="11"/>
  <c r="I31" i="11"/>
  <c r="I20" i="11"/>
  <c r="I66" i="11"/>
  <c r="I23" i="11"/>
  <c r="I43" i="11"/>
  <c r="I33" i="11"/>
  <c r="I16" i="11"/>
  <c r="I27" i="11"/>
  <c r="N84" i="2"/>
  <c r="M84" i="2"/>
  <c r="H84" i="11" s="1"/>
  <c r="O84" i="11" s="1"/>
  <c r="D81" i="11"/>
  <c r="M78" i="2"/>
  <c r="H78" i="11" s="1"/>
  <c r="O78" i="11" s="1"/>
  <c r="N78" i="2"/>
  <c r="D70" i="11"/>
  <c r="D73" i="11"/>
  <c r="D76" i="11"/>
  <c r="M62" i="2"/>
  <c r="H62" i="11" s="1"/>
  <c r="O62" i="11" s="1"/>
  <c r="N62" i="2"/>
  <c r="I55" i="11"/>
  <c r="M56" i="2"/>
  <c r="H56" i="11" s="1"/>
  <c r="N56" i="2"/>
  <c r="I52" i="11"/>
  <c r="M48" i="2"/>
  <c r="H48" i="11" s="1"/>
  <c r="N48" i="2"/>
  <c r="D38" i="11"/>
  <c r="M36" i="2"/>
  <c r="H36" i="11" s="1"/>
  <c r="N36" i="2"/>
  <c r="D71" i="11"/>
  <c r="M34" i="2"/>
  <c r="H34" i="11" s="1"/>
  <c r="O34" i="11" s="1"/>
  <c r="N34" i="2"/>
  <c r="D27" i="11"/>
  <c r="M28" i="2"/>
  <c r="H28" i="11" s="1"/>
  <c r="O28" i="11" s="1"/>
  <c r="N28" i="2"/>
  <c r="D14" i="11"/>
  <c r="K48" i="11"/>
  <c r="G48" i="11"/>
  <c r="F48" i="11"/>
  <c r="J48" i="11"/>
  <c r="P48" i="11" s="1"/>
  <c r="F22" i="11"/>
  <c r="G22" i="11"/>
  <c r="J22" i="11"/>
  <c r="K22" i="11"/>
  <c r="G78" i="11"/>
  <c r="J78" i="11"/>
  <c r="K78" i="11"/>
  <c r="F78" i="11"/>
  <c r="N78" i="11" s="1"/>
  <c r="G73" i="11"/>
  <c r="K73" i="11"/>
  <c r="J73" i="11"/>
  <c r="F73" i="11"/>
  <c r="K27" i="11"/>
  <c r="G27" i="11"/>
  <c r="F27" i="11"/>
  <c r="J27" i="11"/>
  <c r="G18" i="11"/>
  <c r="F18" i="11"/>
  <c r="K18" i="11"/>
  <c r="J18" i="11"/>
  <c r="F15" i="11"/>
  <c r="G15" i="11"/>
  <c r="K15" i="11"/>
  <c r="J15" i="11"/>
  <c r="K41" i="11"/>
  <c r="J41" i="11"/>
  <c r="F41" i="11"/>
  <c r="G41" i="11"/>
  <c r="K81" i="11"/>
  <c r="F81" i="11"/>
  <c r="J81" i="11"/>
  <c r="G81" i="11"/>
  <c r="J67" i="11"/>
  <c r="K67" i="11"/>
  <c r="F67" i="11"/>
  <c r="G67" i="11"/>
  <c r="J77" i="11"/>
  <c r="K77" i="11"/>
  <c r="F77" i="11"/>
  <c r="G77" i="11"/>
  <c r="J44" i="11"/>
  <c r="K44" i="11"/>
  <c r="G44" i="11"/>
  <c r="F44" i="11"/>
  <c r="M81" i="2"/>
  <c r="H81" i="11" s="1"/>
  <c r="N81" i="2"/>
  <c r="N67" i="2"/>
  <c r="M67" i="2"/>
  <c r="H67" i="11" s="1"/>
  <c r="O67" i="11" s="1"/>
  <c r="D68" i="11"/>
  <c r="D67" i="11"/>
  <c r="D62" i="11"/>
  <c r="I50" i="11"/>
  <c r="P25" i="41" s="1"/>
  <c r="N46" i="2"/>
  <c r="M46" i="2"/>
  <c r="H46" i="11" s="1"/>
  <c r="D51" i="11"/>
  <c r="D58" i="11"/>
  <c r="N38" i="2"/>
  <c r="M38" i="2"/>
  <c r="H38" i="11" s="1"/>
  <c r="O38" i="11" s="1"/>
  <c r="D53" i="11"/>
  <c r="D40" i="11"/>
  <c r="I36" i="11"/>
  <c r="M32" i="2"/>
  <c r="H32" i="11" s="1"/>
  <c r="N32" i="2"/>
  <c r="N55" i="2"/>
  <c r="M55" i="2"/>
  <c r="H55" i="11" s="1"/>
  <c r="O55" i="11" s="1"/>
  <c r="N35" i="2"/>
  <c r="M35" i="2"/>
  <c r="H35" i="11" s="1"/>
  <c r="O35" i="11" s="1"/>
  <c r="M41" i="2"/>
  <c r="H41" i="11" s="1"/>
  <c r="N41" i="2"/>
  <c r="N30" i="2"/>
  <c r="M30" i="2"/>
  <c r="H30" i="11" s="1"/>
  <c r="M29" i="2"/>
  <c r="H29" i="11" s="1"/>
  <c r="N29" i="2"/>
  <c r="D15" i="11"/>
  <c r="M16" i="2"/>
  <c r="H16" i="11" s="1"/>
  <c r="O16" i="11" s="1"/>
  <c r="N16" i="2"/>
  <c r="N11" i="2"/>
  <c r="M11" i="2"/>
  <c r="H11" i="11" s="1"/>
  <c r="E16" i="11"/>
  <c r="D16" i="11"/>
  <c r="G49" i="11"/>
  <c r="K49" i="11"/>
  <c r="J49" i="11"/>
  <c r="F49" i="11"/>
  <c r="J40" i="11"/>
  <c r="G40" i="11"/>
  <c r="K40" i="11"/>
  <c r="F40" i="11"/>
  <c r="J17" i="11"/>
  <c r="G17" i="11"/>
  <c r="K17" i="11"/>
  <c r="F17" i="11"/>
  <c r="M15" i="2"/>
  <c r="H15" i="11" s="1"/>
  <c r="N15" i="2"/>
  <c r="M18" i="2"/>
  <c r="H18" i="11" s="1"/>
  <c r="N18" i="2"/>
  <c r="J16" i="11"/>
  <c r="G16" i="11"/>
  <c r="K16" i="11"/>
  <c r="F16" i="11"/>
  <c r="K34" i="11"/>
  <c r="F34" i="11"/>
  <c r="G34" i="11"/>
  <c r="J34" i="11"/>
  <c r="J62" i="11"/>
  <c r="G62" i="11"/>
  <c r="K62" i="11"/>
  <c r="F62" i="11"/>
  <c r="K57" i="11"/>
  <c r="F57" i="11"/>
  <c r="J57" i="11"/>
  <c r="G57" i="11"/>
  <c r="K11" i="11"/>
  <c r="G11" i="11"/>
  <c r="F11" i="11"/>
  <c r="J11" i="11"/>
  <c r="G32" i="11"/>
  <c r="F32" i="11"/>
  <c r="K32" i="11"/>
  <c r="J32" i="11"/>
  <c r="G10" i="11"/>
  <c r="F10" i="11"/>
  <c r="K10" i="11"/>
  <c r="J10" i="11"/>
  <c r="F25" i="11"/>
  <c r="K25" i="11"/>
  <c r="J25" i="11"/>
  <c r="G25" i="11"/>
  <c r="F45" i="11"/>
  <c r="G45" i="11"/>
  <c r="K45" i="11"/>
  <c r="J45" i="11"/>
  <c r="F52" i="11"/>
  <c r="K52" i="11"/>
  <c r="J52" i="11"/>
  <c r="G52" i="11"/>
  <c r="D74" i="11"/>
  <c r="D79" i="11"/>
  <c r="D77" i="11"/>
  <c r="I85" i="11"/>
  <c r="I77" i="11"/>
  <c r="D69" i="11"/>
  <c r="I73" i="11"/>
  <c r="M58" i="2"/>
  <c r="H58" i="11" s="1"/>
  <c r="O58" i="11" s="1"/>
  <c r="N58" i="2"/>
  <c r="D75" i="11"/>
  <c r="I69" i="11"/>
  <c r="N65" i="2"/>
  <c r="M65" i="2"/>
  <c r="H65" i="11" s="1"/>
  <c r="I68" i="11"/>
  <c r="M49" i="2"/>
  <c r="H49" i="11" s="1"/>
  <c r="N49" i="2"/>
  <c r="N52" i="2"/>
  <c r="M52" i="2"/>
  <c r="H52" i="11" s="1"/>
  <c r="O52" i="11" s="1"/>
  <c r="I39" i="11"/>
  <c r="D32" i="11"/>
  <c r="M40" i="2"/>
  <c r="H40" i="11" s="1"/>
  <c r="O40" i="11" s="1"/>
  <c r="N40" i="2"/>
  <c r="I25" i="11"/>
  <c r="D18" i="11"/>
  <c r="E18" i="11"/>
  <c r="D21" i="11"/>
  <c r="I7" i="11"/>
  <c r="N13" i="2"/>
  <c r="M13" i="2"/>
  <c r="H13" i="11" s="1"/>
  <c r="O13" i="11" s="1"/>
  <c r="D41" i="11"/>
  <c r="E41" i="11"/>
  <c r="D31" i="11"/>
  <c r="M10" i="2"/>
  <c r="H10" i="11" s="1"/>
  <c r="N10" i="2"/>
  <c r="D28" i="11"/>
  <c r="E28" i="11"/>
  <c r="N14" i="2"/>
  <c r="M14" i="2"/>
  <c r="H14" i="11" s="1"/>
  <c r="O14" i="11" s="1"/>
  <c r="G51" i="11"/>
  <c r="K51" i="11"/>
  <c r="F51" i="11"/>
  <c r="J51" i="11"/>
  <c r="K7" i="11"/>
  <c r="J7" i="11"/>
  <c r="G7" i="11"/>
  <c r="F7" i="11"/>
  <c r="F24" i="11"/>
  <c r="K24" i="11"/>
  <c r="J24" i="11"/>
  <c r="G24" i="11"/>
  <c r="J19" i="11"/>
  <c r="G19" i="11"/>
  <c r="K19" i="11"/>
  <c r="F19" i="11"/>
  <c r="J37" i="11"/>
  <c r="F37" i="11"/>
  <c r="K37" i="11"/>
  <c r="G37" i="11"/>
  <c r="D9" i="11"/>
  <c r="M45" i="2"/>
  <c r="H45" i="11" s="1"/>
  <c r="O45" i="11" s="1"/>
  <c r="N45" i="2"/>
  <c r="N22" i="2"/>
  <c r="M22" i="2"/>
  <c r="H22" i="11" s="1"/>
  <c r="O22" i="11" s="1"/>
  <c r="M9" i="2"/>
  <c r="H9" i="11" s="1"/>
  <c r="N9" i="2"/>
  <c r="J54" i="11"/>
  <c r="F54" i="11"/>
  <c r="K54" i="11"/>
  <c r="G54" i="11"/>
  <c r="F55" i="11"/>
  <c r="G55" i="11"/>
  <c r="J55" i="11"/>
  <c r="K55" i="11"/>
  <c r="K46" i="11"/>
  <c r="J46" i="11"/>
  <c r="G46" i="11"/>
  <c r="F46" i="11"/>
  <c r="F80" i="11"/>
  <c r="K80" i="11"/>
  <c r="G80" i="11"/>
  <c r="J80" i="11"/>
  <c r="K72" i="11"/>
  <c r="G72" i="11"/>
  <c r="F72" i="11"/>
  <c r="J72" i="11"/>
  <c r="K29" i="11"/>
  <c r="F29" i="11"/>
  <c r="G29" i="11"/>
  <c r="J29" i="11"/>
  <c r="N27" i="2"/>
  <c r="M27" i="2"/>
  <c r="H27" i="11" s="1"/>
  <c r="O27" i="11" s="1"/>
  <c r="D20" i="11"/>
  <c r="N47" i="2"/>
  <c r="M47" i="2"/>
  <c r="H47" i="11" s="1"/>
  <c r="D11" i="11"/>
  <c r="E11" i="11"/>
  <c r="F53" i="11"/>
  <c r="K53" i="11"/>
  <c r="G53" i="11"/>
  <c r="J53" i="11"/>
  <c r="P53" i="11" s="1"/>
  <c r="F76" i="11"/>
  <c r="G76" i="11"/>
  <c r="K76" i="11"/>
  <c r="J76" i="11"/>
  <c r="G69" i="11"/>
  <c r="K69" i="11"/>
  <c r="F69" i="11"/>
  <c r="J69" i="11"/>
  <c r="P69" i="11" s="1"/>
  <c r="F20" i="11"/>
  <c r="G20" i="11"/>
  <c r="J20" i="11"/>
  <c r="K20" i="11"/>
  <c r="I83" i="11"/>
  <c r="N79" i="2"/>
  <c r="M79" i="2"/>
  <c r="H79" i="11" s="1"/>
  <c r="O79" i="11" s="1"/>
  <c r="N74" i="2"/>
  <c r="M74" i="2"/>
  <c r="H74" i="11" s="1"/>
  <c r="D64" i="11"/>
  <c r="E56" i="11"/>
  <c r="M56" i="11" s="1"/>
  <c r="N69" i="2"/>
  <c r="M69" i="2"/>
  <c r="H69" i="11" s="1"/>
  <c r="O69" i="11" s="1"/>
  <c r="D55" i="11"/>
  <c r="E55" i="11"/>
  <c r="D54" i="11"/>
  <c r="E52" i="11"/>
  <c r="D52" i="11"/>
  <c r="M53" i="2"/>
  <c r="H53" i="11" s="1"/>
  <c r="O53" i="11" s="1"/>
  <c r="N53" i="2"/>
  <c r="I64" i="11"/>
  <c r="D66" i="11"/>
  <c r="M43" i="2"/>
  <c r="H43" i="11" s="1"/>
  <c r="O43" i="11" s="1"/>
  <c r="N43" i="2"/>
  <c r="M31" i="2"/>
  <c r="H31" i="11" s="1"/>
  <c r="O31" i="11" s="1"/>
  <c r="N31" i="2"/>
  <c r="D57" i="11"/>
  <c r="E36" i="11"/>
  <c r="D36" i="11"/>
  <c r="I29" i="11"/>
  <c r="M25" i="2"/>
  <c r="H25" i="11" s="1"/>
  <c r="N25" i="2"/>
  <c r="P24" i="41"/>
  <c r="P23" i="41"/>
  <c r="I10" i="11"/>
  <c r="I26" i="11"/>
  <c r="J43" i="11"/>
  <c r="F43" i="11"/>
  <c r="G43" i="11"/>
  <c r="K43" i="11"/>
  <c r="K31" i="11"/>
  <c r="J31" i="11"/>
  <c r="G31" i="11"/>
  <c r="F31" i="11"/>
  <c r="F70" i="11"/>
  <c r="J70" i="11"/>
  <c r="G70" i="11"/>
  <c r="K70" i="11"/>
  <c r="K71" i="11"/>
  <c r="J71" i="11"/>
  <c r="F71" i="11"/>
  <c r="G71" i="11"/>
  <c r="K83" i="11"/>
  <c r="G83" i="11"/>
  <c r="F83" i="11"/>
  <c r="J83" i="11"/>
  <c r="F39" i="11"/>
  <c r="K39" i="11"/>
  <c r="J39" i="11"/>
  <c r="G39" i="11"/>
  <c r="G30" i="11"/>
  <c r="K30" i="11"/>
  <c r="J30" i="11"/>
  <c r="F30" i="11"/>
  <c r="K21" i="11"/>
  <c r="G21" i="11"/>
  <c r="J21" i="11"/>
  <c r="F21" i="11"/>
  <c r="F64" i="11"/>
  <c r="G64" i="11"/>
  <c r="J64" i="11"/>
  <c r="K64" i="11"/>
  <c r="J65" i="11"/>
  <c r="K65" i="11"/>
  <c r="G65" i="11"/>
  <c r="F65" i="11"/>
  <c r="F56" i="11"/>
  <c r="K56" i="11"/>
  <c r="J56" i="11"/>
  <c r="G56" i="11"/>
  <c r="G26" i="11"/>
  <c r="K26" i="11"/>
  <c r="J26" i="11"/>
  <c r="F26" i="11"/>
  <c r="F82" i="11"/>
  <c r="J82" i="11"/>
  <c r="G82" i="11"/>
  <c r="K82" i="11"/>
  <c r="G79" i="11"/>
  <c r="K79" i="11"/>
  <c r="F79" i="11"/>
  <c r="J79" i="11"/>
  <c r="K33" i="11"/>
  <c r="G33" i="11"/>
  <c r="F33" i="11"/>
  <c r="J33" i="11"/>
  <c r="G58" i="11"/>
  <c r="J58" i="11"/>
  <c r="F58" i="11"/>
  <c r="K58" i="11"/>
  <c r="G59" i="11"/>
  <c r="J59" i="11"/>
  <c r="K59" i="11"/>
  <c r="F59" i="11"/>
  <c r="G50" i="11"/>
  <c r="K50" i="11"/>
  <c r="F50" i="11"/>
  <c r="J50" i="11"/>
  <c r="K47" i="11"/>
  <c r="F47" i="11"/>
  <c r="G47" i="11"/>
  <c r="J47" i="11"/>
  <c r="K36" i="11"/>
  <c r="J36" i="11"/>
  <c r="F36" i="11"/>
  <c r="G36" i="11"/>
  <c r="J12" i="11"/>
  <c r="G12" i="11"/>
  <c r="F12" i="11"/>
  <c r="K12" i="11"/>
  <c r="G13" i="11"/>
  <c r="F13" i="11"/>
  <c r="J13" i="11"/>
  <c r="K13" i="11"/>
  <c r="Z6" i="2"/>
  <c r="D78" i="11"/>
  <c r="E78" i="11"/>
  <c r="D83" i="11"/>
  <c r="M76" i="2"/>
  <c r="H76" i="11" s="1"/>
  <c r="O76" i="11" s="1"/>
  <c r="N76" i="2"/>
  <c r="N85" i="2"/>
  <c r="M85" i="2"/>
  <c r="H85" i="11" s="1"/>
  <c r="O85" i="11" s="1"/>
  <c r="D65" i="11"/>
  <c r="E65" i="11"/>
  <c r="P29" i="41"/>
  <c r="M54" i="2"/>
  <c r="H54" i="11" s="1"/>
  <c r="O54" i="11" s="1"/>
  <c r="N54" i="2"/>
  <c r="N60" i="2"/>
  <c r="M60" i="2"/>
  <c r="H60" i="11" s="1"/>
  <c r="O60" i="11" s="1"/>
  <c r="M50" i="2"/>
  <c r="H50" i="11" s="1"/>
  <c r="O50" i="11" s="1"/>
  <c r="N50" i="2"/>
  <c r="D61" i="11"/>
  <c r="M42" i="2"/>
  <c r="H42" i="11" s="1"/>
  <c r="O42" i="11" s="1"/>
  <c r="N42" i="2"/>
  <c r="D45" i="11"/>
  <c r="E45" i="11"/>
  <c r="D30" i="11"/>
  <c r="E30" i="11"/>
  <c r="D33" i="11"/>
  <c r="M51" i="2"/>
  <c r="H51" i="11" s="1"/>
  <c r="O51" i="11" s="1"/>
  <c r="N51" i="2"/>
  <c r="D43" i="11"/>
  <c r="E43" i="11"/>
  <c r="D19" i="11"/>
  <c r="D22" i="11"/>
  <c r="M22" i="11" s="1"/>
  <c r="E22" i="11"/>
  <c r="M20" i="2"/>
  <c r="H20" i="11" s="1"/>
  <c r="O20" i="11" s="1"/>
  <c r="N20" i="2"/>
  <c r="N80" i="2"/>
  <c r="M80" i="2"/>
  <c r="H80" i="11" s="1"/>
  <c r="N83" i="2"/>
  <c r="M83" i="2"/>
  <c r="H83" i="11" s="1"/>
  <c r="O83" i="11" s="1"/>
  <c r="D84" i="11"/>
  <c r="E84" i="11"/>
  <c r="M72" i="2"/>
  <c r="H72" i="11" s="1"/>
  <c r="O72" i="11" s="1"/>
  <c r="N72" i="2"/>
  <c r="N75" i="2"/>
  <c r="M75" i="2"/>
  <c r="H75" i="11" s="1"/>
  <c r="E72" i="11"/>
  <c r="D72" i="11"/>
  <c r="M73" i="2"/>
  <c r="H73" i="11" s="1"/>
  <c r="N73" i="2"/>
  <c r="D60" i="11"/>
  <c r="D59" i="11"/>
  <c r="M77" i="2"/>
  <c r="H77" i="11" s="1"/>
  <c r="O77" i="11" s="1"/>
  <c r="N77" i="2"/>
  <c r="I56" i="11"/>
  <c r="O56" i="11" s="1"/>
  <c r="N64" i="2"/>
  <c r="M64" i="2"/>
  <c r="H64" i="11" s="1"/>
  <c r="O64" i="11" s="1"/>
  <c r="I48" i="11"/>
  <c r="I47" i="11"/>
  <c r="N44" i="2"/>
  <c r="M44" i="2"/>
  <c r="H44" i="11" s="1"/>
  <c r="O44" i="11" s="1"/>
  <c r="D44" i="11"/>
  <c r="D23" i="11"/>
  <c r="N21" i="2"/>
  <c r="M21" i="2"/>
  <c r="H21" i="11" s="1"/>
  <c r="N24" i="2"/>
  <c r="M24" i="2"/>
  <c r="H24" i="11" s="1"/>
  <c r="O24" i="11" s="1"/>
  <c r="J68" i="11"/>
  <c r="F68" i="11"/>
  <c r="K68" i="11"/>
  <c r="G68" i="11"/>
  <c r="G28" i="11"/>
  <c r="F28" i="11"/>
  <c r="J28" i="11"/>
  <c r="K28" i="11"/>
  <c r="M23" i="2"/>
  <c r="H23" i="11" s="1"/>
  <c r="O23" i="11" s="1"/>
  <c r="N23" i="2"/>
  <c r="I11" i="11"/>
  <c r="N7" i="2"/>
  <c r="M7" i="2"/>
  <c r="H7" i="11" s="1"/>
  <c r="O7" i="11" s="1"/>
  <c r="F61" i="11"/>
  <c r="G61" i="11"/>
  <c r="J61" i="11"/>
  <c r="P61" i="11" s="1"/>
  <c r="K61" i="11"/>
  <c r="D85" i="11"/>
  <c r="E85" i="11"/>
  <c r="N82" i="2"/>
  <c r="M82" i="2"/>
  <c r="H82" i="11" s="1"/>
  <c r="O82" i="11" s="1"/>
  <c r="I71" i="11"/>
  <c r="I74" i="11"/>
  <c r="M70" i="2"/>
  <c r="H70" i="11" s="1"/>
  <c r="O70" i="11" s="1"/>
  <c r="N70" i="2"/>
  <c r="I63" i="11"/>
  <c r="N66" i="2"/>
  <c r="M66" i="2"/>
  <c r="H66" i="11" s="1"/>
  <c r="O66" i="11" s="1"/>
  <c r="I61" i="11"/>
  <c r="P26" i="41" s="1"/>
  <c r="M57" i="2"/>
  <c r="H57" i="11" s="1"/>
  <c r="N57" i="2"/>
  <c r="D48" i="11"/>
  <c r="M48" i="11" s="1"/>
  <c r="E48" i="11"/>
  <c r="N59" i="2"/>
  <c r="M59" i="2"/>
  <c r="H59" i="11" s="1"/>
  <c r="O59" i="11" s="1"/>
  <c r="D46" i="11"/>
  <c r="E46" i="11"/>
  <c r="D34" i="11"/>
  <c r="E34" i="11"/>
  <c r="D49" i="11"/>
  <c r="E49" i="11"/>
  <c r="D37" i="11"/>
  <c r="M33" i="2"/>
  <c r="H33" i="11" s="1"/>
  <c r="N33" i="2"/>
  <c r="I17" i="11"/>
  <c r="D26" i="11"/>
  <c r="M8" i="2"/>
  <c r="H8" i="11" s="1"/>
  <c r="N8" i="2"/>
  <c r="D35" i="11"/>
  <c r="E35" i="11"/>
  <c r="D29" i="11"/>
  <c r="E29" i="11"/>
  <c r="I15" i="11"/>
  <c r="D13" i="11"/>
  <c r="E13" i="11"/>
  <c r="D12" i="11"/>
  <c r="K84" i="11"/>
  <c r="F84" i="11"/>
  <c r="G84" i="11"/>
  <c r="J84" i="11"/>
  <c r="D10" i="11"/>
  <c r="E10" i="11"/>
  <c r="D25" i="11"/>
  <c r="E25" i="11"/>
  <c r="D17" i="11"/>
  <c r="P20" i="41"/>
  <c r="N26" i="2"/>
  <c r="M26" i="2"/>
  <c r="H26" i="11" s="1"/>
  <c r="O26" i="11" s="1"/>
  <c r="I8" i="11"/>
  <c r="M19" i="2"/>
  <c r="H19" i="11" s="1"/>
  <c r="O19" i="11" s="1"/>
  <c r="N19" i="2"/>
  <c r="D7" i="11"/>
  <c r="E7" i="11"/>
  <c r="D8" i="11"/>
  <c r="M8" i="11" s="1"/>
  <c r="E8" i="11"/>
  <c r="I18" i="11"/>
  <c r="K23" i="11"/>
  <c r="G23" i="11"/>
  <c r="J23" i="11"/>
  <c r="F23" i="11"/>
  <c r="F14" i="11"/>
  <c r="G14" i="11"/>
  <c r="J14" i="11"/>
  <c r="K14" i="11"/>
  <c r="G9" i="11"/>
  <c r="N20" i="41" s="1"/>
  <c r="K9" i="11"/>
  <c r="R20" i="41" s="1"/>
  <c r="F9" i="11"/>
  <c r="J9" i="11"/>
  <c r="J42" i="11"/>
  <c r="K42" i="11"/>
  <c r="F42" i="11"/>
  <c r="G42" i="11"/>
  <c r="G35" i="11"/>
  <c r="F35" i="11"/>
  <c r="N35" i="11" s="1"/>
  <c r="K35" i="11"/>
  <c r="J35" i="11"/>
  <c r="K74" i="11"/>
  <c r="G74" i="11"/>
  <c r="F74" i="11"/>
  <c r="J74" i="11"/>
  <c r="J75" i="11"/>
  <c r="G75" i="11"/>
  <c r="K75" i="11"/>
  <c r="F75" i="11"/>
  <c r="J66" i="11"/>
  <c r="G66" i="11"/>
  <c r="K66" i="11"/>
  <c r="F66" i="11"/>
  <c r="J63" i="11"/>
  <c r="K63" i="11"/>
  <c r="G63" i="11"/>
  <c r="F63" i="11"/>
  <c r="F8" i="11"/>
  <c r="K8" i="11"/>
  <c r="J8" i="11"/>
  <c r="G8" i="11"/>
  <c r="K38" i="11"/>
  <c r="G38" i="11"/>
  <c r="J38" i="11"/>
  <c r="F38" i="11"/>
  <c r="I80" i="11"/>
  <c r="D80" i="11"/>
  <c r="E80" i="11"/>
  <c r="I75" i="11"/>
  <c r="M71" i="2"/>
  <c r="H71" i="11" s="1"/>
  <c r="O71" i="11" s="1"/>
  <c r="N71" i="2"/>
  <c r="M63" i="2"/>
  <c r="H63" i="11" s="1"/>
  <c r="N63" i="2"/>
  <c r="D63" i="11"/>
  <c r="E63" i="11"/>
  <c r="M61" i="2"/>
  <c r="H61" i="11" s="1"/>
  <c r="O61" i="11" s="1"/>
  <c r="N61" i="2"/>
  <c r="N68" i="2"/>
  <c r="M68" i="2"/>
  <c r="H68" i="11" s="1"/>
  <c r="O68" i="11" s="1"/>
  <c r="I46" i="11"/>
  <c r="D47" i="11"/>
  <c r="E47" i="11"/>
  <c r="D50" i="11"/>
  <c r="E50" i="11"/>
  <c r="M39" i="2"/>
  <c r="H39" i="11" s="1"/>
  <c r="O39" i="11" s="1"/>
  <c r="N39" i="2"/>
  <c r="I32" i="11"/>
  <c r="D39" i="11"/>
  <c r="E39" i="11"/>
  <c r="I30" i="11"/>
  <c r="I21" i="11"/>
  <c r="M17" i="2"/>
  <c r="H17" i="11" s="1"/>
  <c r="N17" i="2"/>
  <c r="N12" i="2"/>
  <c r="M12" i="2"/>
  <c r="H12" i="11" s="1"/>
  <c r="O12" i="11" s="1"/>
  <c r="D24" i="11"/>
  <c r="E24" i="11"/>
  <c r="M37" i="2"/>
  <c r="H37" i="11" s="1"/>
  <c r="O37" i="11" s="1"/>
  <c r="N37" i="2"/>
  <c r="G60" i="11"/>
  <c r="F60" i="11"/>
  <c r="K60" i="11"/>
  <c r="J60" i="11"/>
  <c r="P60" i="11" s="1"/>
  <c r="F85" i="11"/>
  <c r="G85" i="11"/>
  <c r="K85" i="11"/>
  <c r="J85" i="11"/>
  <c r="D65" i="9"/>
  <c r="E62" i="9"/>
  <c r="D77" i="9"/>
  <c r="E32" i="9"/>
  <c r="D32" i="9"/>
  <c r="D76" i="9"/>
  <c r="E79" i="9"/>
  <c r="F38" i="9"/>
  <c r="F41" i="9"/>
  <c r="E26" i="9"/>
  <c r="E17" i="9"/>
  <c r="E19" i="9"/>
  <c r="E22" i="9"/>
  <c r="E15" i="9"/>
  <c r="E20" i="9"/>
  <c r="E44" i="9"/>
  <c r="D52" i="9"/>
  <c r="D39" i="9"/>
  <c r="D42" i="9"/>
  <c r="D85" i="9"/>
  <c r="D67" i="9"/>
  <c r="D41" i="9"/>
  <c r="D82" i="9"/>
  <c r="D29" i="9"/>
  <c r="D43" i="9"/>
  <c r="D34" i="9"/>
  <c r="D25" i="9"/>
  <c r="D74" i="9"/>
  <c r="D16" i="9"/>
  <c r="D48" i="9"/>
  <c r="D22" i="9"/>
  <c r="E66" i="9"/>
  <c r="F44" i="9"/>
  <c r="F43" i="9"/>
  <c r="E52" i="9"/>
  <c r="E35" i="9"/>
  <c r="E54" i="9"/>
  <c r="E70" i="9"/>
  <c r="E45" i="9"/>
  <c r="E41" i="9"/>
  <c r="D27" i="9"/>
  <c r="D80" i="9"/>
  <c r="D54" i="9"/>
  <c r="D73" i="9"/>
  <c r="D56" i="9"/>
  <c r="D58" i="9"/>
  <c r="D28" i="9"/>
  <c r="D30" i="9"/>
  <c r="D45" i="9"/>
  <c r="E67" i="9"/>
  <c r="E37" i="9"/>
  <c r="E74" i="9"/>
  <c r="E82" i="9"/>
  <c r="E80" i="9"/>
  <c r="E60" i="9"/>
  <c r="E16" i="9"/>
  <c r="E78" i="9"/>
  <c r="E57" i="9"/>
  <c r="E73" i="9"/>
  <c r="E27" i="9"/>
  <c r="E38" i="9"/>
  <c r="E43" i="9"/>
  <c r="D68" i="9"/>
  <c r="D70" i="9"/>
  <c r="E48" i="9"/>
  <c r="E63" i="9"/>
  <c r="E71" i="9"/>
  <c r="E36" i="9"/>
  <c r="E75" i="9"/>
  <c r="E31" i="9"/>
  <c r="E53" i="9"/>
  <c r="E50" i="9"/>
  <c r="E58" i="9"/>
  <c r="E68" i="9"/>
  <c r="E64" i="9"/>
  <c r="E61" i="9"/>
  <c r="E55" i="9"/>
  <c r="E42" i="9"/>
  <c r="E46" i="9"/>
  <c r="E39" i="9"/>
  <c r="E23" i="9"/>
  <c r="E28" i="9"/>
  <c r="E56" i="9"/>
  <c r="E40" i="9"/>
  <c r="D51" i="9"/>
  <c r="D18" i="9"/>
  <c r="D60" i="9"/>
  <c r="D75" i="9"/>
  <c r="D81" i="9"/>
  <c r="D66" i="9"/>
  <c r="D79" i="9"/>
  <c r="D59" i="9"/>
  <c r="D38" i="9"/>
  <c r="D21" i="9"/>
  <c r="D17" i="9"/>
  <c r="D83" i="9"/>
  <c r="D35" i="9"/>
  <c r="D37" i="9"/>
  <c r="D53" i="9"/>
  <c r="D33" i="9"/>
  <c r="D71" i="9"/>
  <c r="D23" i="9"/>
  <c r="F40" i="9"/>
  <c r="E65" i="9"/>
  <c r="D62" i="9"/>
  <c r="E69" i="9"/>
  <c r="F39" i="9"/>
  <c r="E51" i="9"/>
  <c r="E85" i="9"/>
  <c r="E34" i="9"/>
  <c r="E33" i="9"/>
  <c r="D23" i="41" s="1"/>
  <c r="F42" i="9"/>
  <c r="E81" i="9"/>
  <c r="E49" i="9"/>
  <c r="E30" i="9"/>
  <c r="E47" i="9"/>
  <c r="E84" i="9"/>
  <c r="E59" i="9"/>
  <c r="E21" i="9"/>
  <c r="E83" i="9"/>
  <c r="E76" i="9"/>
  <c r="E29" i="9"/>
  <c r="E24" i="9"/>
  <c r="E77" i="9"/>
  <c r="E25" i="9"/>
  <c r="D22" i="41" s="1"/>
  <c r="F45" i="9"/>
  <c r="D72" i="9"/>
  <c r="D15" i="9"/>
  <c r="D46" i="9"/>
  <c r="D78" i="9"/>
  <c r="D24" i="9"/>
  <c r="D84" i="9"/>
  <c r="D64" i="9"/>
  <c r="D55" i="9"/>
  <c r="D69" i="9"/>
  <c r="D47" i="9"/>
  <c r="D50" i="9"/>
  <c r="C25" i="41" s="1"/>
  <c r="D40" i="9"/>
  <c r="D61" i="9"/>
  <c r="D57" i="9"/>
  <c r="D19" i="9"/>
  <c r="D63" i="9"/>
  <c r="D36" i="9"/>
  <c r="D20" i="9"/>
  <c r="D31" i="9"/>
  <c r="F57" i="9"/>
  <c r="F71" i="9"/>
  <c r="F35" i="9"/>
  <c r="F55" i="9"/>
  <c r="F72" i="9"/>
  <c r="F34" i="9"/>
  <c r="F61" i="9"/>
  <c r="F80" i="9"/>
  <c r="F33" i="9"/>
  <c r="F84" i="9"/>
  <c r="F48" i="9"/>
  <c r="F81" i="9"/>
  <c r="F69" i="9"/>
  <c r="F22" i="9"/>
  <c r="F25" i="9"/>
  <c r="F19" i="9"/>
  <c r="F24" i="9"/>
  <c r="F37" i="9"/>
  <c r="F65" i="9"/>
  <c r="F30" i="9"/>
  <c r="F83" i="9"/>
  <c r="F68" i="9"/>
  <c r="F82" i="9"/>
  <c r="F78" i="9"/>
  <c r="F36" i="9"/>
  <c r="F32" i="9"/>
  <c r="F53" i="9"/>
  <c r="F27" i="9"/>
  <c r="F16" i="9"/>
  <c r="F52" i="9"/>
  <c r="F26" i="9"/>
  <c r="F31" i="9"/>
  <c r="F74" i="9"/>
  <c r="F76" i="9"/>
  <c r="F60" i="9"/>
  <c r="F64" i="9"/>
  <c r="F47" i="9"/>
  <c r="F46" i="9"/>
  <c r="F66" i="9"/>
  <c r="F67" i="9"/>
  <c r="F18" i="9"/>
  <c r="F62" i="9"/>
  <c r="F20" i="9"/>
  <c r="F21" i="9"/>
  <c r="F23" i="9"/>
  <c r="F51" i="9"/>
  <c r="F15" i="9"/>
  <c r="F54" i="9"/>
  <c r="F77" i="9"/>
  <c r="F50" i="9"/>
  <c r="F75" i="9"/>
  <c r="F79" i="9"/>
  <c r="F63" i="9"/>
  <c r="F85" i="9"/>
  <c r="F56" i="9"/>
  <c r="F49" i="9"/>
  <c r="F73" i="9"/>
  <c r="F59" i="9"/>
  <c r="F58" i="9"/>
  <c r="F70" i="9"/>
  <c r="F14" i="9"/>
  <c r="F17" i="9"/>
  <c r="F28" i="9"/>
  <c r="F29" i="9"/>
  <c r="M78" i="11" l="1"/>
  <c r="N12" i="11"/>
  <c r="P46" i="11"/>
  <c r="N56" i="11"/>
  <c r="P29" i="11"/>
  <c r="P72" i="11"/>
  <c r="D27" i="41"/>
  <c r="N54" i="11"/>
  <c r="P44" i="11"/>
  <c r="P77" i="11"/>
  <c r="P67" i="11"/>
  <c r="M63" i="11"/>
  <c r="N8" i="11"/>
  <c r="N47" i="11"/>
  <c r="P59" i="11"/>
  <c r="E62" i="11"/>
  <c r="N44" i="11"/>
  <c r="P15" i="11"/>
  <c r="P18" i="11"/>
  <c r="M62" i="11"/>
  <c r="O63" i="11"/>
  <c r="P38" i="11"/>
  <c r="N42" i="11"/>
  <c r="P14" i="11"/>
  <c r="P23" i="11"/>
  <c r="M85" i="11"/>
  <c r="P76" i="11"/>
  <c r="N72" i="11"/>
  <c r="P55" i="11"/>
  <c r="N37" i="11"/>
  <c r="E32" i="11"/>
  <c r="P78" i="11"/>
  <c r="E17" i="11"/>
  <c r="M10" i="11"/>
  <c r="N84" i="11"/>
  <c r="N68" i="11"/>
  <c r="N50" i="11"/>
  <c r="N58" i="11"/>
  <c r="N79" i="11"/>
  <c r="P64" i="11"/>
  <c r="P21" i="11"/>
  <c r="N71" i="11"/>
  <c r="N7" i="11"/>
  <c r="P11" i="11"/>
  <c r="P34" i="11"/>
  <c r="N18" i="11"/>
  <c r="E28" i="41"/>
  <c r="M7" i="11"/>
  <c r="P68" i="11"/>
  <c r="M84" i="11"/>
  <c r="P58" i="11"/>
  <c r="P82" i="11"/>
  <c r="P71" i="11"/>
  <c r="P70" i="11"/>
  <c r="P31" i="11"/>
  <c r="N43" i="11"/>
  <c r="N20" i="11"/>
  <c r="N76" i="11"/>
  <c r="N53" i="11"/>
  <c r="N51" i="11"/>
  <c r="P52" i="11"/>
  <c r="N11" i="11"/>
  <c r="P40" i="11"/>
  <c r="E60" i="11"/>
  <c r="P7" i="11"/>
  <c r="M28" i="11"/>
  <c r="N10" i="11"/>
  <c r="N32" i="11"/>
  <c r="E67" i="11"/>
  <c r="M67" i="11" s="1"/>
  <c r="N30" i="11"/>
  <c r="P83" i="11"/>
  <c r="M55" i="11"/>
  <c r="N29" i="11"/>
  <c r="X6" i="2"/>
  <c r="K6" i="2" s="1"/>
  <c r="E25" i="41"/>
  <c r="D29" i="41"/>
  <c r="C29" i="41"/>
  <c r="D26" i="41"/>
  <c r="C22" i="41"/>
  <c r="D21" i="41"/>
  <c r="O8" i="11"/>
  <c r="R8" i="11" s="1"/>
  <c r="M49" i="11"/>
  <c r="N23" i="41"/>
  <c r="R27" i="41"/>
  <c r="E66" i="11"/>
  <c r="E64" i="11"/>
  <c r="E9" i="11"/>
  <c r="P37" i="11"/>
  <c r="P19" i="11"/>
  <c r="N24" i="11"/>
  <c r="E69" i="11"/>
  <c r="R22" i="41"/>
  <c r="M26" i="41"/>
  <c r="N57" i="11"/>
  <c r="N34" i="11"/>
  <c r="P17" i="11"/>
  <c r="Q21" i="41"/>
  <c r="N25" i="41"/>
  <c r="O11" i="11"/>
  <c r="N29" i="41"/>
  <c r="N24" i="41"/>
  <c r="P27" i="11"/>
  <c r="M28" i="41"/>
  <c r="N73" i="11"/>
  <c r="E71" i="11"/>
  <c r="E38" i="11"/>
  <c r="M38" i="11" s="1"/>
  <c r="E81" i="11"/>
  <c r="E21" i="41"/>
  <c r="E27" i="41"/>
  <c r="E22" i="41"/>
  <c r="E29" i="41"/>
  <c r="E23" i="41"/>
  <c r="E26" i="41"/>
  <c r="C26" i="41"/>
  <c r="C23" i="41"/>
  <c r="AA6" i="2"/>
  <c r="O6" i="2" s="1"/>
  <c r="I6" i="11" s="1"/>
  <c r="C24" i="41"/>
  <c r="O21" i="41"/>
  <c r="O17" i="11"/>
  <c r="M47" i="11"/>
  <c r="M80" i="11"/>
  <c r="P63" i="11"/>
  <c r="S63" i="11" s="1"/>
  <c r="P66" i="11"/>
  <c r="P75" i="11"/>
  <c r="P42" i="11"/>
  <c r="N14" i="11"/>
  <c r="E12" i="11"/>
  <c r="M12" i="11" s="1"/>
  <c r="M13" i="11"/>
  <c r="E26" i="11"/>
  <c r="M26" i="11" s="1"/>
  <c r="O33" i="11"/>
  <c r="O23" i="41"/>
  <c r="U23" i="41" s="1"/>
  <c r="K25" i="41"/>
  <c r="M46" i="11"/>
  <c r="O57" i="11"/>
  <c r="O26" i="41"/>
  <c r="U26" i="41" s="1"/>
  <c r="N61" i="11"/>
  <c r="O21" i="11"/>
  <c r="E59" i="11"/>
  <c r="O75" i="11"/>
  <c r="E33" i="11"/>
  <c r="S78" i="11"/>
  <c r="R78" i="11"/>
  <c r="P13" i="11"/>
  <c r="N36" i="11"/>
  <c r="R23" i="41"/>
  <c r="N82" i="11"/>
  <c r="R56" i="11"/>
  <c r="Q27" i="41"/>
  <c r="V27" i="41" s="1"/>
  <c r="P65" i="11"/>
  <c r="N64" i="11"/>
  <c r="N39" i="11"/>
  <c r="N70" i="11"/>
  <c r="P43" i="11"/>
  <c r="O22" i="41"/>
  <c r="O25" i="11"/>
  <c r="E57" i="11"/>
  <c r="M52" i="11"/>
  <c r="M64" i="11"/>
  <c r="R64" i="11" s="1"/>
  <c r="P20" i="11"/>
  <c r="N69" i="11"/>
  <c r="M11" i="11"/>
  <c r="E20" i="11"/>
  <c r="N80" i="11"/>
  <c r="N55" i="11"/>
  <c r="P54" i="11"/>
  <c r="K20" i="41"/>
  <c r="M9" i="11"/>
  <c r="N19" i="11"/>
  <c r="P51" i="11"/>
  <c r="M18" i="11"/>
  <c r="E42" i="11"/>
  <c r="M42" i="11" s="1"/>
  <c r="O49" i="11"/>
  <c r="O25" i="41"/>
  <c r="U25" i="41" s="1"/>
  <c r="E40" i="41" s="1"/>
  <c r="P27" i="41"/>
  <c r="E79" i="11"/>
  <c r="M79" i="11" s="1"/>
  <c r="E82" i="11"/>
  <c r="M82" i="11" s="1"/>
  <c r="N52" i="11"/>
  <c r="N45" i="11"/>
  <c r="M22" i="41"/>
  <c r="N25" i="11"/>
  <c r="R26" i="41"/>
  <c r="P62" i="11"/>
  <c r="S62" i="11" s="1"/>
  <c r="P16" i="11"/>
  <c r="O18" i="11"/>
  <c r="N17" i="11"/>
  <c r="M21" i="41"/>
  <c r="N40" i="11"/>
  <c r="N49" i="11"/>
  <c r="M25" i="41"/>
  <c r="T25" i="41" s="1"/>
  <c r="O32" i="11"/>
  <c r="E53" i="11"/>
  <c r="E58" i="11"/>
  <c r="M58" i="11" s="1"/>
  <c r="N77" i="11"/>
  <c r="N67" i="11"/>
  <c r="Q29" i="41"/>
  <c r="P81" i="11"/>
  <c r="N41" i="11"/>
  <c r="M24" i="41"/>
  <c r="T24" i="41" s="1"/>
  <c r="N27" i="11"/>
  <c r="Q28" i="41"/>
  <c r="P73" i="11"/>
  <c r="P22" i="11"/>
  <c r="S22" i="11" s="1"/>
  <c r="N48" i="11"/>
  <c r="M71" i="11"/>
  <c r="E73" i="11"/>
  <c r="K29" i="41"/>
  <c r="M81" i="11"/>
  <c r="C21" i="41"/>
  <c r="C28" i="41"/>
  <c r="D24" i="41"/>
  <c r="E24" i="41"/>
  <c r="C27" i="41"/>
  <c r="N85" i="11"/>
  <c r="R85" i="11" s="1"/>
  <c r="N60" i="11"/>
  <c r="M39" i="11"/>
  <c r="M50" i="11"/>
  <c r="N38" i="11"/>
  <c r="N63" i="11"/>
  <c r="R63" i="11" s="1"/>
  <c r="T63" i="11" s="1"/>
  <c r="N66" i="11"/>
  <c r="N75" i="11"/>
  <c r="P74" i="11"/>
  <c r="P35" i="11"/>
  <c r="Q20" i="41"/>
  <c r="V20" i="41" s="1"/>
  <c r="P9" i="11"/>
  <c r="N23" i="11"/>
  <c r="K22" i="41"/>
  <c r="M25" i="11"/>
  <c r="P84" i="11"/>
  <c r="M35" i="11"/>
  <c r="E37" i="11"/>
  <c r="M37" i="11" s="1"/>
  <c r="M34" i="11"/>
  <c r="P28" i="11"/>
  <c r="E44" i="11"/>
  <c r="M44" i="11" s="1"/>
  <c r="M59" i="11"/>
  <c r="O28" i="41"/>
  <c r="O73" i="11"/>
  <c r="O80" i="11"/>
  <c r="E19" i="11"/>
  <c r="M43" i="11"/>
  <c r="K23" i="41"/>
  <c r="M45" i="11"/>
  <c r="M65" i="11"/>
  <c r="K27" i="41"/>
  <c r="N13" i="11"/>
  <c r="P36" i="11"/>
  <c r="P47" i="11"/>
  <c r="P50" i="11"/>
  <c r="N59" i="11"/>
  <c r="P33" i="11"/>
  <c r="Q23" i="41"/>
  <c r="V23" i="41" s="1"/>
  <c r="P79" i="11"/>
  <c r="N26" i="11"/>
  <c r="N65" i="11"/>
  <c r="M27" i="41"/>
  <c r="N21" i="11"/>
  <c r="N31" i="11"/>
  <c r="M57" i="11"/>
  <c r="K26" i="41"/>
  <c r="O74" i="11"/>
  <c r="O47" i="11"/>
  <c r="M20" i="11"/>
  <c r="P80" i="11"/>
  <c r="N46" i="11"/>
  <c r="P24" i="11"/>
  <c r="O10" i="11"/>
  <c r="R10" i="11" s="1"/>
  <c r="M41" i="11"/>
  <c r="K24" i="41"/>
  <c r="E21" i="11"/>
  <c r="M21" i="11" s="1"/>
  <c r="M32" i="11"/>
  <c r="E75" i="11"/>
  <c r="M75" i="11" s="1"/>
  <c r="P28" i="41"/>
  <c r="P45" i="11"/>
  <c r="N22" i="41"/>
  <c r="P10" i="11"/>
  <c r="S10" i="11" s="1"/>
  <c r="P32" i="11"/>
  <c r="N26" i="41"/>
  <c r="N62" i="11"/>
  <c r="R62" i="11" s="1"/>
  <c r="T62" i="11" s="1"/>
  <c r="N16" i="11"/>
  <c r="R21" i="41"/>
  <c r="P49" i="11"/>
  <c r="Q25" i="41"/>
  <c r="M16" i="11"/>
  <c r="E15" i="11"/>
  <c r="M15" i="11" s="1"/>
  <c r="O29" i="11"/>
  <c r="O41" i="11"/>
  <c r="O24" i="41"/>
  <c r="U24" i="41" s="1"/>
  <c r="M53" i="11"/>
  <c r="O46" i="11"/>
  <c r="E68" i="11"/>
  <c r="L27" i="41" s="1"/>
  <c r="O29" i="41"/>
  <c r="U29" i="41" s="1"/>
  <c r="E44" i="41" s="1"/>
  <c r="O81" i="11"/>
  <c r="N81" i="11"/>
  <c r="M29" i="41"/>
  <c r="T29" i="41" s="1"/>
  <c r="D44" i="41" s="1"/>
  <c r="P41" i="11"/>
  <c r="Q24" i="41"/>
  <c r="R28" i="41"/>
  <c r="E14" i="11"/>
  <c r="K28" i="41"/>
  <c r="D25" i="41"/>
  <c r="D28" i="41"/>
  <c r="Q6" i="2"/>
  <c r="E6" i="2" s="1"/>
  <c r="P85" i="11"/>
  <c r="S85" i="11" s="1"/>
  <c r="M24" i="11"/>
  <c r="P8" i="11"/>
  <c r="S8" i="11" s="1"/>
  <c r="N74" i="11"/>
  <c r="N9" i="11"/>
  <c r="M20" i="41"/>
  <c r="T20" i="41" s="1"/>
  <c r="S7" i="11"/>
  <c r="R7" i="11"/>
  <c r="K21" i="41"/>
  <c r="M17" i="11"/>
  <c r="M29" i="11"/>
  <c r="P21" i="41"/>
  <c r="S48" i="11"/>
  <c r="N28" i="11"/>
  <c r="E23" i="11"/>
  <c r="M23" i="11" s="1"/>
  <c r="M60" i="11"/>
  <c r="M72" i="11"/>
  <c r="R72" i="11" s="1"/>
  <c r="R84" i="11"/>
  <c r="S84" i="11"/>
  <c r="M19" i="11"/>
  <c r="M30" i="11"/>
  <c r="E61" i="11"/>
  <c r="M61" i="11" s="1"/>
  <c r="E83" i="11"/>
  <c r="M83" i="11" s="1"/>
  <c r="M6" i="2"/>
  <c r="N6" i="2"/>
  <c r="P12" i="11"/>
  <c r="M23" i="41"/>
  <c r="T23" i="41" s="1"/>
  <c r="D38" i="41" s="1"/>
  <c r="N33" i="11"/>
  <c r="P26" i="11"/>
  <c r="P56" i="11"/>
  <c r="N27" i="41"/>
  <c r="S64" i="11"/>
  <c r="P30" i="11"/>
  <c r="P39" i="11"/>
  <c r="N83" i="11"/>
  <c r="M36" i="11"/>
  <c r="M66" i="11"/>
  <c r="E54" i="11"/>
  <c r="M54" i="11" s="1"/>
  <c r="R55" i="11"/>
  <c r="S55" i="11"/>
  <c r="S56" i="11"/>
  <c r="O9" i="11"/>
  <c r="O20" i="41"/>
  <c r="U20" i="41" s="1"/>
  <c r="R28" i="11"/>
  <c r="S28" i="11"/>
  <c r="E31" i="11"/>
  <c r="M31" i="11" s="1"/>
  <c r="P22" i="41"/>
  <c r="O65" i="11"/>
  <c r="O27" i="41"/>
  <c r="U27" i="41" s="1"/>
  <c r="M69" i="11"/>
  <c r="E77" i="11"/>
  <c r="M77" i="11" s="1"/>
  <c r="R77" i="11" s="1"/>
  <c r="E74" i="11"/>
  <c r="M74" i="11" s="1"/>
  <c r="S52" i="11"/>
  <c r="P25" i="11"/>
  <c r="Q22" i="41"/>
  <c r="V22" i="41" s="1"/>
  <c r="P57" i="11"/>
  <c r="Q26" i="41"/>
  <c r="V26" i="41" s="1"/>
  <c r="O15" i="11"/>
  <c r="N21" i="41"/>
  <c r="R25" i="41"/>
  <c r="O30" i="11"/>
  <c r="E40" i="11"/>
  <c r="M40" i="11" s="1"/>
  <c r="E51" i="11"/>
  <c r="M51" i="11" s="1"/>
  <c r="R29" i="41"/>
  <c r="R24" i="41"/>
  <c r="N15" i="11"/>
  <c r="N28" i="41"/>
  <c r="N22" i="11"/>
  <c r="R22" i="11" s="1"/>
  <c r="T22" i="11" s="1"/>
  <c r="M14" i="11"/>
  <c r="E27" i="11"/>
  <c r="M27" i="11" s="1"/>
  <c r="O36" i="11"/>
  <c r="O48" i="11"/>
  <c r="R48" i="11" s="1"/>
  <c r="E76" i="11"/>
  <c r="M76" i="11" s="1"/>
  <c r="E70" i="11"/>
  <c r="M70" i="11" s="1"/>
  <c r="G33" i="9"/>
  <c r="H38" i="9"/>
  <c r="G63" i="9"/>
  <c r="G84" i="9"/>
  <c r="G82" i="9"/>
  <c r="G54" i="9"/>
  <c r="G50" i="9"/>
  <c r="G38" i="9"/>
  <c r="G40" i="9"/>
  <c r="G52" i="9"/>
  <c r="G16" i="9"/>
  <c r="G23" i="9"/>
  <c r="G31" i="9"/>
  <c r="G74" i="9"/>
  <c r="G79" i="9"/>
  <c r="G46" i="9"/>
  <c r="G76" i="9"/>
  <c r="G24" i="9"/>
  <c r="G28" i="9"/>
  <c r="G19" i="9"/>
  <c r="G68" i="9"/>
  <c r="H43" i="9"/>
  <c r="G85" i="9"/>
  <c r="G75" i="9"/>
  <c r="G65" i="9"/>
  <c r="G17" i="9"/>
  <c r="G60" i="9"/>
  <c r="G34" i="9"/>
  <c r="G43" i="9"/>
  <c r="G41" i="9"/>
  <c r="G62" i="9"/>
  <c r="G51" i="9"/>
  <c r="G26" i="9"/>
  <c r="G59" i="9"/>
  <c r="G47" i="9"/>
  <c r="G55" i="9"/>
  <c r="G73" i="9"/>
  <c r="G61" i="9"/>
  <c r="G37" i="9"/>
  <c r="G15" i="9"/>
  <c r="G29" i="9"/>
  <c r="G45" i="9"/>
  <c r="G14" i="9"/>
  <c r="G48" i="9"/>
  <c r="H40" i="9"/>
  <c r="H41" i="9"/>
  <c r="G66" i="9"/>
  <c r="G81" i="9"/>
  <c r="G83" i="9"/>
  <c r="G71" i="9"/>
  <c r="G39" i="9"/>
  <c r="G42" i="9"/>
  <c r="G67" i="9"/>
  <c r="G69" i="9"/>
  <c r="G72" i="9"/>
  <c r="G80" i="9"/>
  <c r="G56" i="9"/>
  <c r="G77" i="9"/>
  <c r="G25" i="9"/>
  <c r="H45" i="9"/>
  <c r="G18" i="9"/>
  <c r="H44" i="9"/>
  <c r="G58" i="9"/>
  <c r="H39" i="9"/>
  <c r="H42" i="9"/>
  <c r="G32" i="9"/>
  <c r="G64" i="9"/>
  <c r="G36" i="9"/>
  <c r="G49" i="9"/>
  <c r="G44" i="9"/>
  <c r="G53" i="9"/>
  <c r="G35" i="9"/>
  <c r="G30" i="9"/>
  <c r="G57" i="9"/>
  <c r="F26" i="41" s="1"/>
  <c r="F41" i="41" s="1"/>
  <c r="G70" i="9"/>
  <c r="G78" i="9"/>
  <c r="G21" i="9"/>
  <c r="G27" i="9"/>
  <c r="G20" i="9"/>
  <c r="G22" i="9"/>
  <c r="H18" i="9"/>
  <c r="H83" i="9"/>
  <c r="H51" i="9"/>
  <c r="I16" i="9"/>
  <c r="H68" i="9"/>
  <c r="H49" i="9"/>
  <c r="H34" i="9"/>
  <c r="H32" i="9"/>
  <c r="I78" i="9"/>
  <c r="H71" i="9"/>
  <c r="I52" i="9"/>
  <c r="H50" i="9"/>
  <c r="I14" i="9"/>
  <c r="I74" i="9"/>
  <c r="H66" i="9"/>
  <c r="H82" i="9"/>
  <c r="I72" i="9"/>
  <c r="H19" i="9"/>
  <c r="H33" i="9"/>
  <c r="I46" i="9"/>
  <c r="H15" i="9"/>
  <c r="H62" i="9"/>
  <c r="I61" i="9"/>
  <c r="I37" i="9"/>
  <c r="H26" i="9"/>
  <c r="H54" i="9"/>
  <c r="I21" i="9"/>
  <c r="H25" i="9"/>
  <c r="I17" i="9"/>
  <c r="I24" i="9"/>
  <c r="H22" i="9"/>
  <c r="I60" i="9"/>
  <c r="I18" i="9"/>
  <c r="I43" i="9"/>
  <c r="I69" i="9"/>
  <c r="I20" i="9"/>
  <c r="I57" i="9"/>
  <c r="I68" i="9"/>
  <c r="I49" i="9"/>
  <c r="I39" i="9"/>
  <c r="H77" i="9"/>
  <c r="H47" i="9"/>
  <c r="I50" i="9"/>
  <c r="H74" i="9"/>
  <c r="I44" i="9"/>
  <c r="I66" i="9"/>
  <c r="I82" i="9"/>
  <c r="I41" i="9"/>
  <c r="H72" i="9"/>
  <c r="H30" i="9"/>
  <c r="I55" i="9"/>
  <c r="I79" i="9"/>
  <c r="H85" i="9"/>
  <c r="H48" i="9"/>
  <c r="I59" i="9"/>
  <c r="I33" i="9"/>
  <c r="H58" i="9"/>
  <c r="H55" i="9"/>
  <c r="H23" i="9"/>
  <c r="I56" i="9"/>
  <c r="I25" i="9"/>
  <c r="I26" i="9"/>
  <c r="H56" i="9"/>
  <c r="I29" i="9"/>
  <c r="I45" i="9"/>
  <c r="I22" i="9"/>
  <c r="H24" i="9"/>
  <c r="H53" i="9"/>
  <c r="H81" i="9"/>
  <c r="I35" i="9"/>
  <c r="H69" i="9"/>
  <c r="H20" i="9"/>
  <c r="H70" i="9"/>
  <c r="H84" i="9"/>
  <c r="I54" i="9"/>
  <c r="I76" i="9"/>
  <c r="I77" i="9"/>
  <c r="I42" i="9"/>
  <c r="I47" i="9"/>
  <c r="H61" i="9"/>
  <c r="H64" i="9"/>
  <c r="I80" i="9"/>
  <c r="H36" i="9"/>
  <c r="I75" i="9"/>
  <c r="I31" i="9"/>
  <c r="H65" i="9"/>
  <c r="I30" i="9"/>
  <c r="H73" i="9"/>
  <c r="H79" i="9"/>
  <c r="I67" i="9"/>
  <c r="I48" i="9"/>
  <c r="I63" i="9"/>
  <c r="I58" i="9"/>
  <c r="H29" i="9"/>
  <c r="I85" i="9"/>
  <c r="H35" i="9"/>
  <c r="H63" i="9"/>
  <c r="H57" i="9"/>
  <c r="H59" i="9"/>
  <c r="I28" i="9"/>
  <c r="I27" i="9"/>
  <c r="H27" i="9"/>
  <c r="H60" i="9"/>
  <c r="I53" i="9"/>
  <c r="I81" i="9"/>
  <c r="I83" i="9"/>
  <c r="I51" i="9"/>
  <c r="H16" i="9"/>
  <c r="I70" i="9"/>
  <c r="I84" i="9"/>
  <c r="I34" i="9"/>
  <c r="H76" i="9"/>
  <c r="I32" i="9"/>
  <c r="H78" i="9"/>
  <c r="I71" i="9"/>
  <c r="H52" i="9"/>
  <c r="I40" i="9"/>
  <c r="I64" i="9"/>
  <c r="H14" i="9"/>
  <c r="H80" i="9"/>
  <c r="I36" i="9"/>
  <c r="H75" i="9"/>
  <c r="H67" i="9"/>
  <c r="I65" i="9"/>
  <c r="H27" i="41" s="1"/>
  <c r="I38" i="9"/>
  <c r="I19" i="9"/>
  <c r="I73" i="9"/>
  <c r="H28" i="41" s="1"/>
  <c r="H37" i="9"/>
  <c r="H46" i="9"/>
  <c r="I15" i="9"/>
  <c r="I62" i="9"/>
  <c r="H31" i="9"/>
  <c r="H17" i="9"/>
  <c r="I23" i="9"/>
  <c r="H28" i="9"/>
  <c r="H21" i="9"/>
  <c r="D10" i="9"/>
  <c r="D7" i="9"/>
  <c r="D9" i="9"/>
  <c r="T84" i="11" l="1"/>
  <c r="S77" i="11"/>
  <c r="T28" i="11"/>
  <c r="D39" i="41"/>
  <c r="T77" i="11"/>
  <c r="T10" i="11"/>
  <c r="L21" i="41"/>
  <c r="S21" i="41" s="1"/>
  <c r="T7" i="11"/>
  <c r="S27" i="41"/>
  <c r="Y27" i="41" s="1"/>
  <c r="S54" i="11"/>
  <c r="R54" i="11"/>
  <c r="T85" i="11"/>
  <c r="S12" i="11"/>
  <c r="R12" i="11"/>
  <c r="S23" i="11"/>
  <c r="R23" i="11"/>
  <c r="G21" i="41"/>
  <c r="G27" i="41"/>
  <c r="H22" i="41"/>
  <c r="H25" i="41"/>
  <c r="G23" i="41"/>
  <c r="F28" i="41"/>
  <c r="F27" i="41"/>
  <c r="F42" i="41" s="1"/>
  <c r="F23" i="41"/>
  <c r="F38" i="41" s="1"/>
  <c r="S76" i="11"/>
  <c r="R76" i="11"/>
  <c r="T76" i="11" s="1"/>
  <c r="R14" i="11"/>
  <c r="S14" i="11"/>
  <c r="S40" i="11"/>
  <c r="R40" i="11"/>
  <c r="T40" i="11" s="1"/>
  <c r="T55" i="11"/>
  <c r="R30" i="11"/>
  <c r="S30" i="11"/>
  <c r="R16" i="11"/>
  <c r="S16" i="11"/>
  <c r="S21" i="11"/>
  <c r="R21" i="11"/>
  <c r="T21" i="11" s="1"/>
  <c r="R20" i="11"/>
  <c r="S20" i="11"/>
  <c r="S57" i="11"/>
  <c r="R57" i="11"/>
  <c r="T57" i="11" s="1"/>
  <c r="S65" i="11"/>
  <c r="R65" i="11"/>
  <c r="S59" i="11"/>
  <c r="R59" i="11"/>
  <c r="T59" i="11" s="1"/>
  <c r="S71" i="11"/>
  <c r="R71" i="11"/>
  <c r="V28" i="41"/>
  <c r="M68" i="11"/>
  <c r="D40" i="41"/>
  <c r="R52" i="11"/>
  <c r="T52" i="11" s="1"/>
  <c r="L24" i="41"/>
  <c r="S24" i="41" s="1"/>
  <c r="C39" i="41" s="1"/>
  <c r="T64" i="11"/>
  <c r="U22" i="41"/>
  <c r="E37" i="41" s="1"/>
  <c r="T78" i="11"/>
  <c r="R46" i="11"/>
  <c r="S46" i="11"/>
  <c r="R26" i="11"/>
  <c r="S26" i="11"/>
  <c r="R80" i="11"/>
  <c r="S80" i="11"/>
  <c r="J22" i="41"/>
  <c r="S38" i="11"/>
  <c r="R38" i="11"/>
  <c r="T26" i="41"/>
  <c r="J25" i="41"/>
  <c r="G28" i="41"/>
  <c r="H21" i="41"/>
  <c r="F29" i="41"/>
  <c r="T6" i="2"/>
  <c r="H6" i="2" s="1"/>
  <c r="S69" i="11"/>
  <c r="R69" i="11"/>
  <c r="R31" i="11"/>
  <c r="S31" i="11"/>
  <c r="S19" i="11"/>
  <c r="R19" i="11"/>
  <c r="S60" i="11"/>
  <c r="R60" i="11"/>
  <c r="S29" i="11"/>
  <c r="R29" i="11"/>
  <c r="V25" i="41"/>
  <c r="W25" i="41" s="1"/>
  <c r="G40" i="41" s="1"/>
  <c r="S45" i="11"/>
  <c r="R45" i="11"/>
  <c r="S44" i="11"/>
  <c r="R44" i="11"/>
  <c r="S34" i="11"/>
  <c r="R34" i="11"/>
  <c r="S50" i="11"/>
  <c r="R50" i="11"/>
  <c r="S81" i="11"/>
  <c r="R81" i="11"/>
  <c r="V29" i="41"/>
  <c r="W29" i="41" s="1"/>
  <c r="G44" i="41" s="1"/>
  <c r="S58" i="11"/>
  <c r="R58" i="11"/>
  <c r="R82" i="11"/>
  <c r="S82" i="11"/>
  <c r="S11" i="11"/>
  <c r="R11" i="11"/>
  <c r="S13" i="11"/>
  <c r="R13" i="11"/>
  <c r="R47" i="11"/>
  <c r="S47" i="11"/>
  <c r="E41" i="41"/>
  <c r="E42" i="41"/>
  <c r="J27" i="41"/>
  <c r="L20" i="41"/>
  <c r="S20" i="41" s="1"/>
  <c r="T8" i="11"/>
  <c r="D41" i="41"/>
  <c r="H23" i="41"/>
  <c r="H24" i="41"/>
  <c r="H26" i="41"/>
  <c r="J26" i="41" s="1"/>
  <c r="G22" i="41"/>
  <c r="W6" i="2"/>
  <c r="J6" i="2" s="1"/>
  <c r="H6" i="11" s="1"/>
  <c r="O6" i="11" s="1"/>
  <c r="V6" i="2"/>
  <c r="I6" i="2" s="1"/>
  <c r="E6" i="11" s="1"/>
  <c r="F22" i="41"/>
  <c r="F37" i="41" s="1"/>
  <c r="W26" i="41"/>
  <c r="G41" i="41" s="1"/>
  <c r="R83" i="11"/>
  <c r="S83" i="11"/>
  <c r="T48" i="11"/>
  <c r="R17" i="11"/>
  <c r="S17" i="11"/>
  <c r="S24" i="11"/>
  <c r="R24" i="11"/>
  <c r="V24" i="41"/>
  <c r="W24" i="41" s="1"/>
  <c r="G39" i="41" s="1"/>
  <c r="S75" i="11"/>
  <c r="R75" i="11"/>
  <c r="T75" i="11" s="1"/>
  <c r="R41" i="11"/>
  <c r="S41" i="11"/>
  <c r="R37" i="11"/>
  <c r="S37" i="11"/>
  <c r="R25" i="11"/>
  <c r="T25" i="11" s="1"/>
  <c r="S25" i="11"/>
  <c r="W20" i="41"/>
  <c r="R66" i="11"/>
  <c r="R39" i="11"/>
  <c r="T39" i="11" s="1"/>
  <c r="S39" i="11"/>
  <c r="C42" i="41"/>
  <c r="C36" i="41"/>
  <c r="T22" i="41"/>
  <c r="D37" i="41" s="1"/>
  <c r="S79" i="11"/>
  <c r="R79" i="11"/>
  <c r="S42" i="11"/>
  <c r="R42" i="11"/>
  <c r="S9" i="11"/>
  <c r="R9" i="11"/>
  <c r="L26" i="41"/>
  <c r="S26" i="41" s="1"/>
  <c r="L22" i="41"/>
  <c r="S66" i="11"/>
  <c r="E38" i="41"/>
  <c r="J23" i="41"/>
  <c r="J21" i="41"/>
  <c r="V21" i="41"/>
  <c r="L25" i="41"/>
  <c r="S25" i="41" s="1"/>
  <c r="J28" i="41"/>
  <c r="H29" i="41"/>
  <c r="G26" i="41"/>
  <c r="G29" i="41"/>
  <c r="G25" i="41"/>
  <c r="Y6" i="2"/>
  <c r="L6" i="2" s="1"/>
  <c r="G6" i="11" s="1"/>
  <c r="F25" i="41"/>
  <c r="F40" i="41" s="1"/>
  <c r="G24" i="41"/>
  <c r="F24" i="41"/>
  <c r="F39" i="41" s="1"/>
  <c r="F21" i="41"/>
  <c r="F36" i="41" s="1"/>
  <c r="R70" i="11"/>
  <c r="S70" i="11"/>
  <c r="S27" i="11"/>
  <c r="R27" i="11"/>
  <c r="R51" i="11"/>
  <c r="S51" i="11"/>
  <c r="R74" i="11"/>
  <c r="S74" i="11"/>
  <c r="S36" i="11"/>
  <c r="R36" i="11"/>
  <c r="S61" i="11"/>
  <c r="R61" i="11"/>
  <c r="S53" i="11"/>
  <c r="R53" i="11"/>
  <c r="T53" i="11" s="1"/>
  <c r="R15" i="11"/>
  <c r="S15" i="11"/>
  <c r="S32" i="11"/>
  <c r="R32" i="11"/>
  <c r="S72" i="11"/>
  <c r="T72" i="11" s="1"/>
  <c r="T27" i="41"/>
  <c r="D42" i="41" s="1"/>
  <c r="W23" i="41"/>
  <c r="G38" i="41" s="1"/>
  <c r="S43" i="11"/>
  <c r="R43" i="11"/>
  <c r="U28" i="41"/>
  <c r="E43" i="41" s="1"/>
  <c r="R35" i="11"/>
  <c r="S35" i="11"/>
  <c r="T35" i="11" s="1"/>
  <c r="S22" i="41"/>
  <c r="E39" i="41"/>
  <c r="M73" i="11"/>
  <c r="L28" i="41"/>
  <c r="S28" i="41" s="1"/>
  <c r="T21" i="41"/>
  <c r="R18" i="11"/>
  <c r="S18" i="11"/>
  <c r="T56" i="11"/>
  <c r="M33" i="11"/>
  <c r="L23" i="41"/>
  <c r="S23" i="41" s="1"/>
  <c r="C38" i="41" s="1"/>
  <c r="U21" i="41"/>
  <c r="E36" i="41" s="1"/>
  <c r="J29" i="41"/>
  <c r="L29" i="41"/>
  <c r="S29" i="41" s="1"/>
  <c r="C44" i="41" s="1"/>
  <c r="T28" i="41"/>
  <c r="D43" i="41" s="1"/>
  <c r="R67" i="11"/>
  <c r="S67" i="11"/>
  <c r="S49" i="11"/>
  <c r="R49" i="11"/>
  <c r="D13" i="9"/>
  <c r="E7" i="9"/>
  <c r="D11" i="9"/>
  <c r="D8" i="9"/>
  <c r="E9" i="9"/>
  <c r="E8" i="9"/>
  <c r="E12" i="9"/>
  <c r="E13" i="9"/>
  <c r="E11" i="9"/>
  <c r="E10" i="9"/>
  <c r="D12" i="9"/>
  <c r="F11" i="9"/>
  <c r="F9" i="9"/>
  <c r="F12" i="9"/>
  <c r="F13" i="9"/>
  <c r="F10" i="9"/>
  <c r="F7" i="9"/>
  <c r="F8" i="9"/>
  <c r="T12" i="11" l="1"/>
  <c r="T50" i="11"/>
  <c r="T44" i="11"/>
  <c r="T49" i="11"/>
  <c r="D6" i="11"/>
  <c r="M6" i="11" s="1"/>
  <c r="T17" i="11"/>
  <c r="T29" i="11"/>
  <c r="T19" i="11"/>
  <c r="T27" i="11"/>
  <c r="T71" i="11"/>
  <c r="T65" i="11"/>
  <c r="T54" i="11"/>
  <c r="T18" i="11"/>
  <c r="T42" i="11"/>
  <c r="T38" i="11"/>
  <c r="X21" i="41"/>
  <c r="T81" i="11"/>
  <c r="C20" i="41"/>
  <c r="C35" i="41" s="1"/>
  <c r="T15" i="11"/>
  <c r="T51" i="11"/>
  <c r="T70" i="11"/>
  <c r="T9" i="11"/>
  <c r="T79" i="11"/>
  <c r="T69" i="11"/>
  <c r="T46" i="11"/>
  <c r="D36" i="41"/>
  <c r="T67" i="11"/>
  <c r="Y28" i="41"/>
  <c r="X28" i="41"/>
  <c r="T61" i="11"/>
  <c r="T36" i="11"/>
  <c r="H39" i="41"/>
  <c r="I24" i="41"/>
  <c r="I25" i="41"/>
  <c r="H40" i="41"/>
  <c r="X25" i="41"/>
  <c r="Y25" i="41"/>
  <c r="C40" i="41"/>
  <c r="X26" i="41"/>
  <c r="Y26" i="41"/>
  <c r="T41" i="11"/>
  <c r="T24" i="11"/>
  <c r="T13" i="11"/>
  <c r="T11" i="11"/>
  <c r="T58" i="11"/>
  <c r="T34" i="11"/>
  <c r="T45" i="11"/>
  <c r="T60" i="11"/>
  <c r="X27" i="41"/>
  <c r="Z27" i="41" s="1"/>
  <c r="R73" i="11"/>
  <c r="T73" i="11" s="1"/>
  <c r="S73" i="11"/>
  <c r="T32" i="11"/>
  <c r="I29" i="41"/>
  <c r="H44" i="41"/>
  <c r="W21" i="41"/>
  <c r="G36" i="41" s="1"/>
  <c r="I22" i="41"/>
  <c r="H37" i="41"/>
  <c r="Y20" i="41"/>
  <c r="X20" i="41"/>
  <c r="C43" i="41"/>
  <c r="T31" i="11"/>
  <c r="H43" i="41"/>
  <c r="I28" i="41"/>
  <c r="T80" i="11"/>
  <c r="T26" i="11"/>
  <c r="X24" i="41"/>
  <c r="Y24" i="41"/>
  <c r="T20" i="11"/>
  <c r="T16" i="11"/>
  <c r="W22" i="41"/>
  <c r="G37" i="41" s="1"/>
  <c r="T14" i="11"/>
  <c r="Y29" i="41"/>
  <c r="X29" i="41"/>
  <c r="Y23" i="41"/>
  <c r="X23" i="41"/>
  <c r="C37" i="41"/>
  <c r="Y22" i="41"/>
  <c r="X22" i="41"/>
  <c r="T43" i="11"/>
  <c r="I26" i="41"/>
  <c r="H41" i="41"/>
  <c r="T66" i="11"/>
  <c r="T83" i="11"/>
  <c r="K6" i="11"/>
  <c r="C41" i="41"/>
  <c r="S68" i="11"/>
  <c r="R68" i="11"/>
  <c r="F43" i="41"/>
  <c r="I27" i="41"/>
  <c r="H42" i="41"/>
  <c r="Y21" i="41"/>
  <c r="Z21" i="41" s="1"/>
  <c r="E20" i="41"/>
  <c r="D20" i="41"/>
  <c r="D35" i="41" s="1"/>
  <c r="S33" i="11"/>
  <c r="R33" i="11"/>
  <c r="T74" i="11"/>
  <c r="W27" i="41"/>
  <c r="G42" i="41" s="1"/>
  <c r="T37" i="11"/>
  <c r="J6" i="11"/>
  <c r="P6" i="11" s="1"/>
  <c r="F6" i="11"/>
  <c r="N6" i="11" s="1"/>
  <c r="J24" i="41"/>
  <c r="T47" i="11"/>
  <c r="T82" i="11"/>
  <c r="F44" i="41"/>
  <c r="W28" i="41"/>
  <c r="G43" i="41" s="1"/>
  <c r="T30" i="11"/>
  <c r="I23" i="41"/>
  <c r="H38" i="41"/>
  <c r="I21" i="41"/>
  <c r="H36" i="41"/>
  <c r="T23" i="11"/>
  <c r="G13" i="9"/>
  <c r="G10" i="9"/>
  <c r="G9" i="9"/>
  <c r="G11" i="9"/>
  <c r="G8" i="9"/>
  <c r="G12" i="9"/>
  <c r="G7" i="9"/>
  <c r="I11" i="9"/>
  <c r="I10" i="9"/>
  <c r="I9" i="9"/>
  <c r="H11" i="9"/>
  <c r="I13" i="9"/>
  <c r="I7" i="9"/>
  <c r="I8" i="9"/>
  <c r="H13" i="9"/>
  <c r="H12" i="9"/>
  <c r="H7" i="9"/>
  <c r="I12" i="9"/>
  <c r="H8" i="9"/>
  <c r="H9" i="9"/>
  <c r="H10" i="9"/>
  <c r="R6" i="11" l="1"/>
  <c r="L36" i="41"/>
  <c r="K36" i="41" s="1"/>
  <c r="Z25" i="41"/>
  <c r="S6" i="11"/>
  <c r="Z22" i="41"/>
  <c r="G20" i="41"/>
  <c r="H35" i="41" s="1"/>
  <c r="H45" i="41" s="1"/>
  <c r="Z20" i="41"/>
  <c r="AB21" i="41"/>
  <c r="AA21" i="41"/>
  <c r="I36" i="41"/>
  <c r="N42" i="41"/>
  <c r="M42" i="41" s="1"/>
  <c r="N39" i="41"/>
  <c r="M39" i="41" s="1"/>
  <c r="N40" i="41"/>
  <c r="M40" i="41" s="1"/>
  <c r="D45" i="41"/>
  <c r="N38" i="41"/>
  <c r="M38" i="41" s="1"/>
  <c r="N41" i="41"/>
  <c r="M41" i="41" s="1"/>
  <c r="N37" i="41"/>
  <c r="M37" i="41" s="1"/>
  <c r="N35" i="41"/>
  <c r="M35" i="41" s="1"/>
  <c r="N44" i="41"/>
  <c r="M44" i="41" s="1"/>
  <c r="N43" i="41"/>
  <c r="M43" i="41" s="1"/>
  <c r="N36" i="41"/>
  <c r="M36" i="41" s="1"/>
  <c r="AB22" i="41"/>
  <c r="AA22" i="41"/>
  <c r="Z28" i="41"/>
  <c r="L42" i="41"/>
  <c r="K42" i="41" s="1"/>
  <c r="L38" i="41"/>
  <c r="K38" i="41" s="1"/>
  <c r="F20" i="41"/>
  <c r="F35" i="41" s="1"/>
  <c r="E35" i="41"/>
  <c r="G35" i="41"/>
  <c r="Z29" i="41"/>
  <c r="AB27" i="41"/>
  <c r="AA27" i="41"/>
  <c r="I42" i="41"/>
  <c r="I40" i="41"/>
  <c r="AB25" i="41"/>
  <c r="AA25" i="41"/>
  <c r="C45" i="41"/>
  <c r="L37" i="41"/>
  <c r="K37" i="41" s="1"/>
  <c r="L40" i="41"/>
  <c r="K40" i="41" s="1"/>
  <c r="H20" i="41"/>
  <c r="I35" i="41" s="1"/>
  <c r="T33" i="11"/>
  <c r="T68" i="11"/>
  <c r="Z26" i="41"/>
  <c r="L43" i="41"/>
  <c r="K43" i="41" s="1"/>
  <c r="L35" i="41"/>
  <c r="K35" i="41" s="1"/>
  <c r="L39" i="41"/>
  <c r="K39" i="41" s="1"/>
  <c r="Z23" i="41"/>
  <c r="I37" i="41"/>
  <c r="Z24" i="41"/>
  <c r="L44" i="41"/>
  <c r="K44" i="41" s="1"/>
  <c r="L41" i="41"/>
  <c r="K41" i="41" s="1"/>
  <c r="T6" i="11" l="1"/>
  <c r="AB20" i="41"/>
  <c r="H12" i="41"/>
  <c r="H10" i="41"/>
  <c r="G45" i="41"/>
  <c r="T41" i="41"/>
  <c r="S41" i="41" s="1"/>
  <c r="T44" i="41"/>
  <c r="S44" i="41" s="1"/>
  <c r="T42" i="41"/>
  <c r="S42" i="41" s="1"/>
  <c r="H11" i="41"/>
  <c r="T40" i="41"/>
  <c r="S40" i="41" s="1"/>
  <c r="T38" i="41"/>
  <c r="S38" i="41" s="1"/>
  <c r="H9" i="41"/>
  <c r="T36" i="41"/>
  <c r="S36" i="41" s="1"/>
  <c r="T35" i="41"/>
  <c r="S35" i="41" s="1"/>
  <c r="T37" i="41"/>
  <c r="S37" i="41" s="1"/>
  <c r="T39" i="41"/>
  <c r="S39" i="41" s="1"/>
  <c r="T43" i="41"/>
  <c r="S43" i="41" s="1"/>
  <c r="J20" i="41"/>
  <c r="R44" i="41"/>
  <c r="Q44" i="41" s="1"/>
  <c r="R43" i="41"/>
  <c r="Q43" i="41" s="1"/>
  <c r="R39" i="41"/>
  <c r="Q39" i="41" s="1"/>
  <c r="R40" i="41"/>
  <c r="Q40" i="41" s="1"/>
  <c r="R35" i="41"/>
  <c r="Q35" i="41" s="1"/>
  <c r="R41" i="41"/>
  <c r="Q41" i="41" s="1"/>
  <c r="R36" i="41"/>
  <c r="Q36" i="41" s="1"/>
  <c r="R42" i="41"/>
  <c r="Q42" i="41" s="1"/>
  <c r="F45" i="41"/>
  <c r="R37" i="41"/>
  <c r="Q37" i="41" s="1"/>
  <c r="R38" i="41"/>
  <c r="Q38" i="41" s="1"/>
  <c r="AB28" i="41"/>
  <c r="AA28" i="41"/>
  <c r="I43" i="41"/>
  <c r="AA24" i="41"/>
  <c r="AB24" i="41"/>
  <c r="I39" i="41"/>
  <c r="AB26" i="41"/>
  <c r="AA26" i="41"/>
  <c r="I41" i="41"/>
  <c r="P42" i="41"/>
  <c r="O42" i="41" s="1"/>
  <c r="P36" i="41"/>
  <c r="O36" i="41" s="1"/>
  <c r="P40" i="41"/>
  <c r="O40" i="41" s="1"/>
  <c r="P43" i="41"/>
  <c r="O43" i="41" s="1"/>
  <c r="P38" i="41"/>
  <c r="O38" i="41" s="1"/>
  <c r="P39" i="41"/>
  <c r="O39" i="41" s="1"/>
  <c r="E45" i="41"/>
  <c r="P35" i="41"/>
  <c r="O35" i="41" s="1"/>
  <c r="P44" i="41"/>
  <c r="O44" i="41" s="1"/>
  <c r="P37" i="41"/>
  <c r="O37" i="41" s="1"/>
  <c r="P41" i="41"/>
  <c r="O41" i="41" s="1"/>
  <c r="I38" i="41"/>
  <c r="AB23" i="41"/>
  <c r="AA23" i="41"/>
  <c r="AA29" i="41"/>
  <c r="AB29" i="41"/>
  <c r="I44" i="41"/>
  <c r="AA20" i="41"/>
  <c r="I20" i="41"/>
  <c r="V38" i="41" l="1"/>
  <c r="U38" i="41" s="1"/>
  <c r="V37" i="41"/>
  <c r="U37" i="41" s="1"/>
  <c r="V41" i="41"/>
  <c r="U41" i="41" s="1"/>
  <c r="C12" i="41"/>
  <c r="V39" i="41"/>
  <c r="U39" i="41" s="1"/>
  <c r="C11" i="41"/>
  <c r="V35" i="41"/>
  <c r="U35" i="41" s="1"/>
  <c r="V40" i="41"/>
  <c r="U40" i="41" s="1"/>
  <c r="V42" i="41"/>
  <c r="U42" i="41" s="1"/>
  <c r="V36" i="41"/>
  <c r="U36" i="41" s="1"/>
  <c r="V44" i="41"/>
  <c r="U44" i="41" s="1"/>
  <c r="I45" i="41"/>
  <c r="C9" i="41"/>
  <c r="C10" i="41"/>
  <c r="V43" i="41"/>
  <c r="U43" i="41" s="1"/>
  <c r="E6" i="41" l="1"/>
  <c r="B5" i="37" s="1"/>
  <c r="D6" i="9"/>
  <c r="E6" i="9" l="1"/>
  <c r="F6" i="9"/>
  <c r="G6" i="9" l="1"/>
  <c r="H6" i="9"/>
  <c r="I6" i="9"/>
</calcChain>
</file>

<file path=xl/sharedStrings.xml><?xml version="1.0" encoding="utf-8"?>
<sst xmlns="http://schemas.openxmlformats.org/spreadsheetml/2006/main" count="1396" uniqueCount="411">
  <si>
    <t>_cons</t>
  </si>
  <si>
    <t>Cost drivers</t>
  </si>
  <si>
    <t>ANH</t>
  </si>
  <si>
    <t>NES</t>
  </si>
  <si>
    <t>NWT</t>
  </si>
  <si>
    <t>SRN</t>
  </si>
  <si>
    <t>SVT</t>
  </si>
  <si>
    <t>SWT</t>
  </si>
  <si>
    <t>TMS</t>
  </si>
  <si>
    <t>WSX</t>
  </si>
  <si>
    <t>YKY</t>
  </si>
  <si>
    <t>Efficiency score</t>
  </si>
  <si>
    <t>Actual costs</t>
  </si>
  <si>
    <t>Modelled costs per model</t>
  </si>
  <si>
    <t>Triangulated modelled costs</t>
  </si>
  <si>
    <t>Raw data</t>
  </si>
  <si>
    <t>Company</t>
  </si>
  <si>
    <t>Modelled costs</t>
  </si>
  <si>
    <t>Sample period</t>
  </si>
  <si>
    <t>Model</t>
  </si>
  <si>
    <t>Econometric</t>
  </si>
  <si>
    <t>Inputs used to calculate modelled costs</t>
  </si>
  <si>
    <t>WSH</t>
  </si>
  <si>
    <t>Rank</t>
  </si>
  <si>
    <t>Percentile</t>
  </si>
  <si>
    <t>Interpretation</t>
  </si>
  <si>
    <t>median</t>
  </si>
  <si>
    <t>upper third</t>
  </si>
  <si>
    <t>upper quartile</t>
  </si>
  <si>
    <t>frontier</t>
  </si>
  <si>
    <t>Sewage Treatment</t>
  </si>
  <si>
    <t>Bioresources</t>
  </si>
  <si>
    <t>SWC1</t>
  </si>
  <si>
    <t>SWC2</t>
  </si>
  <si>
    <t>SWT1</t>
  </si>
  <si>
    <t>SWT2</t>
  </si>
  <si>
    <t>BR1</t>
  </si>
  <si>
    <t>BR2</t>
  </si>
  <si>
    <t>BRP1</t>
  </si>
  <si>
    <t>BRP2</t>
  </si>
  <si>
    <t>SWC</t>
  </si>
  <si>
    <t>BR</t>
  </si>
  <si>
    <t>BRP</t>
  </si>
  <si>
    <t>NPWW</t>
  </si>
  <si>
    <t>Pumping capacity/sewer length</t>
  </si>
  <si>
    <t>Nr properties/sewer length</t>
  </si>
  <si>
    <t>Sewer length</t>
  </si>
  <si>
    <t>Load</t>
  </si>
  <si>
    <t>% load treated in bands 1-3</t>
  </si>
  <si>
    <t>Sludge produced</t>
  </si>
  <si>
    <t>Constant</t>
  </si>
  <si>
    <t>Variable code</t>
  </si>
  <si>
    <t>load</t>
  </si>
  <si>
    <t>slprod</t>
  </si>
  <si>
    <t>lnload</t>
  </si>
  <si>
    <t>Summary of catch up adjustments</t>
  </si>
  <si>
    <t>re1</t>
  </si>
  <si>
    <t>re2</t>
  </si>
  <si>
    <t>re3</t>
  </si>
  <si>
    <t>re4</t>
  </si>
  <si>
    <t>re5</t>
  </si>
  <si>
    <t>re6</t>
  </si>
  <si>
    <t>re7</t>
  </si>
  <si>
    <t>re8</t>
  </si>
  <si>
    <t>All costs in £m, 2017/18 prices</t>
  </si>
  <si>
    <t>wedensitywastewater</t>
  </si>
  <si>
    <t>Number of properties</t>
  </si>
  <si>
    <t>% Load treated in bands 1-3</t>
  </si>
  <si>
    <t>% Load with ammonia &lt;3mg/l</t>
  </si>
  <si>
    <t>Full variable name</t>
  </si>
  <si>
    <t>% load with ammonia&lt;3mg/l</t>
  </si>
  <si>
    <t>lnsewerlength</t>
  </si>
  <si>
    <t>lnpumpingcapperlength</t>
  </si>
  <si>
    <t>lndensity</t>
  </si>
  <si>
    <t>lnwedensitywastewater</t>
  </si>
  <si>
    <t>pctbands13</t>
  </si>
  <si>
    <t>pctnh3below3mg</t>
  </si>
  <si>
    <t>lnsludgeprod</t>
  </si>
  <si>
    <t>lnswtwperpro</t>
  </si>
  <si>
    <t>Weighted average density</t>
  </si>
  <si>
    <t>Squared weighted average density</t>
  </si>
  <si>
    <t>Nr STW/nr properties</t>
  </si>
  <si>
    <t>Nr STW/properties</t>
  </si>
  <si>
    <t>swtwperpro</t>
  </si>
  <si>
    <t>properties</t>
  </si>
  <si>
    <t>sewerlength</t>
  </si>
  <si>
    <t>density</t>
  </si>
  <si>
    <t>pumpingcapperlength</t>
  </si>
  <si>
    <t>realbotexswc</t>
  </si>
  <si>
    <t>realbotexswt</t>
  </si>
  <si>
    <t>realbotexbr</t>
  </si>
  <si>
    <t>realbotexbrp</t>
  </si>
  <si>
    <t>realbotexnpww</t>
  </si>
  <si>
    <t>realbotexwww</t>
  </si>
  <si>
    <t>Sewage collection</t>
  </si>
  <si>
    <t>Sewage treatment</t>
  </si>
  <si>
    <t>Bioresources plus</t>
  </si>
  <si>
    <t>Network plus wastewater</t>
  </si>
  <si>
    <t>Wholesale wastewater</t>
  </si>
  <si>
    <t>pctbands6</t>
  </si>
  <si>
    <t>% load treated in band 6</t>
  </si>
  <si>
    <t>% of load treated in band 6</t>
  </si>
  <si>
    <t>Apportions</t>
  </si>
  <si>
    <t>BIO</t>
  </si>
  <si>
    <t>Pumping stating capacity</t>
  </si>
  <si>
    <t>SWB</t>
  </si>
  <si>
    <t>Company code</t>
  </si>
  <si>
    <t>Financial year</t>
  </si>
  <si>
    <t xml:space="preserve">Model weights </t>
  </si>
  <si>
    <t>Model weights</t>
  </si>
  <si>
    <t>Unique id</t>
  </si>
  <si>
    <t>Score</t>
  </si>
  <si>
    <t>Number of years 
for cath up challenge calc</t>
  </si>
  <si>
    <t>From year</t>
  </si>
  <si>
    <t>To year</t>
  </si>
  <si>
    <t>Total costs, £m of 2017-18</t>
  </si>
  <si>
    <t>Modelled costs - weighted</t>
  </si>
  <si>
    <t>Apportioned costs for PR19 controls</t>
  </si>
  <si>
    <t>NPW</t>
  </si>
  <si>
    <t>Wholesale totex - triangulated</t>
  </si>
  <si>
    <t>Efficiency scores</t>
  </si>
  <si>
    <t>WW</t>
  </si>
  <si>
    <t>1. Sewage collection</t>
  </si>
  <si>
    <t>2. Sewage treatment</t>
  </si>
  <si>
    <t>3. Bioresources</t>
  </si>
  <si>
    <t>4. Bioresoources plus</t>
  </si>
  <si>
    <t>Wholesale wastewater triangulated</t>
  </si>
  <si>
    <t>Actual base costs</t>
  </si>
  <si>
    <t>Collection</t>
  </si>
  <si>
    <t>Treatment</t>
  </si>
  <si>
    <t>Bio plus</t>
  </si>
  <si>
    <t>Network plus</t>
  </si>
  <si>
    <t>Wholesale</t>
  </si>
  <si>
    <t>Bottom up</t>
  </si>
  <si>
    <t>Mid level</t>
  </si>
  <si>
    <t>Wholesale -triangulated</t>
  </si>
  <si>
    <t>Wholesale (triangulated)</t>
  </si>
  <si>
    <t>Years in sample</t>
  </si>
  <si>
    <t>* Modelled base costs are defined as:</t>
  </si>
  <si>
    <t>The sum of the following costs categories</t>
  </si>
  <si>
    <t>a) Power</t>
  </si>
  <si>
    <t>c) Service charges/ Discharge consents</t>
  </si>
  <si>
    <t>d) Bulky discharge</t>
  </si>
  <si>
    <t>e) Renewals expensed in year - infra</t>
  </si>
  <si>
    <t>f) Renewals expensed in year - noninfra</t>
  </si>
  <si>
    <t>g) Other operating expenditure excluding renewals</t>
  </si>
  <si>
    <t>h) Maintaining the long term of capability of the assets - infra</t>
  </si>
  <si>
    <t>i) Maintaining the long term of capability of the assets - noninfra</t>
  </si>
  <si>
    <t>j) Transfer private sewers and pumping stations</t>
  </si>
  <si>
    <t>Minus the following cost categories:</t>
  </si>
  <si>
    <t>C_realbotexswc_PR19CA005</t>
  </si>
  <si>
    <t>C_realbotexswt_PR19CA005</t>
  </si>
  <si>
    <t>C_realbotexbr_PR19CA005</t>
  </si>
  <si>
    <t>C_realbotexsbrp_PR19CA005</t>
  </si>
  <si>
    <t>C_realbotexsnpww_PR19CA005</t>
  </si>
  <si>
    <t>C_realbotexwww_PR19CA005</t>
  </si>
  <si>
    <t>C_TOTPROP_PR19CA005</t>
  </si>
  <si>
    <t>C_PROPDENS_PR19CA005</t>
  </si>
  <si>
    <t>C_SLENGTH_PR19CA005</t>
  </si>
  <si>
    <t>C_MP05611_PR19CA005</t>
  </si>
  <si>
    <t>C_S4029_PR19CA005</t>
  </si>
  <si>
    <t>C_PCPL_PR19CA005</t>
  </si>
  <si>
    <t>C_BANDS13_PR19CA005</t>
  </si>
  <si>
    <t>C_PCTNH3_PR19CA005</t>
  </si>
  <si>
    <t>C_BAND6_PR19CA005</t>
  </si>
  <si>
    <t>C_WADWW_PR19CA005</t>
  </si>
  <si>
    <t>C_STWPP_PR19CA005</t>
  </si>
  <si>
    <t>PR19CA002_IN</t>
  </si>
  <si>
    <t>Acronym</t>
  </si>
  <si>
    <t>Reference</t>
  </si>
  <si>
    <t>Item description</t>
  </si>
  <si>
    <t>Unit</t>
  </si>
  <si>
    <t>C_REALBOTEXSWC_PR19CA005</t>
  </si>
  <si>
    <t>Sewage collection Botex</t>
  </si>
  <si>
    <t>£m</t>
  </si>
  <si>
    <t>C_REALBOTEXSWT_PR19CA005</t>
  </si>
  <si>
    <t>Sewage treatment Botex</t>
  </si>
  <si>
    <t>C_REALBOTEXBR_PR19CA005</t>
  </si>
  <si>
    <t>Bioresources Botex</t>
  </si>
  <si>
    <t>C_REALBOTEXSBRP_PR19CA005</t>
  </si>
  <si>
    <t>Bioresources plus Botex</t>
  </si>
  <si>
    <t>C_REALBOTEXSNPWW_PR19CA005</t>
  </si>
  <si>
    <t>Wastewater network plus Botex</t>
  </si>
  <si>
    <t>C_REALBOTEXWWW_PR19CA005</t>
  </si>
  <si>
    <t>Wholesale wastewater Botex</t>
  </si>
  <si>
    <t>Number of connected properties</t>
  </si>
  <si>
    <t>nr</t>
  </si>
  <si>
    <t>Total length of sewers</t>
  </si>
  <si>
    <t>km</t>
  </si>
  <si>
    <t>Number of properties per sewer length</t>
  </si>
  <si>
    <t>Total pumping station capacity</t>
  </si>
  <si>
    <t>KW</t>
  </si>
  <si>
    <t>Pumping capacity per sewer length</t>
  </si>
  <si>
    <t>kwh</t>
  </si>
  <si>
    <t>Percent of load treated in bands 1-3</t>
  </si>
  <si>
    <t>%</t>
  </si>
  <si>
    <t>Percent of load with ammonia consent below 3mg</t>
  </si>
  <si>
    <t>Percent of loead treated in band 6</t>
  </si>
  <si>
    <t>Weighted average density for wastewater</t>
  </si>
  <si>
    <t>Number of sewage treatment works per property</t>
  </si>
  <si>
    <t>Total load received - Ammonia - Total</t>
  </si>
  <si>
    <t>kg BOD/day</t>
  </si>
  <si>
    <t>Total sewage sludge produced</t>
  </si>
  <si>
    <t>ttds/ year</t>
  </si>
  <si>
    <t>Model no: PR19CA002WWW_IN (13137)</t>
  </si>
  <si>
    <t xml:space="preserve">Calculation of catch-up efficiency challenge </t>
  </si>
  <si>
    <t>Sewage collection (SWC)</t>
  </si>
  <si>
    <t>Sewage treatment (SWT)</t>
  </si>
  <si>
    <t>Bioresources (BR)</t>
  </si>
  <si>
    <t>Bioresources plus (BRP)</t>
  </si>
  <si>
    <t>C_STWD128_PR19CA005</t>
  </si>
  <si>
    <t>Total load received by STWs</t>
  </si>
  <si>
    <t>kg BOD5/day</t>
  </si>
  <si>
    <t>Catch up efficiency challenge for network plus</t>
  </si>
  <si>
    <t>ABR</t>
  </si>
  <si>
    <t>Bioresources based on model and residuals</t>
  </si>
  <si>
    <t>Historical UQ</t>
  </si>
  <si>
    <t>b) Income treated as negative expenditure</t>
  </si>
  <si>
    <t>k) New development and new enhancement costs</t>
  </si>
  <si>
    <t>l) Growth at sewage treatment works</t>
  </si>
  <si>
    <t>m) Flooding risks enhancement costs</t>
  </si>
  <si>
    <t>n) Traffic Management Act</t>
  </si>
  <si>
    <t>o) Industrial Emissions Directorate</t>
  </si>
  <si>
    <t/>
  </si>
  <si>
    <t>ANHC_REALBOTEXSWC_PR19CA005</t>
  </si>
  <si>
    <t>ANHC_REALBOTEXSWT_PR19CA005</t>
  </si>
  <si>
    <t>ANHC_REALBOTEXBR_PR19CA005</t>
  </si>
  <si>
    <t>ANHC_REALBOTEXSBRP_PR19CA005</t>
  </si>
  <si>
    <t>ANHC_REALBOTEXSNPWW_PR19CA005</t>
  </si>
  <si>
    <t>ANHC_REALBOTEXWWW_PR19CA005</t>
  </si>
  <si>
    <t>ANHC_S4029_PR19CA005</t>
  </si>
  <si>
    <t>ANHC_TOTPROP_PR19CA005</t>
  </si>
  <si>
    <t>ANHC_SLENGTH_PR19CA005</t>
  </si>
  <si>
    <t>ANHC_PROPDENS_PR19CA005</t>
  </si>
  <si>
    <t>ANHC_PCPL_PR19CA005</t>
  </si>
  <si>
    <t>ANHC_BANDS13_PR19CA005</t>
  </si>
  <si>
    <t>ANHC_PCTNH3_PR19CA005</t>
  </si>
  <si>
    <t>ANHC_BAND6_PR19CA005</t>
  </si>
  <si>
    <t>ANHC_WADWW_PR19CA005</t>
  </si>
  <si>
    <t>ANHC_STWPP_PR19CA005</t>
  </si>
  <si>
    <t>ANHC_STWD128_PR19CA005</t>
  </si>
  <si>
    <t>ANHC_MP05611_PR19CA005</t>
  </si>
  <si>
    <t>NESC_REALBOTEXSWC_PR19CA005</t>
  </si>
  <si>
    <t>NESC_REALBOTEXSWT_PR19CA005</t>
  </si>
  <si>
    <t>NESC_REALBOTEXBR_PR19CA005</t>
  </si>
  <si>
    <t>NESC_REALBOTEXSBRP_PR19CA005</t>
  </si>
  <si>
    <t>NESC_REALBOTEXSNPWW_PR19CA005</t>
  </si>
  <si>
    <t>NESC_REALBOTEXWWW_PR19CA005</t>
  </si>
  <si>
    <t>NESC_S4029_PR19CA005</t>
  </si>
  <si>
    <t>NESC_TOTPROP_PR19CA005</t>
  </si>
  <si>
    <t>NESC_SLENGTH_PR19CA005</t>
  </si>
  <si>
    <t>NESC_PROPDENS_PR19CA005</t>
  </si>
  <si>
    <t>NESC_PCPL_PR19CA005</t>
  </si>
  <si>
    <t>NESC_BANDS13_PR19CA005</t>
  </si>
  <si>
    <t>NESC_PCTNH3_PR19CA005</t>
  </si>
  <si>
    <t>NESC_BAND6_PR19CA005</t>
  </si>
  <si>
    <t>NESC_WADWW_PR19CA005</t>
  </si>
  <si>
    <t>NESC_STWPP_PR19CA005</t>
  </si>
  <si>
    <t>NESC_STWD128_PR19CA005</t>
  </si>
  <si>
    <t>NESC_MP05611_PR19CA005</t>
  </si>
  <si>
    <t>NWTC_REALBOTEXSWC_PR19CA005</t>
  </si>
  <si>
    <t>NWTC_REALBOTEXSWT_PR19CA005</t>
  </si>
  <si>
    <t>NWTC_REALBOTEXBR_PR19CA005</t>
  </si>
  <si>
    <t>NWTC_REALBOTEXSBRP_PR19CA005</t>
  </si>
  <si>
    <t>NWTC_REALBOTEXSNPWW_PR19CA005</t>
  </si>
  <si>
    <t>NWTC_REALBOTEXWWW_PR19CA005</t>
  </si>
  <si>
    <t>NWTC_S4029_PR19CA005</t>
  </si>
  <si>
    <t>NWTC_TOTPROP_PR19CA005</t>
  </si>
  <si>
    <t>NWTC_SLENGTH_PR19CA005</t>
  </si>
  <si>
    <t>NWTC_PROPDENS_PR19CA005</t>
  </si>
  <si>
    <t>NWTC_PCPL_PR19CA005</t>
  </si>
  <si>
    <t>NWTC_BANDS13_PR19CA005</t>
  </si>
  <si>
    <t>NWTC_PCTNH3_PR19CA005</t>
  </si>
  <si>
    <t>NWTC_BAND6_PR19CA005</t>
  </si>
  <si>
    <t>NWTC_WADWW_PR19CA005</t>
  </si>
  <si>
    <t>NWTC_STWPP_PR19CA005</t>
  </si>
  <si>
    <t>NWTC_STWD128_PR19CA005</t>
  </si>
  <si>
    <t>NWTC_MP05611_PR19CA005</t>
  </si>
  <si>
    <t>SRNC_REALBOTEXSWC_PR19CA005</t>
  </si>
  <si>
    <t>SRNC_REALBOTEXSWT_PR19CA005</t>
  </si>
  <si>
    <t>SRNC_REALBOTEXBR_PR19CA005</t>
  </si>
  <si>
    <t>SRNC_REALBOTEXSBRP_PR19CA005</t>
  </si>
  <si>
    <t>SRNC_REALBOTEXSNPWW_PR19CA005</t>
  </si>
  <si>
    <t>SRNC_REALBOTEXWWW_PR19CA005</t>
  </si>
  <si>
    <t>SRNC_S4029_PR19CA005</t>
  </si>
  <si>
    <t>SRNC_TOTPROP_PR19CA005</t>
  </si>
  <si>
    <t>SRNC_SLENGTH_PR19CA005</t>
  </si>
  <si>
    <t>SRNC_PROPDENS_PR19CA005</t>
  </si>
  <si>
    <t>SRNC_PCPL_PR19CA005</t>
  </si>
  <si>
    <t>SRNC_BANDS13_PR19CA005</t>
  </si>
  <si>
    <t>SRNC_PCTNH3_PR19CA005</t>
  </si>
  <si>
    <t>SRNC_BAND6_PR19CA005</t>
  </si>
  <si>
    <t>SRNC_WADWW_PR19CA005</t>
  </si>
  <si>
    <t>SRNC_STWPP_PR19CA005</t>
  </si>
  <si>
    <t>SRNC_STWD128_PR19CA005</t>
  </si>
  <si>
    <t>SRNC_MP05611_PR19CA005</t>
  </si>
  <si>
    <t>SVTC_REALBOTEXSWC_PR19CA005</t>
  </si>
  <si>
    <t>SVTC_REALBOTEXSWT_PR19CA005</t>
  </si>
  <si>
    <t>SVTC_REALBOTEXBR_PR19CA005</t>
  </si>
  <si>
    <t>SVTC_REALBOTEXSBRP_PR19CA005</t>
  </si>
  <si>
    <t>SVTC_REALBOTEXSNPWW_PR19CA005</t>
  </si>
  <si>
    <t>SVTC_REALBOTEXWWW_PR19CA005</t>
  </si>
  <si>
    <t>SVTC_S4029_PR19CA005</t>
  </si>
  <si>
    <t>SVTC_TOTPROP_PR19CA005</t>
  </si>
  <si>
    <t>SVTC_SLENGTH_PR19CA005</t>
  </si>
  <si>
    <t>SVTC_PROPDENS_PR19CA005</t>
  </si>
  <si>
    <t>SVTC_PCPL_PR19CA005</t>
  </si>
  <si>
    <t>SVTC_BANDS13_PR19CA005</t>
  </si>
  <si>
    <t>SVTC_PCTNH3_PR19CA005</t>
  </si>
  <si>
    <t>SVTC_BAND6_PR19CA005</t>
  </si>
  <si>
    <t>SVTC_WADWW_PR19CA005</t>
  </si>
  <si>
    <t>SVTC_STWPP_PR19CA005</t>
  </si>
  <si>
    <t>SVTC_STWD128_PR19CA005</t>
  </si>
  <si>
    <t>SVTC_MP05611_PR19CA005</t>
  </si>
  <si>
    <t>SWBC_REALBOTEXSWC_PR19CA005</t>
  </si>
  <si>
    <t>SWBC_REALBOTEXSWT_PR19CA005</t>
  </si>
  <si>
    <t>SWBC_REALBOTEXBR_PR19CA005</t>
  </si>
  <si>
    <t>SWBC_REALBOTEXSBRP_PR19CA005</t>
  </si>
  <si>
    <t>SWBC_REALBOTEXSNPWW_PR19CA005</t>
  </si>
  <si>
    <t>SWBC_REALBOTEXWWW_PR19CA005</t>
  </si>
  <si>
    <t>SWBC_S4029_PR19CA005</t>
  </si>
  <si>
    <t>SWBC_TOTPROP_PR19CA005</t>
  </si>
  <si>
    <t>SWBC_SLENGTH_PR19CA005</t>
  </si>
  <si>
    <t>SWBC_PROPDENS_PR19CA005</t>
  </si>
  <si>
    <t>SWBC_PCPL_PR19CA005</t>
  </si>
  <si>
    <t>SWBC_BANDS13_PR19CA005</t>
  </si>
  <si>
    <t>SWBC_PCTNH3_PR19CA005</t>
  </si>
  <si>
    <t>SWBC_BAND6_PR19CA005</t>
  </si>
  <si>
    <t>SWBC_WADWW_PR19CA005</t>
  </si>
  <si>
    <t>SWBC_STWPP_PR19CA005</t>
  </si>
  <si>
    <t>SWBC_STWD128_PR19CA005</t>
  </si>
  <si>
    <t>SWBC_MP05611_PR19CA005</t>
  </si>
  <si>
    <t>TMSC_REALBOTEXSWC_PR19CA005</t>
  </si>
  <si>
    <t>TMSC_REALBOTEXSWT_PR19CA005</t>
  </si>
  <si>
    <t>TMSC_REALBOTEXBR_PR19CA005</t>
  </si>
  <si>
    <t>TMSC_REALBOTEXSBRP_PR19CA005</t>
  </si>
  <si>
    <t>TMSC_REALBOTEXSNPWW_PR19CA005</t>
  </si>
  <si>
    <t>TMSC_REALBOTEXWWW_PR19CA005</t>
  </si>
  <si>
    <t>TMSC_S4029_PR19CA005</t>
  </si>
  <si>
    <t>TMSC_TOTPROP_PR19CA005</t>
  </si>
  <si>
    <t>TMSC_SLENGTH_PR19CA005</t>
  </si>
  <si>
    <t>TMSC_PROPDENS_PR19CA005</t>
  </si>
  <si>
    <t>TMSC_PCPL_PR19CA005</t>
  </si>
  <si>
    <t>TMSC_BANDS13_PR19CA005</t>
  </si>
  <si>
    <t>TMSC_PCTNH3_PR19CA005</t>
  </si>
  <si>
    <t>TMSC_BAND6_PR19CA005</t>
  </si>
  <si>
    <t>TMSC_WADWW_PR19CA005</t>
  </si>
  <si>
    <t>TMSC_STWPP_PR19CA005</t>
  </si>
  <si>
    <t>TMSC_STWD128_PR19CA005</t>
  </si>
  <si>
    <t>TMSC_MP05611_PR19CA005</t>
  </si>
  <si>
    <t>WSHC_REALBOTEXSWC_PR19CA005</t>
  </si>
  <si>
    <t>WSHC_REALBOTEXSWT_PR19CA005</t>
  </si>
  <si>
    <t>WSHC_REALBOTEXBR_PR19CA005</t>
  </si>
  <si>
    <t>WSHC_REALBOTEXSBRP_PR19CA005</t>
  </si>
  <si>
    <t>WSHC_REALBOTEXSNPWW_PR19CA005</t>
  </si>
  <si>
    <t>WSHC_REALBOTEXWWW_PR19CA005</t>
  </si>
  <si>
    <t>WSHC_S4029_PR19CA005</t>
  </si>
  <si>
    <t>WSHC_TOTPROP_PR19CA005</t>
  </si>
  <si>
    <t>WSHC_SLENGTH_PR19CA005</t>
  </si>
  <si>
    <t>WSHC_PROPDENS_PR19CA005</t>
  </si>
  <si>
    <t>WSHC_PCPL_PR19CA005</t>
  </si>
  <si>
    <t>WSHC_BANDS13_PR19CA005</t>
  </si>
  <si>
    <t>WSHC_PCTNH3_PR19CA005</t>
  </si>
  <si>
    <t>WSHC_BAND6_PR19CA005</t>
  </si>
  <si>
    <t>WSHC_WADWW_PR19CA005</t>
  </si>
  <si>
    <t>WSHC_STWPP_PR19CA005</t>
  </si>
  <si>
    <t>WSHC_STWD128_PR19CA005</t>
  </si>
  <si>
    <t>WSHC_MP05611_PR19CA005</t>
  </si>
  <si>
    <t>WSXC_REALBOTEXSWC_PR19CA005</t>
  </si>
  <si>
    <t>WSXC_REALBOTEXSWT_PR19CA005</t>
  </si>
  <si>
    <t>WSXC_REALBOTEXBR_PR19CA005</t>
  </si>
  <si>
    <t>WSXC_REALBOTEXSBRP_PR19CA005</t>
  </si>
  <si>
    <t>WSXC_REALBOTEXSNPWW_PR19CA005</t>
  </si>
  <si>
    <t>WSXC_REALBOTEXWWW_PR19CA005</t>
  </si>
  <si>
    <t>WSXC_S4029_PR19CA005</t>
  </si>
  <si>
    <t>WSXC_TOTPROP_PR19CA005</t>
  </si>
  <si>
    <t>WSXC_SLENGTH_PR19CA005</t>
  </si>
  <si>
    <t>WSXC_PROPDENS_PR19CA005</t>
  </si>
  <si>
    <t>WSXC_PCPL_PR19CA005</t>
  </si>
  <si>
    <t>WSXC_BANDS13_PR19CA005</t>
  </si>
  <si>
    <t>WSXC_PCTNH3_PR19CA005</t>
  </si>
  <si>
    <t>WSXC_BAND6_PR19CA005</t>
  </si>
  <si>
    <t>WSXC_WADWW_PR19CA005</t>
  </si>
  <si>
    <t>WSXC_STWPP_PR19CA005</t>
  </si>
  <si>
    <t>WSXC_STWD128_PR19CA005</t>
  </si>
  <si>
    <t>WSXC_MP05611_PR19CA005</t>
  </si>
  <si>
    <t>YKYC_REALBOTEXSWC_PR19CA005</t>
  </si>
  <si>
    <t>YKYC_REALBOTEXSWT_PR19CA005</t>
  </si>
  <si>
    <t>YKYC_REALBOTEXBR_PR19CA005</t>
  </si>
  <si>
    <t>YKYC_REALBOTEXSBRP_PR19CA005</t>
  </si>
  <si>
    <t>YKYC_REALBOTEXSNPWW_PR19CA005</t>
  </si>
  <si>
    <t>YKYC_REALBOTEXWWW_PR19CA005</t>
  </si>
  <si>
    <t>YKYC_S4029_PR19CA005</t>
  </si>
  <si>
    <t>YKYC_TOTPROP_PR19CA005</t>
  </si>
  <si>
    <t>YKYC_SLENGTH_PR19CA005</t>
  </si>
  <si>
    <t>YKYC_PROPDENS_PR19CA005</t>
  </si>
  <si>
    <t>YKYC_PCPL_PR19CA005</t>
  </si>
  <si>
    <t>YKYC_BANDS13_PR19CA005</t>
  </si>
  <si>
    <t>YKYC_PCTNH3_PR19CA005</t>
  </si>
  <si>
    <t>YKYC_BAND6_PR19CA005</t>
  </si>
  <si>
    <t>YKYC_WADWW_PR19CA005</t>
  </si>
  <si>
    <t>YKYC_STWPP_PR19CA005</t>
  </si>
  <si>
    <t>YKYC_STWD128_PR19CA005</t>
  </si>
  <si>
    <t>YKYC_MP05611_PR19CA005</t>
  </si>
  <si>
    <t>Version 1.0. 16th December 2019</t>
  </si>
  <si>
    <t xml:space="preserve">We use the third most efficient company to set-up the catch up efficiency challenge . Numbers in cells B9:B12 are provided for reference of alternative scenarios.
</t>
  </si>
  <si>
    <t>p) Non s1-85 diversion costs</t>
  </si>
  <si>
    <r>
      <rPr>
        <u/>
        <sz val="11"/>
        <color theme="1"/>
        <rFont val="Arial"/>
        <family val="2"/>
      </rPr>
      <t>Objective</t>
    </r>
    <r>
      <rPr>
        <sz val="11"/>
        <color theme="1"/>
        <rFont val="Arial"/>
        <family val="2"/>
      </rPr>
      <t xml:space="preserve">
To calculate the historical catch-up efficiency challenge. 
</t>
    </r>
    <r>
      <rPr>
        <u/>
        <sz val="11"/>
        <color theme="1"/>
        <rFont val="Arial"/>
        <family val="2"/>
      </rPr>
      <t>Guide to the model</t>
    </r>
    <r>
      <rPr>
        <sz val="11"/>
        <color theme="1"/>
        <rFont val="Arial"/>
        <family val="2"/>
      </rPr>
      <t xml:space="preserve">
Inputs: the model takes as inputs the coefficients from our econometric models, costs and costs drivers as reported by companies in their business plans. Information on the weights assigned to the econometric models can be found in the “Controls” worksheet. 
Base modelled costs are estimated in the “Modelled costs” worksheet by multiplying the coefficients by costs drivers.   
            The coefficients are produced by the econometric models (see worksheet named “Model coeffs”) and  
            Costs drivers are imported from feeder model FM_WWW1 (see “Costs drivers” worksheet).
The catch-up efficiency challenge is estimated in the worksheet named “Efficiency”. 
           Base modelled costs at different levels of aggregation are triangulated to estimate wholesale base modelled costs.
           The catch-up efficiency challenge is estimated from companies’ efficiency scores, which are defined as the ratio of the modelled base costs that results from our model using historical data with modelled base costs as reported by companies for the period 2014/15 to 2018/19. We use the third most efficiency company to determine the catch-up efficiency challenge. 
</t>
    </r>
  </si>
  <si>
    <t>Top-down / bottom-up triangulation weights</t>
  </si>
  <si>
    <t>Triangulation weights</t>
  </si>
  <si>
    <t>Catch-up efficiency challenge parameter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</si>
</sst>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 #,##0_-;\-* #,##0_-;_-* &quot;-&quot;??_-;_-@_-"/>
    <numFmt numFmtId="166" formatCode="_-* #,##0.000_-;\-* #,##0.000_-;_-* &quot;-&quot;??_-;_-@_-"/>
    <numFmt numFmtId="167" formatCode="#,##0.0000"/>
    <numFmt numFmtId="168" formatCode="_(* #,##0.0000_);_(* \(#,##0.0000\);_(* &quot;-&quot;??_);_(@_)"/>
    <numFmt numFmtId="169" formatCode="_(* #,##0_);_(* \(#,##0\);_(* &quot;-&quot;??_);_(@_)"/>
    <numFmt numFmtId="170" formatCode="0.0000"/>
    <numFmt numFmtId="171" formatCode="#,##0_);\(#,##0\);&quot;-  &quot;;&quot; &quot;@&quot; &quot;"/>
  </numFmts>
  <fonts count="22" x14ac:knownFonts="1">
    <font>
      <sz val="11"/>
      <color theme="1"/>
      <name val="Arial"/>
      <family val="2"/>
    </font>
    <font>
      <sz val="11"/>
      <color theme="1"/>
      <name val="Arial"/>
      <family val="2"/>
    </font>
    <font>
      <sz val="11"/>
      <color rgb="FFFF0000"/>
      <name val="Arial"/>
      <family val="2"/>
    </font>
    <font>
      <sz val="11"/>
      <color theme="1"/>
      <name val="Arial"/>
      <family val="2"/>
      <scheme val="minor"/>
    </font>
    <font>
      <b/>
      <sz val="14"/>
      <color theme="3"/>
      <name val="Arial"/>
      <family val="2"/>
    </font>
    <font>
      <b/>
      <sz val="9"/>
      <color theme="3"/>
      <name val="Arial"/>
      <family val="2"/>
    </font>
    <font>
      <sz val="10"/>
      <color theme="1"/>
      <name val="Arial"/>
      <family val="2"/>
    </font>
    <font>
      <b/>
      <sz val="11"/>
      <color theme="1"/>
      <name val="Calibri"/>
      <family val="2"/>
    </font>
    <font>
      <b/>
      <sz val="16"/>
      <color theme="3"/>
      <name val="Calibri"/>
      <family val="2"/>
    </font>
    <font>
      <sz val="10"/>
      <color theme="1"/>
      <name val="Calibri"/>
      <family val="2"/>
    </font>
    <font>
      <b/>
      <sz val="12"/>
      <color theme="3"/>
      <name val="Calibri"/>
      <family val="2"/>
    </font>
    <font>
      <b/>
      <sz val="14"/>
      <color theme="0"/>
      <name val="Calibri"/>
      <family val="2"/>
    </font>
    <font>
      <b/>
      <sz val="11"/>
      <color theme="0"/>
      <name val="Calibri"/>
      <family val="2"/>
    </font>
    <font>
      <b/>
      <sz val="11"/>
      <color theme="4"/>
      <name val="Calibri"/>
      <family val="2"/>
    </font>
    <font>
      <b/>
      <sz val="10"/>
      <color theme="1"/>
      <name val="Calibri"/>
      <family val="2"/>
    </font>
    <font>
      <b/>
      <u/>
      <sz val="10"/>
      <color theme="1"/>
      <name val="Calibri"/>
      <family val="2"/>
    </font>
    <font>
      <b/>
      <sz val="11"/>
      <name val="Calibri"/>
      <family val="2"/>
    </font>
    <font>
      <sz val="10"/>
      <name val="Calibri"/>
      <family val="2"/>
    </font>
    <font>
      <sz val="10"/>
      <name val="Arial"/>
      <family val="2"/>
    </font>
    <font>
      <b/>
      <sz val="10"/>
      <color theme="3"/>
      <name val="Calibri"/>
      <family val="2"/>
    </font>
    <font>
      <u/>
      <sz val="11"/>
      <color theme="1"/>
      <name val="Arial"/>
      <family val="2"/>
    </font>
    <font>
      <sz val="11"/>
      <color theme="1"/>
      <name val="Verdana"/>
      <family val="2"/>
    </font>
  </fonts>
  <fills count="13">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bgColor indexed="64"/>
      </patternFill>
    </fill>
    <fill>
      <patternFill patternType="solid">
        <fgColor theme="0" tint="-0.249977111117893"/>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top style="thin">
        <color theme="0" tint="-0.14993743705557422"/>
      </top>
      <bottom style="thin">
        <color theme="0" tint="-0.34998626667073579"/>
      </bottom>
      <diagonal/>
    </border>
    <border>
      <left/>
      <right/>
      <top style="thin">
        <color theme="0" tint="-0.14993743705557422"/>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64" fontId="1" fillId="0" borderId="0" applyFont="0" applyFill="0" applyBorder="0" applyAlignment="0" applyProtection="0"/>
    <xf numFmtId="0" fontId="18" fillId="0" borderId="0"/>
    <xf numFmtId="0" fontId="1" fillId="0" borderId="0"/>
    <xf numFmtId="0" fontId="3" fillId="0" borderId="0"/>
    <xf numFmtId="0" fontId="21" fillId="0" borderId="0"/>
    <xf numFmtId="0" fontId="3" fillId="0" borderId="0"/>
    <xf numFmtId="171" fontId="18" fillId="0" borderId="0" applyFont="0" applyFill="0" applyBorder="0" applyProtection="0">
      <alignment vertical="top"/>
    </xf>
  </cellStyleXfs>
  <cellXfs count="173">
    <xf numFmtId="0" fontId="0" fillId="0" borderId="0" xfId="0"/>
    <xf numFmtId="0" fontId="2" fillId="0" borderId="0" xfId="0" applyFont="1"/>
    <xf numFmtId="0" fontId="8" fillId="0" borderId="0" xfId="3"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10" fillId="0" borderId="0" xfId="3" applyFont="1" applyAlignment="1">
      <alignment horizontal="left" vertical="center"/>
    </xf>
    <xf numFmtId="0" fontId="9" fillId="0" borderId="0" xfId="0" applyFont="1" applyFill="1" applyAlignment="1">
      <alignment vertical="center" wrapText="1"/>
    </xf>
    <xf numFmtId="165" fontId="7" fillId="10" borderId="0" xfId="1" applyNumberFormat="1" applyFont="1" applyFill="1" applyBorder="1" applyAlignment="1">
      <alignment horizontal="right" vertical="center"/>
    </xf>
    <xf numFmtId="165" fontId="11" fillId="10" borderId="0" xfId="1" applyNumberFormat="1" applyFont="1" applyFill="1" applyBorder="1" applyAlignment="1">
      <alignment horizontal="left" vertical="center"/>
    </xf>
    <xf numFmtId="165" fontId="12" fillId="10" borderId="0" xfId="1" applyNumberFormat="1" applyFont="1" applyFill="1" applyBorder="1" applyAlignment="1">
      <alignment horizontal="left" vertical="center"/>
    </xf>
    <xf numFmtId="0" fontId="13" fillId="0" borderId="0" xfId="3" applyFont="1" applyFill="1" applyAlignment="1">
      <alignment horizontal="left" vertical="center"/>
    </xf>
    <xf numFmtId="0" fontId="15" fillId="0" borderId="0" xfId="0" applyFont="1" applyFill="1" applyAlignment="1">
      <alignment vertical="center"/>
    </xf>
    <xf numFmtId="0" fontId="14" fillId="0" borderId="1" xfId="0" applyFont="1" applyBorder="1" applyAlignment="1">
      <alignment horizontal="center" vertical="center" wrapText="1"/>
    </xf>
    <xf numFmtId="164" fontId="9" fillId="0" borderId="1" xfId="1" applyFont="1" applyBorder="1" applyAlignment="1">
      <alignment vertical="center" wrapText="1"/>
    </xf>
    <xf numFmtId="166" fontId="9" fillId="0" borderId="1" xfId="1" applyNumberFormat="1" applyFont="1" applyBorder="1" applyAlignment="1">
      <alignment vertical="center" wrapText="1"/>
    </xf>
    <xf numFmtId="164" fontId="9" fillId="6" borderId="1" xfId="1" applyFont="1" applyFill="1" applyBorder="1" applyAlignment="1">
      <alignment vertical="center" wrapText="1"/>
    </xf>
    <xf numFmtId="166" fontId="9" fillId="6" borderId="1" xfId="1" applyNumberFormat="1" applyFont="1" applyFill="1" applyBorder="1" applyAlignment="1">
      <alignment vertical="center" wrapText="1"/>
    </xf>
    <xf numFmtId="165" fontId="7" fillId="0" borderId="0" xfId="1" applyNumberFormat="1" applyFont="1" applyFill="1" applyBorder="1" applyAlignment="1">
      <alignment horizontal="right" vertical="center"/>
    </xf>
    <xf numFmtId="165" fontId="14" fillId="10" borderId="0" xfId="1" applyNumberFormat="1" applyFont="1" applyFill="1" applyBorder="1" applyAlignment="1">
      <alignment horizontal="right" vertical="center"/>
    </xf>
    <xf numFmtId="0" fontId="13" fillId="0" borderId="0" xfId="3" applyFont="1" applyAlignment="1">
      <alignment horizontal="left" vertical="center"/>
    </xf>
    <xf numFmtId="165" fontId="7" fillId="0" borderId="0" xfId="1" applyNumberFormat="1" applyFont="1" applyFill="1" applyBorder="1" applyAlignment="1">
      <alignment horizontal="left" vertical="center"/>
    </xf>
    <xf numFmtId="165" fontId="16" fillId="0" borderId="0" xfId="1" applyNumberFormat="1" applyFont="1" applyFill="1" applyBorder="1" applyAlignment="1">
      <alignment horizontal="left" vertical="center"/>
    </xf>
    <xf numFmtId="0" fontId="9" fillId="7" borderId="1" xfId="0" applyFont="1" applyFill="1" applyBorder="1" applyAlignment="1">
      <alignment horizontal="center" vertical="center" wrapText="1"/>
    </xf>
    <xf numFmtId="0" fontId="9" fillId="0" borderId="0" xfId="0" applyFont="1" applyBorder="1" applyAlignment="1">
      <alignment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vertical="center"/>
    </xf>
    <xf numFmtId="0" fontId="14" fillId="0" borderId="0" xfId="0" applyFont="1" applyFill="1" applyBorder="1" applyAlignment="1">
      <alignment horizontal="center" vertical="center" wrapText="1"/>
    </xf>
    <xf numFmtId="2" fontId="9" fillId="0" borderId="1" xfId="1" applyNumberFormat="1" applyFont="1" applyBorder="1" applyAlignment="1">
      <alignment vertical="center" wrapText="1"/>
    </xf>
    <xf numFmtId="0" fontId="14" fillId="0" borderId="0" xfId="0" applyFont="1" applyAlignment="1">
      <alignment vertical="center"/>
    </xf>
    <xf numFmtId="0" fontId="14" fillId="0" borderId="0" xfId="0" applyFont="1" applyFill="1" applyBorder="1" applyAlignment="1">
      <alignment horizontal="left" vertical="center" wrapText="1"/>
    </xf>
    <xf numFmtId="0" fontId="9" fillId="0" borderId="0" xfId="0" applyFont="1" applyBorder="1" applyAlignment="1">
      <alignment horizontal="center" vertical="center"/>
    </xf>
    <xf numFmtId="166" fontId="14" fillId="0" borderId="13" xfId="0" applyNumberFormat="1" applyFont="1" applyFill="1" applyBorder="1" applyAlignment="1">
      <alignment vertical="center"/>
    </xf>
    <xf numFmtId="0" fontId="14" fillId="0" borderId="0" xfId="0" applyFont="1" applyFill="1"/>
    <xf numFmtId="0" fontId="9" fillId="0" borderId="0" xfId="0" applyFont="1" applyFill="1"/>
    <xf numFmtId="168" fontId="9" fillId="2" borderId="1" xfId="4" applyNumberFormat="1" applyFont="1" applyFill="1" applyBorder="1"/>
    <xf numFmtId="0" fontId="9" fillId="0" borderId="1" xfId="0" applyFont="1" applyFill="1" applyBorder="1"/>
    <xf numFmtId="165" fontId="17" fillId="0" borderId="7" xfId="4" applyNumberFormat="1" applyFont="1" applyFill="1" applyBorder="1" applyAlignment="1">
      <alignment horizontal="left" vertical="center"/>
    </xf>
    <xf numFmtId="0" fontId="9" fillId="0" borderId="7" xfId="0" applyFont="1" applyBorder="1" applyAlignment="1">
      <alignment horizontal="center" vertical="center" wrapText="1"/>
    </xf>
    <xf numFmtId="0" fontId="9" fillId="0" borderId="0" xfId="0" applyFont="1" applyFill="1" applyBorder="1"/>
    <xf numFmtId="0" fontId="9" fillId="0" borderId="14" xfId="0" applyFont="1" applyFill="1" applyBorder="1"/>
    <xf numFmtId="0" fontId="9" fillId="0" borderId="15" xfId="0" applyFont="1" applyFill="1" applyBorder="1"/>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9" fillId="9" borderId="1" xfId="0" applyFont="1" applyFill="1" applyBorder="1" applyAlignment="1">
      <alignment horizontal="center" vertical="center" wrapText="1"/>
    </xf>
    <xf numFmtId="0" fontId="6" fillId="0" borderId="0" xfId="0" applyFont="1" applyAlignment="1">
      <alignment horizontal="left"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5" xfId="0" applyFont="1" applyFill="1" applyBorder="1" applyAlignment="1">
      <alignment vertical="center"/>
    </xf>
    <xf numFmtId="0" fontId="14" fillId="0" borderId="1" xfId="0" applyFont="1" applyFill="1" applyBorder="1" applyAlignment="1">
      <alignment horizontal="center" vertical="center"/>
    </xf>
    <xf numFmtId="0" fontId="9" fillId="0" borderId="2" xfId="0" applyFont="1" applyFill="1" applyBorder="1"/>
    <xf numFmtId="0" fontId="9" fillId="0" borderId="4" xfId="0" applyFont="1" applyFill="1" applyBorder="1"/>
    <xf numFmtId="0" fontId="9" fillId="0" borderId="9" xfId="0" applyFont="1" applyFill="1" applyBorder="1"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 xfId="0" applyFont="1" applyFill="1" applyBorder="1" applyAlignment="1">
      <alignment horizontal="center" vertical="center"/>
    </xf>
    <xf numFmtId="0" fontId="9" fillId="6" borderId="2" xfId="0" applyFont="1" applyFill="1" applyBorder="1"/>
    <xf numFmtId="0" fontId="9" fillId="6" borderId="4" xfId="0" applyFont="1" applyFill="1" applyBorder="1"/>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8" xfId="0" applyFont="1" applyFill="1" applyBorder="1" applyAlignment="1">
      <alignment vertical="center"/>
    </xf>
    <xf numFmtId="165" fontId="14" fillId="0" borderId="0" xfId="1" applyNumberFormat="1" applyFont="1" applyFill="1" applyBorder="1" applyAlignment="1">
      <alignment horizontal="right" vertical="center"/>
    </xf>
    <xf numFmtId="165" fontId="7" fillId="0" borderId="0" xfId="1" applyNumberFormat="1" applyFont="1" applyFill="1" applyBorder="1" applyAlignment="1">
      <alignment horizontal="center"/>
    </xf>
    <xf numFmtId="0" fontId="7" fillId="7" borderId="1" xfId="0" applyFont="1" applyFill="1" applyBorder="1" applyAlignment="1">
      <alignment horizontal="centerContinuous" vertical="center" wrapText="1"/>
    </xf>
    <xf numFmtId="0" fontId="9" fillId="7" borderId="1" xfId="0" applyFont="1" applyFill="1" applyBorder="1" applyAlignment="1">
      <alignment horizontal="centerContinuous" vertical="center" wrapText="1"/>
    </xf>
    <xf numFmtId="0" fontId="9" fillId="7" borderId="2"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1" borderId="16" xfId="0" applyFont="1" applyFill="1" applyBorder="1" applyAlignment="1">
      <alignment horizontal="center" vertical="center" wrapText="1"/>
    </xf>
    <xf numFmtId="165" fontId="9" fillId="0" borderId="1" xfId="1" applyNumberFormat="1" applyFont="1" applyBorder="1" applyAlignment="1">
      <alignment horizontal="right" vertical="center" wrapText="1"/>
    </xf>
    <xf numFmtId="9" fontId="9" fillId="0" borderId="1" xfId="2" applyFont="1" applyBorder="1" applyAlignment="1">
      <alignment horizontal="right" vertical="center" wrapText="1"/>
    </xf>
    <xf numFmtId="0" fontId="9" fillId="0" borderId="0" xfId="0" applyFont="1" applyAlignment="1">
      <alignment horizontal="right" vertical="center"/>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0" borderId="11" xfId="0" applyFont="1" applyBorder="1" applyAlignment="1">
      <alignment vertical="center"/>
    </xf>
    <xf numFmtId="0" fontId="14" fillId="0" borderId="12"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8" xfId="0" applyFont="1" applyBorder="1" applyAlignment="1">
      <alignment horizontal="right" vertical="center"/>
    </xf>
    <xf numFmtId="0" fontId="9" fillId="0" borderId="4" xfId="0" applyFont="1" applyBorder="1" applyAlignment="1">
      <alignment horizontal="right" vertical="center"/>
    </xf>
    <xf numFmtId="166" fontId="14" fillId="0" borderId="0" xfId="0" applyNumberFormat="1" applyFont="1" applyFill="1" applyBorder="1" applyAlignment="1">
      <alignment vertical="center"/>
    </xf>
    <xf numFmtId="0" fontId="14" fillId="0" borderId="0" xfId="0" applyFont="1" applyBorder="1" applyAlignment="1">
      <alignment horizontal="center" vertical="center" wrapText="1"/>
    </xf>
    <xf numFmtId="0" fontId="9" fillId="0" borderId="0" xfId="0" applyFont="1" applyBorder="1" applyAlignment="1">
      <alignment horizontal="right" vertical="center"/>
    </xf>
    <xf numFmtId="2" fontId="9" fillId="0" borderId="0" xfId="1" applyNumberFormat="1" applyFont="1" applyFill="1" applyBorder="1" applyAlignment="1">
      <alignment vertical="center" wrapText="1"/>
    </xf>
    <xf numFmtId="165" fontId="7" fillId="0" borderId="1" xfId="1" applyNumberFormat="1" applyFont="1" applyFill="1" applyBorder="1" applyAlignment="1">
      <alignment horizontal="right" vertical="center"/>
    </xf>
    <xf numFmtId="2" fontId="14" fillId="0" borderId="1" xfId="0" applyNumberFormat="1" applyFont="1" applyBorder="1" applyAlignment="1">
      <alignment horizontal="centerContinuous" vertical="center" wrapText="1"/>
    </xf>
    <xf numFmtId="0" fontId="14" fillId="0" borderId="1" xfId="0" applyFont="1" applyBorder="1" applyAlignment="1">
      <alignment horizontal="centerContinuous" vertical="center" wrapText="1"/>
    </xf>
    <xf numFmtId="165" fontId="9" fillId="0" borderId="1" xfId="1" applyNumberFormat="1" applyFont="1" applyFill="1" applyBorder="1" applyAlignment="1">
      <alignment horizontal="right"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lignment vertical="center" wrapText="1"/>
    </xf>
    <xf numFmtId="0" fontId="6" fillId="0" borderId="0" xfId="0" applyFont="1"/>
    <xf numFmtId="0" fontId="6" fillId="0" borderId="0" xfId="0" applyFont="1" applyFill="1"/>
    <xf numFmtId="0" fontId="9" fillId="0" borderId="1" xfId="0" applyFont="1" applyFill="1" applyBorder="1" applyAlignment="1">
      <alignment horizontal="left" vertical="center" wrapText="1"/>
    </xf>
    <xf numFmtId="0" fontId="9" fillId="0" borderId="1" xfId="0" applyFont="1" applyFill="1" applyBorder="1" applyAlignment="1">
      <alignment vertical="center"/>
    </xf>
    <xf numFmtId="9" fontId="9" fillId="2" borderId="1" xfId="2" applyFont="1" applyFill="1" applyBorder="1" applyAlignment="1">
      <alignment horizontal="center" vertical="center"/>
    </xf>
    <xf numFmtId="0" fontId="9" fillId="0" borderId="1" xfId="0" applyFont="1" applyFill="1" applyBorder="1" applyAlignment="1">
      <alignment wrapText="1"/>
    </xf>
    <xf numFmtId="0" fontId="9" fillId="0" borderId="0" xfId="0" applyFont="1"/>
    <xf numFmtId="0" fontId="9" fillId="4" borderId="0" xfId="0" applyFont="1" applyFill="1" applyAlignment="1">
      <alignment vertical="center"/>
    </xf>
    <xf numFmtId="0" fontId="9" fillId="2" borderId="1" xfId="0" applyFont="1" applyFill="1" applyBorder="1" applyAlignment="1">
      <alignment vertical="center"/>
    </xf>
    <xf numFmtId="0" fontId="9" fillId="2" borderId="1" xfId="0" applyFont="1" applyFill="1" applyBorder="1" applyAlignment="1">
      <alignment vertical="center" wrapText="1"/>
    </xf>
    <xf numFmtId="3" fontId="9" fillId="0" borderId="0" xfId="0" applyNumberFormat="1" applyFont="1" applyAlignment="1">
      <alignment vertical="center"/>
    </xf>
    <xf numFmtId="165" fontId="9" fillId="0" borderId="0" xfId="1" applyNumberFormat="1" applyFont="1" applyAlignment="1">
      <alignment vertical="center"/>
    </xf>
    <xf numFmtId="0" fontId="14" fillId="0" borderId="0" xfId="0" applyFont="1" applyFill="1" applyBorder="1"/>
    <xf numFmtId="0" fontId="19" fillId="5" borderId="1" xfId="0" applyFont="1" applyFill="1" applyBorder="1" applyAlignment="1">
      <alignment horizontal="centerContinuous" vertical="center"/>
    </xf>
    <xf numFmtId="0" fontId="19" fillId="5" borderId="3" xfId="0" applyFont="1" applyFill="1" applyBorder="1" applyAlignment="1">
      <alignment horizontal="centerContinuous" vertical="center"/>
    </xf>
    <xf numFmtId="0" fontId="9" fillId="5" borderId="1" xfId="0" applyFont="1" applyFill="1" applyBorder="1"/>
    <xf numFmtId="0" fontId="9" fillId="5" borderId="2" xfId="0" applyFont="1" applyFill="1" applyBorder="1"/>
    <xf numFmtId="0" fontId="9" fillId="0" borderId="1" xfId="0" applyFont="1" applyBorder="1"/>
    <xf numFmtId="0" fontId="9" fillId="2" borderId="1" xfId="0" applyFont="1" applyFill="1" applyBorder="1"/>
    <xf numFmtId="167" fontId="9" fillId="3" borderId="1" xfId="0" quotePrefix="1" applyNumberFormat="1" applyFont="1" applyFill="1" applyBorder="1"/>
    <xf numFmtId="0" fontId="9" fillId="0" borderId="0" xfId="0" quotePrefix="1" applyFont="1"/>
    <xf numFmtId="0" fontId="14" fillId="0" borderId="0" xfId="0" applyFont="1"/>
    <xf numFmtId="169" fontId="9" fillId="3" borderId="1" xfId="1" applyNumberFormat="1" applyFont="1" applyFill="1" applyBorder="1" applyAlignment="1">
      <alignment vertical="center" wrapText="1"/>
    </xf>
    <xf numFmtId="164" fontId="9" fillId="3" borderId="1" xfId="1" applyNumberFormat="1" applyFont="1" applyFill="1" applyBorder="1" applyAlignment="1">
      <alignment vertical="center" wrapText="1"/>
    </xf>
    <xf numFmtId="168" fontId="9" fillId="3" borderId="1" xfId="1" applyNumberFormat="1" applyFont="1" applyFill="1" applyBorder="1" applyAlignment="1">
      <alignment vertical="center" wrapText="1"/>
    </xf>
    <xf numFmtId="2" fontId="9" fillId="7" borderId="1" xfId="0" applyNumberFormat="1" applyFont="1" applyFill="1" applyBorder="1" applyAlignment="1">
      <alignment vertical="top"/>
    </xf>
    <xf numFmtId="2" fontId="9" fillId="7" borderId="1" xfId="0" applyNumberFormat="1" applyFont="1" applyFill="1" applyBorder="1"/>
    <xf numFmtId="0" fontId="9" fillId="0" borderId="1" xfId="0" applyFont="1" applyBorder="1" applyAlignment="1">
      <alignment horizontal="centerContinuous" vertical="center" wrapText="1"/>
    </xf>
    <xf numFmtId="0" fontId="9" fillId="0" borderId="1" xfId="0" applyFont="1" applyFill="1" applyBorder="1" applyAlignment="1">
      <alignment vertical="center" wrapText="1"/>
    </xf>
    <xf numFmtId="0" fontId="1" fillId="4" borderId="0" xfId="6" applyFill="1"/>
    <xf numFmtId="0" fontId="1" fillId="4" borderId="0" xfId="6" applyFill="1" applyBorder="1"/>
    <xf numFmtId="0" fontId="1" fillId="4" borderId="0" xfId="6" applyFill="1" applyBorder="1" applyAlignment="1">
      <alignment vertical="center" wrapText="1"/>
    </xf>
    <xf numFmtId="0" fontId="5" fillId="0" borderId="0" xfId="7" applyFont="1" applyBorder="1"/>
    <xf numFmtId="0" fontId="5" fillId="4" borderId="0" xfId="7" applyFont="1" applyFill="1"/>
    <xf numFmtId="0" fontId="4" fillId="4" borderId="0" xfId="7" applyFont="1" applyFill="1"/>
    <xf numFmtId="165" fontId="14" fillId="0" borderId="1" xfId="1" applyNumberFormat="1" applyFont="1" applyFill="1" applyBorder="1" applyAlignment="1">
      <alignment horizontal="left" vertical="center"/>
    </xf>
    <xf numFmtId="0" fontId="9" fillId="2" borderId="2" xfId="0" applyFont="1" applyFill="1" applyBorder="1" applyAlignment="1">
      <alignment vertical="center"/>
    </xf>
    <xf numFmtId="2" fontId="9" fillId="7" borderId="1" xfId="0" applyNumberFormat="1" applyFont="1" applyFill="1" applyBorder="1" applyAlignment="1">
      <alignment vertical="top" wrapText="1"/>
    </xf>
    <xf numFmtId="3" fontId="9" fillId="0" borderId="1" xfId="0" quotePrefix="1" applyNumberFormat="1" applyFont="1" applyFill="1" applyBorder="1"/>
    <xf numFmtId="170" fontId="9" fillId="0" borderId="1" xfId="0" applyNumberFormat="1" applyFont="1" applyBorder="1" applyAlignment="1">
      <alignment horizontal="right" vertical="center" wrapText="1"/>
    </xf>
    <xf numFmtId="2" fontId="9" fillId="0" borderId="0" xfId="0" applyNumberFormat="1" applyFont="1" applyAlignment="1">
      <alignment vertical="center" wrapText="1"/>
    </xf>
    <xf numFmtId="164" fontId="9" fillId="0" borderId="0" xfId="0" applyNumberFormat="1" applyFont="1" applyAlignment="1">
      <alignment vertical="center"/>
    </xf>
    <xf numFmtId="9" fontId="9" fillId="2" borderId="0" xfId="2" applyFont="1" applyFill="1" applyBorder="1" applyAlignment="1">
      <alignment horizontal="center" vertical="center"/>
    </xf>
    <xf numFmtId="3" fontId="9" fillId="0" borderId="1" xfId="1" applyNumberFormat="1" applyFont="1" applyFill="1" applyBorder="1" applyAlignment="1">
      <alignment horizontal="right" vertical="center"/>
    </xf>
    <xf numFmtId="3" fontId="9" fillId="0" borderId="1" xfId="1" applyNumberFormat="1" applyFont="1" applyBorder="1" applyAlignment="1">
      <alignment horizontal="right" vertical="center" wrapText="1"/>
    </xf>
    <xf numFmtId="3" fontId="14" fillId="0" borderId="1" xfId="1" applyNumberFormat="1" applyFont="1" applyBorder="1" applyAlignment="1">
      <alignment horizontal="right" vertical="center" wrapText="1"/>
    </xf>
    <xf numFmtId="168" fontId="9" fillId="0" borderId="0" xfId="4" applyNumberFormat="1" applyFont="1" applyFill="1" applyBorder="1"/>
    <xf numFmtId="0" fontId="0" fillId="5" borderId="21" xfId="6" applyFont="1" applyFill="1" applyBorder="1" applyAlignment="1">
      <alignment horizontal="left" vertical="center" wrapText="1"/>
    </xf>
    <xf numFmtId="0" fontId="0" fillId="5" borderId="22" xfId="6" applyFont="1" applyFill="1" applyBorder="1" applyAlignment="1">
      <alignment horizontal="left" vertical="center" wrapText="1"/>
    </xf>
    <xf numFmtId="0" fontId="0" fillId="5" borderId="23" xfId="6" applyFont="1" applyFill="1" applyBorder="1" applyAlignment="1">
      <alignment horizontal="left" vertical="center" wrapText="1"/>
    </xf>
    <xf numFmtId="0" fontId="0" fillId="5" borderId="24" xfId="6" applyFont="1" applyFill="1" applyBorder="1" applyAlignment="1">
      <alignment horizontal="left" vertical="center" wrapText="1"/>
    </xf>
    <xf numFmtId="0" fontId="0" fillId="5" borderId="0" xfId="6" applyFont="1" applyFill="1" applyBorder="1" applyAlignment="1">
      <alignment horizontal="left" vertical="center" wrapText="1"/>
    </xf>
    <xf numFmtId="0" fontId="0" fillId="5" borderId="25" xfId="6" applyFont="1" applyFill="1" applyBorder="1" applyAlignment="1">
      <alignment horizontal="left" vertical="center" wrapText="1"/>
    </xf>
    <xf numFmtId="0" fontId="0" fillId="5" borderId="26" xfId="6" applyFont="1" applyFill="1" applyBorder="1" applyAlignment="1">
      <alignment horizontal="left" vertical="center" wrapText="1"/>
    </xf>
    <xf numFmtId="0" fontId="0" fillId="5" borderId="27" xfId="6" applyFont="1" applyFill="1" applyBorder="1" applyAlignment="1">
      <alignment horizontal="left" vertical="center" wrapText="1"/>
    </xf>
    <xf numFmtId="0" fontId="0" fillId="5" borderId="28" xfId="6" applyFont="1" applyFill="1" applyBorder="1" applyAlignment="1">
      <alignment horizontal="left" vertical="center" wrapText="1"/>
    </xf>
    <xf numFmtId="165" fontId="17" fillId="0" borderId="7" xfId="4" applyNumberFormat="1" applyFont="1" applyFill="1" applyBorder="1" applyAlignment="1">
      <alignment horizontal="left" vertical="center" wrapText="1"/>
    </xf>
    <xf numFmtId="2" fontId="14" fillId="7" borderId="2" xfId="0" applyNumberFormat="1" applyFont="1" applyFill="1" applyBorder="1" applyAlignment="1">
      <alignment horizontal="center" vertical="top"/>
    </xf>
    <xf numFmtId="2" fontId="14" fillId="7" borderId="3" xfId="0" applyNumberFormat="1" applyFont="1" applyFill="1" applyBorder="1" applyAlignment="1">
      <alignment horizontal="center" vertical="top"/>
    </xf>
    <xf numFmtId="2" fontId="14" fillId="7" borderId="4" xfId="0" applyNumberFormat="1" applyFont="1" applyFill="1" applyBorder="1" applyAlignment="1">
      <alignment horizontal="center" vertical="top"/>
    </xf>
    <xf numFmtId="169" fontId="14" fillId="3" borderId="2" xfId="1" applyNumberFormat="1" applyFont="1" applyFill="1" applyBorder="1" applyAlignment="1">
      <alignment horizontal="center" vertical="center" wrapText="1"/>
    </xf>
    <xf numFmtId="169" fontId="14" fillId="3" borderId="3" xfId="1" applyNumberFormat="1" applyFont="1" applyFill="1" applyBorder="1" applyAlignment="1">
      <alignment horizontal="center" vertical="center" wrapText="1"/>
    </xf>
    <xf numFmtId="169" fontId="14" fillId="3" borderId="4" xfId="1"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165" fontId="14" fillId="0" borderId="1" xfId="1" applyNumberFormat="1" applyFont="1" applyFill="1" applyBorder="1" applyAlignment="1">
      <alignment horizontal="left" vertical="center"/>
    </xf>
    <xf numFmtId="165" fontId="7" fillId="8" borderId="1" xfId="1" applyNumberFormat="1" applyFont="1" applyFill="1" applyBorder="1" applyAlignment="1">
      <alignment horizontal="center" vertical="center"/>
    </xf>
    <xf numFmtId="0" fontId="14" fillId="11" borderId="1" xfId="0" applyFont="1" applyFill="1" applyBorder="1" applyAlignment="1">
      <alignment horizontal="center" vertical="center" wrapText="1"/>
    </xf>
    <xf numFmtId="0" fontId="14" fillId="11" borderId="17" xfId="0" applyFont="1" applyFill="1" applyBorder="1" applyAlignment="1">
      <alignment horizontal="center" vertical="center" wrapText="1"/>
    </xf>
    <xf numFmtId="0" fontId="14" fillId="12" borderId="0"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4" xfId="0" applyFont="1" applyFill="1" applyBorder="1" applyAlignment="1">
      <alignment horizontal="center" vertical="center" wrapText="1"/>
    </xf>
  </cellXfs>
  <cellStyles count="11">
    <cellStyle name="Comma" xfId="1" builtinId="3"/>
    <cellStyle name="Comma 2" xfId="4"/>
    <cellStyle name="Normal" xfId="0" builtinId="0"/>
    <cellStyle name="Normal 12" xfId="8"/>
    <cellStyle name="Normal 2" xfId="3"/>
    <cellStyle name="Normal 2 2" xfId="5"/>
    <cellStyle name="Normal 2 6" xfId="7"/>
    <cellStyle name="Normal 30" xfId="10"/>
    <cellStyle name="Normal 7 2 3" xfId="9"/>
    <cellStyle name="Normal 87" xfId="6"/>
    <cellStyle name="Percent" xfId="2" builtinId="5"/>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8"/>
  <sheetViews>
    <sheetView tabSelected="1" zoomScale="80" zoomScaleNormal="80" workbookViewId="0"/>
  </sheetViews>
  <sheetFormatPr defaultColWidth="8.58203125" defaultRowHeight="14" x14ac:dyDescent="0.3"/>
  <cols>
    <col min="1" max="1" width="4.08203125" style="126" customWidth="1"/>
    <col min="2" max="2" width="65.58203125" style="126" customWidth="1"/>
    <col min="3" max="3" width="6.83203125" style="126" customWidth="1"/>
    <col min="4" max="11" width="8.58203125" style="126"/>
    <col min="12" max="12" width="4.5" style="126" customWidth="1"/>
    <col min="13" max="16384" width="8.58203125" style="126"/>
  </cols>
  <sheetData>
    <row r="1" spans="1:21" ht="18" x14ac:dyDescent="0.4">
      <c r="A1" s="131" t="s">
        <v>205</v>
      </c>
    </row>
    <row r="2" spans="1:21" s="127" customFormat="1" x14ac:dyDescent="0.3">
      <c r="A2" s="130" t="s">
        <v>404</v>
      </c>
    </row>
    <row r="3" spans="1:21" s="127" customFormat="1" x14ac:dyDescent="0.3">
      <c r="A3" s="129"/>
    </row>
    <row r="4" spans="1:21" s="127" customFormat="1" ht="14.5" thickBot="1" x14ac:dyDescent="0.35"/>
    <row r="5" spans="1:21" s="127" customFormat="1" ht="348" customHeight="1" x14ac:dyDescent="0.3">
      <c r="B5" s="144" t="s">
        <v>407</v>
      </c>
      <c r="C5" s="145"/>
      <c r="D5" s="145"/>
      <c r="E5" s="145"/>
      <c r="F5" s="145"/>
      <c r="G5" s="145"/>
      <c r="H5" s="145"/>
      <c r="I5" s="145"/>
      <c r="J5" s="145"/>
      <c r="K5" s="145"/>
      <c r="L5" s="146"/>
      <c r="M5" s="128"/>
      <c r="N5" s="128"/>
      <c r="O5" s="128"/>
      <c r="P5" s="128"/>
      <c r="Q5" s="128"/>
      <c r="R5" s="128"/>
      <c r="S5" s="128"/>
      <c r="T5" s="128"/>
      <c r="U5" s="128"/>
    </row>
    <row r="6" spans="1:21" s="127" customFormat="1" x14ac:dyDescent="0.3">
      <c r="B6" s="147"/>
      <c r="C6" s="148"/>
      <c r="D6" s="148"/>
      <c r="E6" s="148"/>
      <c r="F6" s="148"/>
      <c r="G6" s="148"/>
      <c r="H6" s="148"/>
      <c r="I6" s="148"/>
      <c r="J6" s="148"/>
      <c r="K6" s="148"/>
      <c r="L6" s="149"/>
    </row>
    <row r="7" spans="1:21" s="127" customFormat="1" x14ac:dyDescent="0.3">
      <c r="B7" s="147"/>
      <c r="C7" s="148"/>
      <c r="D7" s="148"/>
      <c r="E7" s="148"/>
      <c r="F7" s="148"/>
      <c r="G7" s="148"/>
      <c r="H7" s="148"/>
      <c r="I7" s="148"/>
      <c r="J7" s="148"/>
      <c r="K7" s="148"/>
      <c r="L7" s="149"/>
    </row>
    <row r="8" spans="1:21" ht="14.5" thickBot="1" x14ac:dyDescent="0.35">
      <c r="B8" s="150"/>
      <c r="C8" s="151"/>
      <c r="D8" s="151"/>
      <c r="E8" s="151"/>
      <c r="F8" s="151"/>
      <c r="G8" s="151"/>
      <c r="H8" s="151"/>
      <c r="I8" s="151"/>
      <c r="J8" s="151"/>
      <c r="K8" s="151"/>
      <c r="L8" s="152"/>
    </row>
  </sheetData>
  <mergeCells count="1">
    <mergeCell ref="B5:L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A78"/>
  <sheetViews>
    <sheetView showGridLines="0" zoomScale="70" zoomScaleNormal="70" workbookViewId="0"/>
  </sheetViews>
  <sheetFormatPr defaultColWidth="9" defaultRowHeight="13" x14ac:dyDescent="0.3"/>
  <cols>
    <col min="1" max="1" width="3" style="3" customWidth="1"/>
    <col min="2" max="2" width="12.83203125" style="3" customWidth="1"/>
    <col min="3" max="3" width="11.08203125" style="3" customWidth="1"/>
    <col min="4" max="4" width="14.08203125" style="3" customWidth="1"/>
    <col min="5" max="6" width="11.08203125" style="3" customWidth="1"/>
    <col min="7" max="7" width="12.5" style="4" customWidth="1"/>
    <col min="8" max="8" width="11.08203125" style="4" customWidth="1"/>
    <col min="9" max="9" width="14.5" style="4" customWidth="1"/>
    <col min="10" max="10" width="12" style="4" customWidth="1"/>
    <col min="11" max="25" width="11.08203125" style="4" customWidth="1"/>
    <col min="26" max="26" width="13.08203125" style="4" customWidth="1"/>
    <col min="27" max="27" width="14.58203125" style="4" customWidth="1"/>
    <col min="28" max="28" width="15.08203125" style="3" customWidth="1"/>
    <col min="29" max="29" width="8.58203125" style="3" customWidth="1"/>
    <col min="30" max="36" width="9.08203125" style="3" customWidth="1"/>
    <col min="37" max="37" width="9" style="3"/>
    <col min="38" max="50" width="8.08203125" style="3" customWidth="1"/>
    <col min="51" max="16384" width="9" style="3"/>
  </cols>
  <sheetData>
    <row r="1" spans="1:53" ht="21" x14ac:dyDescent="0.3">
      <c r="A1" s="2" t="s">
        <v>14</v>
      </c>
      <c r="M1" s="7"/>
      <c r="N1" s="7"/>
      <c r="O1" s="7"/>
      <c r="P1" s="7"/>
      <c r="Q1" s="7"/>
      <c r="R1" s="7"/>
    </row>
    <row r="2" spans="1:53" ht="15.5" x14ac:dyDescent="0.3">
      <c r="A2" s="6" t="s">
        <v>64</v>
      </c>
      <c r="M2" s="7"/>
      <c r="N2" s="7"/>
      <c r="O2" s="7"/>
      <c r="P2" s="7"/>
      <c r="Q2" s="7"/>
      <c r="R2" s="7"/>
    </row>
    <row r="3" spans="1:53" ht="14.5" x14ac:dyDescent="0.3">
      <c r="A3" s="20"/>
      <c r="M3" s="7"/>
      <c r="N3" s="7"/>
      <c r="O3" s="7"/>
      <c r="P3" s="7"/>
      <c r="Q3" s="7"/>
      <c r="R3" s="7"/>
    </row>
    <row r="4" spans="1:53" s="8" customFormat="1" ht="18.5" x14ac:dyDescent="0.3">
      <c r="B4" s="9" t="s">
        <v>55</v>
      </c>
      <c r="C4" s="9"/>
      <c r="D4" s="9"/>
      <c r="E4" s="9"/>
      <c r="F4" s="9"/>
      <c r="AD4" s="10"/>
      <c r="AM4" s="19"/>
    </row>
    <row r="5" spans="1:53" s="5" customFormat="1" ht="15" thickBot="1" x14ac:dyDescent="0.35">
      <c r="A5" s="11"/>
      <c r="G5" s="7"/>
      <c r="H5" s="7"/>
      <c r="I5" s="7"/>
      <c r="J5" s="7"/>
      <c r="K5" s="7"/>
      <c r="L5" s="7"/>
      <c r="M5" s="7"/>
      <c r="N5" s="7"/>
      <c r="O5" s="7"/>
      <c r="P5" s="7"/>
      <c r="Q5" s="7"/>
      <c r="R5" s="7"/>
      <c r="S5" s="7"/>
      <c r="T5" s="7"/>
      <c r="U5" s="7"/>
      <c r="V5" s="7"/>
      <c r="W5" s="7"/>
      <c r="X5" s="7"/>
      <c r="Y5" s="7"/>
      <c r="Z5" s="7"/>
      <c r="AA5" s="7"/>
    </row>
    <row r="6" spans="1:53" s="5" customFormat="1" ht="73.5" customHeight="1" thickBot="1" x14ac:dyDescent="0.35">
      <c r="A6" s="11"/>
      <c r="B6" s="160" t="s">
        <v>213</v>
      </c>
      <c r="C6" s="161"/>
      <c r="D6" s="162"/>
      <c r="E6" s="33">
        <f>V37</f>
        <v>0.97964158489866404</v>
      </c>
      <c r="F6" s="85"/>
      <c r="G6" s="169" t="s">
        <v>405</v>
      </c>
      <c r="H6" s="169"/>
      <c r="I6" s="169"/>
      <c r="J6" s="169"/>
      <c r="K6" s="12"/>
      <c r="L6" s="12"/>
      <c r="M6" s="7"/>
      <c r="N6" s="7"/>
      <c r="O6" s="7"/>
      <c r="P6" s="7"/>
      <c r="Q6" s="7"/>
      <c r="R6" s="7"/>
      <c r="S6" s="7"/>
      <c r="T6" s="7"/>
      <c r="U6" s="7"/>
      <c r="V6" s="7"/>
      <c r="W6" s="7"/>
      <c r="X6" s="7"/>
      <c r="Y6" s="7"/>
      <c r="Z6" s="7"/>
      <c r="AA6" s="7"/>
    </row>
    <row r="7" spans="1:53" s="5" customFormat="1" ht="34.5" customHeight="1" x14ac:dyDescent="0.3">
      <c r="A7" s="11"/>
      <c r="G7" s="7"/>
      <c r="H7" s="7"/>
      <c r="I7" s="7"/>
      <c r="J7" s="7"/>
      <c r="K7" s="7"/>
      <c r="L7" s="7"/>
      <c r="M7" s="7"/>
      <c r="N7" s="7"/>
      <c r="O7" s="7"/>
      <c r="P7" s="7"/>
      <c r="Q7" s="7"/>
      <c r="R7" s="7"/>
      <c r="S7" s="7"/>
      <c r="T7" s="7"/>
      <c r="U7" s="7"/>
      <c r="V7" s="7"/>
      <c r="W7" s="7"/>
      <c r="X7" s="7"/>
      <c r="Y7" s="7"/>
      <c r="Z7" s="7"/>
      <c r="AA7" s="7"/>
    </row>
    <row r="8" spans="1:53" s="5" customFormat="1" ht="48.75" customHeight="1" x14ac:dyDescent="0.3">
      <c r="A8" s="11"/>
      <c r="B8" s="13" t="s">
        <v>24</v>
      </c>
      <c r="C8" s="13" t="s">
        <v>111</v>
      </c>
      <c r="D8" s="43" t="s">
        <v>25</v>
      </c>
      <c r="E8" s="44"/>
      <c r="F8" s="86"/>
      <c r="G8" s="13" t="s">
        <v>24</v>
      </c>
      <c r="H8" s="13" t="s">
        <v>111</v>
      </c>
      <c r="I8" s="43" t="s">
        <v>25</v>
      </c>
      <c r="J8" s="44"/>
      <c r="L8" s="163" t="s">
        <v>112</v>
      </c>
      <c r="M8" s="164"/>
      <c r="N8" s="49"/>
      <c r="O8" s="50">
        <v>5</v>
      </c>
    </row>
    <row r="9" spans="1:53" s="5" customFormat="1" ht="14.5" x14ac:dyDescent="0.3">
      <c r="A9" s="11"/>
      <c r="B9" s="14">
        <v>0.5</v>
      </c>
      <c r="C9" s="15">
        <f>PERCENTILE($I$35:$I$44,(1-B9))</f>
        <v>1.0192463680280075</v>
      </c>
      <c r="D9" s="51" t="s">
        <v>26</v>
      </c>
      <c r="E9" s="52"/>
      <c r="F9" s="40"/>
      <c r="G9" s="14">
        <v>0.5</v>
      </c>
      <c r="H9" s="15">
        <f>PERCENTILE($G$35:$G$44,(1-G9))</f>
        <v>1.1127311040050425</v>
      </c>
      <c r="I9" s="51" t="s">
        <v>26</v>
      </c>
      <c r="J9" s="52"/>
      <c r="L9" s="53"/>
      <c r="M9" s="54"/>
      <c r="N9" s="54"/>
      <c r="O9" s="55"/>
    </row>
    <row r="10" spans="1:53" s="5" customFormat="1" ht="14.5" x14ac:dyDescent="0.3">
      <c r="A10" s="11"/>
      <c r="B10" s="14">
        <v>0.66666666666666663</v>
      </c>
      <c r="C10" s="15">
        <f>PERCENTILE($I$35:$I$44,(1-B10))</f>
        <v>1.0134719059320292</v>
      </c>
      <c r="D10" s="51" t="s">
        <v>27</v>
      </c>
      <c r="E10" s="52"/>
      <c r="F10" s="40"/>
      <c r="G10" s="14">
        <v>0.66666666666666663</v>
      </c>
      <c r="H10" s="15">
        <f t="shared" ref="H10:H12" si="0">PERCENTILE($G$35:$G$44,(1-G10))</f>
        <v>0.85747927481273556</v>
      </c>
      <c r="I10" s="51" t="s">
        <v>27</v>
      </c>
      <c r="J10" s="52"/>
      <c r="L10" s="56" t="s">
        <v>113</v>
      </c>
      <c r="M10" s="56" t="s">
        <v>114</v>
      </c>
      <c r="N10" s="54"/>
      <c r="O10" s="55"/>
    </row>
    <row r="11" spans="1:53" s="5" customFormat="1" ht="14.5" x14ac:dyDescent="0.3">
      <c r="A11" s="11"/>
      <c r="B11" s="16">
        <v>0.75</v>
      </c>
      <c r="C11" s="17">
        <f>PERCENTILE($I$35:$I$44,(1-B11))</f>
        <v>0.98809916515700535</v>
      </c>
      <c r="D11" s="57" t="s">
        <v>28</v>
      </c>
      <c r="E11" s="58"/>
      <c r="F11" s="40"/>
      <c r="G11" s="16">
        <v>0.75</v>
      </c>
      <c r="H11" s="17">
        <f t="shared" si="0"/>
        <v>0.82202337884260013</v>
      </c>
      <c r="I11" s="57" t="s">
        <v>28</v>
      </c>
      <c r="J11" s="58"/>
      <c r="L11" s="56">
        <v>2015</v>
      </c>
      <c r="M11" s="56">
        <v>2019</v>
      </c>
      <c r="N11" s="54"/>
      <c r="O11" s="55"/>
    </row>
    <row r="12" spans="1:53" s="5" customFormat="1" ht="14.5" x14ac:dyDescent="0.3">
      <c r="A12" s="11"/>
      <c r="B12" s="14">
        <v>1</v>
      </c>
      <c r="C12" s="15">
        <f>PERCENTILE($I$35:$I$44,(1-B12))</f>
        <v>0.8501631044354343</v>
      </c>
      <c r="D12" s="51" t="s">
        <v>29</v>
      </c>
      <c r="E12" s="52"/>
      <c r="F12" s="40"/>
      <c r="G12" s="14">
        <v>1</v>
      </c>
      <c r="H12" s="15">
        <f t="shared" si="0"/>
        <v>0.64516839263305914</v>
      </c>
      <c r="I12" s="51" t="s">
        <v>29</v>
      </c>
      <c r="J12" s="52"/>
      <c r="L12" s="59"/>
      <c r="M12" s="60"/>
      <c r="N12" s="60"/>
      <c r="O12" s="61"/>
    </row>
    <row r="13" spans="1:53" s="5" customFormat="1" ht="14.5" x14ac:dyDescent="0.3">
      <c r="A13" s="11"/>
      <c r="B13" s="18"/>
      <c r="C13" s="18"/>
      <c r="D13" s="18"/>
      <c r="E13" s="18"/>
      <c r="F13" s="18"/>
      <c r="G13" s="18"/>
      <c r="H13" s="7"/>
      <c r="I13" s="7"/>
      <c r="J13" s="7"/>
      <c r="K13" s="7"/>
      <c r="L13" s="7"/>
      <c r="M13" s="7"/>
      <c r="N13" s="7"/>
      <c r="O13" s="7"/>
      <c r="P13" s="7"/>
      <c r="Q13" s="7"/>
      <c r="R13" s="7"/>
      <c r="S13" s="7"/>
      <c r="T13" s="7"/>
      <c r="U13" s="7"/>
      <c r="V13" s="7"/>
      <c r="W13" s="7"/>
      <c r="X13" s="7"/>
      <c r="Y13" s="7"/>
      <c r="Z13" s="7"/>
      <c r="AA13" s="7"/>
    </row>
    <row r="14" spans="1:53" s="8" customFormat="1" ht="18.5" x14ac:dyDescent="0.3">
      <c r="B14" s="9" t="s">
        <v>115</v>
      </c>
      <c r="E14" s="9" t="str">
        <f>O8&amp;" years"</f>
        <v>5 years</v>
      </c>
      <c r="F14" s="9"/>
      <c r="AD14" s="9"/>
      <c r="AM14" s="19"/>
    </row>
    <row r="15" spans="1:53" s="18" customFormat="1" ht="14.5" x14ac:dyDescent="0.35">
      <c r="B15" s="21"/>
      <c r="C15" s="21"/>
      <c r="D15" s="21"/>
      <c r="E15" s="21"/>
      <c r="F15" s="21"/>
      <c r="AD15" s="22"/>
      <c r="AM15" s="62"/>
      <c r="BA15" s="63"/>
    </row>
    <row r="16" spans="1:53" s="18" customFormat="1" ht="14.25" customHeight="1" x14ac:dyDescent="0.3">
      <c r="B16" s="165" t="s">
        <v>16</v>
      </c>
      <c r="C16" s="64" t="s">
        <v>12</v>
      </c>
      <c r="D16" s="65"/>
      <c r="E16" s="65"/>
      <c r="F16" s="65"/>
      <c r="G16" s="65"/>
      <c r="H16" s="65"/>
      <c r="I16" s="64" t="s">
        <v>102</v>
      </c>
      <c r="J16" s="64"/>
      <c r="K16" s="166" t="s">
        <v>17</v>
      </c>
      <c r="L16" s="166"/>
      <c r="M16" s="166"/>
      <c r="N16" s="166"/>
      <c r="O16" s="166"/>
      <c r="P16" s="166"/>
      <c r="Q16" s="166"/>
      <c r="R16" s="166"/>
      <c r="S16" s="167" t="s">
        <v>116</v>
      </c>
      <c r="T16" s="167"/>
      <c r="U16" s="167"/>
      <c r="V16" s="167"/>
      <c r="W16" s="167"/>
      <c r="X16" s="167"/>
      <c r="Y16" s="167"/>
      <c r="Z16" s="167"/>
      <c r="AA16" s="167" t="s">
        <v>117</v>
      </c>
      <c r="AB16" s="167"/>
      <c r="AD16" s="3"/>
      <c r="AF16" s="4"/>
      <c r="AG16" s="4"/>
      <c r="AH16" s="4"/>
      <c r="AI16" s="4"/>
      <c r="AJ16" s="4"/>
      <c r="AK16" s="4"/>
      <c r="AM16" s="3"/>
      <c r="AN16" s="3"/>
      <c r="AO16" s="4"/>
      <c r="AP16" s="4"/>
      <c r="AQ16" s="4"/>
      <c r="AR16" s="4"/>
      <c r="AS16" s="4"/>
      <c r="AT16" s="4"/>
      <c r="AU16" s="4"/>
      <c r="AV16" s="4"/>
      <c r="AW16" s="3"/>
      <c r="AX16" s="3"/>
      <c r="AY16" s="3"/>
    </row>
    <row r="17" spans="1:51" s="18" customFormat="1" ht="29.25" customHeight="1" x14ac:dyDescent="0.3">
      <c r="B17" s="165"/>
      <c r="C17" s="23" t="s">
        <v>88</v>
      </c>
      <c r="D17" s="23" t="s">
        <v>89</v>
      </c>
      <c r="E17" s="23" t="s">
        <v>90</v>
      </c>
      <c r="F17" s="23" t="s">
        <v>91</v>
      </c>
      <c r="G17" s="23" t="s">
        <v>92</v>
      </c>
      <c r="H17" s="23" t="s">
        <v>93</v>
      </c>
      <c r="I17" s="66" t="s">
        <v>43</v>
      </c>
      <c r="J17" s="66" t="s">
        <v>103</v>
      </c>
      <c r="K17" s="170" t="s">
        <v>40</v>
      </c>
      <c r="L17" s="171"/>
      <c r="M17" s="170" t="s">
        <v>34</v>
      </c>
      <c r="N17" s="172"/>
      <c r="O17" s="170" t="s">
        <v>41</v>
      </c>
      <c r="P17" s="171"/>
      <c r="Q17" s="170" t="s">
        <v>42</v>
      </c>
      <c r="R17" s="171"/>
      <c r="S17" s="167"/>
      <c r="T17" s="167"/>
      <c r="U17" s="167"/>
      <c r="V17" s="167"/>
      <c r="W17" s="167"/>
      <c r="X17" s="167"/>
      <c r="Y17" s="167"/>
      <c r="Z17" s="168"/>
      <c r="AA17" s="167"/>
      <c r="AB17" s="167"/>
      <c r="AY17" s="3"/>
    </row>
    <row r="18" spans="1:51" ht="61.5" customHeight="1" x14ac:dyDescent="0.3">
      <c r="B18" s="165"/>
      <c r="C18" s="23" t="s">
        <v>94</v>
      </c>
      <c r="D18" s="23" t="s">
        <v>95</v>
      </c>
      <c r="E18" s="23" t="s">
        <v>31</v>
      </c>
      <c r="F18" s="23" t="s">
        <v>96</v>
      </c>
      <c r="G18" s="23" t="s">
        <v>97</v>
      </c>
      <c r="H18" s="23" t="s">
        <v>98</v>
      </c>
      <c r="I18" s="67" t="s">
        <v>97</v>
      </c>
      <c r="J18" s="67" t="s">
        <v>31</v>
      </c>
      <c r="K18" s="68" t="s">
        <v>32</v>
      </c>
      <c r="L18" s="68" t="s">
        <v>33</v>
      </c>
      <c r="M18" s="68" t="s">
        <v>34</v>
      </c>
      <c r="N18" s="68" t="s">
        <v>35</v>
      </c>
      <c r="O18" s="68" t="s">
        <v>36</v>
      </c>
      <c r="P18" s="68" t="s">
        <v>37</v>
      </c>
      <c r="Q18" s="68" t="s">
        <v>38</v>
      </c>
      <c r="R18" s="68" t="s">
        <v>39</v>
      </c>
      <c r="S18" s="45" t="s">
        <v>40</v>
      </c>
      <c r="T18" s="45" t="s">
        <v>7</v>
      </c>
      <c r="U18" s="45" t="s">
        <v>41</v>
      </c>
      <c r="V18" s="45" t="s">
        <v>42</v>
      </c>
      <c r="W18" s="69" t="s">
        <v>214</v>
      </c>
      <c r="X18" s="69" t="s">
        <v>133</v>
      </c>
      <c r="Y18" s="69" t="s">
        <v>134</v>
      </c>
      <c r="Z18" s="70" t="s">
        <v>119</v>
      </c>
      <c r="AA18" s="70" t="s">
        <v>97</v>
      </c>
      <c r="AB18" s="70" t="s">
        <v>31</v>
      </c>
      <c r="AY18" s="24"/>
    </row>
    <row r="19" spans="1:51" x14ac:dyDescent="0.3">
      <c r="B19" s="132"/>
      <c r="C19" s="71"/>
      <c r="D19" s="71"/>
      <c r="E19" s="71"/>
      <c r="F19" s="71"/>
      <c r="G19" s="71"/>
      <c r="H19" s="71"/>
      <c r="I19" s="72"/>
      <c r="J19" s="72"/>
      <c r="K19" s="101">
        <f>INDEX(Controls!$C$5:$C$12,MATCH(K$18,Controls!$B$5:$B$12,0),1)</f>
        <v>0.5</v>
      </c>
      <c r="L19" s="101">
        <f>INDEX(Controls!$C$5:$C$12,MATCH(L$18,Controls!$B$5:$B$12,0),1)</f>
        <v>0.5</v>
      </c>
      <c r="M19" s="101">
        <f>INDEX(Controls!$C$5:$C$12,MATCH(M$18,Controls!$B$5:$B$12,0),1)</f>
        <v>0.5</v>
      </c>
      <c r="N19" s="101">
        <f>INDEX(Controls!$C$5:$C$12,MATCH(N$18,Controls!$B$5:$B$12,0),1)</f>
        <v>0.5</v>
      </c>
      <c r="O19" s="101">
        <f>INDEX(Controls!$C$5:$C$12,MATCH(O$18,Controls!$B$5:$B$12,0),1)</f>
        <v>0.5</v>
      </c>
      <c r="P19" s="101">
        <f>INDEX(Controls!$C$5:$C$12,MATCH(P$18,Controls!$B$5:$B$12,0),1)</f>
        <v>0.5</v>
      </c>
      <c r="Q19" s="101">
        <f>INDEX(Controls!$C$5:$C$12,MATCH(Q$18,Controls!$B$5:$B$12,0),1)</f>
        <v>0.5</v>
      </c>
      <c r="R19" s="101">
        <f>INDEX(Controls!$C$5:$C$12,MATCH(R$18,Controls!$B$5:$B$12,0),1)</f>
        <v>0.5</v>
      </c>
      <c r="S19" s="45"/>
      <c r="T19" s="45"/>
      <c r="U19" s="45"/>
      <c r="V19" s="45"/>
      <c r="W19" s="45"/>
      <c r="X19" s="101">
        <f>INDEX(Controls!$C16:$C17,MATCH(X$18,Controls!$B$16:$B$17,0),1)</f>
        <v>0.5</v>
      </c>
      <c r="Y19" s="101">
        <f>INDEX(Controls!$C16:$C17,MATCH(Y$18,Controls!$B$16:$B$17,0),1)</f>
        <v>0.5</v>
      </c>
      <c r="Z19" s="70"/>
      <c r="AA19" s="70"/>
      <c r="AB19" s="70"/>
      <c r="AY19" s="24"/>
    </row>
    <row r="20" spans="1:51" ht="16.5" customHeight="1" x14ac:dyDescent="0.3">
      <c r="B20" s="105" t="s">
        <v>2</v>
      </c>
      <c r="C20" s="73">
        <f>SUMIFS('Actual costs'!D$6:D$85,'Actual costs'!$A$6:$A$85,$B20,'Actual costs'!$B$6:$B$85,"&gt;="&amp;$L$11)</f>
        <v>793.89764715588262</v>
      </c>
      <c r="D20" s="73">
        <f>SUMIFS('Actual costs'!E$6:E$85,'Actual costs'!$A$6:$A$85,$B20,'Actual costs'!$B$6:$B$85,"&gt;="&amp;$L$11)</f>
        <v>914.59612282992157</v>
      </c>
      <c r="E20" s="73">
        <f>SUMIFS('Actual costs'!F$6:F$85,'Actual costs'!$A$6:$A$85,$B20,'Actual costs'!$B$6:$B$85,"&gt;="&amp;$L$11)</f>
        <v>353.56665125898297</v>
      </c>
      <c r="F20" s="73">
        <f>SUMIFS('Actual costs'!G$6:G$85,'Actual costs'!$A$6:$A$85,$B20,'Actual costs'!$B$6:$B$85,"&gt;="&amp;$L$11)</f>
        <v>1268.1627740889044</v>
      </c>
      <c r="G20" s="73">
        <f>SUMIFS('Actual costs'!H$6:H$85,'Actual costs'!$A$6:$A$85,$B20,'Actual costs'!$B$6:$B$85,"&gt;="&amp;$L$11)</f>
        <v>1708.493769985804</v>
      </c>
      <c r="H20" s="73">
        <f>SUMIFS('Actual costs'!I$6:I$85,'Actual costs'!$A$6:$A$85,$B20,'Actual costs'!$B$6:$B$85,"&gt;="&amp;$L$11)</f>
        <v>2062.060421244787</v>
      </c>
      <c r="I20" s="74">
        <f>G20/H20</f>
        <v>0.82853720113324891</v>
      </c>
      <c r="J20" s="74">
        <f>E20/H20</f>
        <v>0.17146279886675111</v>
      </c>
      <c r="K20" s="141">
        <f>SUMIFS('Modelled costs'!D$6:D$85,'Modelled costs'!$A$6:$A$85,$B20,'Modelled costs'!$B$6:$B$85,"&gt;="&amp;$L$11)</f>
        <v>757.70079305423133</v>
      </c>
      <c r="L20" s="141">
        <f>SUMIFS('Modelled costs'!E$6:E$85,'Modelled costs'!$A$6:$A$85,$B20,'Modelled costs'!$B$6:$B$85,"&gt;="&amp;$L$11)</f>
        <v>838.94469017373035</v>
      </c>
      <c r="M20" s="141">
        <f>SUMIFS('Modelled costs'!F$6:F$85,'Modelled costs'!$A$6:$A$85,$B20,'Modelled costs'!$B$6:$B$85,"&gt;="&amp;$L$11)</f>
        <v>877.08309717480631</v>
      </c>
      <c r="N20" s="141">
        <f>SUMIFS('Modelled costs'!G$6:G$85,'Modelled costs'!$A$6:$A$85,$B20,'Modelled costs'!$B$6:$B$85,"&gt;="&amp;$L$11)</f>
        <v>958.01123134028535</v>
      </c>
      <c r="O20" s="141">
        <f>SUMIFS('Modelled costs'!H$6:H$85,'Modelled costs'!$A$6:$A$85,$B20,'Modelled costs'!$B$6:$B$85,"&gt;="&amp;$L$11)</f>
        <v>374.07903418959978</v>
      </c>
      <c r="P20" s="141">
        <f>SUMIFS('Modelled costs'!I$6:I$85,'Modelled costs'!$A$6:$A$85,$B20,'Modelled costs'!$B$6:$B$85,"&gt;="&amp;$L$11)</f>
        <v>341.54399789419568</v>
      </c>
      <c r="Q20" s="141">
        <f>SUMIFS('Modelled costs'!J$6:J$85,'Modelled costs'!$A$6:$A$85,$B20,'Modelled costs'!$B$6:$B$85,"&gt;="&amp;$L$11)</f>
        <v>1150.8813271888932</v>
      </c>
      <c r="R20" s="141">
        <f>SUMIFS('Modelled costs'!K$6:K$85,'Modelled costs'!$A$6:$A$85,$B20,'Modelled costs'!$B$6:$B$85,"&gt;="&amp;$L$11)</f>
        <v>1243.7095873344201</v>
      </c>
      <c r="S20" s="141">
        <f t="shared" ref="S20:S29" si="1">K20*K$19+L20*L$19</f>
        <v>798.32274161398084</v>
      </c>
      <c r="T20" s="141">
        <f t="shared" ref="T20:T29" si="2">M20*M$19+N20*N$19</f>
        <v>917.54716425754577</v>
      </c>
      <c r="U20" s="141">
        <f>O20*O$19+P20*P$19</f>
        <v>357.81151604189773</v>
      </c>
      <c r="V20" s="141">
        <f>Q20*Q$19+R20*R$19</f>
        <v>1197.2954572616568</v>
      </c>
      <c r="W20" s="141">
        <f>AVERAGE(U20,(V20-T20))</f>
        <v>318.77990452300435</v>
      </c>
      <c r="X20" s="141">
        <f t="shared" ref="X20:X29" si="3">S20+T20+U20</f>
        <v>2073.6814219134244</v>
      </c>
      <c r="Y20" s="141">
        <f t="shared" ref="Y20:Y29" si="4">S20+V20</f>
        <v>1995.6181988756375</v>
      </c>
      <c r="Z20" s="142">
        <f>X20*X$19+Y20*Y$19</f>
        <v>2034.649810394531</v>
      </c>
      <c r="AA20" s="142">
        <f t="shared" ref="AA20:AA29" si="5">Z20*(G20/H20)</f>
        <v>1685.7830591905802</v>
      </c>
      <c r="AB20" s="142">
        <f t="shared" ref="AB20:AB29" si="6">Z20*(E20/H20)</f>
        <v>348.86675120395074</v>
      </c>
      <c r="AD20" s="138"/>
    </row>
    <row r="21" spans="1:51" x14ac:dyDescent="0.3">
      <c r="B21" s="133" t="s">
        <v>3</v>
      </c>
      <c r="C21" s="73">
        <f>SUMIFS('Actual costs'!D$6:D$85,'Actual costs'!$A$6:$A$85,$B21,'Actual costs'!$B$6:$B$85,"&gt;="&amp;$L$11)</f>
        <v>438.22305084121655</v>
      </c>
      <c r="D21" s="73">
        <f>SUMIFS('Actual costs'!E$6:E$85,'Actual costs'!$A$6:$A$85,$B21,'Actual costs'!$B$6:$B$85,"&gt;="&amp;$L$11)</f>
        <v>345.11280093120348</v>
      </c>
      <c r="E21" s="73">
        <f>SUMIFS('Actual costs'!F$6:F$85,'Actual costs'!$A$6:$A$85,$B21,'Actual costs'!$B$6:$B$85,"&gt;="&amp;$L$11)</f>
        <v>76.68920678577625</v>
      </c>
      <c r="F21" s="73">
        <f>SUMIFS('Actual costs'!G$6:G$85,'Actual costs'!$A$6:$A$85,$B21,'Actual costs'!$B$6:$B$85,"&gt;="&amp;$L$11)</f>
        <v>421.80200771697969</v>
      </c>
      <c r="G21" s="73">
        <f>SUMIFS('Actual costs'!H$6:H$85,'Actual costs'!$A$6:$A$85,$B21,'Actual costs'!$B$6:$B$85,"&gt;="&amp;$L$11)</f>
        <v>783.33585177242003</v>
      </c>
      <c r="H21" s="73">
        <f>SUMIFS('Actual costs'!I$6:I$85,'Actual costs'!$A$6:$A$85,$B21,'Actual costs'!$B$6:$B$85,"&gt;="&amp;$L$11)</f>
        <v>860.02505855819629</v>
      </c>
      <c r="I21" s="74">
        <f t="shared" ref="I21:I29" si="7">G21/H21</f>
        <v>0.91082910198646627</v>
      </c>
      <c r="J21" s="74">
        <f t="shared" ref="J21:J29" si="8">E21/H21</f>
        <v>8.9170898013533673E-2</v>
      </c>
      <c r="K21" s="141">
        <f>SUMIFS('Modelled costs'!D$6:D$85,'Modelled costs'!$A$6:$A$85,$B21,'Modelled costs'!$B$6:$B$85,"&gt;="&amp;$L$11)</f>
        <v>397.65042233038309</v>
      </c>
      <c r="L21" s="141">
        <f>SUMIFS('Modelled costs'!E$6:E$85,'Modelled costs'!$A$6:$A$85,$B21,'Modelled costs'!$B$6:$B$85,"&gt;="&amp;$L$11)</f>
        <v>381.36073153602058</v>
      </c>
      <c r="M21" s="141">
        <f>SUMIFS('Modelled costs'!F$6:F$85,'Modelled costs'!$A$6:$A$85,$B21,'Modelled costs'!$B$6:$B$85,"&gt;="&amp;$L$11)</f>
        <v>375.91010033060365</v>
      </c>
      <c r="N21" s="141">
        <f>SUMIFS('Modelled costs'!G$6:G$85,'Modelled costs'!$A$6:$A$85,$B21,'Modelled costs'!$B$6:$B$85,"&gt;="&amp;$L$11)</f>
        <v>363.14014910124411</v>
      </c>
      <c r="O21" s="141">
        <f>SUMIFS('Modelled costs'!H$6:H$85,'Modelled costs'!$A$6:$A$85,$B21,'Modelled costs'!$B$6:$B$85,"&gt;="&amp;$L$11)</f>
        <v>105.40583994857683</v>
      </c>
      <c r="P21" s="141">
        <f>SUMIFS('Modelled costs'!I$6:I$85,'Modelled costs'!$A$6:$A$85,$B21,'Modelled costs'!$B$6:$B$85,"&gt;="&amp;$L$11)</f>
        <v>119.38780499112691</v>
      </c>
      <c r="Q21" s="141">
        <f>SUMIFS('Modelled costs'!J$6:J$85,'Modelled costs'!$A$6:$A$85,$B21,'Modelled costs'!$B$6:$B$85,"&gt;="&amp;$L$11)</f>
        <v>503.00681349132071</v>
      </c>
      <c r="R21" s="141">
        <f>SUMIFS('Modelled costs'!K$6:K$85,'Modelled costs'!$A$6:$A$85,$B21,'Modelled costs'!$B$6:$B$85,"&gt;="&amp;$L$11)</f>
        <v>486.7176388462052</v>
      </c>
      <c r="S21" s="141">
        <f t="shared" si="1"/>
        <v>389.50557693320184</v>
      </c>
      <c r="T21" s="141">
        <f t="shared" si="2"/>
        <v>369.52512471592388</v>
      </c>
      <c r="U21" s="141">
        <f t="shared" ref="U21:U29" si="9">O21*O$19+P21*P$19</f>
        <v>112.39682246985187</v>
      </c>
      <c r="V21" s="141">
        <f t="shared" ref="V21:V29" si="10">Q21*Q$19+R21*R$19</f>
        <v>494.86222616876296</v>
      </c>
      <c r="W21" s="141">
        <f t="shared" ref="W21:W29" si="11">AVERAGE(U21,(V21-T21))</f>
        <v>118.86696196134548</v>
      </c>
      <c r="X21" s="141">
        <f t="shared" si="3"/>
        <v>871.42752411897754</v>
      </c>
      <c r="Y21" s="141">
        <f t="shared" si="4"/>
        <v>884.3678031019648</v>
      </c>
      <c r="Z21" s="142">
        <f t="shared" ref="Z21:Z29" si="12">X21*X$19+Y21*Y$19</f>
        <v>877.89766361047123</v>
      </c>
      <c r="AA21" s="142">
        <f t="shared" si="5"/>
        <v>799.61474058234239</v>
      </c>
      <c r="AB21" s="142">
        <f t="shared" si="6"/>
        <v>78.28292302812882</v>
      </c>
    </row>
    <row r="22" spans="1:51" x14ac:dyDescent="0.3">
      <c r="B22" s="133" t="s">
        <v>4</v>
      </c>
      <c r="C22" s="73">
        <f>SUMIFS('Actual costs'!D$6:D$85,'Actual costs'!$A$6:$A$85,$B22,'Actual costs'!$B$6:$B$85,"&gt;="&amp;$L$11)</f>
        <v>900.15083451293435</v>
      </c>
      <c r="D22" s="73">
        <f>SUMIFS('Actual costs'!E$6:E$85,'Actual costs'!$A$6:$A$85,$B22,'Actual costs'!$B$6:$B$85,"&gt;="&amp;$L$11)</f>
        <v>1415.9777152269312</v>
      </c>
      <c r="E22" s="73">
        <f>SUMIFS('Actual costs'!F$6:F$85,'Actual costs'!$A$6:$A$85,$B22,'Actual costs'!$B$6:$B$85,"&gt;="&amp;$L$11)</f>
        <v>281.09656792805367</v>
      </c>
      <c r="F22" s="73">
        <f>SUMIFS('Actual costs'!G$6:G$85,'Actual costs'!$A$6:$A$85,$B22,'Actual costs'!$B$6:$B$85,"&gt;="&amp;$L$11)</f>
        <v>1697.0742831549849</v>
      </c>
      <c r="G22" s="73">
        <f>SUMIFS('Actual costs'!H$6:H$85,'Actual costs'!$A$6:$A$85,$B22,'Actual costs'!$B$6:$B$85,"&gt;="&amp;$L$11)</f>
        <v>2316.1285497398653</v>
      </c>
      <c r="H22" s="73">
        <f>SUMIFS('Actual costs'!I$6:I$85,'Actual costs'!$A$6:$A$85,$B22,'Actual costs'!$B$6:$B$85,"&gt;="&amp;$L$11)</f>
        <v>2597.2251176679192</v>
      </c>
      <c r="I22" s="74">
        <f t="shared" si="7"/>
        <v>0.8917704260536129</v>
      </c>
      <c r="J22" s="74">
        <f t="shared" si="8"/>
        <v>0.10822957394638698</v>
      </c>
      <c r="K22" s="141">
        <f>SUMIFS('Modelled costs'!D$6:D$85,'Modelled costs'!$A$6:$A$85,$B22,'Modelled costs'!$B$6:$B$85,"&gt;="&amp;$L$11)</f>
        <v>818.723316481241</v>
      </c>
      <c r="L22" s="141">
        <f>SUMIFS('Modelled costs'!E$6:E$85,'Modelled costs'!$A$6:$A$85,$B22,'Modelled costs'!$B$6:$B$85,"&gt;="&amp;$L$11)</f>
        <v>800.07220143509744</v>
      </c>
      <c r="M22" s="141">
        <f>SUMIFS('Modelled costs'!F$6:F$85,'Modelled costs'!$A$6:$A$85,$B22,'Modelled costs'!$B$6:$B$85,"&gt;="&amp;$L$11)</f>
        <v>987.47096870567782</v>
      </c>
      <c r="N22" s="141">
        <f>SUMIFS('Modelled costs'!G$6:G$85,'Modelled costs'!$A$6:$A$85,$B22,'Modelled costs'!$B$6:$B$85,"&gt;="&amp;$L$11)</f>
        <v>954.67191717581113</v>
      </c>
      <c r="O22" s="141">
        <f>SUMIFS('Modelled costs'!H$6:H$85,'Modelled costs'!$A$6:$A$85,$B22,'Modelled costs'!$B$6:$B$85,"&gt;="&amp;$L$11)</f>
        <v>314.39354726429355</v>
      </c>
      <c r="P22" s="141">
        <f>SUMIFS('Modelled costs'!I$6:I$85,'Modelled costs'!$A$6:$A$85,$B22,'Modelled costs'!$B$6:$B$85,"&gt;="&amp;$L$11)</f>
        <v>322.26913830620413</v>
      </c>
      <c r="Q22" s="141">
        <f>SUMIFS('Modelled costs'!J$6:J$85,'Modelled costs'!$A$6:$A$85,$B22,'Modelled costs'!$B$6:$B$85,"&gt;="&amp;$L$11)</f>
        <v>1366.2011877092068</v>
      </c>
      <c r="R22" s="141">
        <f>SUMIFS('Modelled costs'!K$6:K$85,'Modelled costs'!$A$6:$A$85,$B22,'Modelled costs'!$B$6:$B$85,"&gt;="&amp;$L$11)</f>
        <v>1327.0594175922233</v>
      </c>
      <c r="S22" s="141">
        <f t="shared" si="1"/>
        <v>809.39775895816922</v>
      </c>
      <c r="T22" s="141">
        <f t="shared" si="2"/>
        <v>971.07144294074442</v>
      </c>
      <c r="U22" s="141">
        <f t="shared" si="9"/>
        <v>318.33134278524881</v>
      </c>
      <c r="V22" s="141">
        <f t="shared" si="10"/>
        <v>1346.6303026507151</v>
      </c>
      <c r="W22" s="141">
        <f t="shared" si="11"/>
        <v>346.94510124760973</v>
      </c>
      <c r="X22" s="141">
        <f t="shared" si="3"/>
        <v>2098.8005446841626</v>
      </c>
      <c r="Y22" s="141">
        <f t="shared" si="4"/>
        <v>2156.0280616088844</v>
      </c>
      <c r="Z22" s="142">
        <f t="shared" si="12"/>
        <v>2127.4143031465237</v>
      </c>
      <c r="AA22" s="142">
        <f t="shared" si="5"/>
        <v>1897.1651595095254</v>
      </c>
      <c r="AB22" s="142">
        <f t="shared" si="6"/>
        <v>230.24914363699801</v>
      </c>
    </row>
    <row r="23" spans="1:51" x14ac:dyDescent="0.3">
      <c r="B23" s="133" t="s">
        <v>5</v>
      </c>
      <c r="C23" s="73">
        <f>SUMIFS('Actual costs'!D$6:D$85,'Actual costs'!$A$6:$A$85,$B23,'Actual costs'!$B$6:$B$85,"&gt;="&amp;$L$11)</f>
        <v>638.86831398934839</v>
      </c>
      <c r="D23" s="73">
        <f>SUMIFS('Actual costs'!E$6:E$85,'Actual costs'!$A$6:$A$85,$B23,'Actual costs'!$B$6:$B$85,"&gt;="&amp;$L$11)</f>
        <v>799.67071721229183</v>
      </c>
      <c r="E23" s="73">
        <f>SUMIFS('Actual costs'!F$6:F$85,'Actual costs'!$A$6:$A$85,$B23,'Actual costs'!$B$6:$B$85,"&gt;="&amp;$L$11)</f>
        <v>167.3280215933068</v>
      </c>
      <c r="F23" s="73">
        <f>SUMIFS('Actual costs'!G$6:G$85,'Actual costs'!$A$6:$A$85,$B23,'Actual costs'!$B$6:$B$85,"&gt;="&amp;$L$11)</f>
        <v>966.99873880559858</v>
      </c>
      <c r="G23" s="73">
        <f>SUMIFS('Actual costs'!H$6:H$85,'Actual costs'!$A$6:$A$85,$B23,'Actual costs'!$B$6:$B$85,"&gt;="&amp;$L$11)</f>
        <v>1438.5390312016402</v>
      </c>
      <c r="H23" s="73">
        <f>SUMIFS('Actual costs'!I$6:I$85,'Actual costs'!$A$6:$A$85,$B23,'Actual costs'!$B$6:$B$85,"&gt;="&amp;$L$11)</f>
        <v>1605.8670527949471</v>
      </c>
      <c r="I23" s="74">
        <f t="shared" si="7"/>
        <v>0.89580207072429863</v>
      </c>
      <c r="J23" s="74">
        <f t="shared" si="8"/>
        <v>0.10419792927570132</v>
      </c>
      <c r="K23" s="141">
        <f>SUMIFS('Modelled costs'!D$6:D$85,'Modelled costs'!$A$6:$A$85,$B23,'Modelled costs'!$B$6:$B$85,"&gt;="&amp;$L$11)</f>
        <v>754.60812643254974</v>
      </c>
      <c r="L23" s="141">
        <f>SUMIFS('Modelled costs'!E$6:E$85,'Modelled costs'!$A$6:$A$85,$B23,'Modelled costs'!$B$6:$B$85,"&gt;="&amp;$L$11)</f>
        <v>791.09065324520509</v>
      </c>
      <c r="M23" s="141">
        <f>SUMIFS('Modelled costs'!F$6:F$85,'Modelled costs'!$A$6:$A$85,$B23,'Modelled costs'!$B$6:$B$85,"&gt;="&amp;$L$11)</f>
        <v>572.78016195354235</v>
      </c>
      <c r="N23" s="141">
        <f>SUMIFS('Modelled costs'!G$6:G$85,'Modelled costs'!$A$6:$A$85,$B23,'Modelled costs'!$B$6:$B$85,"&gt;="&amp;$L$11)</f>
        <v>572.58558221461794</v>
      </c>
      <c r="O23" s="141">
        <f>SUMIFS('Modelled costs'!H$6:H$85,'Modelled costs'!$A$6:$A$85,$B23,'Modelled costs'!$B$6:$B$85,"&gt;="&amp;$L$11)</f>
        <v>200.35884722910225</v>
      </c>
      <c r="P23" s="141">
        <f>SUMIFS('Modelled costs'!I$6:I$85,'Modelled costs'!$A$6:$A$85,$B23,'Modelled costs'!$B$6:$B$85,"&gt;="&amp;$L$11)</f>
        <v>187.9171405672889</v>
      </c>
      <c r="Q23" s="141">
        <f>SUMIFS('Modelled costs'!J$6:J$85,'Modelled costs'!$A$6:$A$85,$B23,'Modelled costs'!$B$6:$B$85,"&gt;="&amp;$L$11)</f>
        <v>769.57424567134467</v>
      </c>
      <c r="R23" s="141">
        <f>SUMIFS('Modelled costs'!K$6:K$85,'Modelled costs'!$A$6:$A$85,$B23,'Modelled costs'!$B$6:$B$85,"&gt;="&amp;$L$11)</f>
        <v>768.07325248304403</v>
      </c>
      <c r="S23" s="141">
        <f t="shared" si="1"/>
        <v>772.84938983887741</v>
      </c>
      <c r="T23" s="141">
        <f t="shared" si="2"/>
        <v>572.68287208408015</v>
      </c>
      <c r="U23" s="141">
        <f t="shared" si="9"/>
        <v>194.13799389819559</v>
      </c>
      <c r="V23" s="141">
        <f t="shared" si="10"/>
        <v>768.82374907719441</v>
      </c>
      <c r="W23" s="141">
        <f t="shared" si="11"/>
        <v>195.13943544565493</v>
      </c>
      <c r="X23" s="141">
        <f t="shared" si="3"/>
        <v>1539.6702558211532</v>
      </c>
      <c r="Y23" s="141">
        <f t="shared" si="4"/>
        <v>1541.6731389160718</v>
      </c>
      <c r="Z23" s="142">
        <f t="shared" si="12"/>
        <v>1540.6716973686125</v>
      </c>
      <c r="AA23" s="142">
        <f t="shared" si="5"/>
        <v>1380.1368968091231</v>
      </c>
      <c r="AB23" s="142">
        <f t="shared" si="6"/>
        <v>160.53480055948938</v>
      </c>
    </row>
    <row r="24" spans="1:51" x14ac:dyDescent="0.3">
      <c r="B24" s="133" t="s">
        <v>6</v>
      </c>
      <c r="C24" s="73">
        <f>SUMIFS('Actual costs'!D$6:D$85,'Actual costs'!$A$6:$A$85,$B24,'Actual costs'!$B$6:$B$85,"&gt;="&amp;$L$11)</f>
        <v>856.1439683410407</v>
      </c>
      <c r="D24" s="73">
        <f>SUMIFS('Actual costs'!E$6:E$85,'Actual costs'!$A$6:$A$85,$B24,'Actual costs'!$B$6:$B$85,"&gt;="&amp;$L$11)</f>
        <v>1020.2590173346023</v>
      </c>
      <c r="E24" s="73">
        <f>SUMIFS('Actual costs'!F$6:F$85,'Actual costs'!$A$6:$A$85,$B24,'Actual costs'!$B$6:$B$85,"&gt;="&amp;$L$11)</f>
        <v>345.40877094963673</v>
      </c>
      <c r="F24" s="73">
        <f>SUMIFS('Actual costs'!G$6:G$85,'Actual costs'!$A$6:$A$85,$B24,'Actual costs'!$B$6:$B$85,"&gt;="&amp;$L$11)</f>
        <v>1365.6677882842391</v>
      </c>
      <c r="G24" s="73">
        <f>SUMIFS('Actual costs'!H$6:H$85,'Actual costs'!$A$6:$A$85,$B24,'Actual costs'!$B$6:$B$85,"&gt;="&amp;$L$11)</f>
        <v>1876.4029856756429</v>
      </c>
      <c r="H24" s="73">
        <f>SUMIFS('Actual costs'!I$6:I$85,'Actual costs'!$A$6:$A$85,$B24,'Actual costs'!$B$6:$B$85,"&gt;="&amp;$L$11)</f>
        <v>2221.8117566252795</v>
      </c>
      <c r="I24" s="74">
        <f t="shared" si="7"/>
        <v>0.84453733763913486</v>
      </c>
      <c r="J24" s="74">
        <f t="shared" si="8"/>
        <v>0.15546266236086526</v>
      </c>
      <c r="K24" s="141">
        <f>SUMIFS('Modelled costs'!D$6:D$85,'Modelled costs'!$A$6:$A$85,$B24,'Modelled costs'!$B$6:$B$85,"&gt;="&amp;$L$11)</f>
        <v>1002.9144498384996</v>
      </c>
      <c r="L24" s="141">
        <f>SUMIFS('Modelled costs'!E$6:E$85,'Modelled costs'!$A$6:$A$85,$B24,'Modelled costs'!$B$6:$B$85,"&gt;="&amp;$L$11)</f>
        <v>999.44492117798836</v>
      </c>
      <c r="M24" s="141">
        <f>SUMIFS('Modelled costs'!F$6:F$85,'Modelled costs'!$A$6:$A$85,$B24,'Modelled costs'!$B$6:$B$85,"&gt;="&amp;$L$11)</f>
        <v>1157.0588011485577</v>
      </c>
      <c r="N24" s="141">
        <f>SUMIFS('Modelled costs'!G$6:G$85,'Modelled costs'!$A$6:$A$85,$B24,'Modelled costs'!$B$6:$B$85,"&gt;="&amp;$L$11)</f>
        <v>1169.8274308297132</v>
      </c>
      <c r="O24" s="141">
        <f>SUMIFS('Modelled costs'!H$6:H$85,'Modelled costs'!$A$6:$A$85,$B24,'Modelled costs'!$B$6:$B$85,"&gt;="&amp;$L$11)</f>
        <v>432.09268646565533</v>
      </c>
      <c r="P24" s="141">
        <f>SUMIFS('Modelled costs'!I$6:I$85,'Modelled costs'!$A$6:$A$85,$B24,'Modelled costs'!$B$6:$B$85,"&gt;="&amp;$L$11)</f>
        <v>496.54814192329496</v>
      </c>
      <c r="Q24" s="141">
        <f>SUMIFS('Modelled costs'!J$6:J$85,'Modelled costs'!$A$6:$A$85,$B24,'Modelled costs'!$B$6:$B$85,"&gt;="&amp;$L$11)</f>
        <v>1588.1362710276812</v>
      </c>
      <c r="R24" s="141">
        <f>SUMIFS('Modelled costs'!K$6:K$85,'Modelled costs'!$A$6:$A$85,$B24,'Modelled costs'!$B$6:$B$85,"&gt;="&amp;$L$11)</f>
        <v>1605.1967517821977</v>
      </c>
      <c r="S24" s="141">
        <f t="shared" si="1"/>
        <v>1001.179685508244</v>
      </c>
      <c r="T24" s="141">
        <f t="shared" si="2"/>
        <v>1163.4431159891355</v>
      </c>
      <c r="U24" s="141">
        <f t="shared" si="9"/>
        <v>464.32041419447512</v>
      </c>
      <c r="V24" s="141">
        <f t="shared" si="10"/>
        <v>1596.6665114049395</v>
      </c>
      <c r="W24" s="141">
        <f t="shared" si="11"/>
        <v>448.77190480513951</v>
      </c>
      <c r="X24" s="141">
        <f t="shared" si="3"/>
        <v>2628.9432156918547</v>
      </c>
      <c r="Y24" s="141">
        <f t="shared" si="4"/>
        <v>2597.8461969131836</v>
      </c>
      <c r="Z24" s="142">
        <f t="shared" si="12"/>
        <v>2613.3947063025189</v>
      </c>
      <c r="AA24" s="142">
        <f t="shared" si="5"/>
        <v>2207.1094074609382</v>
      </c>
      <c r="AB24" s="142">
        <f t="shared" si="6"/>
        <v>406.2852988415811</v>
      </c>
    </row>
    <row r="25" spans="1:51" ht="15" customHeight="1" x14ac:dyDescent="0.3">
      <c r="B25" s="133" t="s">
        <v>105</v>
      </c>
      <c r="C25" s="73">
        <f>SUMIFS('Actual costs'!D$6:D$85,'Actual costs'!$A$6:$A$85,$B25,'Actual costs'!$B$6:$B$85,"&gt;="&amp;$L$11)</f>
        <v>283.8097722374564</v>
      </c>
      <c r="D25" s="73">
        <f>SUMIFS('Actual costs'!E$6:E$85,'Actual costs'!$A$6:$A$85,$B25,'Actual costs'!$B$6:$B$85,"&gt;="&amp;$L$11)</f>
        <v>355.50734193588704</v>
      </c>
      <c r="E25" s="73">
        <f>SUMIFS('Actual costs'!F$6:F$85,'Actual costs'!$A$6:$A$85,$B25,'Actual costs'!$B$6:$B$85,"&gt;="&amp;$L$11)</f>
        <v>104.73640391099519</v>
      </c>
      <c r="F25" s="73">
        <f>SUMIFS('Actual costs'!G$6:G$85,'Actual costs'!$A$6:$A$85,$B25,'Actual costs'!$B$6:$B$85,"&gt;="&amp;$L$11)</f>
        <v>460.24374584688229</v>
      </c>
      <c r="G25" s="73">
        <f>SUMIFS('Actual costs'!H$6:H$85,'Actual costs'!$A$6:$A$85,$B25,'Actual costs'!$B$6:$B$85,"&gt;="&amp;$L$11)</f>
        <v>639.31711417334338</v>
      </c>
      <c r="H25" s="73">
        <f>SUMIFS('Actual costs'!I$6:I$85,'Actual costs'!$A$6:$A$85,$B25,'Actual costs'!$B$6:$B$85,"&gt;="&amp;$L$11)</f>
        <v>744.05351808433863</v>
      </c>
      <c r="I25" s="74">
        <f t="shared" si="7"/>
        <v>0.85923538916843967</v>
      </c>
      <c r="J25" s="74">
        <f t="shared" si="8"/>
        <v>0.14076461083156022</v>
      </c>
      <c r="K25" s="141">
        <f>SUMIFS('Modelled costs'!D$6:D$85,'Modelled costs'!$A$6:$A$85,$B25,'Modelled costs'!$B$6:$B$85,"&gt;="&amp;$L$11)</f>
        <v>296.42282977454778</v>
      </c>
      <c r="L25" s="141">
        <f>SUMIFS('Modelled costs'!E$6:E$85,'Modelled costs'!$A$6:$A$85,$B25,'Modelled costs'!$B$6:$B$85,"&gt;="&amp;$L$11)</f>
        <v>297.20003908291096</v>
      </c>
      <c r="M25" s="141">
        <f>SUMIFS('Modelled costs'!F$6:F$85,'Modelled costs'!$A$6:$A$85,$B25,'Modelled costs'!$B$6:$B$85,"&gt;="&amp;$L$11)</f>
        <v>349.65786182953173</v>
      </c>
      <c r="N25" s="141">
        <f>SUMIFS('Modelled costs'!G$6:G$85,'Modelled costs'!$A$6:$A$85,$B25,'Modelled costs'!$B$6:$B$85,"&gt;="&amp;$L$11)</f>
        <v>337.03792030431771</v>
      </c>
      <c r="O25" s="141">
        <f>SUMIFS('Modelled costs'!H$6:H$85,'Modelled costs'!$A$6:$A$85,$B25,'Modelled costs'!$B$6:$B$85,"&gt;="&amp;$L$11)</f>
        <v>87.48591513730446</v>
      </c>
      <c r="P25" s="141">
        <f>SUMIFS('Modelled costs'!I$6:I$85,'Modelled costs'!$A$6:$A$85,$B25,'Modelled costs'!$B$6:$B$85,"&gt;="&amp;$L$11)</f>
        <v>86.61328484850624</v>
      </c>
      <c r="Q25" s="141">
        <f>SUMIFS('Modelled costs'!J$6:J$85,'Modelled costs'!$A$6:$A$85,$B25,'Modelled costs'!$B$6:$B$85,"&gt;="&amp;$L$11)</f>
        <v>446.29946901732876</v>
      </c>
      <c r="R25" s="141">
        <f>SUMIFS('Modelled costs'!K$6:K$85,'Modelled costs'!$A$6:$A$85,$B25,'Modelled costs'!$B$6:$B$85,"&gt;="&amp;$L$11)</f>
        <v>433.12252049570765</v>
      </c>
      <c r="S25" s="141">
        <f t="shared" si="1"/>
        <v>296.8114344287294</v>
      </c>
      <c r="T25" s="141">
        <f t="shared" si="2"/>
        <v>343.34789106692472</v>
      </c>
      <c r="U25" s="141">
        <f t="shared" si="9"/>
        <v>87.049599992905343</v>
      </c>
      <c r="V25" s="141">
        <f t="shared" si="10"/>
        <v>439.71099475651818</v>
      </c>
      <c r="W25" s="141">
        <f t="shared" si="11"/>
        <v>91.706351841249401</v>
      </c>
      <c r="X25" s="141">
        <f t="shared" si="3"/>
        <v>727.20892548855943</v>
      </c>
      <c r="Y25" s="141">
        <f t="shared" si="4"/>
        <v>736.52242918524757</v>
      </c>
      <c r="Z25" s="142">
        <f t="shared" si="12"/>
        <v>731.86567733690345</v>
      </c>
      <c r="AA25" s="142">
        <f t="shared" si="5"/>
        <v>628.84489008559797</v>
      </c>
      <c r="AB25" s="142">
        <f t="shared" si="6"/>
        <v>103.02078725130544</v>
      </c>
    </row>
    <row r="26" spans="1:51" x14ac:dyDescent="0.3">
      <c r="B26" s="133" t="s">
        <v>8</v>
      </c>
      <c r="C26" s="73">
        <f>SUMIFS('Actual costs'!D$6:D$85,'Actual costs'!$A$6:$A$85,$B26,'Actual costs'!$B$6:$B$85,"&gt;="&amp;$L$11)</f>
        <v>1574.5808775744845</v>
      </c>
      <c r="D26" s="73">
        <f>SUMIFS('Actual costs'!E$6:E$85,'Actual costs'!$A$6:$A$85,$B26,'Actual costs'!$B$6:$B$85,"&gt;="&amp;$L$11)</f>
        <v>1543.9442336534321</v>
      </c>
      <c r="E26" s="73">
        <f>SUMIFS('Actual costs'!F$6:F$85,'Actual costs'!$A$6:$A$85,$B26,'Actual costs'!$B$6:$B$85,"&gt;="&amp;$L$11)</f>
        <v>717.79274446702414</v>
      </c>
      <c r="F26" s="73">
        <f>SUMIFS('Actual costs'!G$6:G$85,'Actual costs'!$A$6:$A$85,$B26,'Actual costs'!$B$6:$B$85,"&gt;="&amp;$L$11)</f>
        <v>2261.7369781204561</v>
      </c>
      <c r="G26" s="73">
        <f>SUMIFS('Actual costs'!H$6:H$85,'Actual costs'!$A$6:$A$85,$B26,'Actual costs'!$B$6:$B$85,"&gt;="&amp;$L$11)</f>
        <v>3118.5251112279166</v>
      </c>
      <c r="H26" s="73">
        <f>SUMIFS('Actual costs'!I$6:I$85,'Actual costs'!$A$6:$A$85,$B26,'Actual costs'!$B$6:$B$85,"&gt;="&amp;$L$11)</f>
        <v>3836.3178556949406</v>
      </c>
      <c r="I26" s="74">
        <f t="shared" si="7"/>
        <v>0.81289539306513026</v>
      </c>
      <c r="J26" s="74">
        <f t="shared" si="8"/>
        <v>0.18710460693486972</v>
      </c>
      <c r="K26" s="141">
        <f>SUMIFS('Modelled costs'!D$6:D$85,'Modelled costs'!$A$6:$A$85,$B26,'Modelled costs'!$B$6:$B$85,"&gt;="&amp;$L$11)</f>
        <v>1410.3645045061262</v>
      </c>
      <c r="L26" s="141">
        <f>SUMIFS('Modelled costs'!E$6:E$85,'Modelled costs'!$A$6:$A$85,$B26,'Modelled costs'!$B$6:$B$85,"&gt;="&amp;$L$11)</f>
        <v>1392.0863248104538</v>
      </c>
      <c r="M26" s="141">
        <f>SUMIFS('Modelled costs'!F$6:F$85,'Modelled costs'!$A$6:$A$85,$B26,'Modelled costs'!$B$6:$B$85,"&gt;="&amp;$L$11)</f>
        <v>1755.2205506042806</v>
      </c>
      <c r="N26" s="141">
        <f>SUMIFS('Modelled costs'!G$6:G$85,'Modelled costs'!$A$6:$A$85,$B26,'Modelled costs'!$B$6:$B$85,"&gt;="&amp;$L$11)</f>
        <v>1665.0002844479916</v>
      </c>
      <c r="O26" s="141">
        <f>SUMIFS('Modelled costs'!H$6:H$85,'Modelled costs'!$A$6:$A$85,$B26,'Modelled costs'!$B$6:$B$85,"&gt;="&amp;$L$11)</f>
        <v>543.74730100643433</v>
      </c>
      <c r="P26" s="141">
        <f>SUMIFS('Modelled costs'!I$6:I$85,'Modelled costs'!$A$6:$A$85,$B26,'Modelled costs'!$B$6:$B$85,"&gt;="&amp;$L$11)</f>
        <v>517.31988577465393</v>
      </c>
      <c r="Q26" s="141">
        <f>SUMIFS('Modelled costs'!J$6:J$85,'Modelled costs'!$A$6:$A$85,$B26,'Modelled costs'!$B$6:$B$85,"&gt;="&amp;$L$11)</f>
        <v>2518.5375745460956</v>
      </c>
      <c r="R26" s="141">
        <f>SUMIFS('Modelled costs'!K$6:K$85,'Modelled costs'!$A$6:$A$85,$B26,'Modelled costs'!$B$6:$B$85,"&gt;="&amp;$L$11)</f>
        <v>2412.5719907979651</v>
      </c>
      <c r="S26" s="141">
        <f t="shared" si="1"/>
        <v>1401.22541465829</v>
      </c>
      <c r="T26" s="141">
        <f t="shared" si="2"/>
        <v>1710.1104175261362</v>
      </c>
      <c r="U26" s="141">
        <f t="shared" si="9"/>
        <v>530.53359339054418</v>
      </c>
      <c r="V26" s="141">
        <f t="shared" si="10"/>
        <v>2465.5547826720303</v>
      </c>
      <c r="W26" s="141">
        <f t="shared" si="11"/>
        <v>642.98897926821917</v>
      </c>
      <c r="X26" s="141">
        <f t="shared" si="3"/>
        <v>3641.8694255749706</v>
      </c>
      <c r="Y26" s="141">
        <f t="shared" si="4"/>
        <v>3866.7801973303203</v>
      </c>
      <c r="Z26" s="142">
        <f t="shared" si="12"/>
        <v>3754.3248114526455</v>
      </c>
      <c r="AA26" s="142">
        <f t="shared" si="5"/>
        <v>3051.8733432999693</v>
      </c>
      <c r="AB26" s="142">
        <f t="shared" si="6"/>
        <v>702.45146815267606</v>
      </c>
    </row>
    <row r="27" spans="1:51" s="5" customFormat="1" x14ac:dyDescent="0.3">
      <c r="B27" s="133" t="s">
        <v>22</v>
      </c>
      <c r="C27" s="73">
        <f>SUMIFS('Actual costs'!D$6:D$85,'Actual costs'!$A$6:$A$85,$B27,'Actual costs'!$B$6:$B$85,"&gt;="&amp;$L$11)</f>
        <v>501.4148108084712</v>
      </c>
      <c r="D27" s="73">
        <f>SUMIFS('Actual costs'!E$6:E$85,'Actual costs'!$A$6:$A$85,$B27,'Actual costs'!$B$6:$B$85,"&gt;="&amp;$L$11)</f>
        <v>551.69514473454842</v>
      </c>
      <c r="E27" s="73">
        <f>SUMIFS('Actual costs'!F$6:F$85,'Actual costs'!$A$6:$A$85,$B27,'Actual costs'!$B$6:$B$85,"&gt;="&amp;$L$11)</f>
        <v>197.05579602056662</v>
      </c>
      <c r="F27" s="73">
        <f>SUMIFS('Actual costs'!G$6:G$85,'Actual costs'!$A$6:$A$85,$B27,'Actual costs'!$B$6:$B$85,"&gt;="&amp;$L$11)</f>
        <v>748.75094075511493</v>
      </c>
      <c r="G27" s="73">
        <f>SUMIFS('Actual costs'!H$6:H$85,'Actual costs'!$A$6:$A$85,$B27,'Actual costs'!$B$6:$B$85,"&gt;="&amp;$L$11)</f>
        <v>1053.1099555430196</v>
      </c>
      <c r="H27" s="73">
        <f>SUMIFS('Actual costs'!I$6:I$85,'Actual costs'!$A$6:$A$85,$B27,'Actual costs'!$B$6:$B$85,"&gt;="&amp;$L$11)</f>
        <v>1250.1657515635861</v>
      </c>
      <c r="I27" s="74">
        <f t="shared" si="7"/>
        <v>0.84237626428806878</v>
      </c>
      <c r="J27" s="74">
        <f t="shared" si="8"/>
        <v>0.15762373571193125</v>
      </c>
      <c r="K27" s="141">
        <f>SUMIFS('Modelled costs'!D$6:D$85,'Modelled costs'!$A$6:$A$85,$B27,'Modelled costs'!$B$6:$B$85,"&gt;="&amp;$L$11)</f>
        <v>454.92391860735631</v>
      </c>
      <c r="L27" s="141">
        <f>SUMIFS('Modelled costs'!E$6:E$85,'Modelled costs'!$A$6:$A$85,$B27,'Modelled costs'!$B$6:$B$85,"&gt;="&amp;$L$11)</f>
        <v>414.91195194518264</v>
      </c>
      <c r="M27" s="141">
        <f>SUMIFS('Modelled costs'!F$6:F$85,'Modelled costs'!$A$6:$A$85,$B27,'Modelled costs'!$B$6:$B$85,"&gt;="&amp;$L$11)</f>
        <v>566.2852636232866</v>
      </c>
      <c r="N27" s="141">
        <f>SUMIFS('Modelled costs'!G$6:G$85,'Modelled costs'!$A$6:$A$85,$B27,'Modelled costs'!$B$6:$B$85,"&gt;="&amp;$L$11)</f>
        <v>537.17925808795485</v>
      </c>
      <c r="O27" s="141">
        <f>SUMIFS('Modelled costs'!H$6:H$85,'Modelled costs'!$A$6:$A$85,$B27,'Modelled costs'!$B$6:$B$85,"&gt;="&amp;$L$11)</f>
        <v>156.60977057920775</v>
      </c>
      <c r="P27" s="141">
        <f>SUMIFS('Modelled costs'!I$6:I$85,'Modelled costs'!$A$6:$A$85,$B27,'Modelled costs'!$B$6:$B$85,"&gt;="&amp;$L$11)</f>
        <v>143.86603419703209</v>
      </c>
      <c r="Q27" s="141">
        <f>SUMIFS('Modelled costs'!J$6:J$85,'Modelled costs'!$A$6:$A$85,$B27,'Modelled costs'!$B$6:$B$85,"&gt;="&amp;$L$11)</f>
        <v>735.20562931311633</v>
      </c>
      <c r="R27" s="141">
        <f>SUMIFS('Modelled costs'!K$6:K$85,'Modelled costs'!$A$6:$A$85,$B27,'Modelled costs'!$B$6:$B$85,"&gt;="&amp;$L$11)</f>
        <v>702.58557827638322</v>
      </c>
      <c r="S27" s="141">
        <f t="shared" si="1"/>
        <v>434.91793527626947</v>
      </c>
      <c r="T27" s="141">
        <f t="shared" si="2"/>
        <v>551.73226085562078</v>
      </c>
      <c r="U27" s="141">
        <f t="shared" si="9"/>
        <v>150.23790238811992</v>
      </c>
      <c r="V27" s="141">
        <f t="shared" si="10"/>
        <v>718.89560379474983</v>
      </c>
      <c r="W27" s="141">
        <f t="shared" si="11"/>
        <v>158.70062266362447</v>
      </c>
      <c r="X27" s="141">
        <f t="shared" si="3"/>
        <v>1136.8880985200101</v>
      </c>
      <c r="Y27" s="141">
        <f t="shared" si="4"/>
        <v>1153.8135390710192</v>
      </c>
      <c r="Z27" s="142">
        <f t="shared" si="12"/>
        <v>1145.3508187955147</v>
      </c>
      <c r="AA27" s="142">
        <f t="shared" si="5"/>
        <v>964.81634403624639</v>
      </c>
      <c r="AB27" s="142">
        <f t="shared" si="6"/>
        <v>180.53447475926828</v>
      </c>
      <c r="AY27" s="3"/>
    </row>
    <row r="28" spans="1:51" x14ac:dyDescent="0.3">
      <c r="B28" s="133" t="s">
        <v>9</v>
      </c>
      <c r="C28" s="73">
        <f>SUMIFS('Actual costs'!D$6:D$85,'Actual costs'!$A$6:$A$85,$B28,'Actual costs'!$B$6:$B$85,"&gt;="&amp;$L$11)</f>
        <v>331.40612279958111</v>
      </c>
      <c r="D28" s="73">
        <f>SUMIFS('Actual costs'!E$6:E$85,'Actual costs'!$A$6:$A$85,$B28,'Actual costs'!$B$6:$B$85,"&gt;="&amp;$L$11)</f>
        <v>390.89752754464513</v>
      </c>
      <c r="E28" s="73">
        <f>SUMIFS('Actual costs'!F$6:F$85,'Actual costs'!$A$6:$A$85,$B28,'Actual costs'!$B$6:$B$85,"&gt;="&amp;$L$11)</f>
        <v>153.58300043913394</v>
      </c>
      <c r="F28" s="73">
        <f>SUMIFS('Actual costs'!G$6:G$85,'Actual costs'!$A$6:$A$85,$B28,'Actual costs'!$B$6:$B$85,"&gt;="&amp;$L$11)</f>
        <v>544.4805279837791</v>
      </c>
      <c r="G28" s="73">
        <f>SUMIFS('Actual costs'!H$6:H$85,'Actual costs'!$A$6:$A$85,$B28,'Actual costs'!$B$6:$B$85,"&gt;="&amp;$L$11)</f>
        <v>722.3036503442263</v>
      </c>
      <c r="H28" s="73">
        <f>SUMIFS('Actual costs'!I$6:I$85,'Actual costs'!$A$6:$A$85,$B28,'Actual costs'!$B$6:$B$85,"&gt;="&amp;$L$11)</f>
        <v>875.88665078336021</v>
      </c>
      <c r="I28" s="74">
        <f t="shared" si="7"/>
        <v>0.82465425143564519</v>
      </c>
      <c r="J28" s="74">
        <f t="shared" si="8"/>
        <v>0.17534574856435484</v>
      </c>
      <c r="K28" s="141">
        <f>SUMIFS('Modelled costs'!D$6:D$85,'Modelled costs'!$A$6:$A$85,$B28,'Modelled costs'!$B$6:$B$85,"&gt;="&amp;$L$11)</f>
        <v>372.05216139091561</v>
      </c>
      <c r="L28" s="141">
        <f>SUMIFS('Modelled costs'!E$6:E$85,'Modelled costs'!$A$6:$A$85,$B28,'Modelled costs'!$B$6:$B$85,"&gt;="&amp;$L$11)</f>
        <v>420.55708823884606</v>
      </c>
      <c r="M28" s="141">
        <f>SUMIFS('Modelled costs'!F$6:F$85,'Modelled costs'!$A$6:$A$85,$B28,'Modelled costs'!$B$6:$B$85,"&gt;="&amp;$L$11)</f>
        <v>420.02159089688206</v>
      </c>
      <c r="N28" s="141">
        <f>SUMIFS('Modelled costs'!G$6:G$85,'Modelled costs'!$A$6:$A$85,$B28,'Modelled costs'!$B$6:$B$85,"&gt;="&amp;$L$11)</f>
        <v>446.50568221423509</v>
      </c>
      <c r="O28" s="141">
        <f>SUMIFS('Modelled costs'!H$6:H$85,'Modelled costs'!$A$6:$A$85,$B28,'Modelled costs'!$B$6:$B$85,"&gt;="&amp;$L$11)</f>
        <v>119.99621461640588</v>
      </c>
      <c r="P28" s="141">
        <f>SUMIFS('Modelled costs'!I$6:I$85,'Modelled costs'!$A$6:$A$85,$B28,'Modelled costs'!$B$6:$B$85,"&gt;="&amp;$L$11)</f>
        <v>123.21060710034502</v>
      </c>
      <c r="Q28" s="141">
        <f>SUMIFS('Modelled costs'!J$6:J$85,'Modelled costs'!$A$6:$A$85,$B28,'Modelled costs'!$B$6:$B$85,"&gt;="&amp;$L$11)</f>
        <v>555.73672951509036</v>
      </c>
      <c r="R28" s="141">
        <f>SUMIFS('Modelled costs'!K$6:K$85,'Modelled costs'!$A$6:$A$85,$B28,'Modelled costs'!$B$6:$B$85,"&gt;="&amp;$L$11)</f>
        <v>584.9995226791026</v>
      </c>
      <c r="S28" s="141">
        <f t="shared" si="1"/>
        <v>396.30462481488087</v>
      </c>
      <c r="T28" s="141">
        <f t="shared" si="2"/>
        <v>433.26363655555861</v>
      </c>
      <c r="U28" s="141">
        <f t="shared" si="9"/>
        <v>121.60341085837544</v>
      </c>
      <c r="V28" s="141">
        <f t="shared" si="10"/>
        <v>570.36812609709648</v>
      </c>
      <c r="W28" s="141">
        <f t="shared" si="11"/>
        <v>129.35395019995667</v>
      </c>
      <c r="X28" s="141">
        <f t="shared" si="3"/>
        <v>951.17167222881494</v>
      </c>
      <c r="Y28" s="141">
        <f t="shared" si="4"/>
        <v>966.67275091197735</v>
      </c>
      <c r="Z28" s="142">
        <f t="shared" si="12"/>
        <v>958.92221157039614</v>
      </c>
      <c r="AA28" s="142">
        <f t="shared" si="5"/>
        <v>790.77927856759845</v>
      </c>
      <c r="AB28" s="142">
        <f t="shared" si="6"/>
        <v>168.14293300279775</v>
      </c>
      <c r="AY28" s="5"/>
    </row>
    <row r="29" spans="1:51" x14ac:dyDescent="0.3">
      <c r="B29" s="133" t="s">
        <v>10</v>
      </c>
      <c r="C29" s="73">
        <f>SUMIFS('Actual costs'!D$6:D$85,'Actual costs'!$A$6:$A$85,$B29,'Actual costs'!$B$6:$B$85,"&gt;="&amp;$L$11)</f>
        <v>655.66171743900168</v>
      </c>
      <c r="D29" s="73">
        <f>SUMIFS('Actual costs'!E$6:E$85,'Actual costs'!$A$6:$A$85,$B29,'Actual costs'!$B$6:$B$85,"&gt;="&amp;$L$11)</f>
        <v>643.64825214676</v>
      </c>
      <c r="E29" s="73">
        <f>SUMIFS('Actual costs'!F$6:F$85,'Actual costs'!$A$6:$A$85,$B29,'Actual costs'!$B$6:$B$85,"&gt;="&amp;$L$11)</f>
        <v>384.16384322857641</v>
      </c>
      <c r="F29" s="73">
        <f>SUMIFS('Actual costs'!G$6:G$85,'Actual costs'!$A$6:$A$85,$B29,'Actual costs'!$B$6:$B$85,"&gt;="&amp;$L$11)</f>
        <v>1027.8120953753364</v>
      </c>
      <c r="G29" s="73">
        <f>SUMIFS('Actual costs'!H$6:H$85,'Actual costs'!$A$6:$A$85,$B29,'Actual costs'!$B$6:$B$85,"&gt;="&amp;$L$11)</f>
        <v>1299.3099695857616</v>
      </c>
      <c r="H29" s="73">
        <f>SUMIFS('Actual costs'!I$6:I$85,'Actual costs'!$A$6:$A$85,$B29,'Actual costs'!$B$6:$B$85,"&gt;="&amp;$L$11)</f>
        <v>1683.4738128143381</v>
      </c>
      <c r="I29" s="74">
        <f t="shared" si="7"/>
        <v>0.77180289927625734</v>
      </c>
      <c r="J29" s="74">
        <f t="shared" si="8"/>
        <v>0.22819710072374255</v>
      </c>
      <c r="K29" s="141">
        <f>SUMIFS('Modelled costs'!D$6:D$85,'Modelled costs'!$A$6:$A$85,$B29,'Modelled costs'!$B$6:$B$85,"&gt;="&amp;$L$11)</f>
        <v>632.72735672145359</v>
      </c>
      <c r="L29" s="141">
        <f>SUMIFS('Modelled costs'!E$6:E$85,'Modelled costs'!$A$6:$A$85,$B29,'Modelled costs'!$B$6:$B$85,"&gt;="&amp;$L$11)</f>
        <v>565.56678437525375</v>
      </c>
      <c r="M29" s="141">
        <f>SUMIFS('Modelled costs'!F$6:F$85,'Modelled costs'!$A$6:$A$85,$B29,'Modelled costs'!$B$6:$B$85,"&gt;="&amp;$L$11)</f>
        <v>739.53523075836119</v>
      </c>
      <c r="N29" s="141">
        <f>SUMIFS('Modelled costs'!G$6:G$85,'Modelled costs'!$A$6:$A$85,$B29,'Modelled costs'!$B$6:$B$85,"&gt;="&amp;$L$11)</f>
        <v>778.16084790939374</v>
      </c>
      <c r="O29" s="141">
        <f>SUMIFS('Modelled costs'!H$6:H$85,'Modelled costs'!$A$6:$A$85,$B29,'Modelled costs'!$B$6:$B$85,"&gt;="&amp;$L$11)</f>
        <v>268.91914824220282</v>
      </c>
      <c r="P29" s="141">
        <f>SUMIFS('Modelled costs'!I$6:I$85,'Modelled costs'!$A$6:$A$85,$B29,'Modelled costs'!$B$6:$B$85,"&gt;="&amp;$L$11)</f>
        <v>270.97524877413224</v>
      </c>
      <c r="Q29" s="141">
        <f>SUMIFS('Modelled costs'!J$6:J$85,'Modelled costs'!$A$6:$A$85,$B29,'Modelled costs'!$B$6:$B$85,"&gt;="&amp;$L$11)</f>
        <v>1017.54000567737</v>
      </c>
      <c r="R29" s="141">
        <f>SUMIFS('Modelled costs'!K$6:K$85,'Modelled costs'!$A$6:$A$85,$B29,'Modelled costs'!$B$6:$B$85,"&gt;="&amp;$L$11)</f>
        <v>1063.1545996849031</v>
      </c>
      <c r="S29" s="141">
        <f t="shared" si="1"/>
        <v>599.14707054835367</v>
      </c>
      <c r="T29" s="141">
        <f t="shared" si="2"/>
        <v>758.84803933387752</v>
      </c>
      <c r="U29" s="141">
        <f t="shared" si="9"/>
        <v>269.9471985081675</v>
      </c>
      <c r="V29" s="141">
        <f t="shared" si="10"/>
        <v>1040.3473026811366</v>
      </c>
      <c r="W29" s="141">
        <f t="shared" si="11"/>
        <v>275.7232309277133</v>
      </c>
      <c r="X29" s="141">
        <f t="shared" si="3"/>
        <v>1627.9423083903987</v>
      </c>
      <c r="Y29" s="141">
        <f t="shared" si="4"/>
        <v>1639.4943732294903</v>
      </c>
      <c r="Z29" s="142">
        <f t="shared" si="12"/>
        <v>1633.7183408099445</v>
      </c>
      <c r="AA29" s="142">
        <f t="shared" si="5"/>
        <v>1260.9085520379119</v>
      </c>
      <c r="AB29" s="142">
        <f t="shared" si="6"/>
        <v>372.80978877203245</v>
      </c>
    </row>
    <row r="30" spans="1:51" x14ac:dyDescent="0.3">
      <c r="T30" s="73"/>
      <c r="U30" s="73"/>
      <c r="V30" s="73"/>
      <c r="W30" s="73"/>
      <c r="X30" s="73"/>
      <c r="Y30" s="73"/>
      <c r="AC30" s="75"/>
      <c r="AD30" s="5"/>
      <c r="AE30" s="5"/>
      <c r="AF30" s="5"/>
      <c r="AG30" s="5"/>
      <c r="AH30" s="5"/>
      <c r="AI30" s="5"/>
      <c r="AJ30" s="5"/>
      <c r="AK30" s="4"/>
      <c r="AL30" s="5"/>
      <c r="AM30" s="5"/>
      <c r="AN30" s="5"/>
      <c r="AO30" s="5"/>
      <c r="AP30" s="5"/>
      <c r="AQ30" s="5"/>
      <c r="AR30" s="5"/>
      <c r="AS30" s="5"/>
      <c r="AT30" s="5"/>
      <c r="AU30" s="5"/>
      <c r="AV30" s="5"/>
      <c r="AW30" s="5"/>
      <c r="AX30" s="5"/>
    </row>
    <row r="31" spans="1:51" s="8" customFormat="1" ht="18.5" x14ac:dyDescent="0.3">
      <c r="B31" s="9" t="s">
        <v>120</v>
      </c>
      <c r="E31" s="9" t="str">
        <f>E14</f>
        <v>5 years</v>
      </c>
      <c r="F31" s="9"/>
      <c r="AD31" s="9"/>
      <c r="AM31" s="19"/>
    </row>
    <row r="32" spans="1:51" s="4" customFormat="1" x14ac:dyDescent="0.3">
      <c r="A32" s="3"/>
      <c r="B32" s="3"/>
      <c r="C32" s="3"/>
      <c r="D32" s="3"/>
      <c r="E32" s="3"/>
      <c r="F32" s="3"/>
      <c r="G32" s="3"/>
      <c r="AB32" s="3"/>
      <c r="AC32" s="3"/>
      <c r="AD32" s="3"/>
      <c r="AE32" s="3"/>
      <c r="AF32" s="3"/>
      <c r="AG32" s="3"/>
      <c r="AH32" s="3"/>
      <c r="AI32" s="3"/>
      <c r="AJ32" s="3"/>
      <c r="AL32" s="3"/>
      <c r="AM32" s="3"/>
      <c r="AN32" s="3"/>
      <c r="AO32" s="3"/>
      <c r="AP32" s="3"/>
      <c r="AQ32" s="3"/>
      <c r="AR32" s="3"/>
      <c r="AS32" s="3"/>
      <c r="AT32" s="3"/>
      <c r="AU32" s="3"/>
      <c r="AV32" s="3"/>
      <c r="AW32" s="3"/>
      <c r="AX32" s="3"/>
    </row>
    <row r="33" spans="1:30" ht="37.5" customHeight="1" x14ac:dyDescent="0.3">
      <c r="B33" s="27"/>
      <c r="C33" s="25" t="s">
        <v>40</v>
      </c>
      <c r="D33" s="25" t="s">
        <v>7</v>
      </c>
      <c r="E33" s="25" t="s">
        <v>41</v>
      </c>
      <c r="F33" s="25" t="s">
        <v>42</v>
      </c>
      <c r="G33" s="25" t="s">
        <v>214</v>
      </c>
      <c r="H33" s="25" t="s">
        <v>118</v>
      </c>
      <c r="I33" s="25" t="s">
        <v>121</v>
      </c>
      <c r="J33" s="89"/>
      <c r="K33" s="90" t="s">
        <v>40</v>
      </c>
      <c r="L33" s="90"/>
      <c r="M33" s="90" t="s">
        <v>7</v>
      </c>
      <c r="N33" s="91"/>
      <c r="O33" s="91" t="s">
        <v>41</v>
      </c>
      <c r="P33" s="91"/>
      <c r="Q33" s="91" t="s">
        <v>42</v>
      </c>
      <c r="R33" s="124"/>
      <c r="S33" s="91" t="s">
        <v>214</v>
      </c>
      <c r="T33" s="91"/>
      <c r="U33" s="91" t="s">
        <v>136</v>
      </c>
      <c r="V33" s="91"/>
      <c r="Y33" s="31"/>
      <c r="Z33" s="31"/>
      <c r="AA33" s="31"/>
      <c r="AB33" s="31"/>
    </row>
    <row r="34" spans="1:30" ht="63.75" customHeight="1" x14ac:dyDescent="0.3">
      <c r="B34" s="27"/>
      <c r="C34" s="26" t="s">
        <v>94</v>
      </c>
      <c r="D34" s="26" t="s">
        <v>95</v>
      </c>
      <c r="E34" s="26" t="s">
        <v>31</v>
      </c>
      <c r="F34" s="26" t="s">
        <v>96</v>
      </c>
      <c r="G34" s="26" t="s">
        <v>215</v>
      </c>
      <c r="H34" s="26" t="s">
        <v>97</v>
      </c>
      <c r="I34" s="26" t="s">
        <v>126</v>
      </c>
      <c r="J34" s="13" t="s">
        <v>23</v>
      </c>
      <c r="K34" s="44" t="s">
        <v>16</v>
      </c>
      <c r="L34" s="13" t="s">
        <v>11</v>
      </c>
      <c r="M34" s="13" t="s">
        <v>16</v>
      </c>
      <c r="N34" s="13" t="s">
        <v>11</v>
      </c>
      <c r="O34" s="13" t="s">
        <v>16</v>
      </c>
      <c r="P34" s="13" t="s">
        <v>11</v>
      </c>
      <c r="Q34" s="13" t="s">
        <v>16</v>
      </c>
      <c r="R34" s="13" t="s">
        <v>11</v>
      </c>
      <c r="S34" s="13" t="s">
        <v>16</v>
      </c>
      <c r="T34" s="13" t="s">
        <v>11</v>
      </c>
      <c r="U34" s="13" t="s">
        <v>16</v>
      </c>
      <c r="V34" s="13" t="s">
        <v>11</v>
      </c>
      <c r="Y34" s="28"/>
      <c r="Z34" s="28"/>
      <c r="AA34" s="28"/>
      <c r="AB34" s="28"/>
    </row>
    <row r="35" spans="1:30" x14ac:dyDescent="0.3">
      <c r="B35" s="105" t="s">
        <v>2</v>
      </c>
      <c r="C35" s="29">
        <f t="shared" ref="C35:C44" si="13">C20/S20</f>
        <v>0.9944570106456545</v>
      </c>
      <c r="D35" s="29">
        <f t="shared" ref="D35:D44" si="14">D20/T20</f>
        <v>0.99678377140426111</v>
      </c>
      <c r="E35" s="29">
        <f t="shared" ref="E35:E44" si="15">E20/U20</f>
        <v>0.98813658981725527</v>
      </c>
      <c r="F35" s="29">
        <f t="shared" ref="F35:F44" si="16">F20/V20</f>
        <v>1.0591894977947454</v>
      </c>
      <c r="G35" s="29">
        <f>E20/W20</f>
        <v>1.1091246538517872</v>
      </c>
      <c r="H35" s="29">
        <f t="shared" ref="H35:H44" si="17">G20/(S20+T20)</f>
        <v>0.99570122661369476</v>
      </c>
      <c r="I35" s="29">
        <f t="shared" ref="I35:I44" si="18">H20/Z20</f>
        <v>1.0134719059320292</v>
      </c>
      <c r="J35" s="25">
        <v>1</v>
      </c>
      <c r="K35" s="27" t="str">
        <f t="shared" ref="K35:K44" si="19">INDEX($B$35:$B$44,MATCH(L35,$C$35:$C$44,0),1)</f>
        <v>SRN</v>
      </c>
      <c r="L35" s="29">
        <f t="shared" ref="L35:L44" si="20">SMALL($C$35:$C$44,$J35)</f>
        <v>0.82664012211038784</v>
      </c>
      <c r="M35" s="27" t="str">
        <f>INDEX($B$35:$B$44,MATCH(N35,$D$35:$D$44,0),1)</f>
        <v>YKY</v>
      </c>
      <c r="N35" s="29">
        <f t="shared" ref="N35:N44" si="21">SMALL($D$35:$D$44,$J35)</f>
        <v>0.84819123037039046</v>
      </c>
      <c r="O35" s="27" t="str">
        <f>INDEX($B$35:$B$44,MATCH(P35,$E$35:$E$44,0),1)</f>
        <v>NES</v>
      </c>
      <c r="P35" s="29">
        <f t="shared" ref="P35:P44" si="22">SMALL($E$35:$E$44,$J35)</f>
        <v>0.68230760532706825</v>
      </c>
      <c r="Q35" s="27" t="str">
        <f>INDEX($B$35:$B$44,MATCH(R35,$F$35:$F$44,0),1)</f>
        <v>NES</v>
      </c>
      <c r="R35" s="29">
        <f t="shared" ref="R35:R44" si="23">SMALL($F$35:$F$44,$J35)</f>
        <v>0.85236250700034732</v>
      </c>
      <c r="S35" s="27" t="str">
        <f>INDEX($B$35:$B$44,MATCH(T35,$G$35:$G$44,0),1)</f>
        <v>NES</v>
      </c>
      <c r="T35" s="29">
        <f>SMALL($G$35:$G$44,$J35)</f>
        <v>0.64516839263305914</v>
      </c>
      <c r="U35" s="27" t="str">
        <f t="shared" ref="U35:U44" si="24">INDEX($B$35:$B$44,MATCH(V35,$I$35:$I$44,0),1)</f>
        <v>SVT</v>
      </c>
      <c r="V35" s="29">
        <f t="shared" ref="V35:V44" si="25">SMALL($I$35:$I$44,$J35)</f>
        <v>0.8501631044354343</v>
      </c>
      <c r="Y35" s="88"/>
      <c r="Z35" s="88"/>
      <c r="AA35" s="54"/>
      <c r="AB35" s="88"/>
    </row>
    <row r="36" spans="1:30" x14ac:dyDescent="0.3">
      <c r="B36" s="105" t="s">
        <v>3</v>
      </c>
      <c r="C36" s="29">
        <f t="shared" si="13"/>
        <v>1.1250751639850576</v>
      </c>
      <c r="D36" s="29">
        <f t="shared" si="14"/>
        <v>0.93393595684870512</v>
      </c>
      <c r="E36" s="29">
        <f t="shared" si="15"/>
        <v>0.68230760532706825</v>
      </c>
      <c r="F36" s="29">
        <f t="shared" si="16"/>
        <v>0.85236250700034732</v>
      </c>
      <c r="G36" s="29">
        <f t="shared" ref="G36:G44" si="26">E21/W21</f>
        <v>0.64516839263305914</v>
      </c>
      <c r="H36" s="29">
        <f t="shared" si="17"/>
        <v>1.0320213004170808</v>
      </c>
      <c r="I36" s="29">
        <f t="shared" si="18"/>
        <v>0.97964158489866404</v>
      </c>
      <c r="J36" s="25">
        <v>2</v>
      </c>
      <c r="K36" s="27" t="str">
        <f t="shared" si="19"/>
        <v>WSX</v>
      </c>
      <c r="L36" s="29">
        <f t="shared" si="20"/>
        <v>0.83624086636482053</v>
      </c>
      <c r="M36" s="27" t="str">
        <f t="shared" ref="M36:M44" si="27">INDEX($B$35:$B$44,MATCH(N36,$D$35:$D$44,0),1)</f>
        <v>SVT</v>
      </c>
      <c r="N36" s="29">
        <f t="shared" si="21"/>
        <v>0.8769307268342027</v>
      </c>
      <c r="O36" s="27" t="str">
        <f t="shared" ref="O36:O44" si="28">INDEX($B$35:$B$44,MATCH(P36,$E$35:$E$44,0),1)</f>
        <v>SVT</v>
      </c>
      <c r="P36" s="29">
        <f t="shared" si="22"/>
        <v>0.74390175488809407</v>
      </c>
      <c r="Q36" s="27" t="str">
        <f t="shared" ref="Q36:Q44" si="29">INDEX($B$35:$B$44,MATCH(R36,$F$35:$F$44,0),1)</f>
        <v>SVT</v>
      </c>
      <c r="R36" s="29">
        <f t="shared" si="23"/>
        <v>0.85532437646140658</v>
      </c>
      <c r="S36" s="27" t="str">
        <f t="shared" ref="S36:S44" si="30">INDEX($B$35:$B$44,MATCH(T36,$G$35:$G$44,0),1)</f>
        <v>SVT</v>
      </c>
      <c r="T36" s="29">
        <f t="shared" ref="T36:T44" si="31">SMALL($G$35:$G$44,$J36)</f>
        <v>0.76967556848197993</v>
      </c>
      <c r="U36" s="27" t="str">
        <f t="shared" si="24"/>
        <v>WSX</v>
      </c>
      <c r="V36" s="29">
        <f t="shared" si="25"/>
        <v>0.91340740699805956</v>
      </c>
      <c r="Y36" s="88"/>
      <c r="Z36" s="88"/>
      <c r="AA36" s="54"/>
      <c r="AB36" s="88"/>
    </row>
    <row r="37" spans="1:30" x14ac:dyDescent="0.3">
      <c r="B37" s="105" t="s">
        <v>4</v>
      </c>
      <c r="C37" s="29">
        <f t="shared" si="13"/>
        <v>1.1121241991966713</v>
      </c>
      <c r="D37" s="29">
        <f t="shared" si="14"/>
        <v>1.4581601853503743</v>
      </c>
      <c r="E37" s="29">
        <f t="shared" si="15"/>
        <v>0.88303138945914517</v>
      </c>
      <c r="F37" s="29">
        <f t="shared" si="16"/>
        <v>1.2602377057864016</v>
      </c>
      <c r="G37" s="29">
        <f t="shared" si="26"/>
        <v>0.81020474685255495</v>
      </c>
      <c r="H37" s="29">
        <f t="shared" si="17"/>
        <v>1.3008529140912171</v>
      </c>
      <c r="I37" s="29">
        <f t="shared" si="18"/>
        <v>1.2208365403139991</v>
      </c>
      <c r="J37" s="25">
        <v>3</v>
      </c>
      <c r="K37" s="27" t="str">
        <f t="shared" si="19"/>
        <v>SVT</v>
      </c>
      <c r="L37" s="29">
        <f t="shared" si="20"/>
        <v>0.85513517776424253</v>
      </c>
      <c r="M37" s="27" t="str">
        <f t="shared" si="27"/>
        <v>WSX</v>
      </c>
      <c r="N37" s="29">
        <f t="shared" si="21"/>
        <v>0.90221632872833823</v>
      </c>
      <c r="O37" s="27" t="str">
        <f t="shared" si="28"/>
        <v>SRN</v>
      </c>
      <c r="P37" s="29">
        <f t="shared" si="22"/>
        <v>0.86190249643278105</v>
      </c>
      <c r="Q37" s="27" t="str">
        <f t="shared" si="29"/>
        <v>TMS</v>
      </c>
      <c r="R37" s="29">
        <f t="shared" si="23"/>
        <v>0.91733389743192484</v>
      </c>
      <c r="S37" s="27" t="str">
        <f t="shared" si="30"/>
        <v>NWT</v>
      </c>
      <c r="T37" s="29">
        <f t="shared" si="31"/>
        <v>0.81020474685255495</v>
      </c>
      <c r="U37" s="27" t="str">
        <f t="shared" si="24"/>
        <v>NES</v>
      </c>
      <c r="V37" s="29">
        <f t="shared" si="25"/>
        <v>0.97964158489866404</v>
      </c>
      <c r="Y37" s="88"/>
      <c r="Z37" s="88"/>
      <c r="AA37" s="54"/>
      <c r="AB37" s="88"/>
    </row>
    <row r="38" spans="1:30" x14ac:dyDescent="0.3">
      <c r="B38" s="105" t="s">
        <v>5</v>
      </c>
      <c r="C38" s="29">
        <f t="shared" si="13"/>
        <v>0.82664012211038784</v>
      </c>
      <c r="D38" s="29">
        <f t="shared" si="14"/>
        <v>1.3963587112395528</v>
      </c>
      <c r="E38" s="29">
        <f t="shared" si="15"/>
        <v>0.86190249643278105</v>
      </c>
      <c r="F38" s="29">
        <f t="shared" si="16"/>
        <v>1.257763876267181</v>
      </c>
      <c r="G38" s="29">
        <f t="shared" si="26"/>
        <v>0.85747927481273556</v>
      </c>
      <c r="H38" s="29">
        <f t="shared" si="17"/>
        <v>1.0691226601625758</v>
      </c>
      <c r="I38" s="29">
        <f t="shared" si="18"/>
        <v>1.04231618945015</v>
      </c>
      <c r="J38" s="25">
        <v>4</v>
      </c>
      <c r="K38" s="27" t="str">
        <f t="shared" si="19"/>
        <v>SWB</v>
      </c>
      <c r="L38" s="29">
        <f t="shared" si="20"/>
        <v>0.95619554813884722</v>
      </c>
      <c r="M38" s="27" t="str">
        <f t="shared" si="27"/>
        <v>TMS</v>
      </c>
      <c r="N38" s="29">
        <f t="shared" si="21"/>
        <v>0.90283306728633239</v>
      </c>
      <c r="O38" s="27" t="str">
        <f t="shared" si="28"/>
        <v>NWT</v>
      </c>
      <c r="P38" s="29">
        <f t="shared" si="22"/>
        <v>0.88303138945914517</v>
      </c>
      <c r="Q38" s="27" t="str">
        <f t="shared" si="29"/>
        <v>WSX</v>
      </c>
      <c r="R38" s="29">
        <f t="shared" si="23"/>
        <v>0.95461247406922878</v>
      </c>
      <c r="S38" s="27" t="str">
        <f t="shared" si="30"/>
        <v>SRN</v>
      </c>
      <c r="T38" s="29">
        <f t="shared" si="31"/>
        <v>0.85747927481273556</v>
      </c>
      <c r="U38" s="27" t="str">
        <f t="shared" si="24"/>
        <v>ANH</v>
      </c>
      <c r="V38" s="29">
        <f t="shared" si="25"/>
        <v>1.0134719059320292</v>
      </c>
      <c r="Y38" s="88"/>
      <c r="Z38" s="88"/>
      <c r="AA38" s="54"/>
      <c r="AB38" s="88"/>
    </row>
    <row r="39" spans="1:30" x14ac:dyDescent="0.3">
      <c r="B39" s="105" t="s">
        <v>6</v>
      </c>
      <c r="C39" s="29">
        <f t="shared" si="13"/>
        <v>0.85513517776424253</v>
      </c>
      <c r="D39" s="29">
        <f t="shared" si="14"/>
        <v>0.8769307268342027</v>
      </c>
      <c r="E39" s="29">
        <f t="shared" si="15"/>
        <v>0.74390175488809407</v>
      </c>
      <c r="F39" s="29">
        <f t="shared" si="16"/>
        <v>0.85532437646140658</v>
      </c>
      <c r="G39" s="29">
        <f t="shared" si="26"/>
        <v>0.76967556848197993</v>
      </c>
      <c r="H39" s="29">
        <f t="shared" si="17"/>
        <v>0.86684986611877124</v>
      </c>
      <c r="I39" s="29">
        <f t="shared" si="18"/>
        <v>0.8501631044354343</v>
      </c>
      <c r="J39" s="25">
        <v>5</v>
      </c>
      <c r="K39" s="27" t="str">
        <f t="shared" si="19"/>
        <v>ANH</v>
      </c>
      <c r="L39" s="29">
        <f t="shared" si="20"/>
        <v>0.9944570106456545</v>
      </c>
      <c r="M39" s="27" t="str">
        <f t="shared" si="27"/>
        <v>NES</v>
      </c>
      <c r="N39" s="29">
        <f t="shared" si="21"/>
        <v>0.93393595684870512</v>
      </c>
      <c r="O39" s="27" t="str">
        <f t="shared" si="28"/>
        <v>ANH</v>
      </c>
      <c r="P39" s="29">
        <f t="shared" si="22"/>
        <v>0.98813658981725527</v>
      </c>
      <c r="Q39" s="27" t="str">
        <f t="shared" si="29"/>
        <v>YKY</v>
      </c>
      <c r="R39" s="29">
        <f t="shared" si="23"/>
        <v>0.98795093977415516</v>
      </c>
      <c r="S39" s="27" t="str">
        <f t="shared" si="30"/>
        <v>ANH</v>
      </c>
      <c r="T39" s="29">
        <f t="shared" si="31"/>
        <v>1.1091246538517872</v>
      </c>
      <c r="U39" s="27" t="str">
        <f t="shared" si="24"/>
        <v>SWB</v>
      </c>
      <c r="V39" s="29">
        <f t="shared" si="25"/>
        <v>1.0166531115269457</v>
      </c>
      <c r="Y39" s="88"/>
      <c r="Z39" s="88"/>
      <c r="AA39" s="54"/>
      <c r="AB39" s="88"/>
    </row>
    <row r="40" spans="1:30" x14ac:dyDescent="0.3">
      <c r="B40" s="105" t="s">
        <v>105</v>
      </c>
      <c r="C40" s="29">
        <f t="shared" si="13"/>
        <v>0.95619554813884722</v>
      </c>
      <c r="D40" s="29">
        <f t="shared" si="14"/>
        <v>1.0354143747065923</v>
      </c>
      <c r="E40" s="29">
        <f t="shared" si="15"/>
        <v>1.2031807603886904</v>
      </c>
      <c r="F40" s="29">
        <f t="shared" si="16"/>
        <v>1.0466960147351643</v>
      </c>
      <c r="G40" s="29">
        <f t="shared" si="26"/>
        <v>1.1420845100490071</v>
      </c>
      <c r="H40" s="29">
        <f t="shared" si="17"/>
        <v>0.99868437232925</v>
      </c>
      <c r="I40" s="29">
        <f t="shared" si="18"/>
        <v>1.0166531115269457</v>
      </c>
      <c r="J40" s="25">
        <v>6</v>
      </c>
      <c r="K40" s="27" t="str">
        <f t="shared" si="19"/>
        <v>YKY</v>
      </c>
      <c r="L40" s="29">
        <f t="shared" si="20"/>
        <v>1.0943251660046081</v>
      </c>
      <c r="M40" s="27" t="str">
        <f t="shared" si="27"/>
        <v>ANH</v>
      </c>
      <c r="N40" s="29">
        <f t="shared" si="21"/>
        <v>0.99678377140426111</v>
      </c>
      <c r="O40" s="27" t="str">
        <f t="shared" si="28"/>
        <v>SWB</v>
      </c>
      <c r="P40" s="29">
        <f t="shared" si="22"/>
        <v>1.2031807603886904</v>
      </c>
      <c r="Q40" s="27" t="str">
        <f t="shared" si="29"/>
        <v>WSH</v>
      </c>
      <c r="R40" s="29">
        <f t="shared" si="23"/>
        <v>1.0415294471168988</v>
      </c>
      <c r="S40" s="27" t="str">
        <f t="shared" si="30"/>
        <v>TMS</v>
      </c>
      <c r="T40" s="29">
        <f t="shared" si="31"/>
        <v>1.1163375541582976</v>
      </c>
      <c r="U40" s="27" t="str">
        <f t="shared" si="24"/>
        <v>TMS</v>
      </c>
      <c r="V40" s="29">
        <f t="shared" si="25"/>
        <v>1.0218396245290695</v>
      </c>
      <c r="Y40" s="88"/>
      <c r="Z40" s="88"/>
      <c r="AA40" s="54"/>
      <c r="AB40" s="88"/>
    </row>
    <row r="41" spans="1:30" x14ac:dyDescent="0.3">
      <c r="B41" s="105" t="s">
        <v>8</v>
      </c>
      <c r="C41" s="29">
        <f t="shared" si="13"/>
        <v>1.1237170415999556</v>
      </c>
      <c r="D41" s="29">
        <f t="shared" si="14"/>
        <v>0.90283306728633239</v>
      </c>
      <c r="E41" s="29">
        <f t="shared" si="15"/>
        <v>1.3529637960901602</v>
      </c>
      <c r="F41" s="29">
        <f t="shared" si="16"/>
        <v>0.91733389743192484</v>
      </c>
      <c r="G41" s="29">
        <f t="shared" si="26"/>
        <v>1.1163375541582976</v>
      </c>
      <c r="H41" s="29">
        <f t="shared" si="17"/>
        <v>1.0023106727885569</v>
      </c>
      <c r="I41" s="29">
        <f t="shared" si="18"/>
        <v>1.0218396245290695</v>
      </c>
      <c r="J41" s="25">
        <v>7</v>
      </c>
      <c r="K41" s="27" t="str">
        <f t="shared" si="19"/>
        <v>NWT</v>
      </c>
      <c r="L41" s="29">
        <f t="shared" si="20"/>
        <v>1.1121241991966713</v>
      </c>
      <c r="M41" s="27" t="str">
        <f t="shared" si="27"/>
        <v>WSH</v>
      </c>
      <c r="N41" s="29">
        <f t="shared" si="21"/>
        <v>0.99993272802098832</v>
      </c>
      <c r="O41" s="27" t="str">
        <f t="shared" si="28"/>
        <v>WSX</v>
      </c>
      <c r="P41" s="29">
        <f t="shared" si="22"/>
        <v>1.2629826692772894</v>
      </c>
      <c r="Q41" s="27" t="str">
        <f t="shared" si="29"/>
        <v>SWB</v>
      </c>
      <c r="R41" s="29">
        <f t="shared" si="23"/>
        <v>1.0466960147351643</v>
      </c>
      <c r="S41" s="27" t="str">
        <f t="shared" si="30"/>
        <v>SWB</v>
      </c>
      <c r="T41" s="29">
        <f t="shared" si="31"/>
        <v>1.1420845100490071</v>
      </c>
      <c r="U41" s="27" t="str">
        <f t="shared" si="24"/>
        <v>YKY</v>
      </c>
      <c r="V41" s="29">
        <f t="shared" si="25"/>
        <v>1.0304553549785862</v>
      </c>
      <c r="Y41" s="88"/>
      <c r="Z41" s="88"/>
      <c r="AA41" s="54"/>
      <c r="AB41" s="88"/>
    </row>
    <row r="42" spans="1:30" x14ac:dyDescent="0.3">
      <c r="B42" s="105" t="s">
        <v>22</v>
      </c>
      <c r="C42" s="29">
        <f t="shared" si="13"/>
        <v>1.1528952249117099</v>
      </c>
      <c r="D42" s="29">
        <f t="shared" si="14"/>
        <v>0.99993272802098832</v>
      </c>
      <c r="E42" s="29">
        <f t="shared" si="15"/>
        <v>1.3116250485945871</v>
      </c>
      <c r="F42" s="29">
        <f t="shared" si="16"/>
        <v>1.0415294471168988</v>
      </c>
      <c r="G42" s="29">
        <f t="shared" si="26"/>
        <v>1.2416825637681224</v>
      </c>
      <c r="H42" s="29">
        <f t="shared" si="17"/>
        <v>1.0673589886990156</v>
      </c>
      <c r="I42" s="29">
        <f t="shared" si="18"/>
        <v>1.0915133870321916</v>
      </c>
      <c r="J42" s="25">
        <v>8</v>
      </c>
      <c r="K42" s="27" t="str">
        <f t="shared" si="19"/>
        <v>TMS</v>
      </c>
      <c r="L42" s="29">
        <f t="shared" si="20"/>
        <v>1.1237170415999556</v>
      </c>
      <c r="M42" s="27" t="str">
        <f t="shared" si="27"/>
        <v>SWB</v>
      </c>
      <c r="N42" s="29">
        <f t="shared" si="21"/>
        <v>1.0354143747065923</v>
      </c>
      <c r="O42" s="27" t="str">
        <f t="shared" si="28"/>
        <v>WSH</v>
      </c>
      <c r="P42" s="29">
        <f t="shared" si="22"/>
        <v>1.3116250485945871</v>
      </c>
      <c r="Q42" s="27" t="str">
        <f t="shared" si="29"/>
        <v>ANH</v>
      </c>
      <c r="R42" s="29">
        <f t="shared" si="23"/>
        <v>1.0591894977947454</v>
      </c>
      <c r="S42" s="27" t="str">
        <f t="shared" si="30"/>
        <v>WSX</v>
      </c>
      <c r="T42" s="29">
        <f t="shared" si="31"/>
        <v>1.187308158751424</v>
      </c>
      <c r="U42" s="27" t="str">
        <f t="shared" si="24"/>
        <v>SRN</v>
      </c>
      <c r="V42" s="29">
        <f t="shared" si="25"/>
        <v>1.04231618945015</v>
      </c>
      <c r="Y42" s="88"/>
      <c r="Z42" s="88"/>
      <c r="AA42" s="54"/>
      <c r="AB42" s="88"/>
    </row>
    <row r="43" spans="1:30" x14ac:dyDescent="0.3">
      <c r="B43" s="105" t="s">
        <v>9</v>
      </c>
      <c r="C43" s="29">
        <f t="shared" si="13"/>
        <v>0.83624086636482053</v>
      </c>
      <c r="D43" s="29">
        <f t="shared" si="14"/>
        <v>0.90221632872833823</v>
      </c>
      <c r="E43" s="29">
        <f t="shared" si="15"/>
        <v>1.2629826692772894</v>
      </c>
      <c r="F43" s="29">
        <f t="shared" si="16"/>
        <v>0.95461247406922878</v>
      </c>
      <c r="G43" s="29">
        <f t="shared" si="26"/>
        <v>1.187308158751424</v>
      </c>
      <c r="H43" s="29">
        <f t="shared" si="17"/>
        <v>0.87069827038824632</v>
      </c>
      <c r="I43" s="29">
        <f t="shared" si="18"/>
        <v>0.91340740699805956</v>
      </c>
      <c r="J43" s="25">
        <v>9</v>
      </c>
      <c r="K43" s="27" t="str">
        <f t="shared" si="19"/>
        <v>NES</v>
      </c>
      <c r="L43" s="29">
        <f t="shared" si="20"/>
        <v>1.1250751639850576</v>
      </c>
      <c r="M43" s="27" t="str">
        <f t="shared" si="27"/>
        <v>SRN</v>
      </c>
      <c r="N43" s="29">
        <f t="shared" si="21"/>
        <v>1.3963587112395528</v>
      </c>
      <c r="O43" s="27" t="str">
        <f t="shared" si="28"/>
        <v>TMS</v>
      </c>
      <c r="P43" s="29">
        <f t="shared" si="22"/>
        <v>1.3529637960901602</v>
      </c>
      <c r="Q43" s="27" t="str">
        <f t="shared" si="29"/>
        <v>SRN</v>
      </c>
      <c r="R43" s="29">
        <f t="shared" si="23"/>
        <v>1.257763876267181</v>
      </c>
      <c r="S43" s="27" t="str">
        <f t="shared" si="30"/>
        <v>WSH</v>
      </c>
      <c r="T43" s="29">
        <f t="shared" si="31"/>
        <v>1.2416825637681224</v>
      </c>
      <c r="U43" s="27" t="str">
        <f t="shared" si="24"/>
        <v>WSH</v>
      </c>
      <c r="V43" s="29">
        <f t="shared" si="25"/>
        <v>1.0915133870321916</v>
      </c>
      <c r="Y43" s="88"/>
      <c r="Z43" s="88"/>
      <c r="AA43" s="54"/>
      <c r="AB43" s="88"/>
    </row>
    <row r="44" spans="1:30" x14ac:dyDescent="0.3">
      <c r="B44" s="105" t="s">
        <v>10</v>
      </c>
      <c r="C44" s="29">
        <f t="shared" si="13"/>
        <v>1.0943251660046081</v>
      </c>
      <c r="D44" s="29">
        <f t="shared" si="14"/>
        <v>0.84819123037039046</v>
      </c>
      <c r="E44" s="29">
        <f t="shared" si="15"/>
        <v>1.4231073534069412</v>
      </c>
      <c r="F44" s="29">
        <f t="shared" si="16"/>
        <v>0.98795093977415516</v>
      </c>
      <c r="G44" s="29">
        <f t="shared" si="26"/>
        <v>1.3932951602808292</v>
      </c>
      <c r="H44" s="29">
        <f t="shared" si="17"/>
        <v>0.95678545536032233</v>
      </c>
      <c r="I44" s="29">
        <f t="shared" si="18"/>
        <v>1.0304553549785862</v>
      </c>
      <c r="J44" s="25">
        <v>10</v>
      </c>
      <c r="K44" s="27" t="str">
        <f t="shared" si="19"/>
        <v>WSH</v>
      </c>
      <c r="L44" s="29">
        <f t="shared" si="20"/>
        <v>1.1528952249117099</v>
      </c>
      <c r="M44" s="27" t="str">
        <f t="shared" si="27"/>
        <v>NWT</v>
      </c>
      <c r="N44" s="29">
        <f t="shared" si="21"/>
        <v>1.4581601853503743</v>
      </c>
      <c r="O44" s="27" t="str">
        <f t="shared" si="28"/>
        <v>YKY</v>
      </c>
      <c r="P44" s="29">
        <f t="shared" si="22"/>
        <v>1.4231073534069412</v>
      </c>
      <c r="Q44" s="27" t="str">
        <f t="shared" si="29"/>
        <v>NWT</v>
      </c>
      <c r="R44" s="29">
        <f t="shared" si="23"/>
        <v>1.2602377057864016</v>
      </c>
      <c r="S44" s="27" t="str">
        <f t="shared" si="30"/>
        <v>YKY</v>
      </c>
      <c r="T44" s="29">
        <f t="shared" si="31"/>
        <v>1.3932951602808292</v>
      </c>
      <c r="U44" s="27" t="str">
        <f t="shared" si="24"/>
        <v>NWT</v>
      </c>
      <c r="V44" s="29">
        <f t="shared" si="25"/>
        <v>1.2208365403139991</v>
      </c>
      <c r="Y44" s="88"/>
      <c r="Z44" s="88"/>
      <c r="AA44" s="54"/>
      <c r="AB44" s="88"/>
    </row>
    <row r="45" spans="1:30" x14ac:dyDescent="0.3">
      <c r="B45" s="105" t="s">
        <v>216</v>
      </c>
      <c r="C45" s="136">
        <f t="shared" ref="C45:F45" si="32">PERCENTILE(C35:C44,1-$B$11)</f>
        <v>0.8804002703578937</v>
      </c>
      <c r="D45" s="136">
        <f t="shared" si="32"/>
        <v>0.9023705133678368</v>
      </c>
      <c r="E45" s="136">
        <f t="shared" si="32"/>
        <v>0.86718471968937205</v>
      </c>
      <c r="F45" s="136">
        <f t="shared" si="32"/>
        <v>0.9266535415912508</v>
      </c>
      <c r="G45" s="136">
        <f>PERCENTILE(G35:G44,1-$B$11)</f>
        <v>0.82202337884260013</v>
      </c>
      <c r="H45" s="136">
        <f t="shared" ref="H45:I45" si="33">PERCENTILE(H35:H44,1-$B$11)</f>
        <v>0.96651439817366547</v>
      </c>
      <c r="I45" s="136">
        <f t="shared" si="33"/>
        <v>0.98809916515700535</v>
      </c>
    </row>
    <row r="47" spans="1:30" x14ac:dyDescent="0.3">
      <c r="G47" s="137"/>
    </row>
    <row r="48" spans="1:30" s="4" customFormat="1" x14ac:dyDescent="0.3">
      <c r="A48" s="3"/>
      <c r="B48" s="30" t="s">
        <v>18</v>
      </c>
      <c r="C48" s="30"/>
      <c r="D48" s="30"/>
      <c r="E48" s="30"/>
      <c r="F48" s="30"/>
      <c r="AB48" s="3"/>
      <c r="AC48" s="3"/>
      <c r="AD48" s="3"/>
    </row>
    <row r="49" spans="1:30" s="4" customFormat="1" ht="26" x14ac:dyDescent="0.3">
      <c r="A49" s="3"/>
      <c r="B49" s="76" t="s">
        <v>19</v>
      </c>
      <c r="C49" s="77"/>
      <c r="D49" s="77"/>
      <c r="E49" s="78" t="s">
        <v>137</v>
      </c>
      <c r="F49" s="31"/>
      <c r="I49" s="32"/>
      <c r="J49" s="32"/>
      <c r="L49" s="31"/>
      <c r="AB49" s="3"/>
      <c r="AC49" s="3"/>
      <c r="AD49" s="3"/>
    </row>
    <row r="50" spans="1:30" s="4" customFormat="1" x14ac:dyDescent="0.3">
      <c r="A50" s="3"/>
      <c r="B50" s="79" t="s">
        <v>20</v>
      </c>
      <c r="C50" s="80"/>
      <c r="D50" s="80"/>
      <c r="E50" s="83">
        <v>8</v>
      </c>
      <c r="F50" s="87"/>
      <c r="I50" s="32"/>
      <c r="J50" s="32"/>
      <c r="L50" s="24"/>
      <c r="AB50" s="3"/>
      <c r="AC50" s="3"/>
      <c r="AD50" s="3"/>
    </row>
    <row r="51" spans="1:30" s="4" customFormat="1" x14ac:dyDescent="0.3">
      <c r="A51" s="3"/>
      <c r="B51" s="81" t="s">
        <v>122</v>
      </c>
      <c r="C51" s="82"/>
      <c r="D51" s="82"/>
      <c r="E51" s="84">
        <v>8</v>
      </c>
      <c r="F51" s="87"/>
      <c r="I51" s="32"/>
      <c r="J51" s="32"/>
      <c r="L51" s="32"/>
      <c r="AB51" s="3"/>
      <c r="AC51" s="3"/>
      <c r="AD51" s="3"/>
    </row>
    <row r="52" spans="1:30" s="4" customFormat="1" x14ac:dyDescent="0.3">
      <c r="A52" s="3"/>
      <c r="B52" s="81" t="s">
        <v>123</v>
      </c>
      <c r="C52" s="82"/>
      <c r="D52" s="82"/>
      <c r="E52" s="84">
        <v>8</v>
      </c>
      <c r="F52" s="87"/>
      <c r="I52" s="32"/>
      <c r="J52" s="32"/>
      <c r="L52" s="32"/>
      <c r="AB52" s="3"/>
      <c r="AC52" s="3"/>
      <c r="AD52" s="3"/>
    </row>
    <row r="53" spans="1:30" s="4" customFormat="1" x14ac:dyDescent="0.3">
      <c r="A53" s="3"/>
      <c r="B53" s="81" t="s">
        <v>124</v>
      </c>
      <c r="C53" s="82"/>
      <c r="D53" s="82"/>
      <c r="E53" s="84">
        <v>8</v>
      </c>
      <c r="F53" s="87"/>
      <c r="I53" s="32"/>
      <c r="J53" s="32"/>
      <c r="L53" s="32"/>
      <c r="AB53" s="3"/>
      <c r="AC53" s="3"/>
      <c r="AD53" s="3"/>
    </row>
    <row r="54" spans="1:30" s="4" customFormat="1" x14ac:dyDescent="0.3">
      <c r="A54" s="3"/>
      <c r="B54" s="81" t="s">
        <v>125</v>
      </c>
      <c r="C54" s="82"/>
      <c r="D54" s="82"/>
      <c r="E54" s="84">
        <v>8</v>
      </c>
      <c r="F54" s="87"/>
      <c r="I54" s="32"/>
      <c r="J54" s="32"/>
      <c r="L54" s="32"/>
      <c r="AB54" s="3"/>
      <c r="AC54" s="3"/>
      <c r="AD54" s="3"/>
    </row>
    <row r="55" spans="1:30" s="4" customFormat="1" x14ac:dyDescent="0.3">
      <c r="A55" s="3"/>
      <c r="AB55" s="3"/>
      <c r="AC55" s="3"/>
      <c r="AD55" s="3"/>
    </row>
    <row r="56" spans="1:30" s="4" customFormat="1" x14ac:dyDescent="0.3">
      <c r="A56" s="3"/>
      <c r="B56" s="3" t="s">
        <v>138</v>
      </c>
      <c r="C56" s="3"/>
      <c r="D56" s="3"/>
      <c r="E56" s="3"/>
      <c r="F56" s="3"/>
      <c r="AB56" s="3"/>
      <c r="AC56" s="3"/>
      <c r="AD56" s="3"/>
    </row>
    <row r="58" spans="1:30" x14ac:dyDescent="0.3">
      <c r="B58" s="3" t="s">
        <v>139</v>
      </c>
    </row>
    <row r="60" spans="1:30" x14ac:dyDescent="0.3">
      <c r="B60" s="3" t="s">
        <v>140</v>
      </c>
    </row>
    <row r="61" spans="1:30" x14ac:dyDescent="0.3">
      <c r="B61" s="3" t="s">
        <v>217</v>
      </c>
    </row>
    <row r="62" spans="1:30" x14ac:dyDescent="0.3">
      <c r="B62" s="3" t="s">
        <v>141</v>
      </c>
    </row>
    <row r="63" spans="1:30" x14ac:dyDescent="0.3">
      <c r="B63" s="3" t="s">
        <v>142</v>
      </c>
    </row>
    <row r="64" spans="1:30" x14ac:dyDescent="0.3">
      <c r="B64" s="3" t="s">
        <v>143</v>
      </c>
    </row>
    <row r="65" spans="2:2" x14ac:dyDescent="0.3">
      <c r="B65" s="3" t="s">
        <v>144</v>
      </c>
    </row>
    <row r="66" spans="2:2" x14ac:dyDescent="0.3">
      <c r="B66" s="3" t="s">
        <v>145</v>
      </c>
    </row>
    <row r="67" spans="2:2" x14ac:dyDescent="0.3">
      <c r="B67" s="3" t="s">
        <v>146</v>
      </c>
    </row>
    <row r="68" spans="2:2" x14ac:dyDescent="0.3">
      <c r="B68" s="3" t="s">
        <v>147</v>
      </c>
    </row>
    <row r="69" spans="2:2" x14ac:dyDescent="0.3">
      <c r="B69" s="3" t="s">
        <v>148</v>
      </c>
    </row>
    <row r="70" spans="2:2" x14ac:dyDescent="0.3">
      <c r="B70" s="3" t="s">
        <v>218</v>
      </c>
    </row>
    <row r="71" spans="2:2" x14ac:dyDescent="0.3">
      <c r="B71" s="3" t="s">
        <v>219</v>
      </c>
    </row>
    <row r="72" spans="2:2" x14ac:dyDescent="0.3">
      <c r="B72" s="3" t="s">
        <v>220</v>
      </c>
    </row>
    <row r="74" spans="2:2" x14ac:dyDescent="0.3">
      <c r="B74" s="3" t="s">
        <v>149</v>
      </c>
    </row>
    <row r="76" spans="2:2" x14ac:dyDescent="0.3">
      <c r="B76" s="3" t="s">
        <v>221</v>
      </c>
    </row>
    <row r="77" spans="2:2" x14ac:dyDescent="0.3">
      <c r="B77" s="3" t="s">
        <v>222</v>
      </c>
    </row>
    <row r="78" spans="2:2" x14ac:dyDescent="0.3">
      <c r="B78" s="3" t="s">
        <v>406</v>
      </c>
    </row>
  </sheetData>
  <mergeCells count="11">
    <mergeCell ref="AA16:AB17"/>
    <mergeCell ref="K17:L17"/>
    <mergeCell ref="M17:N17"/>
    <mergeCell ref="O17:P17"/>
    <mergeCell ref="Q17:R17"/>
    <mergeCell ref="B6:D6"/>
    <mergeCell ref="L8:M8"/>
    <mergeCell ref="B16:B18"/>
    <mergeCell ref="K16:R16"/>
    <mergeCell ref="S16:Z17"/>
    <mergeCell ref="G6:J6"/>
  </mergeCells>
  <conditionalFormatting sqref="L35:L44">
    <cfRule type="colorScale" priority="826">
      <colorScale>
        <cfvo type="min"/>
        <cfvo type="percentile" val="50"/>
        <cfvo type="max"/>
        <color theme="7"/>
        <color rgb="FFFFC000"/>
        <color theme="9"/>
      </colorScale>
    </cfRule>
  </conditionalFormatting>
  <conditionalFormatting sqref="AB35:AB44">
    <cfRule type="colorScale" priority="831">
      <colorScale>
        <cfvo type="min"/>
        <cfvo type="percentile" val="50"/>
        <cfvo type="max"/>
        <color theme="7"/>
        <color rgb="FFFFC000"/>
        <color theme="9"/>
      </colorScale>
    </cfRule>
  </conditionalFormatting>
  <conditionalFormatting sqref="Z35:Z44">
    <cfRule type="colorScale" priority="835">
      <colorScale>
        <cfvo type="min"/>
        <cfvo type="percentile" val="50"/>
        <cfvo type="max"/>
        <color theme="7"/>
        <color rgb="FFFFC000"/>
        <color theme="9"/>
      </colorScale>
    </cfRule>
  </conditionalFormatting>
  <conditionalFormatting sqref="C35:C44">
    <cfRule type="colorScale" priority="19">
      <colorScale>
        <cfvo type="min"/>
        <cfvo type="percentile" val="50"/>
        <cfvo type="max"/>
        <color theme="7"/>
        <color rgb="FFFFC000"/>
        <color theme="9"/>
      </colorScale>
    </cfRule>
  </conditionalFormatting>
  <conditionalFormatting sqref="D35:D44">
    <cfRule type="colorScale" priority="18">
      <colorScale>
        <cfvo type="min"/>
        <cfvo type="percentile" val="50"/>
        <cfvo type="max"/>
        <color theme="7"/>
        <color rgb="FFFFC000"/>
        <color theme="9"/>
      </colorScale>
    </cfRule>
  </conditionalFormatting>
  <conditionalFormatting sqref="E35:E44">
    <cfRule type="colorScale" priority="17">
      <colorScale>
        <cfvo type="min"/>
        <cfvo type="percentile" val="50"/>
        <cfvo type="max"/>
        <color theme="7"/>
        <color rgb="FFFFC000"/>
        <color theme="9"/>
      </colorScale>
    </cfRule>
  </conditionalFormatting>
  <conditionalFormatting sqref="F35:F44">
    <cfRule type="colorScale" priority="16">
      <colorScale>
        <cfvo type="min"/>
        <cfvo type="percentile" val="50"/>
        <cfvo type="max"/>
        <color theme="7"/>
        <color rgb="FFFFC000"/>
        <color theme="9"/>
      </colorScale>
    </cfRule>
  </conditionalFormatting>
  <conditionalFormatting sqref="I35:I44">
    <cfRule type="colorScale" priority="13">
      <colorScale>
        <cfvo type="min"/>
        <cfvo type="percentile" val="50"/>
        <cfvo type="max"/>
        <color theme="7"/>
        <color rgb="FFFFC000"/>
        <color theme="9"/>
      </colorScale>
    </cfRule>
  </conditionalFormatting>
  <conditionalFormatting sqref="N35:N44">
    <cfRule type="colorScale" priority="11">
      <colorScale>
        <cfvo type="min"/>
        <cfvo type="percentile" val="50"/>
        <cfvo type="max"/>
        <color theme="7"/>
        <color rgb="FFFFC000"/>
        <color theme="9"/>
      </colorScale>
    </cfRule>
  </conditionalFormatting>
  <conditionalFormatting sqref="P35:P44">
    <cfRule type="colorScale" priority="10">
      <colorScale>
        <cfvo type="min"/>
        <cfvo type="percentile" val="50"/>
        <cfvo type="max"/>
        <color theme="7"/>
        <color rgb="FFFFC000"/>
        <color theme="9"/>
      </colorScale>
    </cfRule>
  </conditionalFormatting>
  <conditionalFormatting sqref="R35:R44">
    <cfRule type="colorScale" priority="9">
      <colorScale>
        <cfvo type="min"/>
        <cfvo type="percentile" val="50"/>
        <cfvo type="max"/>
        <color theme="7"/>
        <color rgb="FFFFC000"/>
        <color theme="9"/>
      </colorScale>
    </cfRule>
  </conditionalFormatting>
  <conditionalFormatting sqref="H35:H44">
    <cfRule type="colorScale" priority="6">
      <colorScale>
        <cfvo type="min"/>
        <cfvo type="percentile" val="50"/>
        <cfvo type="max"/>
        <color theme="7"/>
        <color rgb="FFFFC000"/>
        <color theme="9"/>
      </colorScale>
    </cfRule>
  </conditionalFormatting>
  <conditionalFormatting sqref="V35:V44">
    <cfRule type="colorScale" priority="5">
      <colorScale>
        <cfvo type="min"/>
        <cfvo type="percentile" val="50"/>
        <cfvo type="max"/>
        <color theme="7"/>
        <color rgb="FFFFC000"/>
        <color theme="9"/>
      </colorScale>
    </cfRule>
  </conditionalFormatting>
  <conditionalFormatting sqref="K19:R19 X19:Y19">
    <cfRule type="cellIs" dxfId="0" priority="4" operator="equal">
      <formula>0</formula>
    </cfRule>
  </conditionalFormatting>
  <conditionalFormatting sqref="Y35:Y44">
    <cfRule type="colorScale" priority="844">
      <colorScale>
        <cfvo type="min"/>
        <cfvo type="percentile" val="50"/>
        <cfvo type="max"/>
        <color theme="7"/>
        <color rgb="FFFFC000"/>
        <color theme="9"/>
      </colorScale>
    </cfRule>
  </conditionalFormatting>
  <conditionalFormatting sqref="G35:G44">
    <cfRule type="colorScale" priority="2">
      <colorScale>
        <cfvo type="min"/>
        <cfvo type="percentile" val="50"/>
        <cfvo type="max"/>
        <color theme="7"/>
        <color rgb="FFFFC000"/>
        <color theme="9"/>
      </colorScale>
    </cfRule>
  </conditionalFormatting>
  <conditionalFormatting sqref="T35:T44">
    <cfRule type="colorScale" priority="1">
      <colorScale>
        <cfvo type="min"/>
        <cfvo type="percentile" val="50"/>
        <cfvo type="max"/>
        <color theme="7"/>
        <color rgb="FFFFC000"/>
        <color theme="9"/>
      </colorScale>
    </cfRule>
  </conditionalFormatting>
  <dataValidations disablePrompts="1" count="1">
    <dataValidation type="list" allowBlank="1" showInputMessage="1" showErrorMessage="1" sqref="O8">
      <formula1>"5"</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C5"/>
  <sheetViews>
    <sheetView showGridLines="0" workbookViewId="0"/>
  </sheetViews>
  <sheetFormatPr defaultColWidth="9" defaultRowHeight="13" x14ac:dyDescent="0.3"/>
  <cols>
    <col min="1" max="1" width="4.58203125" style="103" customWidth="1"/>
    <col min="2" max="2" width="21.5" style="103" customWidth="1"/>
    <col min="3" max="3" width="18.33203125" style="103" bestFit="1" customWidth="1"/>
    <col min="4" max="4" width="9" style="103" customWidth="1"/>
    <col min="5" max="16384" width="9" style="103"/>
  </cols>
  <sheetData>
    <row r="2" spans="2:3" x14ac:dyDescent="0.3">
      <c r="B2" s="34" t="s">
        <v>410</v>
      </c>
      <c r="C2" s="35"/>
    </row>
    <row r="3" spans="2:3" x14ac:dyDescent="0.3">
      <c r="B3" s="35"/>
      <c r="C3" s="35"/>
    </row>
    <row r="4" spans="2:3" x14ac:dyDescent="0.3">
      <c r="B4" s="114" t="s">
        <v>98</v>
      </c>
      <c r="C4" s="40"/>
    </row>
    <row r="5" spans="2:3" x14ac:dyDescent="0.3">
      <c r="B5" s="36">
        <f>Efficiency!$E$6</f>
        <v>0.97964158489866404</v>
      </c>
      <c r="C5" s="14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showGridLines="0" workbookViewId="0"/>
  </sheetViews>
  <sheetFormatPr defaultRowHeight="14" x14ac:dyDescent="0.3"/>
  <sheetData>
    <row r="1" spans="1:1" x14ac:dyDescent="0.3">
      <c r="A1" s="1" t="s">
        <v>21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D23"/>
  <sheetViews>
    <sheetView showGridLines="0" zoomScale="80" zoomScaleNormal="80" workbookViewId="0"/>
  </sheetViews>
  <sheetFormatPr defaultColWidth="9" defaultRowHeight="13" x14ac:dyDescent="0.3"/>
  <cols>
    <col min="1" max="1" width="2.83203125" style="35" customWidth="1"/>
    <col min="2" max="2" width="12.58203125" style="35" customWidth="1"/>
    <col min="3" max="16384" width="9" style="35"/>
  </cols>
  <sheetData>
    <row r="3" spans="2:3" x14ac:dyDescent="0.3">
      <c r="B3" s="34" t="s">
        <v>108</v>
      </c>
    </row>
    <row r="4" spans="2:3" x14ac:dyDescent="0.3">
      <c r="B4" s="34"/>
    </row>
    <row r="5" spans="2:3" x14ac:dyDescent="0.3">
      <c r="B5" s="37" t="s">
        <v>32</v>
      </c>
      <c r="C5" s="101">
        <v>0.5</v>
      </c>
    </row>
    <row r="6" spans="2:3" x14ac:dyDescent="0.3">
      <c r="B6" s="37" t="s">
        <v>33</v>
      </c>
      <c r="C6" s="101">
        <v>0.5</v>
      </c>
    </row>
    <row r="7" spans="2:3" x14ac:dyDescent="0.3">
      <c r="B7" s="37" t="s">
        <v>34</v>
      </c>
      <c r="C7" s="101">
        <v>0.5</v>
      </c>
    </row>
    <row r="8" spans="2:3" x14ac:dyDescent="0.3">
      <c r="B8" s="37" t="s">
        <v>35</v>
      </c>
      <c r="C8" s="101">
        <v>0.5</v>
      </c>
    </row>
    <row r="9" spans="2:3" x14ac:dyDescent="0.3">
      <c r="B9" s="37" t="s">
        <v>36</v>
      </c>
      <c r="C9" s="101">
        <v>0.5</v>
      </c>
    </row>
    <row r="10" spans="2:3" x14ac:dyDescent="0.3">
      <c r="B10" s="37" t="s">
        <v>37</v>
      </c>
      <c r="C10" s="101">
        <v>0.5</v>
      </c>
    </row>
    <row r="11" spans="2:3" x14ac:dyDescent="0.3">
      <c r="B11" s="37" t="s">
        <v>38</v>
      </c>
      <c r="C11" s="101">
        <v>0.5</v>
      </c>
    </row>
    <row r="12" spans="2:3" x14ac:dyDescent="0.3">
      <c r="B12" s="37" t="s">
        <v>39</v>
      </c>
      <c r="C12" s="101">
        <v>0.5</v>
      </c>
    </row>
    <row r="14" spans="2:3" x14ac:dyDescent="0.3">
      <c r="B14" s="34" t="s">
        <v>408</v>
      </c>
    </row>
    <row r="16" spans="2:3" x14ac:dyDescent="0.3">
      <c r="B16" s="102" t="s">
        <v>133</v>
      </c>
      <c r="C16" s="101">
        <v>0.5</v>
      </c>
    </row>
    <row r="17" spans="2:4" x14ac:dyDescent="0.3">
      <c r="B17" s="102" t="s">
        <v>134</v>
      </c>
      <c r="C17" s="101">
        <v>0.5</v>
      </c>
    </row>
    <row r="19" spans="2:4" x14ac:dyDescent="0.3">
      <c r="B19" s="153" t="s">
        <v>109</v>
      </c>
      <c r="C19" s="38" t="s">
        <v>40</v>
      </c>
      <c r="D19" s="39" t="str">
        <f>IF(($C$5*100)+($C$6*100)=100,"OK","error")</f>
        <v>OK</v>
      </c>
    </row>
    <row r="20" spans="2:4" x14ac:dyDescent="0.3">
      <c r="B20" s="153"/>
      <c r="C20" s="38" t="s">
        <v>7</v>
      </c>
      <c r="D20" s="39" t="str">
        <f>IF(($C$7*100)+($C$8*100)=100,"OK","error")</f>
        <v>OK</v>
      </c>
    </row>
    <row r="21" spans="2:4" x14ac:dyDescent="0.3">
      <c r="B21" s="153"/>
      <c r="C21" s="38" t="s">
        <v>41</v>
      </c>
      <c r="D21" s="39" t="str">
        <f>IF(($C$9*100)+($C$10*100)=100,"OK","error")</f>
        <v>OK</v>
      </c>
    </row>
    <row r="22" spans="2:4" x14ac:dyDescent="0.3">
      <c r="B22" s="153"/>
      <c r="C22" s="38" t="s">
        <v>42</v>
      </c>
      <c r="D22" s="39" t="str">
        <f>IF(($C$11*100)+($C$12*100)=100,"OK","error")</f>
        <v>OK</v>
      </c>
    </row>
    <row r="23" spans="2:4" x14ac:dyDescent="0.3">
      <c r="B23" s="41" t="s">
        <v>409</v>
      </c>
      <c r="C23" s="42"/>
      <c r="D23" s="39" t="str">
        <f>IF(($C$16*100)+($C$17*100)=100,"OK","error")</f>
        <v>OK</v>
      </c>
    </row>
  </sheetData>
  <mergeCells count="1">
    <mergeCell ref="B19:B22"/>
  </mergeCells>
  <conditionalFormatting sqref="H7">
    <cfRule type="expression" dxfId="15" priority="15">
      <formula>H7="error"</formula>
    </cfRule>
    <cfRule type="expression" dxfId="14" priority="16">
      <formula>H7="OK"</formula>
    </cfRule>
  </conditionalFormatting>
  <conditionalFormatting sqref="H8">
    <cfRule type="expression" dxfId="13" priority="13">
      <formula>H8="error"</formula>
    </cfRule>
    <cfRule type="expression" dxfId="12" priority="14">
      <formula>H8="OK"</formula>
    </cfRule>
  </conditionalFormatting>
  <conditionalFormatting sqref="D22">
    <cfRule type="expression" dxfId="11" priority="11">
      <formula>D22="error"</formula>
    </cfRule>
    <cfRule type="expression" dxfId="10" priority="12">
      <formula>D22="OK"</formula>
    </cfRule>
  </conditionalFormatting>
  <conditionalFormatting sqref="D19:D22">
    <cfRule type="expression" dxfId="9" priority="9">
      <formula>D19="error"</formula>
    </cfRule>
    <cfRule type="expression" dxfId="8" priority="10">
      <formula>D19="OK"</formula>
    </cfRule>
  </conditionalFormatting>
  <conditionalFormatting sqref="D23">
    <cfRule type="expression" dxfId="7" priority="3">
      <formula>D23="error"</formula>
    </cfRule>
    <cfRule type="expression" dxfId="6" priority="4">
      <formula>D23="OK"</formula>
    </cfRule>
  </conditionalFormatting>
  <conditionalFormatting sqref="D23">
    <cfRule type="expression" dxfId="5" priority="5">
      <formula>D23="error"</formula>
    </cfRule>
    <cfRule type="expression" dxfId="4" priority="6">
      <formula>D23="OK"</formula>
    </cfRule>
  </conditionalFormatting>
  <conditionalFormatting sqref="C16:C17 C5:C12">
    <cfRule type="cellIs" dxfId="3"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K18"/>
  <sheetViews>
    <sheetView showGridLines="0" zoomScale="80" zoomScaleNormal="80" workbookViewId="0"/>
  </sheetViews>
  <sheetFormatPr defaultColWidth="9" defaultRowHeight="13" x14ac:dyDescent="0.3"/>
  <cols>
    <col min="1" max="1" width="2.08203125" style="103" customWidth="1"/>
    <col min="2" max="2" width="21.33203125" style="103" bestFit="1" customWidth="1"/>
    <col min="3" max="3" width="29.58203125" style="103" bestFit="1" customWidth="1"/>
    <col min="4" max="6" width="9.83203125" style="35" bestFit="1" customWidth="1"/>
    <col min="7" max="7" width="10.08203125" style="35" bestFit="1" customWidth="1"/>
    <col min="8" max="16384" width="9" style="103"/>
  </cols>
  <sheetData>
    <row r="1" spans="2:11" ht="15.75" customHeight="1" x14ac:dyDescent="0.3"/>
    <row r="2" spans="2:11" ht="26.25" customHeight="1" x14ac:dyDescent="0.3">
      <c r="B2" s="109"/>
      <c r="C2" s="109"/>
      <c r="D2" s="110" t="s">
        <v>94</v>
      </c>
      <c r="E2" s="111"/>
      <c r="F2" s="110" t="s">
        <v>30</v>
      </c>
      <c r="G2" s="110"/>
      <c r="H2" s="110" t="s">
        <v>31</v>
      </c>
      <c r="I2" s="110"/>
      <c r="J2" s="110" t="s">
        <v>96</v>
      </c>
      <c r="K2" s="110"/>
    </row>
    <row r="3" spans="2:11" x14ac:dyDescent="0.3">
      <c r="B3" s="109"/>
      <c r="C3" s="109"/>
      <c r="D3" s="112" t="s">
        <v>56</v>
      </c>
      <c r="E3" s="113" t="s">
        <v>57</v>
      </c>
      <c r="F3" s="112" t="s">
        <v>58</v>
      </c>
      <c r="G3" s="112" t="s">
        <v>59</v>
      </c>
      <c r="H3" s="112" t="s">
        <v>60</v>
      </c>
      <c r="I3" s="112" t="s">
        <v>61</v>
      </c>
      <c r="J3" s="112" t="s">
        <v>62</v>
      </c>
      <c r="K3" s="112" t="s">
        <v>63</v>
      </c>
    </row>
    <row r="4" spans="2:11" x14ac:dyDescent="0.3">
      <c r="B4" s="114" t="s">
        <v>51</v>
      </c>
      <c r="C4" s="114" t="s">
        <v>69</v>
      </c>
      <c r="D4" s="112" t="s">
        <v>32</v>
      </c>
      <c r="E4" s="112" t="s">
        <v>33</v>
      </c>
      <c r="F4" s="112" t="s">
        <v>34</v>
      </c>
      <c r="G4" s="112" t="s">
        <v>35</v>
      </c>
      <c r="H4" s="112" t="s">
        <v>36</v>
      </c>
      <c r="I4" s="112" t="s">
        <v>37</v>
      </c>
      <c r="J4" s="112" t="s">
        <v>38</v>
      </c>
      <c r="K4" s="112" t="s">
        <v>39</v>
      </c>
    </row>
    <row r="5" spans="2:11" x14ac:dyDescent="0.3">
      <c r="B5" s="115" t="s">
        <v>71</v>
      </c>
      <c r="C5" s="115" t="s">
        <v>46</v>
      </c>
      <c r="D5" s="116">
        <v>0.83881729999999999</v>
      </c>
      <c r="E5" s="116">
        <v>0.89576920000000004</v>
      </c>
      <c r="F5" s="116" t="s">
        <v>223</v>
      </c>
      <c r="G5" s="116" t="s">
        <v>223</v>
      </c>
      <c r="H5" s="116" t="s">
        <v>223</v>
      </c>
      <c r="I5" s="116" t="s">
        <v>223</v>
      </c>
      <c r="J5" s="116" t="s">
        <v>223</v>
      </c>
      <c r="K5" s="116" t="s">
        <v>223</v>
      </c>
    </row>
    <row r="6" spans="2:11" x14ac:dyDescent="0.3">
      <c r="B6" s="115" t="s">
        <v>72</v>
      </c>
      <c r="C6" s="115" t="s">
        <v>44</v>
      </c>
      <c r="D6" s="116">
        <v>0.31669449999999999</v>
      </c>
      <c r="E6" s="116">
        <v>0.60613209999999995</v>
      </c>
      <c r="F6" s="116" t="s">
        <v>223</v>
      </c>
      <c r="G6" s="116" t="s">
        <v>223</v>
      </c>
      <c r="H6" s="116" t="s">
        <v>223</v>
      </c>
      <c r="I6" s="116" t="s">
        <v>223</v>
      </c>
      <c r="J6" s="116" t="s">
        <v>223</v>
      </c>
      <c r="K6" s="116" t="s">
        <v>223</v>
      </c>
    </row>
    <row r="7" spans="2:11" x14ac:dyDescent="0.3">
      <c r="B7" s="115" t="s">
        <v>73</v>
      </c>
      <c r="C7" s="115" t="s">
        <v>45</v>
      </c>
      <c r="D7" s="116">
        <v>0.99774110000000005</v>
      </c>
      <c r="E7" s="116" t="s">
        <v>223</v>
      </c>
      <c r="F7" s="116" t="s">
        <v>223</v>
      </c>
      <c r="G7" s="116" t="s">
        <v>223</v>
      </c>
      <c r="H7" s="116" t="s">
        <v>223</v>
      </c>
      <c r="I7" s="116" t="s">
        <v>223</v>
      </c>
      <c r="J7" s="116" t="s">
        <v>223</v>
      </c>
      <c r="K7" s="116" t="s">
        <v>223</v>
      </c>
    </row>
    <row r="8" spans="2:11" x14ac:dyDescent="0.3">
      <c r="B8" s="115" t="s">
        <v>74</v>
      </c>
      <c r="C8" s="115" t="s">
        <v>79</v>
      </c>
      <c r="D8" s="116" t="s">
        <v>223</v>
      </c>
      <c r="E8" s="116">
        <v>0.17808879999999999</v>
      </c>
      <c r="F8" s="116" t="s">
        <v>223</v>
      </c>
      <c r="G8" s="116" t="s">
        <v>223</v>
      </c>
      <c r="H8" s="116">
        <v>-0.2948789</v>
      </c>
      <c r="I8" s="116" t="s">
        <v>223</v>
      </c>
      <c r="J8" s="116" t="s">
        <v>223</v>
      </c>
      <c r="K8" s="116" t="s">
        <v>223</v>
      </c>
    </row>
    <row r="9" spans="2:11" x14ac:dyDescent="0.3">
      <c r="B9" s="115" t="s">
        <v>54</v>
      </c>
      <c r="C9" s="115" t="s">
        <v>47</v>
      </c>
      <c r="D9" s="116" t="s">
        <v>223</v>
      </c>
      <c r="E9" s="116" t="s">
        <v>223</v>
      </c>
      <c r="F9" s="116">
        <v>0.77865030000000002</v>
      </c>
      <c r="G9" s="116">
        <v>0.77338220000000002</v>
      </c>
      <c r="H9" s="116" t="s">
        <v>223</v>
      </c>
      <c r="I9" s="116" t="s">
        <v>223</v>
      </c>
      <c r="J9" s="116">
        <v>0.76464569999999998</v>
      </c>
      <c r="K9" s="116">
        <v>0.76188829999999996</v>
      </c>
    </row>
    <row r="10" spans="2:11" x14ac:dyDescent="0.3">
      <c r="B10" s="115" t="s">
        <v>75</v>
      </c>
      <c r="C10" s="115" t="s">
        <v>48</v>
      </c>
      <c r="D10" s="116" t="s">
        <v>223</v>
      </c>
      <c r="E10" s="116" t="s">
        <v>223</v>
      </c>
      <c r="F10" s="116">
        <v>4.4945899999999997E-2</v>
      </c>
      <c r="G10" s="116" t="s">
        <v>223</v>
      </c>
      <c r="H10" s="116">
        <v>5.7495600000000001E-2</v>
      </c>
      <c r="I10" s="116" t="s">
        <v>223</v>
      </c>
      <c r="J10" s="116">
        <v>3.8049800000000002E-2</v>
      </c>
      <c r="K10" s="116" t="s">
        <v>223</v>
      </c>
    </row>
    <row r="11" spans="2:11" x14ac:dyDescent="0.3">
      <c r="B11" s="115" t="s">
        <v>76</v>
      </c>
      <c r="C11" s="115" t="s">
        <v>70</v>
      </c>
      <c r="D11" s="116" t="s">
        <v>223</v>
      </c>
      <c r="E11" s="116" t="s">
        <v>223</v>
      </c>
      <c r="F11" s="116">
        <v>3.9100000000000003E-3</v>
      </c>
      <c r="G11" s="116">
        <v>4.2030000000000001E-3</v>
      </c>
      <c r="H11" s="116" t="s">
        <v>223</v>
      </c>
      <c r="I11" s="116" t="s">
        <v>223</v>
      </c>
      <c r="J11" s="116">
        <v>4.8774999999999999E-3</v>
      </c>
      <c r="K11" s="116">
        <v>5.1796999999999998E-3</v>
      </c>
    </row>
    <row r="12" spans="2:11" x14ac:dyDescent="0.3">
      <c r="B12" s="115" t="s">
        <v>99</v>
      </c>
      <c r="C12" s="115" t="s">
        <v>100</v>
      </c>
      <c r="D12" s="116" t="s">
        <v>223</v>
      </c>
      <c r="E12" s="116" t="s">
        <v>223</v>
      </c>
      <c r="F12" s="116" t="s">
        <v>223</v>
      </c>
      <c r="G12" s="116">
        <v>-1.28772E-2</v>
      </c>
      <c r="H12" s="116" t="s">
        <v>223</v>
      </c>
      <c r="I12" s="116" t="s">
        <v>223</v>
      </c>
      <c r="J12" s="116" t="s">
        <v>223</v>
      </c>
      <c r="K12" s="116">
        <v>-1.1118100000000001E-2</v>
      </c>
    </row>
    <row r="13" spans="2:11" x14ac:dyDescent="0.3">
      <c r="B13" s="115" t="s">
        <v>77</v>
      </c>
      <c r="C13" s="115" t="s">
        <v>49</v>
      </c>
      <c r="D13" s="116" t="s">
        <v>223</v>
      </c>
      <c r="E13" s="116" t="s">
        <v>223</v>
      </c>
      <c r="F13" s="116" t="s">
        <v>223</v>
      </c>
      <c r="G13" s="116" t="s">
        <v>223</v>
      </c>
      <c r="H13" s="116">
        <v>1.2738020000000001</v>
      </c>
      <c r="I13" s="116">
        <v>1.2646759999999999</v>
      </c>
      <c r="J13" s="116" t="s">
        <v>223</v>
      </c>
      <c r="K13" s="116" t="s">
        <v>223</v>
      </c>
    </row>
    <row r="14" spans="2:11" x14ac:dyDescent="0.3">
      <c r="B14" s="115" t="s">
        <v>78</v>
      </c>
      <c r="C14" s="115" t="s">
        <v>81</v>
      </c>
      <c r="D14" s="116" t="s">
        <v>223</v>
      </c>
      <c r="E14" s="116" t="s">
        <v>223</v>
      </c>
      <c r="F14" s="116" t="s">
        <v>223</v>
      </c>
      <c r="G14" s="116" t="s">
        <v>223</v>
      </c>
      <c r="H14" s="116" t="s">
        <v>223</v>
      </c>
      <c r="I14" s="116">
        <v>0.3965707</v>
      </c>
      <c r="J14" s="116" t="s">
        <v>223</v>
      </c>
      <c r="K14" s="116" t="s">
        <v>223</v>
      </c>
    </row>
    <row r="15" spans="2:11" x14ac:dyDescent="0.3">
      <c r="B15" s="115" t="s">
        <v>0</v>
      </c>
      <c r="C15" s="115" t="s">
        <v>50</v>
      </c>
      <c r="D15" s="116">
        <v>-8.1241500000000002</v>
      </c>
      <c r="E15" s="116">
        <v>-6.415502</v>
      </c>
      <c r="F15" s="116">
        <v>-5.2282159999999998</v>
      </c>
      <c r="G15" s="116">
        <v>-3.9880840000000002</v>
      </c>
      <c r="H15" s="116">
        <v>-0.3893086</v>
      </c>
      <c r="I15" s="116">
        <v>0.99432419999999999</v>
      </c>
      <c r="J15" s="116">
        <v>-4.752567</v>
      </c>
      <c r="K15" s="116">
        <v>-3.7086670000000002</v>
      </c>
    </row>
    <row r="16" spans="2:11" x14ac:dyDescent="0.3">
      <c r="D16" s="117"/>
      <c r="E16" s="117"/>
      <c r="F16" s="117"/>
      <c r="G16" s="103"/>
    </row>
    <row r="17" spans="2:7" x14ac:dyDescent="0.3">
      <c r="B17" s="118"/>
      <c r="D17" s="103"/>
      <c r="E17" s="103"/>
      <c r="F17" s="103"/>
      <c r="G17" s="103"/>
    </row>
    <row r="18" spans="2:7" x14ac:dyDescent="0.3">
      <c r="D18" s="103"/>
      <c r="E18" s="103"/>
      <c r="F18" s="103"/>
      <c r="G18" s="10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193"/>
  <sheetViews>
    <sheetView zoomScale="80" zoomScaleNormal="80" workbookViewId="0"/>
  </sheetViews>
  <sheetFormatPr defaultRowHeight="14" x14ac:dyDescent="0.3"/>
  <cols>
    <col min="1" max="1" width="11.58203125" customWidth="1"/>
    <col min="2" max="2" width="34.33203125" bestFit="1" customWidth="1"/>
    <col min="3" max="3" width="45" bestFit="1" customWidth="1"/>
    <col min="4" max="4" width="12.08203125" bestFit="1" customWidth="1"/>
    <col min="5" max="5" width="37.58203125" bestFit="1" customWidth="1"/>
    <col min="6" max="13" width="18.5" customWidth="1"/>
  </cols>
  <sheetData>
    <row r="1" spans="1:13" x14ac:dyDescent="0.3">
      <c r="A1" t="s">
        <v>204</v>
      </c>
      <c r="C1" t="s">
        <v>167</v>
      </c>
    </row>
    <row r="2" spans="1:13" x14ac:dyDescent="0.3">
      <c r="A2" t="s">
        <v>168</v>
      </c>
      <c r="B2" t="s">
        <v>169</v>
      </c>
      <c r="C2" t="s">
        <v>170</v>
      </c>
      <c r="D2" t="s">
        <v>171</v>
      </c>
      <c r="E2" t="s">
        <v>19</v>
      </c>
      <c r="F2">
        <v>2012</v>
      </c>
      <c r="G2">
        <v>2013</v>
      </c>
      <c r="H2">
        <v>2014</v>
      </c>
      <c r="I2">
        <v>2015</v>
      </c>
      <c r="J2">
        <v>2016</v>
      </c>
      <c r="K2">
        <v>2017</v>
      </c>
      <c r="L2">
        <v>2018</v>
      </c>
      <c r="M2">
        <v>2019</v>
      </c>
    </row>
    <row r="4" spans="1:13" x14ac:dyDescent="0.3">
      <c r="A4" t="s">
        <v>2</v>
      </c>
      <c r="B4" t="s">
        <v>172</v>
      </c>
      <c r="C4" t="s">
        <v>173</v>
      </c>
      <c r="D4" t="s">
        <v>174</v>
      </c>
      <c r="E4" t="s">
        <v>224</v>
      </c>
      <c r="F4">
        <v>137.98252794808127</v>
      </c>
      <c r="G4">
        <v>144.76256862656129</v>
      </c>
      <c r="H4">
        <v>138.81605273097961</v>
      </c>
      <c r="I4">
        <v>140.13408479120335</v>
      </c>
      <c r="J4">
        <v>149.84305619917538</v>
      </c>
      <c r="K4">
        <v>167.18758359831997</v>
      </c>
      <c r="L4">
        <v>176.61223469013999</v>
      </c>
      <c r="M4">
        <v>160.12068787704388</v>
      </c>
    </row>
    <row r="5" spans="1:13" x14ac:dyDescent="0.3">
      <c r="A5" t="s">
        <v>2</v>
      </c>
      <c r="B5" t="s">
        <v>175</v>
      </c>
      <c r="C5" t="s">
        <v>176</v>
      </c>
      <c r="D5" t="s">
        <v>174</v>
      </c>
      <c r="E5" t="s">
        <v>225</v>
      </c>
      <c r="F5">
        <v>171.00948273180799</v>
      </c>
      <c r="G5">
        <v>187.08853614551936</v>
      </c>
      <c r="H5">
        <v>173.63163545762754</v>
      </c>
      <c r="I5">
        <v>180.31987289029126</v>
      </c>
      <c r="J5">
        <v>178.61035738118431</v>
      </c>
      <c r="K5">
        <v>179.11917415394825</v>
      </c>
      <c r="L5">
        <v>165.93371910013809</v>
      </c>
      <c r="M5">
        <v>210.61299930435956</v>
      </c>
    </row>
    <row r="6" spans="1:13" x14ac:dyDescent="0.3">
      <c r="A6" t="s">
        <v>2</v>
      </c>
      <c r="B6" t="s">
        <v>177</v>
      </c>
      <c r="C6" t="s">
        <v>178</v>
      </c>
      <c r="D6" t="s">
        <v>174</v>
      </c>
      <c r="E6" t="s">
        <v>226</v>
      </c>
      <c r="F6">
        <v>80.927073964357717</v>
      </c>
      <c r="G6">
        <v>88.151020755329256</v>
      </c>
      <c r="H6">
        <v>73.587191125739579</v>
      </c>
      <c r="I6">
        <v>66.509057931486097</v>
      </c>
      <c r="J6">
        <v>64.829532572594687</v>
      </c>
      <c r="K6">
        <v>76.483000455772199</v>
      </c>
      <c r="L6">
        <v>74.3321046889792</v>
      </c>
      <c r="M6">
        <v>71.412955610150803</v>
      </c>
    </row>
    <row r="7" spans="1:13" x14ac:dyDescent="0.3">
      <c r="A7" t="s">
        <v>2</v>
      </c>
      <c r="B7" t="s">
        <v>179</v>
      </c>
      <c r="C7" t="s">
        <v>180</v>
      </c>
      <c r="D7" t="s">
        <v>174</v>
      </c>
      <c r="E7" t="s">
        <v>227</v>
      </c>
      <c r="F7">
        <v>251.93655669616572</v>
      </c>
      <c r="G7">
        <v>275.23955690084858</v>
      </c>
      <c r="H7">
        <v>247.2188265833671</v>
      </c>
      <c r="I7">
        <v>246.82893082177736</v>
      </c>
      <c r="J7">
        <v>243.43988995377902</v>
      </c>
      <c r="K7">
        <v>255.60217460972046</v>
      </c>
      <c r="L7">
        <v>240.26582378911729</v>
      </c>
      <c r="M7">
        <v>282.02595491451035</v>
      </c>
    </row>
    <row r="8" spans="1:13" x14ac:dyDescent="0.3">
      <c r="A8" t="s">
        <v>2</v>
      </c>
      <c r="B8" t="s">
        <v>181</v>
      </c>
      <c r="C8" t="s">
        <v>182</v>
      </c>
      <c r="D8" t="s">
        <v>174</v>
      </c>
      <c r="E8" t="s">
        <v>228</v>
      </c>
      <c r="F8">
        <v>308.99201067988929</v>
      </c>
      <c r="G8">
        <v>331.85110477208065</v>
      </c>
      <c r="H8">
        <v>312.44768818860712</v>
      </c>
      <c r="I8">
        <v>320.45395768149461</v>
      </c>
      <c r="J8">
        <v>328.45341358035967</v>
      </c>
      <c r="K8">
        <v>346.30675775226825</v>
      </c>
      <c r="L8">
        <v>342.54595379027808</v>
      </c>
      <c r="M8">
        <v>370.73368718140341</v>
      </c>
    </row>
    <row r="9" spans="1:13" x14ac:dyDescent="0.3">
      <c r="A9" t="s">
        <v>2</v>
      </c>
      <c r="B9" t="s">
        <v>183</v>
      </c>
      <c r="C9" t="s">
        <v>184</v>
      </c>
      <c r="D9" t="s">
        <v>174</v>
      </c>
      <c r="E9" t="s">
        <v>229</v>
      </c>
      <c r="F9">
        <v>389.91908464424699</v>
      </c>
      <c r="G9">
        <v>420.00212552740993</v>
      </c>
      <c r="H9">
        <v>386.03487931434671</v>
      </c>
      <c r="I9">
        <v>386.96301561298071</v>
      </c>
      <c r="J9">
        <v>393.28294615295437</v>
      </c>
      <c r="K9">
        <v>422.78975820804044</v>
      </c>
      <c r="L9">
        <v>416.87805847925728</v>
      </c>
      <c r="M9">
        <v>442.1466427915542</v>
      </c>
    </row>
    <row r="10" spans="1:13" x14ac:dyDescent="0.3">
      <c r="A10" t="s">
        <v>2</v>
      </c>
      <c r="B10" t="s">
        <v>156</v>
      </c>
      <c r="C10" t="s">
        <v>185</v>
      </c>
      <c r="D10" t="s">
        <v>186</v>
      </c>
      <c r="E10" t="s">
        <v>231</v>
      </c>
      <c r="F10">
        <v>2658071</v>
      </c>
      <c r="G10">
        <v>2676627</v>
      </c>
      <c r="H10">
        <v>2690725</v>
      </c>
      <c r="I10">
        <v>2712195.9999999898</v>
      </c>
      <c r="J10">
        <v>2711447</v>
      </c>
      <c r="K10">
        <v>2743415</v>
      </c>
      <c r="L10">
        <v>2756272</v>
      </c>
      <c r="M10">
        <v>2791479</v>
      </c>
    </row>
    <row r="11" spans="1:13" x14ac:dyDescent="0.3">
      <c r="A11" t="s">
        <v>2</v>
      </c>
      <c r="B11" t="s">
        <v>158</v>
      </c>
      <c r="C11" t="s">
        <v>187</v>
      </c>
      <c r="D11" t="s">
        <v>188</v>
      </c>
      <c r="E11" t="s">
        <v>232</v>
      </c>
      <c r="F11">
        <v>75931.41283600009</v>
      </c>
      <c r="G11">
        <v>75950.187623999998</v>
      </c>
      <c r="H11">
        <v>76186.317648000302</v>
      </c>
      <c r="I11">
        <v>76334.80060200009</v>
      </c>
      <c r="J11">
        <v>76578.795947999693</v>
      </c>
      <c r="K11">
        <v>76824.468977000201</v>
      </c>
      <c r="L11">
        <v>76436.800000000003</v>
      </c>
      <c r="M11">
        <v>76568.513041845901</v>
      </c>
    </row>
    <row r="12" spans="1:13" x14ac:dyDescent="0.3">
      <c r="A12" t="s">
        <v>2</v>
      </c>
      <c r="B12" t="s">
        <v>157</v>
      </c>
      <c r="C12" t="s">
        <v>189</v>
      </c>
      <c r="D12" t="s">
        <v>186</v>
      </c>
      <c r="E12" t="s">
        <v>233</v>
      </c>
      <c r="F12">
        <v>35.006210219491308</v>
      </c>
      <c r="G12">
        <v>35.24187475679382</v>
      </c>
      <c r="H12">
        <v>35.317693295426317</v>
      </c>
      <c r="I12">
        <v>35.530269007199401</v>
      </c>
      <c r="J12">
        <v>35.407281695068562</v>
      </c>
      <c r="K12">
        <v>35.710171987278258</v>
      </c>
      <c r="L12">
        <v>36.059489669897218</v>
      </c>
      <c r="M12">
        <v>36.457270607755078</v>
      </c>
    </row>
    <row r="13" spans="1:13" x14ac:dyDescent="0.3">
      <c r="A13" t="s">
        <v>2</v>
      </c>
      <c r="B13" t="s">
        <v>160</v>
      </c>
      <c r="C13" t="s">
        <v>190</v>
      </c>
      <c r="D13" t="s">
        <v>191</v>
      </c>
      <c r="E13" t="s">
        <v>230</v>
      </c>
      <c r="F13">
        <v>116013</v>
      </c>
      <c r="G13">
        <v>116073</v>
      </c>
      <c r="H13">
        <v>116291</v>
      </c>
      <c r="I13">
        <v>116775</v>
      </c>
      <c r="J13">
        <v>119256</v>
      </c>
      <c r="K13">
        <v>121449</v>
      </c>
      <c r="L13">
        <v>118320</v>
      </c>
      <c r="M13">
        <v>121868</v>
      </c>
    </row>
    <row r="14" spans="1:13" x14ac:dyDescent="0.3">
      <c r="A14" t="s">
        <v>2</v>
      </c>
      <c r="B14" t="s">
        <v>161</v>
      </c>
      <c r="C14" t="s">
        <v>192</v>
      </c>
      <c r="D14" t="s">
        <v>193</v>
      </c>
      <c r="E14" t="s">
        <v>234</v>
      </c>
      <c r="F14">
        <v>1.5278656838714411</v>
      </c>
      <c r="G14">
        <v>1.5282779889186386</v>
      </c>
      <c r="H14">
        <v>1.5264026873866419</v>
      </c>
      <c r="I14">
        <v>1.5297740883460211</v>
      </c>
      <c r="J14">
        <v>1.5572979246236773</v>
      </c>
      <c r="K14">
        <v>1.5808635141540588</v>
      </c>
      <c r="L14">
        <v>1.5479454922236409</v>
      </c>
      <c r="M14">
        <v>1.5916203039413501</v>
      </c>
    </row>
    <row r="15" spans="1:13" x14ac:dyDescent="0.3">
      <c r="A15" t="s">
        <v>2</v>
      </c>
      <c r="B15" t="s">
        <v>162</v>
      </c>
      <c r="C15" t="s">
        <v>194</v>
      </c>
      <c r="D15" t="s">
        <v>195</v>
      </c>
      <c r="E15" t="s">
        <v>235</v>
      </c>
      <c r="F15">
        <v>5.5424445271842133</v>
      </c>
      <c r="G15">
        <v>5.3534213416570751</v>
      </c>
      <c r="H15">
        <v>5.6252877537372399</v>
      </c>
      <c r="I15">
        <v>5.8771750182186766</v>
      </c>
      <c r="J15">
        <v>5.5274938172485193</v>
      </c>
      <c r="K15">
        <v>5.4661212826897332</v>
      </c>
      <c r="L15">
        <v>5.4841050465701366</v>
      </c>
      <c r="M15">
        <v>5.3184296470987018</v>
      </c>
    </row>
    <row r="16" spans="1:13" x14ac:dyDescent="0.3">
      <c r="A16" t="s">
        <v>2</v>
      </c>
      <c r="B16" t="s">
        <v>163</v>
      </c>
      <c r="C16" t="s">
        <v>196</v>
      </c>
      <c r="D16" t="s">
        <v>195</v>
      </c>
      <c r="E16" t="s">
        <v>236</v>
      </c>
      <c r="F16">
        <v>7.7153665027336835</v>
      </c>
      <c r="G16">
        <v>7.7063553485721386</v>
      </c>
      <c r="H16">
        <v>7.5433925790974365</v>
      </c>
      <c r="I16">
        <v>13.326994195760847</v>
      </c>
      <c r="J16">
        <v>13.414296523584209</v>
      </c>
      <c r="K16">
        <v>13.764628601957801</v>
      </c>
      <c r="L16">
        <v>19.764977156524356</v>
      </c>
      <c r="M16">
        <v>19.92139328348491</v>
      </c>
    </row>
    <row r="17" spans="1:13" x14ac:dyDescent="0.3">
      <c r="A17" t="s">
        <v>2</v>
      </c>
      <c r="B17" t="s">
        <v>164</v>
      </c>
      <c r="C17" t="s">
        <v>197</v>
      </c>
      <c r="D17" t="s">
        <v>195</v>
      </c>
      <c r="E17" t="s">
        <v>237</v>
      </c>
      <c r="F17">
        <v>64.905157714130254</v>
      </c>
      <c r="G17">
        <v>64.99910057593992</v>
      </c>
      <c r="H17">
        <v>65.103459037713336</v>
      </c>
      <c r="I17">
        <v>65.004008401748465</v>
      </c>
      <c r="J17">
        <v>65.333217265467752</v>
      </c>
      <c r="K17">
        <v>65.345035208707174</v>
      </c>
      <c r="L17">
        <v>65.003413392912563</v>
      </c>
      <c r="M17">
        <v>65.344218255179626</v>
      </c>
    </row>
    <row r="18" spans="1:13" x14ac:dyDescent="0.3">
      <c r="A18" t="s">
        <v>2</v>
      </c>
      <c r="B18" t="s">
        <v>165</v>
      </c>
      <c r="C18" t="s">
        <v>198</v>
      </c>
      <c r="D18" t="s">
        <v>186</v>
      </c>
      <c r="E18" t="s">
        <v>238</v>
      </c>
      <c r="F18">
        <v>786.73559631655041</v>
      </c>
      <c r="G18">
        <v>793.44440543136409</v>
      </c>
      <c r="H18">
        <v>799.25017711333078</v>
      </c>
      <c r="I18">
        <v>806.86085674409878</v>
      </c>
      <c r="J18">
        <v>814.59760035986972</v>
      </c>
      <c r="K18">
        <v>821.41301810284631</v>
      </c>
      <c r="L18">
        <v>824.41540303587146</v>
      </c>
      <c r="M18">
        <v>825.95479345149204</v>
      </c>
    </row>
    <row r="19" spans="1:13" x14ac:dyDescent="0.3">
      <c r="A19" t="s">
        <v>2</v>
      </c>
      <c r="B19" t="s">
        <v>166</v>
      </c>
      <c r="C19" t="s">
        <v>199</v>
      </c>
      <c r="D19" t="s">
        <v>186</v>
      </c>
      <c r="E19" t="s">
        <v>239</v>
      </c>
      <c r="F19">
        <v>4.2813002361486959E-4</v>
      </c>
      <c r="G19">
        <v>4.2329394420664515E-4</v>
      </c>
      <c r="H19">
        <v>4.2144775107080806E-4</v>
      </c>
      <c r="I19">
        <v>4.1774267051496438E-4</v>
      </c>
      <c r="J19">
        <v>4.2043971355516075E-4</v>
      </c>
      <c r="K19">
        <v>4.148114667303343E-4</v>
      </c>
      <c r="L19">
        <v>4.1287652307174326E-4</v>
      </c>
      <c r="M19">
        <v>4.0659449703902482E-4</v>
      </c>
    </row>
    <row r="20" spans="1:13" x14ac:dyDescent="0.3">
      <c r="A20" t="s">
        <v>2</v>
      </c>
      <c r="B20" t="s">
        <v>210</v>
      </c>
      <c r="C20" t="s">
        <v>200</v>
      </c>
      <c r="D20" t="s">
        <v>201</v>
      </c>
      <c r="E20" t="s">
        <v>240</v>
      </c>
      <c r="F20">
        <v>406298.09104630997</v>
      </c>
      <c r="G20">
        <v>406131.58698184602</v>
      </c>
      <c r="H20">
        <v>417872.70777593902</v>
      </c>
      <c r="I20">
        <v>419264.17980411701</v>
      </c>
      <c r="J20">
        <v>417513.80627029203</v>
      </c>
      <c r="K20">
        <v>419389.55279376003</v>
      </c>
      <c r="L20">
        <v>418938</v>
      </c>
      <c r="M20">
        <v>429956.863663317</v>
      </c>
    </row>
    <row r="21" spans="1:13" x14ac:dyDescent="0.3">
      <c r="A21" t="s">
        <v>2</v>
      </c>
      <c r="B21" t="s">
        <v>159</v>
      </c>
      <c r="C21" t="s">
        <v>202</v>
      </c>
      <c r="D21" t="s">
        <v>203</v>
      </c>
      <c r="E21" t="s">
        <v>241</v>
      </c>
      <c r="F21">
        <v>143.6</v>
      </c>
      <c r="G21">
        <v>141.1</v>
      </c>
      <c r="H21">
        <v>144.1</v>
      </c>
      <c r="I21">
        <v>147.69999999999999</v>
      </c>
      <c r="J21">
        <v>150.80000000000001</v>
      </c>
      <c r="K21">
        <v>147.19999999999999</v>
      </c>
      <c r="L21">
        <v>142.4</v>
      </c>
      <c r="M21">
        <v>151.0068</v>
      </c>
    </row>
    <row r="22" spans="1:13" x14ac:dyDescent="0.3">
      <c r="A22" t="s">
        <v>2</v>
      </c>
      <c r="B22" t="s">
        <v>210</v>
      </c>
      <c r="C22" t="s">
        <v>211</v>
      </c>
      <c r="D22" t="s">
        <v>212</v>
      </c>
      <c r="E22" t="s">
        <v>240</v>
      </c>
      <c r="F22">
        <v>406298.09104630997</v>
      </c>
      <c r="G22">
        <v>406131.58698184602</v>
      </c>
      <c r="H22">
        <v>417872.70777593902</v>
      </c>
      <c r="I22">
        <v>419264.17980411701</v>
      </c>
      <c r="J22">
        <v>417513.80627029203</v>
      </c>
      <c r="K22">
        <v>419389.55279376003</v>
      </c>
      <c r="L22">
        <v>418938</v>
      </c>
      <c r="M22">
        <v>429956.863663317</v>
      </c>
    </row>
    <row r="23" spans="1:13" x14ac:dyDescent="0.3">
      <c r="A23" t="s">
        <v>22</v>
      </c>
      <c r="B23" t="s">
        <v>172</v>
      </c>
      <c r="C23" t="s">
        <v>173</v>
      </c>
      <c r="D23" t="s">
        <v>174</v>
      </c>
      <c r="E23" t="s">
        <v>350</v>
      </c>
      <c r="F23">
        <v>84.496837574316316</v>
      </c>
      <c r="G23">
        <v>109.46868678655844</v>
      </c>
      <c r="H23">
        <v>105.0373275448288</v>
      </c>
      <c r="I23">
        <v>103.79306750629715</v>
      </c>
      <c r="J23">
        <v>97.975108276908429</v>
      </c>
      <c r="K23">
        <v>104.96806605086246</v>
      </c>
      <c r="L23">
        <v>91.96850559587682</v>
      </c>
      <c r="M23">
        <v>102.71006337852637</v>
      </c>
    </row>
    <row r="24" spans="1:13" x14ac:dyDescent="0.3">
      <c r="A24" t="s">
        <v>22</v>
      </c>
      <c r="B24" t="s">
        <v>175</v>
      </c>
      <c r="C24" t="s">
        <v>176</v>
      </c>
      <c r="D24" t="s">
        <v>174</v>
      </c>
      <c r="E24" t="s">
        <v>351</v>
      </c>
      <c r="F24">
        <v>96.506819963158691</v>
      </c>
      <c r="G24">
        <v>126.42253953748106</v>
      </c>
      <c r="H24">
        <v>120.56539149488174</v>
      </c>
      <c r="I24">
        <v>115.23112811740747</v>
      </c>
      <c r="J24">
        <v>98.098707877707767</v>
      </c>
      <c r="K24">
        <v>112.06711084083108</v>
      </c>
      <c r="L24">
        <v>108.17289639684256</v>
      </c>
      <c r="M24">
        <v>118.12530150175954</v>
      </c>
    </row>
    <row r="25" spans="1:13" x14ac:dyDescent="0.3">
      <c r="A25" t="s">
        <v>22</v>
      </c>
      <c r="B25" t="s">
        <v>177</v>
      </c>
      <c r="C25" t="s">
        <v>178</v>
      </c>
      <c r="D25" t="s">
        <v>174</v>
      </c>
      <c r="E25" t="s">
        <v>352</v>
      </c>
      <c r="F25">
        <v>28.035452858531407</v>
      </c>
      <c r="G25">
        <v>20.329920850215704</v>
      </c>
      <c r="H25">
        <v>17.44569243002028</v>
      </c>
      <c r="I25">
        <v>20.699281811815826</v>
      </c>
      <c r="J25">
        <v>21.088726301164723</v>
      </c>
      <c r="K25">
        <v>32.328487249897407</v>
      </c>
      <c r="L25">
        <v>52.806999999999995</v>
      </c>
      <c r="M25">
        <v>70.132300657688674</v>
      </c>
    </row>
    <row r="26" spans="1:13" x14ac:dyDescent="0.3">
      <c r="A26" t="s">
        <v>22</v>
      </c>
      <c r="B26" t="s">
        <v>179</v>
      </c>
      <c r="C26" t="s">
        <v>180</v>
      </c>
      <c r="D26" t="s">
        <v>174</v>
      </c>
      <c r="E26" t="s">
        <v>353</v>
      </c>
      <c r="F26">
        <v>124.54227282169009</v>
      </c>
      <c r="G26">
        <v>146.75246038769677</v>
      </c>
      <c r="H26">
        <v>138.01108392490201</v>
      </c>
      <c r="I26">
        <v>135.93040992922329</v>
      </c>
      <c r="J26">
        <v>119.18743417887249</v>
      </c>
      <c r="K26">
        <v>144.39559809072847</v>
      </c>
      <c r="L26">
        <v>160.97989639684255</v>
      </c>
      <c r="M26">
        <v>188.2576021594482</v>
      </c>
    </row>
    <row r="27" spans="1:13" x14ac:dyDescent="0.3">
      <c r="A27" t="s">
        <v>22</v>
      </c>
      <c r="B27" t="s">
        <v>181</v>
      </c>
      <c r="C27" t="s">
        <v>182</v>
      </c>
      <c r="D27" t="s">
        <v>174</v>
      </c>
      <c r="E27" t="s">
        <v>354</v>
      </c>
      <c r="F27">
        <v>181.00365753747502</v>
      </c>
      <c r="G27">
        <v>235.89122632403951</v>
      </c>
      <c r="H27">
        <v>225.60271903971054</v>
      </c>
      <c r="I27">
        <v>219.0241956237046</v>
      </c>
      <c r="J27">
        <v>196.0738161546162</v>
      </c>
      <c r="K27">
        <v>217.03517689169354</v>
      </c>
      <c r="L27">
        <v>200.14140199271938</v>
      </c>
      <c r="M27">
        <v>220.83536488028591</v>
      </c>
    </row>
    <row r="28" spans="1:13" x14ac:dyDescent="0.3">
      <c r="A28" t="s">
        <v>22</v>
      </c>
      <c r="B28" t="s">
        <v>183</v>
      </c>
      <c r="C28" t="s">
        <v>184</v>
      </c>
      <c r="D28" t="s">
        <v>174</v>
      </c>
      <c r="E28" t="s">
        <v>355</v>
      </c>
      <c r="F28">
        <v>209.03911039600644</v>
      </c>
      <c r="G28">
        <v>256.22114717425524</v>
      </c>
      <c r="H28">
        <v>243.04841146973081</v>
      </c>
      <c r="I28">
        <v>239.72347743552044</v>
      </c>
      <c r="J28">
        <v>217.16254245578091</v>
      </c>
      <c r="K28">
        <v>249.36366414159096</v>
      </c>
      <c r="L28">
        <v>252.94840199271937</v>
      </c>
      <c r="M28">
        <v>290.9676655379746</v>
      </c>
    </row>
    <row r="29" spans="1:13" x14ac:dyDescent="0.3">
      <c r="A29" t="s">
        <v>22</v>
      </c>
      <c r="B29" t="s">
        <v>156</v>
      </c>
      <c r="C29" t="s">
        <v>185</v>
      </c>
      <c r="D29" t="s">
        <v>186</v>
      </c>
      <c r="E29" t="s">
        <v>357</v>
      </c>
      <c r="F29">
        <v>1401623.99999999</v>
      </c>
      <c r="G29">
        <v>1405862.99999999</v>
      </c>
      <c r="H29">
        <v>1415234</v>
      </c>
      <c r="I29">
        <v>1414887</v>
      </c>
      <c r="J29">
        <v>1433299.99999999</v>
      </c>
      <c r="K29">
        <v>1438234</v>
      </c>
      <c r="L29">
        <v>1449909</v>
      </c>
      <c r="M29">
        <v>1458152</v>
      </c>
    </row>
    <row r="30" spans="1:13" x14ac:dyDescent="0.3">
      <c r="A30" t="s">
        <v>22</v>
      </c>
      <c r="B30" t="s">
        <v>158</v>
      </c>
      <c r="C30" t="s">
        <v>187</v>
      </c>
      <c r="D30" t="s">
        <v>188</v>
      </c>
      <c r="E30" t="s">
        <v>358</v>
      </c>
      <c r="F30">
        <v>35768.6</v>
      </c>
      <c r="G30">
        <v>35840.199999999997</v>
      </c>
      <c r="H30">
        <v>35926.309999999896</v>
      </c>
      <c r="I30">
        <v>35987</v>
      </c>
      <c r="J30">
        <v>36050.199999999997</v>
      </c>
      <c r="K30">
        <v>36118.5</v>
      </c>
      <c r="L30">
        <v>36260</v>
      </c>
      <c r="M30">
        <v>36454</v>
      </c>
    </row>
    <row r="31" spans="1:13" x14ac:dyDescent="0.3">
      <c r="A31" t="s">
        <v>22</v>
      </c>
      <c r="B31" t="s">
        <v>157</v>
      </c>
      <c r="C31" t="s">
        <v>189</v>
      </c>
      <c r="D31" t="s">
        <v>186</v>
      </c>
      <c r="E31" t="s">
        <v>359</v>
      </c>
      <c r="F31">
        <v>39.185878116560055</v>
      </c>
      <c r="G31">
        <v>39.225869275282783</v>
      </c>
      <c r="H31">
        <v>39.392690203920303</v>
      </c>
      <c r="I31">
        <v>39.31661433295357</v>
      </c>
      <c r="J31">
        <v>39.758447942036106</v>
      </c>
      <c r="K31">
        <v>39.819870703379152</v>
      </c>
      <c r="L31">
        <v>39.986458907887481</v>
      </c>
      <c r="M31">
        <v>39.999780545344819</v>
      </c>
    </row>
    <row r="32" spans="1:13" x14ac:dyDescent="0.3">
      <c r="A32" t="s">
        <v>22</v>
      </c>
      <c r="B32" t="s">
        <v>160</v>
      </c>
      <c r="C32" t="s">
        <v>190</v>
      </c>
      <c r="D32" t="s">
        <v>191</v>
      </c>
      <c r="E32" t="s">
        <v>356</v>
      </c>
      <c r="F32">
        <v>50797</v>
      </c>
      <c r="G32">
        <v>56052</v>
      </c>
      <c r="H32">
        <v>56231</v>
      </c>
      <c r="I32">
        <v>58126</v>
      </c>
      <c r="J32">
        <v>58682</v>
      </c>
      <c r="K32">
        <v>61565</v>
      </c>
      <c r="L32">
        <v>60625</v>
      </c>
      <c r="M32">
        <v>56696</v>
      </c>
    </row>
    <row r="33" spans="1:13" x14ac:dyDescent="0.3">
      <c r="A33" t="s">
        <v>22</v>
      </c>
      <c r="B33" t="s">
        <v>161</v>
      </c>
      <c r="C33" t="s">
        <v>192</v>
      </c>
      <c r="D33" t="s">
        <v>193</v>
      </c>
      <c r="E33" t="s">
        <v>360</v>
      </c>
      <c r="F33">
        <v>1.4201562264108745</v>
      </c>
      <c r="G33">
        <v>1.5639421655013088</v>
      </c>
      <c r="H33">
        <v>1.5651760506436694</v>
      </c>
      <c r="I33">
        <v>1.6151943757467975</v>
      </c>
      <c r="J33">
        <v>1.6277856988310746</v>
      </c>
      <c r="K33">
        <v>1.7045281503938425</v>
      </c>
      <c r="L33">
        <v>1.6719525648097078</v>
      </c>
      <c r="M33">
        <v>1.5552751412739343</v>
      </c>
    </row>
    <row r="34" spans="1:13" x14ac:dyDescent="0.3">
      <c r="A34" t="s">
        <v>22</v>
      </c>
      <c r="B34" t="s">
        <v>162</v>
      </c>
      <c r="C34" t="s">
        <v>194</v>
      </c>
      <c r="D34" t="s">
        <v>195</v>
      </c>
      <c r="E34" t="s">
        <v>361</v>
      </c>
      <c r="F34">
        <v>6.3674785897008119</v>
      </c>
      <c r="G34">
        <v>7.0938334764098121</v>
      </c>
      <c r="H34">
        <v>7.0277780174831506</v>
      </c>
      <c r="I34">
        <v>6.4321194672066317</v>
      </c>
      <c r="J34">
        <v>6.110657993595642</v>
      </c>
      <c r="K34">
        <v>6.227515741476445</v>
      </c>
      <c r="L34">
        <v>6.1482379021836975</v>
      </c>
      <c r="M34">
        <v>5.8222198737516413</v>
      </c>
    </row>
    <row r="35" spans="1:13" x14ac:dyDescent="0.3">
      <c r="A35" t="s">
        <v>22</v>
      </c>
      <c r="B35" t="s">
        <v>163</v>
      </c>
      <c r="C35" t="s">
        <v>196</v>
      </c>
      <c r="D35" t="s">
        <v>195</v>
      </c>
      <c r="E35" t="s">
        <v>362</v>
      </c>
      <c r="F35">
        <v>1.4630014630014629</v>
      </c>
      <c r="G35">
        <v>1.491113701744371</v>
      </c>
      <c r="H35">
        <v>1.5481131831243582</v>
      </c>
      <c r="I35">
        <v>1.4454867592621887</v>
      </c>
      <c r="J35">
        <v>1.8919776771544397</v>
      </c>
      <c r="K35">
        <v>1.9704295815981443</v>
      </c>
      <c r="L35">
        <v>2.0611453397868384</v>
      </c>
      <c r="M35">
        <v>2.0416790300093894</v>
      </c>
    </row>
    <row r="36" spans="1:13" x14ac:dyDescent="0.3">
      <c r="A36" t="s">
        <v>22</v>
      </c>
      <c r="B36" t="s">
        <v>164</v>
      </c>
      <c r="C36" t="s">
        <v>197</v>
      </c>
      <c r="D36" t="s">
        <v>195</v>
      </c>
      <c r="E36" t="s">
        <v>363</v>
      </c>
      <c r="F36">
        <v>72.899822899822894</v>
      </c>
      <c r="G36">
        <v>70.811091114297042</v>
      </c>
      <c r="H36">
        <v>71.296480070415839</v>
      </c>
      <c r="I36">
        <v>73.217562565254539</v>
      </c>
      <c r="J36">
        <v>73.311824760037453</v>
      </c>
      <c r="K36">
        <v>73.74397591564086</v>
      </c>
      <c r="L36">
        <v>74.659585608483837</v>
      </c>
      <c r="M36">
        <v>74.577986611007915</v>
      </c>
    </row>
    <row r="37" spans="1:13" x14ac:dyDescent="0.3">
      <c r="A37" t="s">
        <v>22</v>
      </c>
      <c r="B37" t="s">
        <v>165</v>
      </c>
      <c r="C37" t="s">
        <v>198</v>
      </c>
      <c r="D37" t="s">
        <v>186</v>
      </c>
      <c r="E37" t="s">
        <v>364</v>
      </c>
      <c r="F37">
        <v>561.82693698951221</v>
      </c>
      <c r="G37">
        <v>566.04930699626811</v>
      </c>
      <c r="H37">
        <v>570.74830535113153</v>
      </c>
      <c r="I37">
        <v>574.61171636283746</v>
      </c>
      <c r="J37">
        <v>578.82464537014823</v>
      </c>
      <c r="K37">
        <v>584.83372015973669</v>
      </c>
      <c r="L37">
        <v>588.02500255155906</v>
      </c>
      <c r="M37">
        <v>590.7287431212925</v>
      </c>
    </row>
    <row r="38" spans="1:13" x14ac:dyDescent="0.3">
      <c r="A38" t="s">
        <v>22</v>
      </c>
      <c r="B38" t="s">
        <v>166</v>
      </c>
      <c r="C38" t="s">
        <v>199</v>
      </c>
      <c r="D38" t="s">
        <v>186</v>
      </c>
      <c r="E38" t="s">
        <v>365</v>
      </c>
      <c r="F38">
        <v>5.9645097401300631E-4</v>
      </c>
      <c r="G38">
        <v>5.9607515099266851E-4</v>
      </c>
      <c r="H38">
        <v>5.89301839837087E-4</v>
      </c>
      <c r="I38">
        <v>5.8873959545885997E-4</v>
      </c>
      <c r="J38">
        <v>5.8257168771367186E-4</v>
      </c>
      <c r="K38">
        <v>5.8057311953409532E-4</v>
      </c>
      <c r="L38">
        <v>5.7589821154293132E-4</v>
      </c>
      <c r="M38">
        <v>5.7264263259248691E-4</v>
      </c>
    </row>
    <row r="39" spans="1:13" x14ac:dyDescent="0.3">
      <c r="A39" t="s">
        <v>22</v>
      </c>
      <c r="B39" t="s">
        <v>210</v>
      </c>
      <c r="C39" t="s">
        <v>200</v>
      </c>
      <c r="D39" t="s">
        <v>201</v>
      </c>
      <c r="E39" t="s">
        <v>366</v>
      </c>
      <c r="F39">
        <v>233766</v>
      </c>
      <c r="G39">
        <v>229481</v>
      </c>
      <c r="H39">
        <v>231766</v>
      </c>
      <c r="I39">
        <v>252856</v>
      </c>
      <c r="J39">
        <v>248893</v>
      </c>
      <c r="K39">
        <v>250453</v>
      </c>
      <c r="L39">
        <v>245516.472242424</v>
      </c>
      <c r="M39">
        <v>246023</v>
      </c>
    </row>
    <row r="40" spans="1:13" x14ac:dyDescent="0.3">
      <c r="A40" t="s">
        <v>22</v>
      </c>
      <c r="B40" t="s">
        <v>159</v>
      </c>
      <c r="C40" t="s">
        <v>202</v>
      </c>
      <c r="D40" t="s">
        <v>203</v>
      </c>
      <c r="E40" t="s">
        <v>367</v>
      </c>
      <c r="F40">
        <v>62.5</v>
      </c>
      <c r="G40">
        <v>59</v>
      </c>
      <c r="H40">
        <v>61</v>
      </c>
      <c r="I40">
        <v>61.1</v>
      </c>
      <c r="J40">
        <v>63.5</v>
      </c>
      <c r="K40">
        <v>66.13</v>
      </c>
      <c r="L40">
        <v>69.7</v>
      </c>
      <c r="M40">
        <v>75.2</v>
      </c>
    </row>
    <row r="41" spans="1:13" x14ac:dyDescent="0.3">
      <c r="A41" t="s">
        <v>22</v>
      </c>
      <c r="B41" t="s">
        <v>210</v>
      </c>
      <c r="C41" t="s">
        <v>211</v>
      </c>
      <c r="D41" t="s">
        <v>212</v>
      </c>
      <c r="E41" t="s">
        <v>366</v>
      </c>
      <c r="F41">
        <v>233766</v>
      </c>
      <c r="G41">
        <v>229481</v>
      </c>
      <c r="H41">
        <v>231766</v>
      </c>
      <c r="I41">
        <v>252856</v>
      </c>
      <c r="J41">
        <v>248893</v>
      </c>
      <c r="K41">
        <v>250453</v>
      </c>
      <c r="L41">
        <v>245516.472242424</v>
      </c>
      <c r="M41">
        <v>246023</v>
      </c>
    </row>
    <row r="42" spans="1:13" x14ac:dyDescent="0.3">
      <c r="A42" t="s">
        <v>3</v>
      </c>
      <c r="B42" t="s">
        <v>172</v>
      </c>
      <c r="C42" t="s">
        <v>173</v>
      </c>
      <c r="D42" t="s">
        <v>174</v>
      </c>
      <c r="E42" t="s">
        <v>242</v>
      </c>
      <c r="F42">
        <v>77.929689441972045</v>
      </c>
      <c r="G42">
        <v>92.120980774542446</v>
      </c>
      <c r="H42">
        <v>93.665446724765289</v>
      </c>
      <c r="I42">
        <v>81.129136839873951</v>
      </c>
      <c r="J42">
        <v>86.175313257217965</v>
      </c>
      <c r="K42">
        <v>90.040907639034089</v>
      </c>
      <c r="L42">
        <v>89.494977150728786</v>
      </c>
      <c r="M42">
        <v>91.382715954361728</v>
      </c>
    </row>
    <row r="43" spans="1:13" x14ac:dyDescent="0.3">
      <c r="A43" t="s">
        <v>3</v>
      </c>
      <c r="B43" t="s">
        <v>175</v>
      </c>
      <c r="C43" t="s">
        <v>176</v>
      </c>
      <c r="D43" t="s">
        <v>174</v>
      </c>
      <c r="E43" t="s">
        <v>243</v>
      </c>
      <c r="F43">
        <v>60.224617142160206</v>
      </c>
      <c r="G43">
        <v>60.58216638830644</v>
      </c>
      <c r="H43">
        <v>66.980909070382381</v>
      </c>
      <c r="I43">
        <v>63.199003053184342</v>
      </c>
      <c r="J43">
        <v>64.984975576903537</v>
      </c>
      <c r="K43">
        <v>68.279882637970545</v>
      </c>
      <c r="L43">
        <v>73.553469753276246</v>
      </c>
      <c r="M43">
        <v>75.095469909868783</v>
      </c>
    </row>
    <row r="44" spans="1:13" x14ac:dyDescent="0.3">
      <c r="A44" t="s">
        <v>3</v>
      </c>
      <c r="B44" t="s">
        <v>177</v>
      </c>
      <c r="C44" t="s">
        <v>178</v>
      </c>
      <c r="D44" t="s">
        <v>174</v>
      </c>
      <c r="E44" t="s">
        <v>244</v>
      </c>
      <c r="F44">
        <v>35.591874878501358</v>
      </c>
      <c r="G44">
        <v>31.194862812769628</v>
      </c>
      <c r="H44">
        <v>25.342829783637583</v>
      </c>
      <c r="I44">
        <v>25.688141221692991</v>
      </c>
      <c r="J44">
        <v>15.274591181364389</v>
      </c>
      <c r="K44">
        <v>11.091698153467378</v>
      </c>
      <c r="L44">
        <v>11.319000000000003</v>
      </c>
      <c r="M44">
        <v>13.315776229251485</v>
      </c>
    </row>
    <row r="45" spans="1:13" x14ac:dyDescent="0.3">
      <c r="A45" t="s">
        <v>3</v>
      </c>
      <c r="B45" t="s">
        <v>179</v>
      </c>
      <c r="C45" t="s">
        <v>180</v>
      </c>
      <c r="D45" t="s">
        <v>174</v>
      </c>
      <c r="E45" t="s">
        <v>245</v>
      </c>
      <c r="F45">
        <v>95.81649202066157</v>
      </c>
      <c r="G45">
        <v>91.777029201076061</v>
      </c>
      <c r="H45">
        <v>92.323738854019965</v>
      </c>
      <c r="I45">
        <v>88.887144274877329</v>
      </c>
      <c r="J45">
        <v>80.259566758267923</v>
      </c>
      <c r="K45">
        <v>79.371580791437921</v>
      </c>
      <c r="L45">
        <v>84.872469753276249</v>
      </c>
      <c r="M45">
        <v>88.411246139120266</v>
      </c>
    </row>
    <row r="46" spans="1:13" x14ac:dyDescent="0.3">
      <c r="A46" t="s">
        <v>3</v>
      </c>
      <c r="B46" t="s">
        <v>181</v>
      </c>
      <c r="C46" t="s">
        <v>182</v>
      </c>
      <c r="D46" t="s">
        <v>174</v>
      </c>
      <c r="E46" t="s">
        <v>246</v>
      </c>
      <c r="F46">
        <v>138.15430658413226</v>
      </c>
      <c r="G46">
        <v>152.70314716284889</v>
      </c>
      <c r="H46">
        <v>160.64635579514766</v>
      </c>
      <c r="I46">
        <v>144.32813989305828</v>
      </c>
      <c r="J46">
        <v>151.1602888341215</v>
      </c>
      <c r="K46">
        <v>158.32079027700462</v>
      </c>
      <c r="L46">
        <v>163.04844690400503</v>
      </c>
      <c r="M46">
        <v>166.47818586423051</v>
      </c>
    </row>
    <row r="47" spans="1:13" x14ac:dyDescent="0.3">
      <c r="A47" t="s">
        <v>3</v>
      </c>
      <c r="B47" t="s">
        <v>183</v>
      </c>
      <c r="C47" t="s">
        <v>184</v>
      </c>
      <c r="D47" t="s">
        <v>174</v>
      </c>
      <c r="E47" t="s">
        <v>247</v>
      </c>
      <c r="F47">
        <v>173.74618146263361</v>
      </c>
      <c r="G47">
        <v>183.89800997561852</v>
      </c>
      <c r="H47">
        <v>185.98918557878523</v>
      </c>
      <c r="I47">
        <v>170.01628111475128</v>
      </c>
      <c r="J47">
        <v>166.4348800154859</v>
      </c>
      <c r="K47">
        <v>169.412488430472</v>
      </c>
      <c r="L47">
        <v>174.36744690400502</v>
      </c>
      <c r="M47">
        <v>179.79396209348201</v>
      </c>
    </row>
    <row r="48" spans="1:13" x14ac:dyDescent="0.3">
      <c r="A48" t="s">
        <v>3</v>
      </c>
      <c r="B48" t="s">
        <v>156</v>
      </c>
      <c r="C48" t="s">
        <v>185</v>
      </c>
      <c r="D48" t="s">
        <v>186</v>
      </c>
      <c r="E48" t="s">
        <v>249</v>
      </c>
      <c r="F48">
        <v>1231838</v>
      </c>
      <c r="G48">
        <v>1235403</v>
      </c>
      <c r="H48">
        <v>1237780</v>
      </c>
      <c r="I48">
        <v>1242576</v>
      </c>
      <c r="J48">
        <v>1248567</v>
      </c>
      <c r="K48">
        <v>1255797</v>
      </c>
      <c r="L48">
        <v>1264011</v>
      </c>
      <c r="M48">
        <v>1269944</v>
      </c>
    </row>
    <row r="49" spans="1:13" x14ac:dyDescent="0.3">
      <c r="A49" t="s">
        <v>3</v>
      </c>
      <c r="B49" t="s">
        <v>158</v>
      </c>
      <c r="C49" t="s">
        <v>187</v>
      </c>
      <c r="D49" t="s">
        <v>188</v>
      </c>
      <c r="E49" t="s">
        <v>250</v>
      </c>
      <c r="F49">
        <v>29834</v>
      </c>
      <c r="G49">
        <v>29864</v>
      </c>
      <c r="H49">
        <v>29878</v>
      </c>
      <c r="I49">
        <v>29924</v>
      </c>
      <c r="J49">
        <v>29965</v>
      </c>
      <c r="K49">
        <v>29983</v>
      </c>
      <c r="L49">
        <v>30026</v>
      </c>
      <c r="M49">
        <v>30070</v>
      </c>
    </row>
    <row r="50" spans="1:13" x14ac:dyDescent="0.3">
      <c r="A50" t="s">
        <v>3</v>
      </c>
      <c r="B50" t="s">
        <v>157</v>
      </c>
      <c r="C50" t="s">
        <v>189</v>
      </c>
      <c r="D50" t="s">
        <v>186</v>
      </c>
      <c r="E50" t="s">
        <v>251</v>
      </c>
      <c r="F50">
        <v>41.289736542200174</v>
      </c>
      <c r="G50">
        <v>41.367633270827753</v>
      </c>
      <c r="H50">
        <v>41.427806412745163</v>
      </c>
      <c r="I50">
        <v>41.524395134340331</v>
      </c>
      <c r="J50">
        <v>41.667512097447023</v>
      </c>
      <c r="K50">
        <v>41.88363405930027</v>
      </c>
      <c r="L50">
        <v>42.097215746353157</v>
      </c>
      <c r="M50">
        <v>42.232923179248424</v>
      </c>
    </row>
    <row r="51" spans="1:13" x14ac:dyDescent="0.3">
      <c r="A51" t="s">
        <v>3</v>
      </c>
      <c r="B51" t="s">
        <v>160</v>
      </c>
      <c r="C51" t="s">
        <v>190</v>
      </c>
      <c r="D51" t="s">
        <v>191</v>
      </c>
      <c r="E51" t="s">
        <v>248</v>
      </c>
      <c r="F51">
        <v>44709.012000000002</v>
      </c>
      <c r="G51">
        <v>44717.273999999998</v>
      </c>
      <c r="H51">
        <v>44725.536</v>
      </c>
      <c r="I51">
        <v>44733.798000000003</v>
      </c>
      <c r="J51">
        <v>44742.06</v>
      </c>
      <c r="K51">
        <v>44750.321000000004</v>
      </c>
      <c r="L51">
        <v>44759</v>
      </c>
      <c r="M51">
        <v>44779</v>
      </c>
    </row>
    <row r="52" spans="1:13" x14ac:dyDescent="0.3">
      <c r="A52" t="s">
        <v>3</v>
      </c>
      <c r="B52" t="s">
        <v>161</v>
      </c>
      <c r="C52" t="s">
        <v>192</v>
      </c>
      <c r="D52" t="s">
        <v>193</v>
      </c>
      <c r="E52" t="s">
        <v>252</v>
      </c>
      <c r="F52">
        <v>1.4985926124555877</v>
      </c>
      <c r="G52">
        <v>1.4973638494508437</v>
      </c>
      <c r="H52">
        <v>1.4969387509204097</v>
      </c>
      <c r="I52">
        <v>1.4949137147440184</v>
      </c>
      <c r="J52">
        <v>1.4931440013348907</v>
      </c>
      <c r="K52">
        <v>1.4925231297735384</v>
      </c>
      <c r="L52">
        <v>1.4906747485512555</v>
      </c>
      <c r="M52">
        <v>1.4891586298636514</v>
      </c>
    </row>
    <row r="53" spans="1:13" x14ac:dyDescent="0.3">
      <c r="A53" t="s">
        <v>3</v>
      </c>
      <c r="B53" t="s">
        <v>162</v>
      </c>
      <c r="C53" t="s">
        <v>194</v>
      </c>
      <c r="D53" t="s">
        <v>195</v>
      </c>
      <c r="E53" t="s">
        <v>253</v>
      </c>
      <c r="F53">
        <v>2.5901742930861986</v>
      </c>
      <c r="G53">
        <v>2.5509062430073843</v>
      </c>
      <c r="H53">
        <v>2.6239035907736028</v>
      </c>
      <c r="I53">
        <v>2.4612789040101228</v>
      </c>
      <c r="J53">
        <v>2.5511515381778769</v>
      </c>
      <c r="K53">
        <v>2.6046647689555464</v>
      </c>
      <c r="L53">
        <v>2.5737753765369282</v>
      </c>
      <c r="M53">
        <v>2.5870479394449117</v>
      </c>
    </row>
    <row r="54" spans="1:13" x14ac:dyDescent="0.3">
      <c r="A54" t="s">
        <v>3</v>
      </c>
      <c r="B54" t="s">
        <v>163</v>
      </c>
      <c r="C54" t="s">
        <v>196</v>
      </c>
      <c r="D54" t="s">
        <v>195</v>
      </c>
      <c r="E54" t="s">
        <v>254</v>
      </c>
      <c r="F54">
        <v>2.1852456426728448</v>
      </c>
      <c r="G54">
        <v>1.834342004610573</v>
      </c>
      <c r="H54">
        <v>2.1869424471960772</v>
      </c>
      <c r="I54">
        <v>1.9695570231872759</v>
      </c>
      <c r="J54">
        <v>2.5053358513336836</v>
      </c>
      <c r="K54">
        <v>2.4094555519301522</v>
      </c>
      <c r="L54">
        <v>3.4002170112047496</v>
      </c>
      <c r="M54">
        <v>3.6596579758901036</v>
      </c>
    </row>
    <row r="55" spans="1:13" x14ac:dyDescent="0.3">
      <c r="A55" t="s">
        <v>3</v>
      </c>
      <c r="B55" t="s">
        <v>164</v>
      </c>
      <c r="C55" t="s">
        <v>197</v>
      </c>
      <c r="D55" t="s">
        <v>195</v>
      </c>
      <c r="E55" t="s">
        <v>255</v>
      </c>
      <c r="F55">
        <v>85.506292454320459</v>
      </c>
      <c r="G55">
        <v>85.582852414826675</v>
      </c>
      <c r="H55">
        <v>84.495357955577404</v>
      </c>
      <c r="I55">
        <v>85.684539858302941</v>
      </c>
      <c r="J55">
        <v>85.412173563231235</v>
      </c>
      <c r="K55">
        <v>84.841751144814864</v>
      </c>
      <c r="L55">
        <v>84.95257799191549</v>
      </c>
      <c r="M55">
        <v>85.010933557611438</v>
      </c>
    </row>
    <row r="56" spans="1:13" x14ac:dyDescent="0.3">
      <c r="A56" t="s">
        <v>3</v>
      </c>
      <c r="B56" t="s">
        <v>165</v>
      </c>
      <c r="C56" t="s">
        <v>198</v>
      </c>
      <c r="D56" t="s">
        <v>186</v>
      </c>
      <c r="E56" t="s">
        <v>256</v>
      </c>
      <c r="F56">
        <v>1242.4975943264767</v>
      </c>
      <c r="G56">
        <v>1247.7067459569651</v>
      </c>
      <c r="H56">
        <v>1254.9164659739483</v>
      </c>
      <c r="I56">
        <v>1260.4963342699773</v>
      </c>
      <c r="J56">
        <v>1264.520791731215</v>
      </c>
      <c r="K56">
        <v>1272.387598074846</v>
      </c>
      <c r="L56">
        <v>1276.5977248011977</v>
      </c>
      <c r="M56">
        <v>1284.7376736262786</v>
      </c>
    </row>
    <row r="57" spans="1:13" x14ac:dyDescent="0.3">
      <c r="A57" t="s">
        <v>3</v>
      </c>
      <c r="B57" t="s">
        <v>166</v>
      </c>
      <c r="C57" t="s">
        <v>199</v>
      </c>
      <c r="D57" t="s">
        <v>186</v>
      </c>
      <c r="E57" t="s">
        <v>257</v>
      </c>
      <c r="F57">
        <v>3.3608315379132645E-4</v>
      </c>
      <c r="G57">
        <v>3.3511331929742764E-4</v>
      </c>
      <c r="H57">
        <v>3.3285398051349996E-4</v>
      </c>
      <c r="I57">
        <v>3.3237403587386207E-4</v>
      </c>
      <c r="J57">
        <v>3.2997828710834098E-4</v>
      </c>
      <c r="K57">
        <v>3.2807850313386637E-4</v>
      </c>
      <c r="L57">
        <v>3.2673766288426285E-4</v>
      </c>
      <c r="M57">
        <v>3.2363631782188819E-4</v>
      </c>
    </row>
    <row r="58" spans="1:13" x14ac:dyDescent="0.3">
      <c r="A58" t="s">
        <v>3</v>
      </c>
      <c r="B58" t="s">
        <v>210</v>
      </c>
      <c r="C58" t="s">
        <v>200</v>
      </c>
      <c r="D58" t="s">
        <v>201</v>
      </c>
      <c r="E58" t="s">
        <v>258</v>
      </c>
      <c r="F58">
        <v>189910</v>
      </c>
      <c r="G58">
        <v>192167</v>
      </c>
      <c r="H58">
        <v>187202</v>
      </c>
      <c r="I58">
        <v>187301</v>
      </c>
      <c r="J58">
        <v>178978</v>
      </c>
      <c r="K58">
        <v>177758</v>
      </c>
      <c r="L58">
        <v>177871</v>
      </c>
      <c r="M58">
        <v>178350</v>
      </c>
    </row>
    <row r="59" spans="1:13" x14ac:dyDescent="0.3">
      <c r="A59" t="s">
        <v>3</v>
      </c>
      <c r="B59" t="s">
        <v>159</v>
      </c>
      <c r="C59" t="s">
        <v>202</v>
      </c>
      <c r="D59" t="s">
        <v>203</v>
      </c>
      <c r="E59" t="s">
        <v>259</v>
      </c>
      <c r="F59">
        <v>76.5</v>
      </c>
      <c r="G59">
        <v>74.8</v>
      </c>
      <c r="H59">
        <v>75.5</v>
      </c>
      <c r="I59">
        <v>70</v>
      </c>
      <c r="J59">
        <v>68.2</v>
      </c>
      <c r="K59">
        <v>67.7</v>
      </c>
      <c r="L59">
        <v>70.3</v>
      </c>
      <c r="M59">
        <v>70.2</v>
      </c>
    </row>
    <row r="60" spans="1:13" x14ac:dyDescent="0.3">
      <c r="A60" t="s">
        <v>3</v>
      </c>
      <c r="B60" t="s">
        <v>210</v>
      </c>
      <c r="C60" t="s">
        <v>211</v>
      </c>
      <c r="D60" t="s">
        <v>212</v>
      </c>
      <c r="E60" t="s">
        <v>258</v>
      </c>
      <c r="F60">
        <v>189910</v>
      </c>
      <c r="G60">
        <v>192167</v>
      </c>
      <c r="H60">
        <v>187202</v>
      </c>
      <c r="I60">
        <v>187301</v>
      </c>
      <c r="J60">
        <v>178978</v>
      </c>
      <c r="K60">
        <v>177758</v>
      </c>
      <c r="L60">
        <v>177871</v>
      </c>
      <c r="M60">
        <v>178350</v>
      </c>
    </row>
    <row r="61" spans="1:13" x14ac:dyDescent="0.3">
      <c r="A61" t="s">
        <v>6</v>
      </c>
      <c r="B61" t="s">
        <v>172</v>
      </c>
      <c r="C61" t="s">
        <v>173</v>
      </c>
      <c r="D61" t="s">
        <v>174</v>
      </c>
      <c r="E61" t="s">
        <v>296</v>
      </c>
      <c r="F61">
        <v>162.56772534845359</v>
      </c>
      <c r="G61">
        <v>188.16877639993945</v>
      </c>
      <c r="H61">
        <v>191.54595191604085</v>
      </c>
      <c r="I61">
        <v>185.23310962912782</v>
      </c>
      <c r="J61">
        <v>185.20689390097701</v>
      </c>
      <c r="K61">
        <v>183.02531820740418</v>
      </c>
      <c r="L61">
        <v>167.11008107231322</v>
      </c>
      <c r="M61">
        <v>135.56856553121847</v>
      </c>
    </row>
    <row r="62" spans="1:13" x14ac:dyDescent="0.3">
      <c r="A62" t="s">
        <v>6</v>
      </c>
      <c r="B62" t="s">
        <v>175</v>
      </c>
      <c r="C62" t="s">
        <v>176</v>
      </c>
      <c r="D62" t="s">
        <v>174</v>
      </c>
      <c r="E62" t="s">
        <v>297</v>
      </c>
      <c r="F62">
        <v>209.44595637054158</v>
      </c>
      <c r="G62">
        <v>223.4473983945586</v>
      </c>
      <c r="H62">
        <v>225.05627966329106</v>
      </c>
      <c r="I62">
        <v>208.87928994085325</v>
      </c>
      <c r="J62">
        <v>199.96788273806632</v>
      </c>
      <c r="K62">
        <v>202.43342791982647</v>
      </c>
      <c r="L62">
        <v>195.29183724359365</v>
      </c>
      <c r="M62">
        <v>213.68657949226258</v>
      </c>
    </row>
    <row r="63" spans="1:13" x14ac:dyDescent="0.3">
      <c r="A63" t="s">
        <v>6</v>
      </c>
      <c r="B63" t="s">
        <v>177</v>
      </c>
      <c r="C63" t="s">
        <v>178</v>
      </c>
      <c r="D63" t="s">
        <v>174</v>
      </c>
      <c r="E63" t="s">
        <v>298</v>
      </c>
      <c r="F63">
        <v>57.404583035980195</v>
      </c>
      <c r="G63">
        <v>58.38351825970507</v>
      </c>
      <c r="H63">
        <v>88.769297878425789</v>
      </c>
      <c r="I63">
        <v>71.35586973182501</v>
      </c>
      <c r="J63">
        <v>59.54560261881673</v>
      </c>
      <c r="K63">
        <v>68.167569921776874</v>
      </c>
      <c r="L63">
        <v>70.399471226097319</v>
      </c>
      <c r="M63">
        <v>75.9402574511208</v>
      </c>
    </row>
    <row r="64" spans="1:13" x14ac:dyDescent="0.3">
      <c r="A64" t="s">
        <v>6</v>
      </c>
      <c r="B64" t="s">
        <v>179</v>
      </c>
      <c r="C64" t="s">
        <v>180</v>
      </c>
      <c r="D64" t="s">
        <v>174</v>
      </c>
      <c r="E64" t="s">
        <v>299</v>
      </c>
      <c r="F64">
        <v>266.85053940652176</v>
      </c>
      <c r="G64">
        <v>281.83091665426366</v>
      </c>
      <c r="H64">
        <v>313.82557754171683</v>
      </c>
      <c r="I64">
        <v>280.23515967267826</v>
      </c>
      <c r="J64">
        <v>259.51348535688305</v>
      </c>
      <c r="K64">
        <v>270.60099784160332</v>
      </c>
      <c r="L64">
        <v>265.69130846969097</v>
      </c>
      <c r="M64">
        <v>289.62683694338341</v>
      </c>
    </row>
    <row r="65" spans="1:13" x14ac:dyDescent="0.3">
      <c r="A65" t="s">
        <v>6</v>
      </c>
      <c r="B65" t="s">
        <v>181</v>
      </c>
      <c r="C65" t="s">
        <v>182</v>
      </c>
      <c r="D65" t="s">
        <v>174</v>
      </c>
      <c r="E65" t="s">
        <v>300</v>
      </c>
      <c r="F65">
        <v>372.01368171899514</v>
      </c>
      <c r="G65">
        <v>411.61617479449808</v>
      </c>
      <c r="H65">
        <v>416.60223157933194</v>
      </c>
      <c r="I65">
        <v>394.11239956998111</v>
      </c>
      <c r="J65">
        <v>385.17477663904333</v>
      </c>
      <c r="K65">
        <v>385.45874612723065</v>
      </c>
      <c r="L65">
        <v>362.40191831590687</v>
      </c>
      <c r="M65">
        <v>349.25514502348108</v>
      </c>
    </row>
    <row r="66" spans="1:13" x14ac:dyDescent="0.3">
      <c r="A66" t="s">
        <v>6</v>
      </c>
      <c r="B66" t="s">
        <v>183</v>
      </c>
      <c r="C66" t="s">
        <v>184</v>
      </c>
      <c r="D66" t="s">
        <v>174</v>
      </c>
      <c r="E66" t="s">
        <v>301</v>
      </c>
      <c r="F66">
        <v>429.41826475497533</v>
      </c>
      <c r="G66">
        <v>469.99969305420314</v>
      </c>
      <c r="H66">
        <v>505.37152945775773</v>
      </c>
      <c r="I66">
        <v>465.46826930180612</v>
      </c>
      <c r="J66">
        <v>444.72037925786003</v>
      </c>
      <c r="K66">
        <v>453.62631604900753</v>
      </c>
      <c r="L66">
        <v>432.80138954200419</v>
      </c>
      <c r="M66">
        <v>425.19540247460191</v>
      </c>
    </row>
    <row r="67" spans="1:13" x14ac:dyDescent="0.3">
      <c r="A67" t="s">
        <v>6</v>
      </c>
      <c r="B67" t="s">
        <v>156</v>
      </c>
      <c r="C67" t="s">
        <v>185</v>
      </c>
      <c r="D67" t="s">
        <v>186</v>
      </c>
      <c r="E67" t="s">
        <v>303</v>
      </c>
      <c r="F67">
        <v>3931966</v>
      </c>
      <c r="G67">
        <v>3959798</v>
      </c>
      <c r="H67">
        <v>3977974</v>
      </c>
      <c r="I67">
        <v>3998069</v>
      </c>
      <c r="J67">
        <v>4029312</v>
      </c>
      <c r="K67">
        <v>4078664</v>
      </c>
      <c r="L67">
        <v>4130813</v>
      </c>
      <c r="M67">
        <v>4171056.75867583</v>
      </c>
    </row>
    <row r="68" spans="1:13" x14ac:dyDescent="0.3">
      <c r="A68" t="s">
        <v>6</v>
      </c>
      <c r="B68" t="s">
        <v>158</v>
      </c>
      <c r="C68" t="s">
        <v>187</v>
      </c>
      <c r="D68" t="s">
        <v>188</v>
      </c>
      <c r="E68" t="s">
        <v>304</v>
      </c>
      <c r="F68">
        <v>92190.366897806001</v>
      </c>
      <c r="G68">
        <v>92928.662743405992</v>
      </c>
      <c r="H68">
        <v>93369.846379206894</v>
      </c>
      <c r="I68">
        <v>93139.023198998897</v>
      </c>
      <c r="J68">
        <v>93272.250955998898</v>
      </c>
      <c r="K68">
        <v>93727.061857998997</v>
      </c>
      <c r="L68">
        <v>94027</v>
      </c>
      <c r="M68">
        <v>92724.367346999992</v>
      </c>
    </row>
    <row r="69" spans="1:13" x14ac:dyDescent="0.3">
      <c r="A69" t="s">
        <v>6</v>
      </c>
      <c r="B69" t="s">
        <v>157</v>
      </c>
      <c r="C69" t="s">
        <v>189</v>
      </c>
      <c r="D69" t="s">
        <v>186</v>
      </c>
      <c r="E69" t="s">
        <v>305</v>
      </c>
      <c r="F69">
        <v>42.65050820720375</v>
      </c>
      <c r="G69">
        <v>42.611158743710412</v>
      </c>
      <c r="H69">
        <v>42.604482648970915</v>
      </c>
      <c r="I69">
        <v>42.925820592490098</v>
      </c>
      <c r="J69">
        <v>43.199472069145457</v>
      </c>
      <c r="K69">
        <v>43.516396643046079</v>
      </c>
      <c r="L69">
        <v>43.932200325438437</v>
      </c>
      <c r="M69">
        <v>44.983394096037266</v>
      </c>
    </row>
    <row r="70" spans="1:13" x14ac:dyDescent="0.3">
      <c r="A70" t="s">
        <v>6</v>
      </c>
      <c r="B70" t="s">
        <v>160</v>
      </c>
      <c r="C70" t="s">
        <v>190</v>
      </c>
      <c r="D70" t="s">
        <v>191</v>
      </c>
      <c r="E70" t="s">
        <v>302</v>
      </c>
      <c r="F70">
        <v>98795.989999999496</v>
      </c>
      <c r="G70">
        <v>111435.069999999</v>
      </c>
      <c r="H70">
        <v>112378.41999999899</v>
      </c>
      <c r="I70">
        <v>114218.319999999</v>
      </c>
      <c r="J70">
        <v>116545.819999999</v>
      </c>
      <c r="K70">
        <v>120034.579999999</v>
      </c>
      <c r="L70">
        <v>104862</v>
      </c>
      <c r="M70">
        <v>103553</v>
      </c>
    </row>
    <row r="71" spans="1:13" x14ac:dyDescent="0.3">
      <c r="A71" t="s">
        <v>6</v>
      </c>
      <c r="B71" t="s">
        <v>161</v>
      </c>
      <c r="C71" t="s">
        <v>192</v>
      </c>
      <c r="D71" t="s">
        <v>193</v>
      </c>
      <c r="E71" t="s">
        <v>306</v>
      </c>
      <c r="F71">
        <v>1.0716519884286382</v>
      </c>
      <c r="G71">
        <v>1.1991463850899564</v>
      </c>
      <c r="H71">
        <v>1.2035836445911219</v>
      </c>
      <c r="I71">
        <v>1.2263207845326285</v>
      </c>
      <c r="J71">
        <v>1.2495229696448453</v>
      </c>
      <c r="K71">
        <v>1.2806822023489561</v>
      </c>
      <c r="L71">
        <v>1.1152328586469844</v>
      </c>
      <c r="M71">
        <v>1.116783030856132</v>
      </c>
    </row>
    <row r="72" spans="1:13" x14ac:dyDescent="0.3">
      <c r="A72" t="s">
        <v>6</v>
      </c>
      <c r="B72" t="s">
        <v>162</v>
      </c>
      <c r="C72" t="s">
        <v>194</v>
      </c>
      <c r="D72" t="s">
        <v>195</v>
      </c>
      <c r="E72" t="s">
        <v>307</v>
      </c>
      <c r="F72">
        <v>2.595425454822283</v>
      </c>
      <c r="G72">
        <v>2.5850859633864314</v>
      </c>
      <c r="H72">
        <v>2.5228513072354479</v>
      </c>
      <c r="I72">
        <v>2.5302436197342661</v>
      </c>
      <c r="J72">
        <v>2.5249589160748984</v>
      </c>
      <c r="K72">
        <v>2.4764457811237168</v>
      </c>
      <c r="L72">
        <v>2.4829755480113178</v>
      </c>
      <c r="M72">
        <v>2.4217951968757858</v>
      </c>
    </row>
    <row r="73" spans="1:13" x14ac:dyDescent="0.3">
      <c r="A73" t="s">
        <v>6</v>
      </c>
      <c r="B73" t="s">
        <v>163</v>
      </c>
      <c r="C73" t="s">
        <v>196</v>
      </c>
      <c r="D73" t="s">
        <v>195</v>
      </c>
      <c r="E73" t="s">
        <v>308</v>
      </c>
      <c r="F73">
        <v>44.60615036248619</v>
      </c>
      <c r="G73">
        <v>44.914557928270071</v>
      </c>
      <c r="H73">
        <v>46.419445396584877</v>
      </c>
      <c r="I73">
        <v>46.601656255609356</v>
      </c>
      <c r="J73">
        <v>46.150247064246983</v>
      </c>
      <c r="K73">
        <v>45.852364067286558</v>
      </c>
      <c r="L73">
        <v>46.342652136321803</v>
      </c>
      <c r="M73">
        <v>46.885407640965312</v>
      </c>
    </row>
    <row r="74" spans="1:13" x14ac:dyDescent="0.3">
      <c r="A74" t="s">
        <v>6</v>
      </c>
      <c r="B74" t="s">
        <v>164</v>
      </c>
      <c r="C74" t="s">
        <v>197</v>
      </c>
      <c r="D74" t="s">
        <v>195</v>
      </c>
      <c r="E74" t="s">
        <v>309</v>
      </c>
      <c r="F74">
        <v>82.137514554284735</v>
      </c>
      <c r="G74">
        <v>82.282902602441837</v>
      </c>
      <c r="H74">
        <v>81.616376341067507</v>
      </c>
      <c r="I74">
        <v>81.112640488814733</v>
      </c>
      <c r="J74">
        <v>81.839755377435381</v>
      </c>
      <c r="K74">
        <v>82.501994386874458</v>
      </c>
      <c r="L74">
        <v>83.138590613295591</v>
      </c>
      <c r="M74">
        <v>83.263958005205723</v>
      </c>
    </row>
    <row r="75" spans="1:13" x14ac:dyDescent="0.3">
      <c r="A75" t="s">
        <v>6</v>
      </c>
      <c r="B75" t="s">
        <v>165</v>
      </c>
      <c r="C75" t="s">
        <v>198</v>
      </c>
      <c r="D75" t="s">
        <v>186</v>
      </c>
      <c r="E75" t="s">
        <v>310</v>
      </c>
      <c r="F75">
        <v>1897.4560843604286</v>
      </c>
      <c r="G75">
        <v>1916.0221267527581</v>
      </c>
      <c r="H75">
        <v>1929.0127014763198</v>
      </c>
      <c r="I75">
        <v>1946.3401854859544</v>
      </c>
      <c r="J75">
        <v>1969.5856861499876</v>
      </c>
      <c r="K75">
        <v>1998.2548781748403</v>
      </c>
      <c r="L75">
        <v>2015.9453113437005</v>
      </c>
      <c r="M75">
        <v>2024.1004474416698</v>
      </c>
    </row>
    <row r="76" spans="1:13" x14ac:dyDescent="0.3">
      <c r="A76" t="s">
        <v>6</v>
      </c>
      <c r="B76" t="s">
        <v>166</v>
      </c>
      <c r="C76" t="s">
        <v>199</v>
      </c>
      <c r="D76" t="s">
        <v>186</v>
      </c>
      <c r="E76" t="s">
        <v>311</v>
      </c>
      <c r="F76">
        <v>2.6017518971425491E-4</v>
      </c>
      <c r="G76">
        <v>2.5834651161498644E-4</v>
      </c>
      <c r="H76">
        <v>2.5616054805788072E-4</v>
      </c>
      <c r="I76">
        <v>2.5487303996004073E-4</v>
      </c>
      <c r="J76">
        <v>2.5190404714253944E-4</v>
      </c>
      <c r="K76">
        <v>2.4836564129822905E-4</v>
      </c>
      <c r="L76">
        <v>2.445039269509416E-4</v>
      </c>
      <c r="M76">
        <v>2.4238461821386446E-4</v>
      </c>
    </row>
    <row r="77" spans="1:13" x14ac:dyDescent="0.3">
      <c r="A77" t="s">
        <v>6</v>
      </c>
      <c r="B77" t="s">
        <v>210</v>
      </c>
      <c r="C77" t="s">
        <v>200</v>
      </c>
      <c r="D77" t="s">
        <v>201</v>
      </c>
      <c r="E77" t="s">
        <v>312</v>
      </c>
      <c r="F77">
        <v>599854.93622499297</v>
      </c>
      <c r="G77">
        <v>608287.35053984297</v>
      </c>
      <c r="H77">
        <v>611618.488649006</v>
      </c>
      <c r="I77">
        <v>608549.18397791998</v>
      </c>
      <c r="J77">
        <v>609769.954061592</v>
      </c>
      <c r="K77">
        <v>611764.91665052099</v>
      </c>
      <c r="L77">
        <v>616828.450042877</v>
      </c>
      <c r="M77">
        <v>629762.37063063495</v>
      </c>
    </row>
    <row r="78" spans="1:13" x14ac:dyDescent="0.3">
      <c r="A78" t="s">
        <v>6</v>
      </c>
      <c r="B78" t="s">
        <v>159</v>
      </c>
      <c r="C78" t="s">
        <v>202</v>
      </c>
      <c r="D78" t="s">
        <v>203</v>
      </c>
      <c r="E78" t="s">
        <v>313</v>
      </c>
      <c r="F78">
        <v>216.39500000000001</v>
      </c>
      <c r="G78">
        <v>197.35300000000001</v>
      </c>
      <c r="H78">
        <v>226.667</v>
      </c>
      <c r="I78">
        <v>233.77</v>
      </c>
      <c r="J78">
        <v>224.46299999999999</v>
      </c>
      <c r="K78">
        <v>234.72900000000001</v>
      </c>
      <c r="L78">
        <v>234.482</v>
      </c>
      <c r="M78">
        <v>239.32739702848599</v>
      </c>
    </row>
    <row r="79" spans="1:13" x14ac:dyDescent="0.3">
      <c r="A79" t="s">
        <v>6</v>
      </c>
      <c r="B79" t="s">
        <v>210</v>
      </c>
      <c r="C79" t="s">
        <v>211</v>
      </c>
      <c r="D79" t="s">
        <v>212</v>
      </c>
      <c r="E79" t="s">
        <v>312</v>
      </c>
      <c r="F79">
        <v>599854.93622499297</v>
      </c>
      <c r="G79">
        <v>608287.35053984297</v>
      </c>
      <c r="H79">
        <v>611618.488649006</v>
      </c>
      <c r="I79">
        <v>608549.18397791998</v>
      </c>
      <c r="J79">
        <v>609769.954061592</v>
      </c>
      <c r="K79">
        <v>611764.91665052099</v>
      </c>
      <c r="L79">
        <v>616828.450042877</v>
      </c>
      <c r="M79">
        <v>629762.37063063495</v>
      </c>
    </row>
    <row r="80" spans="1:13" x14ac:dyDescent="0.3">
      <c r="A80" t="s">
        <v>105</v>
      </c>
      <c r="B80" t="s">
        <v>172</v>
      </c>
      <c r="C80" t="s">
        <v>173</v>
      </c>
      <c r="D80" t="s">
        <v>174</v>
      </c>
      <c r="E80" t="s">
        <v>314</v>
      </c>
      <c r="F80">
        <v>55.462505116101696</v>
      </c>
      <c r="G80">
        <v>63.785018620985639</v>
      </c>
      <c r="H80">
        <v>66.707198966647439</v>
      </c>
      <c r="I80">
        <v>53.469543941443774</v>
      </c>
      <c r="J80">
        <v>52.896906594007305</v>
      </c>
      <c r="K80">
        <v>61.783167676582721</v>
      </c>
      <c r="L80">
        <v>61.206356843591351</v>
      </c>
      <c r="M80">
        <v>54.453797181831234</v>
      </c>
    </row>
    <row r="81" spans="1:13" x14ac:dyDescent="0.3">
      <c r="A81" t="s">
        <v>105</v>
      </c>
      <c r="B81" t="s">
        <v>175</v>
      </c>
      <c r="C81" t="s">
        <v>176</v>
      </c>
      <c r="D81" t="s">
        <v>174</v>
      </c>
      <c r="E81" t="s">
        <v>315</v>
      </c>
      <c r="F81">
        <v>66.443879786713666</v>
      </c>
      <c r="G81">
        <v>68.264723088722633</v>
      </c>
      <c r="H81">
        <v>66.393494341393733</v>
      </c>
      <c r="I81">
        <v>66.419883469516733</v>
      </c>
      <c r="J81">
        <v>76.555949427912836</v>
      </c>
      <c r="K81">
        <v>80.431315423036537</v>
      </c>
      <c r="L81">
        <v>67.602729128412022</v>
      </c>
      <c r="M81">
        <v>64.497464487008941</v>
      </c>
    </row>
    <row r="82" spans="1:13" x14ac:dyDescent="0.3">
      <c r="A82" t="s">
        <v>105</v>
      </c>
      <c r="B82" t="s">
        <v>177</v>
      </c>
      <c r="C82" t="s">
        <v>178</v>
      </c>
      <c r="D82" t="s">
        <v>174</v>
      </c>
      <c r="E82" t="s">
        <v>316</v>
      </c>
      <c r="F82">
        <v>18.988300609702211</v>
      </c>
      <c r="G82">
        <v>18.435289905090599</v>
      </c>
      <c r="H82">
        <v>19.421716531440158</v>
      </c>
      <c r="I82">
        <v>21.727437620122004</v>
      </c>
      <c r="J82">
        <v>24.9880700499168</v>
      </c>
      <c r="K82">
        <v>23.995919573245793</v>
      </c>
      <c r="L82">
        <v>15.640999999999998</v>
      </c>
      <c r="M82">
        <v>18.383976667710616</v>
      </c>
    </row>
    <row r="83" spans="1:13" x14ac:dyDescent="0.3">
      <c r="A83" t="s">
        <v>105</v>
      </c>
      <c r="B83" t="s">
        <v>179</v>
      </c>
      <c r="C83" t="s">
        <v>180</v>
      </c>
      <c r="D83" t="s">
        <v>174</v>
      </c>
      <c r="E83" t="s">
        <v>317</v>
      </c>
      <c r="F83">
        <v>85.432180396415873</v>
      </c>
      <c r="G83">
        <v>86.700012993813232</v>
      </c>
      <c r="H83">
        <v>85.815210872833887</v>
      </c>
      <c r="I83">
        <v>88.147321089638737</v>
      </c>
      <c r="J83">
        <v>101.54401947782964</v>
      </c>
      <c r="K83">
        <v>104.42723499628232</v>
      </c>
      <c r="L83">
        <v>83.243729128412014</v>
      </c>
      <c r="M83">
        <v>82.881441154719553</v>
      </c>
    </row>
    <row r="84" spans="1:13" x14ac:dyDescent="0.3">
      <c r="A84" t="s">
        <v>105</v>
      </c>
      <c r="B84" t="s">
        <v>181</v>
      </c>
      <c r="C84" t="s">
        <v>182</v>
      </c>
      <c r="D84" t="s">
        <v>174</v>
      </c>
      <c r="E84" t="s">
        <v>318</v>
      </c>
      <c r="F84">
        <v>121.90638490281536</v>
      </c>
      <c r="G84">
        <v>132.04974170970826</v>
      </c>
      <c r="H84">
        <v>133.10069330804117</v>
      </c>
      <c r="I84">
        <v>119.88942741096051</v>
      </c>
      <c r="J84">
        <v>129.45285602192013</v>
      </c>
      <c r="K84">
        <v>142.21448309961926</v>
      </c>
      <c r="L84">
        <v>128.80908597200337</v>
      </c>
      <c r="M84">
        <v>118.95126166884017</v>
      </c>
    </row>
    <row r="85" spans="1:13" x14ac:dyDescent="0.3">
      <c r="A85" t="s">
        <v>105</v>
      </c>
      <c r="B85" t="s">
        <v>183</v>
      </c>
      <c r="C85" t="s">
        <v>184</v>
      </c>
      <c r="D85" t="s">
        <v>174</v>
      </c>
      <c r="E85" t="s">
        <v>319</v>
      </c>
      <c r="F85">
        <v>140.89468551251758</v>
      </c>
      <c r="G85">
        <v>150.48503161479886</v>
      </c>
      <c r="H85">
        <v>152.52240983948133</v>
      </c>
      <c r="I85">
        <v>141.61686503108251</v>
      </c>
      <c r="J85">
        <v>154.44092607183694</v>
      </c>
      <c r="K85">
        <v>166.21040267286506</v>
      </c>
      <c r="L85">
        <v>144.45008597200336</v>
      </c>
      <c r="M85">
        <v>137.33523833655079</v>
      </c>
    </row>
    <row r="86" spans="1:13" x14ac:dyDescent="0.3">
      <c r="A86" t="s">
        <v>105</v>
      </c>
      <c r="B86" t="s">
        <v>156</v>
      </c>
      <c r="C86" t="s">
        <v>185</v>
      </c>
      <c r="D86" t="s">
        <v>186</v>
      </c>
      <c r="E86" t="s">
        <v>321</v>
      </c>
      <c r="F86">
        <v>703460.91666666698</v>
      </c>
      <c r="G86">
        <v>708940.33333333302</v>
      </c>
      <c r="H86">
        <v>714175.58333333291</v>
      </c>
      <c r="I86">
        <v>720614.66666666698</v>
      </c>
      <c r="J86">
        <v>724318.25</v>
      </c>
      <c r="K86">
        <v>733502.99242424301</v>
      </c>
      <c r="L86">
        <v>746344</v>
      </c>
      <c r="M86">
        <v>758087.33333333302</v>
      </c>
    </row>
    <row r="87" spans="1:13" x14ac:dyDescent="0.3">
      <c r="A87" t="s">
        <v>105</v>
      </c>
      <c r="B87" t="s">
        <v>158</v>
      </c>
      <c r="C87" t="s">
        <v>187</v>
      </c>
      <c r="D87" t="s">
        <v>188</v>
      </c>
      <c r="E87" t="s">
        <v>322</v>
      </c>
      <c r="F87">
        <v>17218.400000000001</v>
      </c>
      <c r="G87">
        <v>17193</v>
      </c>
      <c r="H87">
        <v>17256.8</v>
      </c>
      <c r="I87">
        <v>17320.5</v>
      </c>
      <c r="J87">
        <v>17326.5</v>
      </c>
      <c r="K87">
        <v>17351.7</v>
      </c>
      <c r="L87">
        <v>17440</v>
      </c>
      <c r="M87">
        <v>17490.27</v>
      </c>
    </row>
    <row r="88" spans="1:13" x14ac:dyDescent="0.3">
      <c r="A88" t="s">
        <v>105</v>
      </c>
      <c r="B88" t="s">
        <v>157</v>
      </c>
      <c r="C88" t="s">
        <v>189</v>
      </c>
      <c r="D88" t="s">
        <v>186</v>
      </c>
      <c r="E88" t="s">
        <v>323</v>
      </c>
      <c r="F88">
        <v>40.855184957177606</v>
      </c>
      <c r="G88">
        <v>41.234242618119758</v>
      </c>
      <c r="H88">
        <v>41.385168938234955</v>
      </c>
      <c r="I88">
        <v>41.60472657640755</v>
      </c>
      <c r="J88">
        <v>41.80407179753557</v>
      </c>
      <c r="K88">
        <v>42.27268754209922</v>
      </c>
      <c r="L88">
        <v>42.794954128440367</v>
      </c>
      <c r="M88">
        <v>43.343375107035683</v>
      </c>
    </row>
    <row r="89" spans="1:13" x14ac:dyDescent="0.3">
      <c r="A89" t="s">
        <v>105</v>
      </c>
      <c r="B89" t="s">
        <v>160</v>
      </c>
      <c r="C89" t="s">
        <v>190</v>
      </c>
      <c r="D89" t="s">
        <v>191</v>
      </c>
      <c r="E89" t="s">
        <v>320</v>
      </c>
      <c r="F89">
        <v>41479</v>
      </c>
      <c r="G89">
        <v>41483</v>
      </c>
      <c r="H89">
        <v>41491</v>
      </c>
      <c r="I89">
        <v>41491</v>
      </c>
      <c r="J89">
        <v>41481</v>
      </c>
      <c r="K89">
        <v>42060</v>
      </c>
      <c r="L89">
        <v>42039</v>
      </c>
      <c r="M89">
        <v>42630</v>
      </c>
    </row>
    <row r="90" spans="1:13" x14ac:dyDescent="0.3">
      <c r="A90" t="s">
        <v>105</v>
      </c>
      <c r="B90" t="s">
        <v>161</v>
      </c>
      <c r="C90" t="s">
        <v>192</v>
      </c>
      <c r="D90" t="s">
        <v>193</v>
      </c>
      <c r="E90" t="s">
        <v>324</v>
      </c>
      <c r="F90">
        <v>2.4089927054778606</v>
      </c>
      <c r="G90">
        <v>2.4127842726691093</v>
      </c>
      <c r="H90">
        <v>2.4043275694219091</v>
      </c>
      <c r="I90">
        <v>2.3954851187898734</v>
      </c>
      <c r="J90">
        <v>2.3940784347675526</v>
      </c>
      <c r="K90">
        <v>2.4239699856498209</v>
      </c>
      <c r="L90">
        <v>2.410493119266055</v>
      </c>
      <c r="M90">
        <v>2.4373551694742277</v>
      </c>
    </row>
    <row r="91" spans="1:13" x14ac:dyDescent="0.3">
      <c r="A91" t="s">
        <v>105</v>
      </c>
      <c r="B91" t="s">
        <v>162</v>
      </c>
      <c r="C91" t="s">
        <v>194</v>
      </c>
      <c r="D91" t="s">
        <v>195</v>
      </c>
      <c r="E91" t="s">
        <v>325</v>
      </c>
      <c r="F91">
        <v>10.308937724899755</v>
      </c>
      <c r="G91">
        <v>10.756782581008546</v>
      </c>
      <c r="H91">
        <v>10.693296696156988</v>
      </c>
      <c r="I91">
        <v>10.705005368172966</v>
      </c>
      <c r="J91">
        <v>10.710309729125013</v>
      </c>
      <c r="K91">
        <v>9.9109410981550283</v>
      </c>
      <c r="L91">
        <v>10.149194762191451</v>
      </c>
      <c r="M91">
        <v>10.055293584609892</v>
      </c>
    </row>
    <row r="92" spans="1:13" x14ac:dyDescent="0.3">
      <c r="A92" t="s">
        <v>105</v>
      </c>
      <c r="B92" t="s">
        <v>163</v>
      </c>
      <c r="C92" t="s">
        <v>196</v>
      </c>
      <c r="D92" t="s">
        <v>195</v>
      </c>
      <c r="E92" t="s">
        <v>326</v>
      </c>
      <c r="F92">
        <v>0.62075832116186391</v>
      </c>
      <c r="G92">
        <v>0.73553653814264786</v>
      </c>
      <c r="H92">
        <v>0.73432996882520263</v>
      </c>
      <c r="I92">
        <v>0.97624599621633168</v>
      </c>
      <c r="J92">
        <v>0.99179841932716795</v>
      </c>
      <c r="K92">
        <v>0.9881464780202418</v>
      </c>
      <c r="L92">
        <v>2.3329319686935581</v>
      </c>
      <c r="M92">
        <v>2.2542386837587016</v>
      </c>
    </row>
    <row r="93" spans="1:13" x14ac:dyDescent="0.3">
      <c r="A93" t="s">
        <v>105</v>
      </c>
      <c r="B93" t="s">
        <v>164</v>
      </c>
      <c r="C93" t="s">
        <v>197</v>
      </c>
      <c r="D93" t="s">
        <v>195</v>
      </c>
      <c r="E93" t="s">
        <v>327</v>
      </c>
      <c r="F93">
        <v>59.342143755467326</v>
      </c>
      <c r="G93">
        <v>57.49919483599335</v>
      </c>
      <c r="H93">
        <v>58.033843028124679</v>
      </c>
      <c r="I93">
        <v>57.930848508910394</v>
      </c>
      <c r="J93">
        <v>57.669750827267421</v>
      </c>
      <c r="K93">
        <v>58.135504460583796</v>
      </c>
      <c r="L93">
        <v>58.522727272727273</v>
      </c>
      <c r="M93">
        <v>60.172457551951254</v>
      </c>
    </row>
    <row r="94" spans="1:13" x14ac:dyDescent="0.3">
      <c r="A94" t="s">
        <v>105</v>
      </c>
      <c r="B94" t="s">
        <v>165</v>
      </c>
      <c r="C94" t="s">
        <v>198</v>
      </c>
      <c r="D94" t="s">
        <v>186</v>
      </c>
      <c r="E94" t="s">
        <v>328</v>
      </c>
      <c r="F94">
        <v>917.05889283816191</v>
      </c>
      <c r="G94">
        <v>923.17221141536334</v>
      </c>
      <c r="H94">
        <v>929.75074841291826</v>
      </c>
      <c r="I94">
        <v>939.50499736992765</v>
      </c>
      <c r="J94">
        <v>946.37368467140459</v>
      </c>
      <c r="K94">
        <v>952.03679875577291</v>
      </c>
      <c r="L94">
        <v>954.14311286906036</v>
      </c>
      <c r="M94">
        <v>955.23787094666659</v>
      </c>
    </row>
    <row r="95" spans="1:13" x14ac:dyDescent="0.3">
      <c r="A95" t="s">
        <v>105</v>
      </c>
      <c r="B95" t="s">
        <v>166</v>
      </c>
      <c r="C95" t="s">
        <v>199</v>
      </c>
      <c r="D95" t="s">
        <v>186</v>
      </c>
      <c r="E95" t="s">
        <v>329</v>
      </c>
      <c r="F95">
        <v>9.0267985748082862E-4</v>
      </c>
      <c r="G95">
        <v>8.9852413531745304E-4</v>
      </c>
      <c r="H95">
        <v>8.9333773779020546E-4</v>
      </c>
      <c r="I95">
        <v>9.0339543463820659E-4</v>
      </c>
      <c r="J95">
        <v>8.9601497684201666E-4</v>
      </c>
      <c r="K95">
        <v>8.8343197872764803E-4</v>
      </c>
      <c r="L95">
        <v>8.7225193744439565E-4</v>
      </c>
      <c r="M95">
        <v>8.5742100074661612E-4</v>
      </c>
    </row>
    <row r="96" spans="1:13" x14ac:dyDescent="0.3">
      <c r="A96" t="s">
        <v>105</v>
      </c>
      <c r="B96" t="s">
        <v>210</v>
      </c>
      <c r="C96" t="s">
        <v>200</v>
      </c>
      <c r="D96" t="s">
        <v>201</v>
      </c>
      <c r="E96" t="s">
        <v>330</v>
      </c>
      <c r="F96">
        <v>101069.597154166</v>
      </c>
      <c r="G96">
        <v>99953.601654689701</v>
      </c>
      <c r="H96">
        <v>102307.014371554</v>
      </c>
      <c r="I96">
        <v>103367.087345901</v>
      </c>
      <c r="J96">
        <v>105258.061090387</v>
      </c>
      <c r="K96">
        <v>105401.21435662</v>
      </c>
      <c r="L96">
        <v>106304</v>
      </c>
      <c r="M96">
        <v>107426.704817348</v>
      </c>
    </row>
    <row r="97" spans="1:13" x14ac:dyDescent="0.3">
      <c r="A97" t="s">
        <v>105</v>
      </c>
      <c r="B97" t="s">
        <v>159</v>
      </c>
      <c r="C97" t="s">
        <v>202</v>
      </c>
      <c r="D97" t="s">
        <v>203</v>
      </c>
      <c r="E97" t="s">
        <v>331</v>
      </c>
      <c r="F97">
        <v>47.7</v>
      </c>
      <c r="G97">
        <v>45.2</v>
      </c>
      <c r="H97">
        <v>42.4</v>
      </c>
      <c r="I97">
        <v>41.415999999999997</v>
      </c>
      <c r="J97">
        <v>37.9</v>
      </c>
      <c r="K97">
        <v>40.125999999999998</v>
      </c>
      <c r="L97">
        <v>39.299999999999997</v>
      </c>
      <c r="M97">
        <v>38.299999999999997</v>
      </c>
    </row>
    <row r="98" spans="1:13" x14ac:dyDescent="0.3">
      <c r="A98" t="s">
        <v>105</v>
      </c>
      <c r="B98" t="s">
        <v>210</v>
      </c>
      <c r="C98" t="s">
        <v>211</v>
      </c>
      <c r="D98" t="s">
        <v>212</v>
      </c>
      <c r="E98" t="s">
        <v>330</v>
      </c>
      <c r="F98">
        <v>101069.597154166</v>
      </c>
      <c r="G98">
        <v>99953.601654689701</v>
      </c>
      <c r="H98">
        <v>102307.014371554</v>
      </c>
      <c r="I98">
        <v>103367.087345901</v>
      </c>
      <c r="J98">
        <v>105258.061090387</v>
      </c>
      <c r="K98">
        <v>105401.21435662</v>
      </c>
      <c r="L98">
        <v>106304</v>
      </c>
      <c r="M98">
        <v>107426.704817348</v>
      </c>
    </row>
    <row r="99" spans="1:13" x14ac:dyDescent="0.3">
      <c r="A99" t="s">
        <v>5</v>
      </c>
      <c r="B99" t="s">
        <v>172</v>
      </c>
      <c r="C99" t="s">
        <v>173</v>
      </c>
      <c r="D99" t="s">
        <v>174</v>
      </c>
      <c r="E99" t="s">
        <v>278</v>
      </c>
      <c r="F99">
        <v>130.33647877718494</v>
      </c>
      <c r="G99">
        <v>137.26980935030019</v>
      </c>
      <c r="H99">
        <v>151.71027428466164</v>
      </c>
      <c r="I99">
        <v>126.97950968806398</v>
      </c>
      <c r="J99">
        <v>108.93531123642903</v>
      </c>
      <c r="K99">
        <v>138.32403895196535</v>
      </c>
      <c r="L99">
        <v>139.10261556255213</v>
      </c>
      <c r="M99">
        <v>125.5268385503379</v>
      </c>
    </row>
    <row r="100" spans="1:13" x14ac:dyDescent="0.3">
      <c r="A100" t="s">
        <v>5</v>
      </c>
      <c r="B100" t="s">
        <v>175</v>
      </c>
      <c r="C100" t="s">
        <v>176</v>
      </c>
      <c r="D100" t="s">
        <v>174</v>
      </c>
      <c r="E100" t="s">
        <v>279</v>
      </c>
      <c r="F100">
        <v>120.40536295268038</v>
      </c>
      <c r="G100">
        <v>116.41791657249524</v>
      </c>
      <c r="H100">
        <v>136.58406545921005</v>
      </c>
      <c r="I100">
        <v>127.97661564632881</v>
      </c>
      <c r="J100">
        <v>153.02297600507742</v>
      </c>
      <c r="K100">
        <v>157.73238599751923</v>
      </c>
      <c r="L100">
        <v>179.45922908328041</v>
      </c>
      <c r="M100">
        <v>181.47951048008591</v>
      </c>
    </row>
    <row r="101" spans="1:13" x14ac:dyDescent="0.3">
      <c r="A101" t="s">
        <v>5</v>
      </c>
      <c r="B101" t="s">
        <v>177</v>
      </c>
      <c r="C101" t="s">
        <v>178</v>
      </c>
      <c r="D101" t="s">
        <v>174</v>
      </c>
      <c r="E101" t="s">
        <v>280</v>
      </c>
      <c r="F101">
        <v>44.173381130158148</v>
      </c>
      <c r="G101">
        <v>38.240876530490105</v>
      </c>
      <c r="H101">
        <v>39.848816872266617</v>
      </c>
      <c r="I101">
        <v>33.732184062397849</v>
      </c>
      <c r="J101">
        <v>29.641310490858135</v>
      </c>
      <c r="K101">
        <v>35.426920154686108</v>
      </c>
      <c r="L101">
        <v>31.639951422638514</v>
      </c>
      <c r="M101">
        <v>36.887655462726194</v>
      </c>
    </row>
    <row r="102" spans="1:13" x14ac:dyDescent="0.3">
      <c r="A102" t="s">
        <v>5</v>
      </c>
      <c r="B102" t="s">
        <v>179</v>
      </c>
      <c r="C102" t="s">
        <v>180</v>
      </c>
      <c r="D102" t="s">
        <v>174</v>
      </c>
      <c r="E102" t="s">
        <v>281</v>
      </c>
      <c r="F102">
        <v>164.57874408283851</v>
      </c>
      <c r="G102">
        <v>154.65879310298536</v>
      </c>
      <c r="H102">
        <v>176.43288233147666</v>
      </c>
      <c r="I102">
        <v>161.70879970872664</v>
      </c>
      <c r="J102">
        <v>182.66428649593556</v>
      </c>
      <c r="K102">
        <v>193.15930615220535</v>
      </c>
      <c r="L102">
        <v>211.09918050591892</v>
      </c>
      <c r="M102">
        <v>218.36716594281211</v>
      </c>
    </row>
    <row r="103" spans="1:13" x14ac:dyDescent="0.3">
      <c r="A103" t="s">
        <v>5</v>
      </c>
      <c r="B103" t="s">
        <v>181</v>
      </c>
      <c r="C103" t="s">
        <v>182</v>
      </c>
      <c r="D103" t="s">
        <v>174</v>
      </c>
      <c r="E103" t="s">
        <v>282</v>
      </c>
      <c r="F103">
        <v>250.74184172986531</v>
      </c>
      <c r="G103">
        <v>253.68772592279544</v>
      </c>
      <c r="H103">
        <v>288.29433974387166</v>
      </c>
      <c r="I103">
        <v>254.95612533439279</v>
      </c>
      <c r="J103">
        <v>261.95828724150647</v>
      </c>
      <c r="K103">
        <v>296.05642494948461</v>
      </c>
      <c r="L103">
        <v>318.56184464583254</v>
      </c>
      <c r="M103">
        <v>307.00634903042379</v>
      </c>
    </row>
    <row r="104" spans="1:13" x14ac:dyDescent="0.3">
      <c r="A104" t="s">
        <v>5</v>
      </c>
      <c r="B104" t="s">
        <v>183</v>
      </c>
      <c r="C104" t="s">
        <v>184</v>
      </c>
      <c r="D104" t="s">
        <v>174</v>
      </c>
      <c r="E104" t="s">
        <v>283</v>
      </c>
      <c r="F104">
        <v>294.91522286002345</v>
      </c>
      <c r="G104">
        <v>291.92860245328552</v>
      </c>
      <c r="H104">
        <v>328.1431566161383</v>
      </c>
      <c r="I104">
        <v>288.68830939679066</v>
      </c>
      <c r="J104">
        <v>291.5995977323646</v>
      </c>
      <c r="K104">
        <v>331.48334510417072</v>
      </c>
      <c r="L104">
        <v>350.20179606847103</v>
      </c>
      <c r="M104">
        <v>343.89400449314996</v>
      </c>
    </row>
    <row r="105" spans="1:13" x14ac:dyDescent="0.3">
      <c r="A105" t="s">
        <v>5</v>
      </c>
      <c r="B105" t="s">
        <v>156</v>
      </c>
      <c r="C105" t="s">
        <v>185</v>
      </c>
      <c r="D105" t="s">
        <v>186</v>
      </c>
      <c r="E105" t="s">
        <v>285</v>
      </c>
      <c r="F105">
        <v>1892916.70205859</v>
      </c>
      <c r="G105">
        <v>1915212</v>
      </c>
      <c r="H105">
        <v>1927812</v>
      </c>
      <c r="I105">
        <v>1937283.99999999</v>
      </c>
      <c r="J105">
        <v>1948051.5</v>
      </c>
      <c r="K105">
        <v>1962918</v>
      </c>
      <c r="L105">
        <v>1973727</v>
      </c>
      <c r="M105">
        <v>1986644</v>
      </c>
    </row>
    <row r="106" spans="1:13" x14ac:dyDescent="0.3">
      <c r="A106" t="s">
        <v>5</v>
      </c>
      <c r="B106" t="s">
        <v>158</v>
      </c>
      <c r="C106" t="s">
        <v>187</v>
      </c>
      <c r="D106" t="s">
        <v>188</v>
      </c>
      <c r="E106" t="s">
        <v>286</v>
      </c>
      <c r="F106">
        <v>38917.660000000003</v>
      </c>
      <c r="G106">
        <v>39138.6499999999</v>
      </c>
      <c r="H106">
        <v>39271.85</v>
      </c>
      <c r="I106">
        <v>39412.699999999997</v>
      </c>
      <c r="J106">
        <v>39407.17</v>
      </c>
      <c r="K106">
        <v>39442</v>
      </c>
      <c r="L106">
        <v>39541</v>
      </c>
      <c r="M106">
        <v>39621</v>
      </c>
    </row>
    <row r="107" spans="1:13" x14ac:dyDescent="0.3">
      <c r="A107" t="s">
        <v>5</v>
      </c>
      <c r="B107" t="s">
        <v>157</v>
      </c>
      <c r="C107" t="s">
        <v>189</v>
      </c>
      <c r="D107" t="s">
        <v>186</v>
      </c>
      <c r="E107" t="s">
        <v>287</v>
      </c>
      <c r="F107">
        <v>48.639016376076817</v>
      </c>
      <c r="G107">
        <v>48.934033238244162</v>
      </c>
      <c r="H107">
        <v>49.088902101632598</v>
      </c>
      <c r="I107">
        <v>49.153800678461259</v>
      </c>
      <c r="J107">
        <v>49.433935499555034</v>
      </c>
      <c r="K107">
        <v>49.76720247451955</v>
      </c>
      <c r="L107">
        <v>49.915960648440858</v>
      </c>
      <c r="M107">
        <v>50.141187753968858</v>
      </c>
    </row>
    <row r="108" spans="1:13" x14ac:dyDescent="0.3">
      <c r="A108" t="s">
        <v>5</v>
      </c>
      <c r="B108" t="s">
        <v>160</v>
      </c>
      <c r="C108" t="s">
        <v>190</v>
      </c>
      <c r="D108" t="s">
        <v>191</v>
      </c>
      <c r="E108" t="s">
        <v>284</v>
      </c>
      <c r="F108">
        <v>117737</v>
      </c>
      <c r="G108">
        <v>117941</v>
      </c>
      <c r="H108">
        <v>118904</v>
      </c>
      <c r="I108">
        <v>118960</v>
      </c>
      <c r="J108">
        <v>119298.79</v>
      </c>
      <c r="K108">
        <v>124815</v>
      </c>
      <c r="L108">
        <v>130149</v>
      </c>
      <c r="M108">
        <v>134721</v>
      </c>
    </row>
    <row r="109" spans="1:13" x14ac:dyDescent="0.3">
      <c r="A109" t="s">
        <v>5</v>
      </c>
      <c r="B109" t="s">
        <v>161</v>
      </c>
      <c r="C109" t="s">
        <v>192</v>
      </c>
      <c r="D109" t="s">
        <v>193</v>
      </c>
      <c r="E109" t="s">
        <v>288</v>
      </c>
      <c r="F109">
        <v>3.0252846651109033</v>
      </c>
      <c r="G109">
        <v>3.0134151280128543</v>
      </c>
      <c r="H109">
        <v>3.0277157811511302</v>
      </c>
      <c r="I109">
        <v>3.0183164309981301</v>
      </c>
      <c r="J109">
        <v>3.0273371571721595</v>
      </c>
      <c r="K109">
        <v>3.1645200547639574</v>
      </c>
      <c r="L109">
        <v>3.2914949040236716</v>
      </c>
      <c r="M109">
        <v>3.4002422957522525</v>
      </c>
    </row>
    <row r="110" spans="1:13" x14ac:dyDescent="0.3">
      <c r="A110" t="s">
        <v>5</v>
      </c>
      <c r="B110" t="s">
        <v>162</v>
      </c>
      <c r="C110" t="s">
        <v>194</v>
      </c>
      <c r="D110" t="s">
        <v>195</v>
      </c>
      <c r="E110" t="s">
        <v>289</v>
      </c>
      <c r="F110">
        <v>2.8385904022656931</v>
      </c>
      <c r="G110">
        <v>2.644655280178009</v>
      </c>
      <c r="H110">
        <v>2.6293691340127392</v>
      </c>
      <c r="I110">
        <v>2.5930913374644837</v>
      </c>
      <c r="J110">
        <v>2.5637052023787494</v>
      </c>
      <c r="K110">
        <v>2.6221690314528869</v>
      </c>
      <c r="L110">
        <v>2.5220975504735672</v>
      </c>
      <c r="M110">
        <v>2.4807008122440761</v>
      </c>
    </row>
    <row r="111" spans="1:13" x14ac:dyDescent="0.3">
      <c r="A111" t="s">
        <v>5</v>
      </c>
      <c r="B111" t="s">
        <v>163</v>
      </c>
      <c r="C111" t="s">
        <v>196</v>
      </c>
      <c r="D111" t="s">
        <v>195</v>
      </c>
      <c r="E111" t="s">
        <v>290</v>
      </c>
      <c r="F111">
        <v>11.812449886633706</v>
      </c>
      <c r="G111">
        <v>11.281823413053948</v>
      </c>
      <c r="H111">
        <v>13.259651382404547</v>
      </c>
      <c r="I111">
        <v>13.137828964708909</v>
      </c>
      <c r="J111">
        <v>13.231639262720222</v>
      </c>
      <c r="K111">
        <v>13.924192088772692</v>
      </c>
      <c r="L111">
        <v>14.876343855834968</v>
      </c>
      <c r="M111">
        <v>14.890246358327181</v>
      </c>
    </row>
    <row r="112" spans="1:13" x14ac:dyDescent="0.3">
      <c r="A112" t="s">
        <v>5</v>
      </c>
      <c r="B112" t="s">
        <v>164</v>
      </c>
      <c r="C112" t="s">
        <v>197</v>
      </c>
      <c r="D112" t="s">
        <v>195</v>
      </c>
      <c r="E112" t="s">
        <v>291</v>
      </c>
      <c r="F112">
        <v>80.764031405469325</v>
      </c>
      <c r="G112">
        <v>81.726009339741495</v>
      </c>
      <c r="H112">
        <v>82.224461065464965</v>
      </c>
      <c r="I112">
        <v>82.496970186028946</v>
      </c>
      <c r="J112">
        <v>82.312524235252738</v>
      </c>
      <c r="K112">
        <v>82.537156829371185</v>
      </c>
      <c r="L112">
        <v>83.027751603216927</v>
      </c>
      <c r="M112">
        <v>82.518963549707991</v>
      </c>
    </row>
    <row r="113" spans="1:13" x14ac:dyDescent="0.3">
      <c r="A113" t="s">
        <v>5</v>
      </c>
      <c r="B113" t="s">
        <v>165</v>
      </c>
      <c r="C113" t="s">
        <v>198</v>
      </c>
      <c r="D113" t="s">
        <v>186</v>
      </c>
      <c r="E113" t="s">
        <v>292</v>
      </c>
      <c r="F113">
        <v>1405.2834524479917</v>
      </c>
      <c r="G113">
        <v>1416.817593414155</v>
      </c>
      <c r="H113">
        <v>1423.0690351400897</v>
      </c>
      <c r="I113">
        <v>1434.8893920857392</v>
      </c>
      <c r="J113">
        <v>1451.5443932369533</v>
      </c>
      <c r="K113">
        <v>1469.33869533656</v>
      </c>
      <c r="L113">
        <v>1475.5619619485908</v>
      </c>
      <c r="M113">
        <v>1478.0726056099243</v>
      </c>
    </row>
    <row r="114" spans="1:13" x14ac:dyDescent="0.3">
      <c r="A114" t="s">
        <v>5</v>
      </c>
      <c r="B114" t="s">
        <v>166</v>
      </c>
      <c r="C114" t="s">
        <v>199</v>
      </c>
      <c r="D114" t="s">
        <v>186</v>
      </c>
      <c r="E114" t="s">
        <v>293</v>
      </c>
      <c r="F114">
        <v>1.9493726247895858E-4</v>
      </c>
      <c r="G114">
        <v>1.9214583033105474E-4</v>
      </c>
      <c r="H114">
        <v>1.9088998304813955E-4</v>
      </c>
      <c r="I114">
        <v>1.8892428781737828E-4</v>
      </c>
      <c r="J114">
        <v>1.873667097610099E-4</v>
      </c>
      <c r="K114">
        <v>1.8594765548025948E-4</v>
      </c>
      <c r="L114">
        <v>1.8492932406558759E-4</v>
      </c>
      <c r="M114">
        <v>1.8372692842804248E-4</v>
      </c>
    </row>
    <row r="115" spans="1:13" x14ac:dyDescent="0.3">
      <c r="A115" t="s">
        <v>5</v>
      </c>
      <c r="B115" t="s">
        <v>210</v>
      </c>
      <c r="C115" t="s">
        <v>200</v>
      </c>
      <c r="D115" t="s">
        <v>201</v>
      </c>
      <c r="E115" t="s">
        <v>294</v>
      </c>
      <c r="F115">
        <v>262533.12186399999</v>
      </c>
      <c r="G115">
        <v>281691.91107199999</v>
      </c>
      <c r="H115">
        <v>282099.00201356498</v>
      </c>
      <c r="I115">
        <v>285740.26520263398</v>
      </c>
      <c r="J115">
        <v>288944.13839263999</v>
      </c>
      <c r="K115">
        <v>292432.48565337801</v>
      </c>
      <c r="L115">
        <v>296193.98744535999</v>
      </c>
      <c r="M115">
        <v>297940</v>
      </c>
    </row>
    <row r="116" spans="1:13" x14ac:dyDescent="0.3">
      <c r="A116" t="s">
        <v>5</v>
      </c>
      <c r="B116" t="s">
        <v>159</v>
      </c>
      <c r="C116" t="s">
        <v>202</v>
      </c>
      <c r="D116" t="s">
        <v>203</v>
      </c>
      <c r="E116" t="s">
        <v>295</v>
      </c>
      <c r="F116">
        <v>101.53700000000001</v>
      </c>
      <c r="G116">
        <v>99.820999999999998</v>
      </c>
      <c r="H116">
        <v>112.312</v>
      </c>
      <c r="I116">
        <v>115.61799999999999</v>
      </c>
      <c r="J116">
        <v>121.611</v>
      </c>
      <c r="K116">
        <v>119.261</v>
      </c>
      <c r="L116">
        <v>119</v>
      </c>
      <c r="M116">
        <v>116.8</v>
      </c>
    </row>
    <row r="117" spans="1:13" x14ac:dyDescent="0.3">
      <c r="A117" t="s">
        <v>5</v>
      </c>
      <c r="B117" t="s">
        <v>210</v>
      </c>
      <c r="C117" t="s">
        <v>211</v>
      </c>
      <c r="D117" t="s">
        <v>212</v>
      </c>
      <c r="E117" t="s">
        <v>294</v>
      </c>
      <c r="F117">
        <v>262533.12186399999</v>
      </c>
      <c r="G117">
        <v>281691.91107199999</v>
      </c>
      <c r="H117">
        <v>282099.00201356498</v>
      </c>
      <c r="I117">
        <v>285740.26520263398</v>
      </c>
      <c r="J117">
        <v>288944.13839263999</v>
      </c>
      <c r="K117">
        <v>292432.48565337801</v>
      </c>
      <c r="L117">
        <v>296193.98744535999</v>
      </c>
      <c r="M117">
        <v>297940</v>
      </c>
    </row>
    <row r="118" spans="1:13" x14ac:dyDescent="0.3">
      <c r="A118" t="s">
        <v>8</v>
      </c>
      <c r="B118" t="s">
        <v>172</v>
      </c>
      <c r="C118" t="s">
        <v>173</v>
      </c>
      <c r="D118" t="s">
        <v>174</v>
      </c>
      <c r="E118" t="s">
        <v>332</v>
      </c>
      <c r="F118">
        <v>219.12560002477457</v>
      </c>
      <c r="G118">
        <v>291.37207701483999</v>
      </c>
      <c r="H118">
        <v>286.95846106889866</v>
      </c>
      <c r="I118">
        <v>302.45415625530933</v>
      </c>
      <c r="J118">
        <v>302.80988065247084</v>
      </c>
      <c r="K118">
        <v>310.41511826208864</v>
      </c>
      <c r="L118">
        <v>317.34545411573112</v>
      </c>
      <c r="M118">
        <v>341.55626828888467</v>
      </c>
    </row>
    <row r="119" spans="1:13" x14ac:dyDescent="0.3">
      <c r="A119" t="s">
        <v>8</v>
      </c>
      <c r="B119" t="s">
        <v>175</v>
      </c>
      <c r="C119" t="s">
        <v>176</v>
      </c>
      <c r="D119" t="s">
        <v>174</v>
      </c>
      <c r="E119" t="s">
        <v>333</v>
      </c>
      <c r="F119">
        <v>248.539051540477</v>
      </c>
      <c r="G119">
        <v>252.03285666384818</v>
      </c>
      <c r="H119">
        <v>253.58108609958956</v>
      </c>
      <c r="I119">
        <v>291.8437940625459</v>
      </c>
      <c r="J119">
        <v>307.98508369386275</v>
      </c>
      <c r="K119">
        <v>320.69836331536629</v>
      </c>
      <c r="L119">
        <v>312.50832713538563</v>
      </c>
      <c r="M119">
        <v>310.90866544627147</v>
      </c>
    </row>
    <row r="120" spans="1:13" x14ac:dyDescent="0.3">
      <c r="A120" t="s">
        <v>8</v>
      </c>
      <c r="B120" t="s">
        <v>177</v>
      </c>
      <c r="C120" t="s">
        <v>178</v>
      </c>
      <c r="D120" t="s">
        <v>174</v>
      </c>
      <c r="E120" t="s">
        <v>334</v>
      </c>
      <c r="F120">
        <v>84.179292745427205</v>
      </c>
      <c r="G120">
        <v>86.194286971527191</v>
      </c>
      <c r="H120">
        <v>98.627440162271782</v>
      </c>
      <c r="I120">
        <v>120.31029079969919</v>
      </c>
      <c r="J120">
        <v>158.96873926788683</v>
      </c>
      <c r="K120">
        <v>185.10419515798114</v>
      </c>
      <c r="L120">
        <v>142.80211554587299</v>
      </c>
      <c r="M120">
        <v>110.60740369558407</v>
      </c>
    </row>
    <row r="121" spans="1:13" x14ac:dyDescent="0.3">
      <c r="A121" t="s">
        <v>8</v>
      </c>
      <c r="B121" t="s">
        <v>179</v>
      </c>
      <c r="C121" t="s">
        <v>180</v>
      </c>
      <c r="D121" t="s">
        <v>174</v>
      </c>
      <c r="E121" t="s">
        <v>335</v>
      </c>
      <c r="F121">
        <v>332.71834428590421</v>
      </c>
      <c r="G121">
        <v>338.22714363537534</v>
      </c>
      <c r="H121">
        <v>352.20852626186132</v>
      </c>
      <c r="I121">
        <v>412.1540848622451</v>
      </c>
      <c r="J121">
        <v>466.95382296174955</v>
      </c>
      <c r="K121">
        <v>505.8025584733474</v>
      </c>
      <c r="L121">
        <v>455.31044268125862</v>
      </c>
      <c r="M121">
        <v>421.51606914185555</v>
      </c>
    </row>
    <row r="122" spans="1:13" x14ac:dyDescent="0.3">
      <c r="A122" t="s">
        <v>8</v>
      </c>
      <c r="B122" t="s">
        <v>181</v>
      </c>
      <c r="C122" t="s">
        <v>182</v>
      </c>
      <c r="D122" t="s">
        <v>174</v>
      </c>
      <c r="E122" t="s">
        <v>336</v>
      </c>
      <c r="F122">
        <v>467.66465156525157</v>
      </c>
      <c r="G122">
        <v>543.40493367868817</v>
      </c>
      <c r="H122">
        <v>540.53954716848818</v>
      </c>
      <c r="I122">
        <v>594.29795031785522</v>
      </c>
      <c r="J122">
        <v>610.79496434633359</v>
      </c>
      <c r="K122">
        <v>631.11348157745488</v>
      </c>
      <c r="L122">
        <v>629.85378125111674</v>
      </c>
      <c r="M122">
        <v>652.46493373515614</v>
      </c>
    </row>
    <row r="123" spans="1:13" x14ac:dyDescent="0.3">
      <c r="A123" t="s">
        <v>8</v>
      </c>
      <c r="B123" t="s">
        <v>183</v>
      </c>
      <c r="C123" t="s">
        <v>184</v>
      </c>
      <c r="D123" t="s">
        <v>174</v>
      </c>
      <c r="E123" t="s">
        <v>337</v>
      </c>
      <c r="F123">
        <v>551.84394431067881</v>
      </c>
      <c r="G123">
        <v>629.59922065021533</v>
      </c>
      <c r="H123">
        <v>639.16698733075998</v>
      </c>
      <c r="I123">
        <v>714.60824111755437</v>
      </c>
      <c r="J123">
        <v>769.76370361422039</v>
      </c>
      <c r="K123">
        <v>816.21767673543604</v>
      </c>
      <c r="L123">
        <v>772.65589679698974</v>
      </c>
      <c r="M123">
        <v>763.07233743074016</v>
      </c>
    </row>
    <row r="124" spans="1:13" x14ac:dyDescent="0.3">
      <c r="A124" t="s">
        <v>8</v>
      </c>
      <c r="B124" t="s">
        <v>156</v>
      </c>
      <c r="C124" t="s">
        <v>185</v>
      </c>
      <c r="D124" t="s">
        <v>186</v>
      </c>
      <c r="E124" t="s">
        <v>339</v>
      </c>
      <c r="F124">
        <v>5598146</v>
      </c>
      <c r="G124">
        <v>5626013</v>
      </c>
      <c r="H124">
        <v>5654531</v>
      </c>
      <c r="I124">
        <v>5689333</v>
      </c>
      <c r="J124">
        <v>5744204</v>
      </c>
      <c r="K124">
        <v>5795378</v>
      </c>
      <c r="L124">
        <v>5838399</v>
      </c>
      <c r="M124">
        <v>5899939</v>
      </c>
    </row>
    <row r="125" spans="1:13" x14ac:dyDescent="0.3">
      <c r="A125" t="s">
        <v>8</v>
      </c>
      <c r="B125" t="s">
        <v>158</v>
      </c>
      <c r="C125" t="s">
        <v>187</v>
      </c>
      <c r="D125" t="s">
        <v>188</v>
      </c>
      <c r="E125" t="s">
        <v>340</v>
      </c>
      <c r="F125">
        <v>108657.14</v>
      </c>
      <c r="G125">
        <v>108758.58</v>
      </c>
      <c r="H125">
        <v>108748.4099999999</v>
      </c>
      <c r="I125">
        <v>108799.55</v>
      </c>
      <c r="J125">
        <v>108844.48</v>
      </c>
      <c r="K125">
        <v>108901.66</v>
      </c>
      <c r="L125">
        <v>108980.01</v>
      </c>
      <c r="M125">
        <v>109063.67</v>
      </c>
    </row>
    <row r="126" spans="1:13" x14ac:dyDescent="0.3">
      <c r="A126" t="s">
        <v>8</v>
      </c>
      <c r="B126" t="s">
        <v>157</v>
      </c>
      <c r="C126" t="s">
        <v>189</v>
      </c>
      <c r="D126" t="s">
        <v>186</v>
      </c>
      <c r="E126" t="s">
        <v>341</v>
      </c>
      <c r="F126">
        <v>51.521197778627339</v>
      </c>
      <c r="G126">
        <v>51.729371604520765</v>
      </c>
      <c r="H126">
        <v>51.996447580245132</v>
      </c>
      <c r="I126">
        <v>52.291879883694371</v>
      </c>
      <c r="J126">
        <v>52.774417223546848</v>
      </c>
      <c r="K126">
        <v>53.216617634662313</v>
      </c>
      <c r="L126">
        <v>53.573118593033719</v>
      </c>
      <c r="M126">
        <v>54.096281557369196</v>
      </c>
    </row>
    <row r="127" spans="1:13" x14ac:dyDescent="0.3">
      <c r="A127" t="s">
        <v>8</v>
      </c>
      <c r="B127" t="s">
        <v>160</v>
      </c>
      <c r="C127" t="s">
        <v>190</v>
      </c>
      <c r="D127" t="s">
        <v>191</v>
      </c>
      <c r="E127" t="s">
        <v>338</v>
      </c>
      <c r="F127">
        <v>130295</v>
      </c>
      <c r="G127">
        <v>130403</v>
      </c>
      <c r="H127">
        <v>130499</v>
      </c>
      <c r="I127">
        <v>130597</v>
      </c>
      <c r="J127">
        <v>133535</v>
      </c>
      <c r="K127">
        <v>138658</v>
      </c>
      <c r="L127">
        <v>140419.71542215699</v>
      </c>
      <c r="M127">
        <v>141475</v>
      </c>
    </row>
    <row r="128" spans="1:13" x14ac:dyDescent="0.3">
      <c r="A128" t="s">
        <v>8</v>
      </c>
      <c r="B128" t="s">
        <v>161</v>
      </c>
      <c r="C128" t="s">
        <v>192</v>
      </c>
      <c r="D128" t="s">
        <v>193</v>
      </c>
      <c r="E128" t="s">
        <v>342</v>
      </c>
      <c r="F128">
        <v>1.1991388692910563</v>
      </c>
      <c r="G128">
        <v>1.1990134479504972</v>
      </c>
      <c r="H128">
        <v>1.2000083495473646</v>
      </c>
      <c r="I128">
        <v>1.2003450381917939</v>
      </c>
      <c r="J128">
        <v>1.2268421880466516</v>
      </c>
      <c r="K128">
        <v>1.2732404630012066</v>
      </c>
      <c r="L128">
        <v>1.2884905720063431</v>
      </c>
      <c r="M128">
        <v>1.2971780612187358</v>
      </c>
    </row>
    <row r="129" spans="1:13" x14ac:dyDescent="0.3">
      <c r="A129" t="s">
        <v>8</v>
      </c>
      <c r="B129" t="s">
        <v>162</v>
      </c>
      <c r="C129" t="s">
        <v>194</v>
      </c>
      <c r="D129" t="s">
        <v>195</v>
      </c>
      <c r="E129" t="s">
        <v>343</v>
      </c>
      <c r="F129">
        <v>0.65558155124492257</v>
      </c>
      <c r="G129">
        <v>0.70559217481621606</v>
      </c>
      <c r="H129">
        <v>0.69908836295557053</v>
      </c>
      <c r="I129">
        <v>0.67702295686026859</v>
      </c>
      <c r="J129">
        <v>0.67789070521153427</v>
      </c>
      <c r="K129">
        <v>0.68273267613044686</v>
      </c>
      <c r="L129">
        <v>0.67751728138075618</v>
      </c>
      <c r="M129">
        <v>0.66317048660794142</v>
      </c>
    </row>
    <row r="130" spans="1:13" x14ac:dyDescent="0.3">
      <c r="A130" t="s">
        <v>8</v>
      </c>
      <c r="B130" t="s">
        <v>163</v>
      </c>
      <c r="C130" t="s">
        <v>196</v>
      </c>
      <c r="D130" t="s">
        <v>195</v>
      </c>
      <c r="E130" t="s">
        <v>344</v>
      </c>
      <c r="F130">
        <v>35.668485187314694</v>
      </c>
      <c r="G130">
        <v>37.913133077077831</v>
      </c>
      <c r="H130">
        <v>62.849106897186623</v>
      </c>
      <c r="I130">
        <v>85.600352061109504</v>
      </c>
      <c r="J130">
        <v>85.542159034395155</v>
      </c>
      <c r="K130">
        <v>85.629575984699116</v>
      </c>
      <c r="L130">
        <v>85.849013088453347</v>
      </c>
      <c r="M130">
        <v>86.136308884315184</v>
      </c>
    </row>
    <row r="131" spans="1:13" x14ac:dyDescent="0.3">
      <c r="A131" t="s">
        <v>8</v>
      </c>
      <c r="B131" t="s">
        <v>164</v>
      </c>
      <c r="C131" t="s">
        <v>197</v>
      </c>
      <c r="D131" t="s">
        <v>195</v>
      </c>
      <c r="E131" t="s">
        <v>345</v>
      </c>
      <c r="F131">
        <v>94.179320797110861</v>
      </c>
      <c r="G131">
        <v>93.853305539834679</v>
      </c>
      <c r="H131">
        <v>93.906340616600588</v>
      </c>
      <c r="I131">
        <v>94.417806054223746</v>
      </c>
      <c r="J131">
        <v>94.591475263122675</v>
      </c>
      <c r="K131">
        <v>94.314056830784835</v>
      </c>
      <c r="L131">
        <v>94.201053244804456</v>
      </c>
      <c r="M131">
        <v>94.282603731139417</v>
      </c>
    </row>
    <row r="132" spans="1:13" x14ac:dyDescent="0.3">
      <c r="A132" t="s">
        <v>8</v>
      </c>
      <c r="B132" t="s">
        <v>165</v>
      </c>
      <c r="C132" t="s">
        <v>198</v>
      </c>
      <c r="D132" t="s">
        <v>186</v>
      </c>
      <c r="E132" t="s">
        <v>346</v>
      </c>
      <c r="F132">
        <v>4609.7449978559252</v>
      </c>
      <c r="G132">
        <v>4679.6101617260947</v>
      </c>
      <c r="H132">
        <v>4754.674060172385</v>
      </c>
      <c r="I132">
        <v>4841.8042734400315</v>
      </c>
      <c r="J132">
        <v>4938.003429481143</v>
      </c>
      <c r="K132">
        <v>5006.23452751268</v>
      </c>
      <c r="L132">
        <v>5047.5615430639709</v>
      </c>
      <c r="M132">
        <v>5120.7452369006569</v>
      </c>
    </row>
    <row r="133" spans="1:13" x14ac:dyDescent="0.3">
      <c r="A133" t="s">
        <v>8</v>
      </c>
      <c r="B133" t="s">
        <v>166</v>
      </c>
      <c r="C133" t="s">
        <v>199</v>
      </c>
      <c r="D133" t="s">
        <v>186</v>
      </c>
      <c r="E133" t="s">
        <v>347</v>
      </c>
      <c r="F133">
        <v>6.2520698817072654E-5</v>
      </c>
      <c r="G133">
        <v>6.2211018708986269E-5</v>
      </c>
      <c r="H133">
        <v>6.189726433545063E-5</v>
      </c>
      <c r="I133">
        <v>6.1167099904329728E-5</v>
      </c>
      <c r="J133">
        <v>6.0930983648909403E-5</v>
      </c>
      <c r="K133">
        <v>6.0565505822053365E-5</v>
      </c>
      <c r="L133">
        <v>6.0119221039877541E-5</v>
      </c>
      <c r="M133">
        <v>6.0000620345396791E-5</v>
      </c>
    </row>
    <row r="134" spans="1:13" x14ac:dyDescent="0.3">
      <c r="A134" t="s">
        <v>8</v>
      </c>
      <c r="B134" t="s">
        <v>210</v>
      </c>
      <c r="C134" t="s">
        <v>200</v>
      </c>
      <c r="D134" t="s">
        <v>201</v>
      </c>
      <c r="E134" t="s">
        <v>348</v>
      </c>
      <c r="F134">
        <v>905791.2</v>
      </c>
      <c r="G134">
        <v>916517.14736516494</v>
      </c>
      <c r="H134">
        <v>925393.53322649898</v>
      </c>
      <c r="I134">
        <v>932932.576427961</v>
      </c>
      <c r="J134">
        <v>967610.96597218001</v>
      </c>
      <c r="K134">
        <v>960571.53308466799</v>
      </c>
      <c r="L134">
        <v>970143.985069733</v>
      </c>
      <c r="M134">
        <v>955325.48458737705</v>
      </c>
    </row>
    <row r="135" spans="1:13" x14ac:dyDescent="0.3">
      <c r="A135" t="s">
        <v>8</v>
      </c>
      <c r="B135" t="s">
        <v>159</v>
      </c>
      <c r="C135" t="s">
        <v>202</v>
      </c>
      <c r="D135" t="s">
        <v>203</v>
      </c>
      <c r="E135" t="s">
        <v>349</v>
      </c>
      <c r="F135">
        <v>380.70872449341698</v>
      </c>
      <c r="G135">
        <v>375.22385306781899</v>
      </c>
      <c r="H135">
        <v>359.99163745267703</v>
      </c>
      <c r="I135">
        <v>361.31282408149798</v>
      </c>
      <c r="J135">
        <v>391.96290048470598</v>
      </c>
      <c r="K135">
        <v>382.563855393425</v>
      </c>
      <c r="L135">
        <v>366.2</v>
      </c>
      <c r="M135">
        <v>373.813362474077</v>
      </c>
    </row>
    <row r="136" spans="1:13" x14ac:dyDescent="0.3">
      <c r="A136" t="s">
        <v>8</v>
      </c>
      <c r="B136" t="s">
        <v>210</v>
      </c>
      <c r="C136" t="s">
        <v>211</v>
      </c>
      <c r="D136" t="s">
        <v>212</v>
      </c>
      <c r="E136" t="s">
        <v>348</v>
      </c>
      <c r="F136">
        <v>905791.2</v>
      </c>
      <c r="G136">
        <v>916517.14736516494</v>
      </c>
      <c r="H136">
        <v>925393.53322649898</v>
      </c>
      <c r="I136">
        <v>932932.576427961</v>
      </c>
      <c r="J136">
        <v>967610.96597218001</v>
      </c>
      <c r="K136">
        <v>960571.53308466799</v>
      </c>
      <c r="L136">
        <v>970143.985069733</v>
      </c>
      <c r="M136">
        <v>955325.48458737705</v>
      </c>
    </row>
    <row r="137" spans="1:13" x14ac:dyDescent="0.3">
      <c r="A137" t="s">
        <v>4</v>
      </c>
      <c r="B137" t="s">
        <v>172</v>
      </c>
      <c r="C137" t="s">
        <v>173</v>
      </c>
      <c r="D137" t="s">
        <v>174</v>
      </c>
      <c r="E137" t="s">
        <v>260</v>
      </c>
      <c r="F137">
        <v>179.69447742095102</v>
      </c>
      <c r="G137">
        <v>185.57112483495249</v>
      </c>
      <c r="H137">
        <v>180.34423933924577</v>
      </c>
      <c r="I137">
        <v>175.56131395179492</v>
      </c>
      <c r="J137">
        <v>171.28352094195486</v>
      </c>
      <c r="K137">
        <v>181.18575448979811</v>
      </c>
      <c r="L137">
        <v>184.83160191770423</v>
      </c>
      <c r="M137">
        <v>187.28864321168223</v>
      </c>
    </row>
    <row r="138" spans="1:13" x14ac:dyDescent="0.3">
      <c r="A138" t="s">
        <v>4</v>
      </c>
      <c r="B138" t="s">
        <v>175</v>
      </c>
      <c r="C138" t="s">
        <v>176</v>
      </c>
      <c r="D138" t="s">
        <v>174</v>
      </c>
      <c r="E138" t="s">
        <v>261</v>
      </c>
      <c r="F138">
        <v>212.09704260789698</v>
      </c>
      <c r="G138">
        <v>236.72718115399294</v>
      </c>
      <c r="H138">
        <v>264.74478524775503</v>
      </c>
      <c r="I138">
        <v>276.14522055023099</v>
      </c>
      <c r="J138">
        <v>314.81605820831061</v>
      </c>
      <c r="K138">
        <v>315.60383849456758</v>
      </c>
      <c r="L138">
        <v>284.19939337997374</v>
      </c>
      <c r="M138">
        <v>225.21320459384827</v>
      </c>
    </row>
    <row r="139" spans="1:13" x14ac:dyDescent="0.3">
      <c r="A139" t="s">
        <v>4</v>
      </c>
      <c r="B139" t="s">
        <v>177</v>
      </c>
      <c r="C139" t="s">
        <v>178</v>
      </c>
      <c r="D139" t="s">
        <v>174</v>
      </c>
      <c r="E139" t="s">
        <v>262</v>
      </c>
      <c r="F139">
        <v>55.779467739574272</v>
      </c>
      <c r="G139">
        <v>54.301784517853399</v>
      </c>
      <c r="H139">
        <v>42.683909810506229</v>
      </c>
      <c r="I139">
        <v>55.037896832646574</v>
      </c>
      <c r="J139">
        <v>55.67872862535377</v>
      </c>
      <c r="K139">
        <v>51.137170190105003</v>
      </c>
      <c r="L139">
        <v>50.520206266703148</v>
      </c>
      <c r="M139">
        <v>68.722566013245142</v>
      </c>
    </row>
    <row r="140" spans="1:13" x14ac:dyDescent="0.3">
      <c r="A140" t="s">
        <v>4</v>
      </c>
      <c r="B140" t="s">
        <v>179</v>
      </c>
      <c r="C140" t="s">
        <v>180</v>
      </c>
      <c r="D140" t="s">
        <v>174</v>
      </c>
      <c r="E140" t="s">
        <v>263</v>
      </c>
      <c r="F140">
        <v>267.87651034747125</v>
      </c>
      <c r="G140">
        <v>291.02896567184632</v>
      </c>
      <c r="H140">
        <v>307.42869505826127</v>
      </c>
      <c r="I140">
        <v>331.18311738287758</v>
      </c>
      <c r="J140">
        <v>370.49478683366436</v>
      </c>
      <c r="K140">
        <v>366.74100868467258</v>
      </c>
      <c r="L140">
        <v>334.7195996466769</v>
      </c>
      <c r="M140">
        <v>293.93577060709345</v>
      </c>
    </row>
    <row r="141" spans="1:13" x14ac:dyDescent="0.3">
      <c r="A141" t="s">
        <v>4</v>
      </c>
      <c r="B141" t="s">
        <v>181</v>
      </c>
      <c r="C141" t="s">
        <v>182</v>
      </c>
      <c r="D141" t="s">
        <v>174</v>
      </c>
      <c r="E141" t="s">
        <v>264</v>
      </c>
      <c r="F141">
        <v>391.79152002884803</v>
      </c>
      <c r="G141">
        <v>422.29830598894546</v>
      </c>
      <c r="H141">
        <v>445.08902458700084</v>
      </c>
      <c r="I141">
        <v>451.70653450202587</v>
      </c>
      <c r="J141">
        <v>486.09957915026547</v>
      </c>
      <c r="K141">
        <v>496.7895929843657</v>
      </c>
      <c r="L141">
        <v>469.03099529767798</v>
      </c>
      <c r="M141">
        <v>412.50184780553047</v>
      </c>
    </row>
    <row r="142" spans="1:13" x14ac:dyDescent="0.3">
      <c r="A142" t="s">
        <v>4</v>
      </c>
      <c r="B142" t="s">
        <v>183</v>
      </c>
      <c r="C142" t="s">
        <v>184</v>
      </c>
      <c r="D142" t="s">
        <v>174</v>
      </c>
      <c r="E142" t="s">
        <v>265</v>
      </c>
      <c r="F142">
        <v>447.5709877684223</v>
      </c>
      <c r="G142">
        <v>476.60009050679884</v>
      </c>
      <c r="H142">
        <v>487.77293439750707</v>
      </c>
      <c r="I142">
        <v>506.74443133467247</v>
      </c>
      <c r="J142">
        <v>541.77830777561928</v>
      </c>
      <c r="K142">
        <v>547.92676317447069</v>
      </c>
      <c r="L142">
        <v>519.55120156438113</v>
      </c>
      <c r="M142">
        <v>481.22441381877559</v>
      </c>
    </row>
    <row r="143" spans="1:13" x14ac:dyDescent="0.3">
      <c r="A143" t="s">
        <v>4</v>
      </c>
      <c r="B143" t="s">
        <v>156</v>
      </c>
      <c r="C143" t="s">
        <v>185</v>
      </c>
      <c r="D143" t="s">
        <v>186</v>
      </c>
      <c r="E143" t="s">
        <v>267</v>
      </c>
      <c r="F143">
        <v>3214621</v>
      </c>
      <c r="G143">
        <v>3224149</v>
      </c>
      <c r="H143">
        <v>3234092</v>
      </c>
      <c r="I143">
        <v>3246474</v>
      </c>
      <c r="J143">
        <v>3268339.5</v>
      </c>
      <c r="K143">
        <v>3289691</v>
      </c>
      <c r="L143">
        <v>3315665</v>
      </c>
      <c r="M143">
        <v>3342033</v>
      </c>
    </row>
    <row r="144" spans="1:13" x14ac:dyDescent="0.3">
      <c r="A144" t="s">
        <v>4</v>
      </c>
      <c r="B144" t="s">
        <v>158</v>
      </c>
      <c r="C144" t="s">
        <v>187</v>
      </c>
      <c r="D144" t="s">
        <v>188</v>
      </c>
      <c r="E144" t="s">
        <v>268</v>
      </c>
      <c r="F144">
        <v>76637.780333813105</v>
      </c>
      <c r="G144">
        <v>76745.4793074138</v>
      </c>
      <c r="H144">
        <v>76997.599098396895</v>
      </c>
      <c r="I144">
        <v>77100.743257196998</v>
      </c>
      <c r="J144">
        <v>77192.356066762703</v>
      </c>
      <c r="K144">
        <v>77331</v>
      </c>
      <c r="L144">
        <v>77339</v>
      </c>
      <c r="M144">
        <v>78490</v>
      </c>
    </row>
    <row r="145" spans="1:13" x14ac:dyDescent="0.3">
      <c r="A145" t="s">
        <v>4</v>
      </c>
      <c r="B145" t="s">
        <v>157</v>
      </c>
      <c r="C145" t="s">
        <v>189</v>
      </c>
      <c r="D145" t="s">
        <v>186</v>
      </c>
      <c r="E145" t="s">
        <v>269</v>
      </c>
      <c r="F145">
        <v>41.945643336719755</v>
      </c>
      <c r="G145">
        <v>42.010930534230688</v>
      </c>
      <c r="H145">
        <v>42.002504465978014</v>
      </c>
      <c r="I145">
        <v>42.106909257284713</v>
      </c>
      <c r="J145">
        <v>42.340196186954756</v>
      </c>
      <c r="K145">
        <v>42.540391304910059</v>
      </c>
      <c r="L145">
        <v>42.871836977462856</v>
      </c>
      <c r="M145">
        <v>42.579092878073638</v>
      </c>
    </row>
    <row r="146" spans="1:13" x14ac:dyDescent="0.3">
      <c r="A146" t="s">
        <v>4</v>
      </c>
      <c r="B146" t="s">
        <v>160</v>
      </c>
      <c r="C146" t="s">
        <v>190</v>
      </c>
      <c r="D146" t="s">
        <v>191</v>
      </c>
      <c r="E146" t="s">
        <v>266</v>
      </c>
      <c r="F146">
        <v>83004</v>
      </c>
      <c r="G146">
        <v>83004</v>
      </c>
      <c r="H146">
        <v>83004</v>
      </c>
      <c r="I146">
        <v>83059</v>
      </c>
      <c r="J146">
        <v>83107</v>
      </c>
      <c r="K146">
        <v>84063.604999999996</v>
      </c>
      <c r="L146">
        <v>89287</v>
      </c>
      <c r="M146">
        <v>98317</v>
      </c>
    </row>
    <row r="147" spans="1:13" x14ac:dyDescent="0.3">
      <c r="A147" t="s">
        <v>4</v>
      </c>
      <c r="B147" t="s">
        <v>161</v>
      </c>
      <c r="C147" t="s">
        <v>192</v>
      </c>
      <c r="D147" t="s">
        <v>193</v>
      </c>
      <c r="E147" t="s">
        <v>270</v>
      </c>
      <c r="F147">
        <v>1.0830689463924632</v>
      </c>
      <c r="G147">
        <v>1.0815490469154136</v>
      </c>
      <c r="H147">
        <v>1.0780076388346524</v>
      </c>
      <c r="I147">
        <v>1.0772788496075467</v>
      </c>
      <c r="J147">
        <v>1.0766221454378435</v>
      </c>
      <c r="K147">
        <v>1.0870621742897415</v>
      </c>
      <c r="L147">
        <v>1.1544886797088145</v>
      </c>
      <c r="M147">
        <v>1.2526054274429863</v>
      </c>
    </row>
    <row r="148" spans="1:13" x14ac:dyDescent="0.3">
      <c r="A148" t="s">
        <v>4</v>
      </c>
      <c r="B148" t="s">
        <v>162</v>
      </c>
      <c r="C148" t="s">
        <v>194</v>
      </c>
      <c r="D148" t="s">
        <v>195</v>
      </c>
      <c r="E148" t="s">
        <v>271</v>
      </c>
      <c r="F148">
        <v>1.4242900895953732</v>
      </c>
      <c r="G148">
        <v>1.407857784037186</v>
      </c>
      <c r="H148">
        <v>1.4735636019048211</v>
      </c>
      <c r="I148">
        <v>1.4432281176858428</v>
      </c>
      <c r="J148">
        <v>1.4555159160468507</v>
      </c>
      <c r="K148">
        <v>1.4217100889986023</v>
      </c>
      <c r="L148">
        <v>1.3858741204247618</v>
      </c>
      <c r="M148">
        <v>1.3650600194058939</v>
      </c>
    </row>
    <row r="149" spans="1:13" x14ac:dyDescent="0.3">
      <c r="A149" t="s">
        <v>4</v>
      </c>
      <c r="B149" t="s">
        <v>163</v>
      </c>
      <c r="C149" t="s">
        <v>196</v>
      </c>
      <c r="D149" t="s">
        <v>195</v>
      </c>
      <c r="E149" t="s">
        <v>272</v>
      </c>
      <c r="F149">
        <v>40.190029378788353</v>
      </c>
      <c r="G149">
        <v>39.789304494481122</v>
      </c>
      <c r="H149">
        <v>42.650643528116753</v>
      </c>
      <c r="I149">
        <v>44.590587945037626</v>
      </c>
      <c r="J149">
        <v>43.807808260874971</v>
      </c>
      <c r="K149">
        <v>44.540434961032297</v>
      </c>
      <c r="L149">
        <v>45.452943070143789</v>
      </c>
      <c r="M149">
        <v>46.538156165614851</v>
      </c>
    </row>
    <row r="150" spans="1:13" x14ac:dyDescent="0.3">
      <c r="A150" t="s">
        <v>4</v>
      </c>
      <c r="B150" t="s">
        <v>164</v>
      </c>
      <c r="C150" t="s">
        <v>197</v>
      </c>
      <c r="D150" t="s">
        <v>195</v>
      </c>
      <c r="E150" t="s">
        <v>273</v>
      </c>
      <c r="F150">
        <v>89.588213688066858</v>
      </c>
      <c r="G150">
        <v>89.829506871112514</v>
      </c>
      <c r="H150">
        <v>89.458539635967725</v>
      </c>
      <c r="I150">
        <v>89.832921140475435</v>
      </c>
      <c r="J150">
        <v>89.655302762258785</v>
      </c>
      <c r="K150">
        <v>89.565314013525011</v>
      </c>
      <c r="L150">
        <v>89.490361027472048</v>
      </c>
      <c r="M150">
        <v>89.558952241014268</v>
      </c>
    </row>
    <row r="151" spans="1:13" x14ac:dyDescent="0.3">
      <c r="A151" t="s">
        <v>4</v>
      </c>
      <c r="B151" t="s">
        <v>165</v>
      </c>
      <c r="C151" t="s">
        <v>198</v>
      </c>
      <c r="D151" t="s">
        <v>186</v>
      </c>
      <c r="E151" t="s">
        <v>274</v>
      </c>
      <c r="F151">
        <v>1709.7936746011335</v>
      </c>
      <c r="G151">
        <v>1723.7123543510804</v>
      </c>
      <c r="H151">
        <v>1730.5644005843305</v>
      </c>
      <c r="I151">
        <v>1741.2248704255971</v>
      </c>
      <c r="J151">
        <v>1761.2371427305172</v>
      </c>
      <c r="K151">
        <v>1783.728681245012</v>
      </c>
      <c r="L151">
        <v>1795.2237713961256</v>
      </c>
      <c r="M151">
        <v>1802.8150184616343</v>
      </c>
    </row>
    <row r="152" spans="1:13" x14ac:dyDescent="0.3">
      <c r="A152" t="s">
        <v>4</v>
      </c>
      <c r="B152" t="s">
        <v>166</v>
      </c>
      <c r="C152" t="s">
        <v>199</v>
      </c>
      <c r="D152" t="s">
        <v>186</v>
      </c>
      <c r="E152" t="s">
        <v>275</v>
      </c>
      <c r="F152">
        <v>1.7762591608777521E-4</v>
      </c>
      <c r="G152">
        <v>1.7679083689990755E-4</v>
      </c>
      <c r="H152">
        <v>1.7624730527146415E-4</v>
      </c>
      <c r="I152">
        <v>1.7465102138504728E-4</v>
      </c>
      <c r="J152">
        <v>1.7378855531991093E-4</v>
      </c>
      <c r="K152">
        <v>1.7235661343269017E-4</v>
      </c>
      <c r="L152">
        <v>1.7130801815020517E-4</v>
      </c>
      <c r="M152">
        <v>1.7025564977964013E-4</v>
      </c>
    </row>
    <row r="153" spans="1:13" x14ac:dyDescent="0.3">
      <c r="A153" t="s">
        <v>4</v>
      </c>
      <c r="B153" t="s">
        <v>210</v>
      </c>
      <c r="C153" t="s">
        <v>200</v>
      </c>
      <c r="D153" t="s">
        <v>201</v>
      </c>
      <c r="E153" t="s">
        <v>276</v>
      </c>
      <c r="F153">
        <v>520728.71797005401</v>
      </c>
      <c r="G153">
        <v>539578.97742377105</v>
      </c>
      <c r="H153">
        <v>527276.62581953395</v>
      </c>
      <c r="I153">
        <v>528452.44496618805</v>
      </c>
      <c r="J153">
        <v>525612.11618507898</v>
      </c>
      <c r="K153">
        <v>537708.88442341401</v>
      </c>
      <c r="L153">
        <v>546892.69000325003</v>
      </c>
      <c r="M153">
        <v>550281.45140341995</v>
      </c>
    </row>
    <row r="154" spans="1:13" x14ac:dyDescent="0.3">
      <c r="A154" t="s">
        <v>4</v>
      </c>
      <c r="B154" t="s">
        <v>159</v>
      </c>
      <c r="C154" t="s">
        <v>202</v>
      </c>
      <c r="D154" t="s">
        <v>203</v>
      </c>
      <c r="E154" t="s">
        <v>277</v>
      </c>
      <c r="F154">
        <v>196.36591000000001</v>
      </c>
      <c r="G154">
        <v>175.6</v>
      </c>
      <c r="H154">
        <v>159.6</v>
      </c>
      <c r="I154">
        <v>168.30941000000001</v>
      </c>
      <c r="J154">
        <v>185.1</v>
      </c>
      <c r="K154">
        <v>189.3</v>
      </c>
      <c r="L154">
        <v>190.2</v>
      </c>
      <c r="M154">
        <v>196.3</v>
      </c>
    </row>
    <row r="155" spans="1:13" x14ac:dyDescent="0.3">
      <c r="A155" t="s">
        <v>4</v>
      </c>
      <c r="B155" t="s">
        <v>210</v>
      </c>
      <c r="C155" t="s">
        <v>211</v>
      </c>
      <c r="D155" t="s">
        <v>212</v>
      </c>
      <c r="E155" t="s">
        <v>276</v>
      </c>
      <c r="F155">
        <v>520728.71797005401</v>
      </c>
      <c r="G155">
        <v>539578.97742377105</v>
      </c>
      <c r="H155">
        <v>527276.62581953395</v>
      </c>
      <c r="I155">
        <v>528452.44496618805</v>
      </c>
      <c r="J155">
        <v>525612.11618507898</v>
      </c>
      <c r="K155">
        <v>537708.88442341401</v>
      </c>
      <c r="L155">
        <v>546892.69000325003</v>
      </c>
      <c r="M155">
        <v>550281.45140341995</v>
      </c>
    </row>
    <row r="156" spans="1:13" x14ac:dyDescent="0.3">
      <c r="A156" t="s">
        <v>9</v>
      </c>
      <c r="B156" t="s">
        <v>172</v>
      </c>
      <c r="C156" t="s">
        <v>173</v>
      </c>
      <c r="D156" t="s">
        <v>174</v>
      </c>
      <c r="E156" t="s">
        <v>368</v>
      </c>
      <c r="F156">
        <v>61.24333775895056</v>
      </c>
      <c r="G156">
        <v>69.699027634447731</v>
      </c>
      <c r="H156">
        <v>64.224450629328715</v>
      </c>
      <c r="I156">
        <v>59.431263692570546</v>
      </c>
      <c r="J156">
        <v>67.184555057274409</v>
      </c>
      <c r="K156">
        <v>69.189378657227735</v>
      </c>
      <c r="L156">
        <v>65.63771944062492</v>
      </c>
      <c r="M156">
        <v>69.963205951883509</v>
      </c>
    </row>
    <row r="157" spans="1:13" x14ac:dyDescent="0.3">
      <c r="A157" t="s">
        <v>9</v>
      </c>
      <c r="B157" t="s">
        <v>175</v>
      </c>
      <c r="C157" t="s">
        <v>176</v>
      </c>
      <c r="D157" t="s">
        <v>174</v>
      </c>
      <c r="E157" t="s">
        <v>369</v>
      </c>
      <c r="F157">
        <v>72.114707699635304</v>
      </c>
      <c r="G157">
        <v>84.53530807006662</v>
      </c>
      <c r="H157">
        <v>75.569490209450763</v>
      </c>
      <c r="I157">
        <v>71.499444904569813</v>
      </c>
      <c r="J157">
        <v>63.615468337388414</v>
      </c>
      <c r="K157">
        <v>70.840281691618202</v>
      </c>
      <c r="L157">
        <v>95.190284125800289</v>
      </c>
      <c r="M157">
        <v>89.752048485268418</v>
      </c>
    </row>
    <row r="158" spans="1:13" x14ac:dyDescent="0.3">
      <c r="A158" t="s">
        <v>9</v>
      </c>
      <c r="B158" t="s">
        <v>177</v>
      </c>
      <c r="C158" t="s">
        <v>178</v>
      </c>
      <c r="D158" t="s">
        <v>174</v>
      </c>
      <c r="E158" t="s">
        <v>370</v>
      </c>
      <c r="F158">
        <v>17.276264946888329</v>
      </c>
      <c r="G158">
        <v>24.167841712801525</v>
      </c>
      <c r="H158">
        <v>29.14308797021399</v>
      </c>
      <c r="I158">
        <v>30.841483905991943</v>
      </c>
      <c r="J158">
        <v>29.546725862033288</v>
      </c>
      <c r="K158">
        <v>30.107664720947668</v>
      </c>
      <c r="L158">
        <v>31.418626546344818</v>
      </c>
      <c r="M158">
        <v>31.668499403816206</v>
      </c>
    </row>
    <row r="159" spans="1:13" x14ac:dyDescent="0.3">
      <c r="A159" t="s">
        <v>9</v>
      </c>
      <c r="B159" t="s">
        <v>179</v>
      </c>
      <c r="C159" t="s">
        <v>180</v>
      </c>
      <c r="D159" t="s">
        <v>174</v>
      </c>
      <c r="E159" t="s">
        <v>371</v>
      </c>
      <c r="F159">
        <v>89.390972646523636</v>
      </c>
      <c r="G159">
        <v>108.70314978286814</v>
      </c>
      <c r="H159">
        <v>104.71257817966475</v>
      </c>
      <c r="I159">
        <v>102.34092881056176</v>
      </c>
      <c r="J159">
        <v>93.162194199421705</v>
      </c>
      <c r="K159">
        <v>100.94794641256587</v>
      </c>
      <c r="L159">
        <v>126.6089106721451</v>
      </c>
      <c r="M159">
        <v>121.42054788908462</v>
      </c>
    </row>
    <row r="160" spans="1:13" x14ac:dyDescent="0.3">
      <c r="A160" t="s">
        <v>9</v>
      </c>
      <c r="B160" t="s">
        <v>181</v>
      </c>
      <c r="C160" t="s">
        <v>182</v>
      </c>
      <c r="D160" t="s">
        <v>174</v>
      </c>
      <c r="E160" t="s">
        <v>372</v>
      </c>
      <c r="F160">
        <v>133.35804545858588</v>
      </c>
      <c r="G160">
        <v>154.23433570451436</v>
      </c>
      <c r="H160">
        <v>139.79394083877946</v>
      </c>
      <c r="I160">
        <v>130.93070859714035</v>
      </c>
      <c r="J160">
        <v>130.80002339466282</v>
      </c>
      <c r="K160">
        <v>140.02966034884594</v>
      </c>
      <c r="L160">
        <v>160.8280035664252</v>
      </c>
      <c r="M160">
        <v>159.71525443715194</v>
      </c>
    </row>
    <row r="161" spans="1:13" x14ac:dyDescent="0.3">
      <c r="A161" t="s">
        <v>9</v>
      </c>
      <c r="B161" t="s">
        <v>183</v>
      </c>
      <c r="C161" t="s">
        <v>184</v>
      </c>
      <c r="D161" t="s">
        <v>174</v>
      </c>
      <c r="E161" t="s">
        <v>373</v>
      </c>
      <c r="F161">
        <v>150.6343104054742</v>
      </c>
      <c r="G161">
        <v>178.4021774173159</v>
      </c>
      <c r="H161">
        <v>168.93702880899346</v>
      </c>
      <c r="I161">
        <v>161.77219250313229</v>
      </c>
      <c r="J161">
        <v>160.34674925669611</v>
      </c>
      <c r="K161">
        <v>170.1373250697936</v>
      </c>
      <c r="L161">
        <v>192.24663011277002</v>
      </c>
      <c r="M161">
        <v>191.38375384096815</v>
      </c>
    </row>
    <row r="162" spans="1:13" x14ac:dyDescent="0.3">
      <c r="A162" t="s">
        <v>9</v>
      </c>
      <c r="B162" t="s">
        <v>156</v>
      </c>
      <c r="C162" t="s">
        <v>185</v>
      </c>
      <c r="D162" t="s">
        <v>186</v>
      </c>
      <c r="E162" t="s">
        <v>375</v>
      </c>
      <c r="F162">
        <v>1185549</v>
      </c>
      <c r="G162">
        <v>1194462</v>
      </c>
      <c r="H162">
        <v>1202569</v>
      </c>
      <c r="I162">
        <v>1210396</v>
      </c>
      <c r="J162">
        <v>1220295.99999999</v>
      </c>
      <c r="K162">
        <v>1230391.99999999</v>
      </c>
      <c r="L162">
        <v>1238193</v>
      </c>
      <c r="M162">
        <v>1249447</v>
      </c>
    </row>
    <row r="163" spans="1:13" x14ac:dyDescent="0.3">
      <c r="A163" t="s">
        <v>9</v>
      </c>
      <c r="B163" t="s">
        <v>158</v>
      </c>
      <c r="C163" t="s">
        <v>187</v>
      </c>
      <c r="D163" t="s">
        <v>188</v>
      </c>
      <c r="E163" t="s">
        <v>376</v>
      </c>
      <c r="F163">
        <v>34288.04</v>
      </c>
      <c r="G163">
        <v>34553.83</v>
      </c>
      <c r="H163">
        <v>34577.17</v>
      </c>
      <c r="I163">
        <v>34632.47</v>
      </c>
      <c r="J163">
        <v>34710.47</v>
      </c>
      <c r="K163">
        <v>34785.729999999996</v>
      </c>
      <c r="L163">
        <v>34944.490000000005</v>
      </c>
      <c r="M163">
        <v>34828.229999999996</v>
      </c>
    </row>
    <row r="164" spans="1:13" x14ac:dyDescent="0.3">
      <c r="A164" t="s">
        <v>9</v>
      </c>
      <c r="B164" t="s">
        <v>157</v>
      </c>
      <c r="C164" t="s">
        <v>189</v>
      </c>
      <c r="D164" t="s">
        <v>186</v>
      </c>
      <c r="E164" t="s">
        <v>377</v>
      </c>
      <c r="F164">
        <v>34.576167083332848</v>
      </c>
      <c r="G164">
        <v>34.568150621797926</v>
      </c>
      <c r="H164">
        <v>34.779277772009685</v>
      </c>
      <c r="I164">
        <v>34.949745138016432</v>
      </c>
      <c r="J164">
        <v>35.156423983886995</v>
      </c>
      <c r="K164">
        <v>35.370595931147342</v>
      </c>
      <c r="L164">
        <v>35.433139816892442</v>
      </c>
      <c r="M164">
        <v>35.874547744746145</v>
      </c>
    </row>
    <row r="165" spans="1:13" x14ac:dyDescent="0.3">
      <c r="A165" t="s">
        <v>9</v>
      </c>
      <c r="B165" t="s">
        <v>160</v>
      </c>
      <c r="C165" t="s">
        <v>190</v>
      </c>
      <c r="D165" t="s">
        <v>191</v>
      </c>
      <c r="E165" t="s">
        <v>374</v>
      </c>
      <c r="F165">
        <v>47639</v>
      </c>
      <c r="G165">
        <v>47807</v>
      </c>
      <c r="H165">
        <v>47824</v>
      </c>
      <c r="I165">
        <v>47914</v>
      </c>
      <c r="J165">
        <v>47939</v>
      </c>
      <c r="K165">
        <v>49039</v>
      </c>
      <c r="L165">
        <v>48746.300000000301</v>
      </c>
      <c r="M165">
        <v>48581.860000000401</v>
      </c>
    </row>
    <row r="166" spans="1:13" x14ac:dyDescent="0.3">
      <c r="A166" t="s">
        <v>9</v>
      </c>
      <c r="B166" t="s">
        <v>161</v>
      </c>
      <c r="C166" t="s">
        <v>192</v>
      </c>
      <c r="D166" t="s">
        <v>193</v>
      </c>
      <c r="E166" t="s">
        <v>378</v>
      </c>
      <c r="F166">
        <v>1.3893765872881623</v>
      </c>
      <c r="G166">
        <v>1.3835514037083587</v>
      </c>
      <c r="H166">
        <v>1.3831091439814189</v>
      </c>
      <c r="I166">
        <v>1.3834993576836996</v>
      </c>
      <c r="J166">
        <v>1.3811106562371527</v>
      </c>
      <c r="K166">
        <v>1.4097447430311225</v>
      </c>
      <c r="L166">
        <v>1.3949638412236176</v>
      </c>
      <c r="M166">
        <v>1.3948989081558381</v>
      </c>
    </row>
    <row r="167" spans="1:13" x14ac:dyDescent="0.3">
      <c r="A167" t="s">
        <v>9</v>
      </c>
      <c r="B167" t="s">
        <v>162</v>
      </c>
      <c r="C167" t="s">
        <v>194</v>
      </c>
      <c r="D167" t="s">
        <v>195</v>
      </c>
      <c r="E167" t="s">
        <v>379</v>
      </c>
      <c r="F167">
        <v>4.5340760376290508</v>
      </c>
      <c r="G167">
        <v>4.5600376741098456</v>
      </c>
      <c r="H167">
        <v>4.6786634139763006</v>
      </c>
      <c r="I167">
        <v>4.5075460084853596</v>
      </c>
      <c r="J167">
        <v>4.6334640522301935</v>
      </c>
      <c r="K167">
        <v>4.4463159388492342</v>
      </c>
      <c r="L167">
        <v>4.4612977871515263</v>
      </c>
      <c r="M167">
        <v>4.3407189449223411</v>
      </c>
    </row>
    <row r="168" spans="1:13" x14ac:dyDescent="0.3">
      <c r="A168" t="s">
        <v>9</v>
      </c>
      <c r="B168" t="s">
        <v>163</v>
      </c>
      <c r="C168" t="s">
        <v>196</v>
      </c>
      <c r="D168" t="s">
        <v>195</v>
      </c>
      <c r="E168" t="s">
        <v>380</v>
      </c>
      <c r="F168">
        <v>1.4481349524800542</v>
      </c>
      <c r="G168">
        <v>1.4565822052583139</v>
      </c>
      <c r="H168">
        <v>1.5375410956388778</v>
      </c>
      <c r="I168">
        <v>4.3743278186434882</v>
      </c>
      <c r="J168">
        <v>4.2878191218899637</v>
      </c>
      <c r="K168">
        <v>4.6103322576266192</v>
      </c>
      <c r="L168">
        <v>6.1513487509809979</v>
      </c>
      <c r="M168">
        <v>6.1696913799225053</v>
      </c>
    </row>
    <row r="169" spans="1:13" x14ac:dyDescent="0.3">
      <c r="A169" t="s">
        <v>9</v>
      </c>
      <c r="B169" t="s">
        <v>164</v>
      </c>
      <c r="C169" t="s">
        <v>197</v>
      </c>
      <c r="D169" t="s">
        <v>195</v>
      </c>
      <c r="E169" t="s">
        <v>381</v>
      </c>
      <c r="F169">
        <v>69.368778503447416</v>
      </c>
      <c r="G169">
        <v>69.238135224911559</v>
      </c>
      <c r="H169">
        <v>69.425892972905501</v>
      </c>
      <c r="I169">
        <v>70.240015768779557</v>
      </c>
      <c r="J169">
        <v>71.320365904570835</v>
      </c>
      <c r="K169">
        <v>71.90699938332402</v>
      </c>
      <c r="L169">
        <v>70.066806019407096</v>
      </c>
      <c r="M169">
        <v>71.878152151322823</v>
      </c>
    </row>
    <row r="170" spans="1:13" x14ac:dyDescent="0.3">
      <c r="A170" t="s">
        <v>9</v>
      </c>
      <c r="B170" t="s">
        <v>165</v>
      </c>
      <c r="C170" t="s">
        <v>198</v>
      </c>
      <c r="D170" t="s">
        <v>186</v>
      </c>
      <c r="E170" t="s">
        <v>382</v>
      </c>
      <c r="F170">
        <v>1247.9769968982184</v>
      </c>
      <c r="G170">
        <v>1264.7990065911358</v>
      </c>
      <c r="H170">
        <v>1278.9059792592977</v>
      </c>
      <c r="I170">
        <v>1293.9369351694966</v>
      </c>
      <c r="J170">
        <v>1312.1582552244508</v>
      </c>
      <c r="K170">
        <v>1327.3215659508639</v>
      </c>
      <c r="L170">
        <v>1335.3100998155378</v>
      </c>
      <c r="M170">
        <v>1341.7996954974142</v>
      </c>
    </row>
    <row r="171" spans="1:13" x14ac:dyDescent="0.3">
      <c r="A171" t="s">
        <v>9</v>
      </c>
      <c r="B171" t="s">
        <v>166</v>
      </c>
      <c r="C171" t="s">
        <v>199</v>
      </c>
      <c r="D171" t="s">
        <v>186</v>
      </c>
      <c r="E171" t="s">
        <v>383</v>
      </c>
      <c r="F171">
        <v>3.4161388521267361E-4</v>
      </c>
      <c r="G171">
        <v>3.4073917797301209E-4</v>
      </c>
      <c r="H171">
        <v>3.3844211849798226E-4</v>
      </c>
      <c r="I171">
        <v>3.362535897342688E-4</v>
      </c>
      <c r="J171">
        <v>3.3516458301920463E-4</v>
      </c>
      <c r="K171">
        <v>3.2997613768620353E-4</v>
      </c>
      <c r="L171">
        <v>3.238590429763373E-4</v>
      </c>
      <c r="M171">
        <v>3.2094198473404636E-4</v>
      </c>
    </row>
    <row r="172" spans="1:13" x14ac:dyDescent="0.3">
      <c r="A172" t="s">
        <v>9</v>
      </c>
      <c r="B172" t="s">
        <v>210</v>
      </c>
      <c r="C172" t="s">
        <v>200</v>
      </c>
      <c r="D172" t="s">
        <v>201</v>
      </c>
      <c r="E172" t="s">
        <v>384</v>
      </c>
      <c r="F172">
        <v>177644.36255654099</v>
      </c>
      <c r="G172">
        <v>178550.08907916601</v>
      </c>
      <c r="H172">
        <v>173656.0673125</v>
      </c>
      <c r="I172">
        <v>178049.205929166</v>
      </c>
      <c r="J172">
        <v>182141.47999999899</v>
      </c>
      <c r="K172">
        <v>185627.53273749899</v>
      </c>
      <c r="L172">
        <v>182334.07745000001</v>
      </c>
      <c r="M172">
        <v>190107.85829583299</v>
      </c>
    </row>
    <row r="173" spans="1:13" x14ac:dyDescent="0.3">
      <c r="A173" t="s">
        <v>9</v>
      </c>
      <c r="B173" t="s">
        <v>159</v>
      </c>
      <c r="C173" t="s">
        <v>202</v>
      </c>
      <c r="D173" t="s">
        <v>203</v>
      </c>
      <c r="E173" t="s">
        <v>385</v>
      </c>
      <c r="F173">
        <v>67.8</v>
      </c>
      <c r="G173">
        <v>69.2</v>
      </c>
      <c r="H173">
        <v>69.099999999999994</v>
      </c>
      <c r="I173">
        <v>74</v>
      </c>
      <c r="J173">
        <v>67.599999999999994</v>
      </c>
      <c r="K173">
        <v>68.2</v>
      </c>
      <c r="L173">
        <v>74.87</v>
      </c>
      <c r="M173">
        <v>70.055999999999997</v>
      </c>
    </row>
    <row r="174" spans="1:13" x14ac:dyDescent="0.3">
      <c r="A174" t="s">
        <v>9</v>
      </c>
      <c r="B174" t="s">
        <v>210</v>
      </c>
      <c r="C174" t="s">
        <v>211</v>
      </c>
      <c r="D174" t="s">
        <v>212</v>
      </c>
      <c r="E174" t="s">
        <v>384</v>
      </c>
      <c r="F174">
        <v>177644.36255654099</v>
      </c>
      <c r="G174">
        <v>178550.08907916601</v>
      </c>
      <c r="H174">
        <v>173656.0673125</v>
      </c>
      <c r="I174">
        <v>178049.205929166</v>
      </c>
      <c r="J174">
        <v>182141.47999999899</v>
      </c>
      <c r="K174">
        <v>185627.53273749899</v>
      </c>
      <c r="L174">
        <v>182334.07745000001</v>
      </c>
      <c r="M174">
        <v>190107.85829583299</v>
      </c>
    </row>
    <row r="175" spans="1:13" x14ac:dyDescent="0.3">
      <c r="A175" t="s">
        <v>10</v>
      </c>
      <c r="B175" t="s">
        <v>172</v>
      </c>
      <c r="C175" t="s">
        <v>173</v>
      </c>
      <c r="D175" t="s">
        <v>174</v>
      </c>
      <c r="E175" t="s">
        <v>386</v>
      </c>
      <c r="F175">
        <v>100.12801913501747</v>
      </c>
      <c r="G175">
        <v>105.38385539887737</v>
      </c>
      <c r="H175">
        <v>118.83005052042591</v>
      </c>
      <c r="I175">
        <v>106.29068716548126</v>
      </c>
      <c r="J175">
        <v>133.10691034900262</v>
      </c>
      <c r="K175">
        <v>128.76854576441994</v>
      </c>
      <c r="L175">
        <v>135.52680766060237</v>
      </c>
      <c r="M175">
        <v>151.96876649949547</v>
      </c>
    </row>
    <row r="176" spans="1:13" x14ac:dyDescent="0.3">
      <c r="A176" t="s">
        <v>10</v>
      </c>
      <c r="B176" t="s">
        <v>175</v>
      </c>
      <c r="C176" t="s">
        <v>176</v>
      </c>
      <c r="D176" t="s">
        <v>174</v>
      </c>
      <c r="E176" t="s">
        <v>387</v>
      </c>
      <c r="F176">
        <v>127.97134978144284</v>
      </c>
      <c r="G176">
        <v>133.73589463054157</v>
      </c>
      <c r="H176">
        <v>118.10225776300202</v>
      </c>
      <c r="I176">
        <v>103.18880250462263</v>
      </c>
      <c r="J176">
        <v>114.91020525462923</v>
      </c>
      <c r="K176">
        <v>145.33474250570458</v>
      </c>
      <c r="L176">
        <v>129.44231402134977</v>
      </c>
      <c r="M176">
        <v>150.77218786045381</v>
      </c>
    </row>
    <row r="177" spans="1:13" x14ac:dyDescent="0.3">
      <c r="A177" t="s">
        <v>10</v>
      </c>
      <c r="B177" t="s">
        <v>177</v>
      </c>
      <c r="C177" t="s">
        <v>178</v>
      </c>
      <c r="D177" t="s">
        <v>174</v>
      </c>
      <c r="E177" t="s">
        <v>388</v>
      </c>
      <c r="F177">
        <v>69.831130704350741</v>
      </c>
      <c r="G177">
        <v>71.302383096244782</v>
      </c>
      <c r="H177">
        <v>65.744492584095042</v>
      </c>
      <c r="I177">
        <v>55.018940396199248</v>
      </c>
      <c r="J177">
        <v>58.081276860655024</v>
      </c>
      <c r="K177">
        <v>99.313100876437062</v>
      </c>
      <c r="L177">
        <v>87.168764387538019</v>
      </c>
      <c r="M177">
        <v>84.581760707747037</v>
      </c>
    </row>
    <row r="178" spans="1:13" x14ac:dyDescent="0.3">
      <c r="A178" t="s">
        <v>10</v>
      </c>
      <c r="B178" t="s">
        <v>179</v>
      </c>
      <c r="C178" t="s">
        <v>180</v>
      </c>
      <c r="D178" t="s">
        <v>174</v>
      </c>
      <c r="E178" t="s">
        <v>389</v>
      </c>
      <c r="F178">
        <v>197.80248048579358</v>
      </c>
      <c r="G178">
        <v>205.03827772678636</v>
      </c>
      <c r="H178">
        <v>183.84675034709704</v>
      </c>
      <c r="I178">
        <v>158.20774290082187</v>
      </c>
      <c r="J178">
        <v>172.99148211528427</v>
      </c>
      <c r="K178">
        <v>244.64784338214164</v>
      </c>
      <c r="L178">
        <v>216.61107840888781</v>
      </c>
      <c r="M178">
        <v>235.35394856820085</v>
      </c>
    </row>
    <row r="179" spans="1:13" x14ac:dyDescent="0.3">
      <c r="A179" t="s">
        <v>10</v>
      </c>
      <c r="B179" t="s">
        <v>181</v>
      </c>
      <c r="C179" t="s">
        <v>182</v>
      </c>
      <c r="D179" t="s">
        <v>174</v>
      </c>
      <c r="E179" t="s">
        <v>390</v>
      </c>
      <c r="F179">
        <v>228.09936891646032</v>
      </c>
      <c r="G179">
        <v>239.11975002941892</v>
      </c>
      <c r="H179">
        <v>236.93230828342791</v>
      </c>
      <c r="I179">
        <v>209.47948967010387</v>
      </c>
      <c r="J179">
        <v>248.01711560363185</v>
      </c>
      <c r="K179">
        <v>274.10328827012449</v>
      </c>
      <c r="L179">
        <v>264.96912168195217</v>
      </c>
      <c r="M179">
        <v>302.74095435994928</v>
      </c>
    </row>
    <row r="180" spans="1:13" x14ac:dyDescent="0.3">
      <c r="A180" t="s">
        <v>10</v>
      </c>
      <c r="B180" t="s">
        <v>183</v>
      </c>
      <c r="C180" t="s">
        <v>184</v>
      </c>
      <c r="D180" t="s">
        <v>174</v>
      </c>
      <c r="E180" t="s">
        <v>391</v>
      </c>
      <c r="F180">
        <v>297.93049962081108</v>
      </c>
      <c r="G180">
        <v>310.42213312566372</v>
      </c>
      <c r="H180">
        <v>302.67680086752296</v>
      </c>
      <c r="I180">
        <v>264.49843006630311</v>
      </c>
      <c r="J180">
        <v>306.09839246428686</v>
      </c>
      <c r="K180">
        <v>373.41638914656153</v>
      </c>
      <c r="L180">
        <v>352.13788606949021</v>
      </c>
      <c r="M180">
        <v>387.32271506769632</v>
      </c>
    </row>
    <row r="181" spans="1:13" x14ac:dyDescent="0.3">
      <c r="A181" t="s">
        <v>10</v>
      </c>
      <c r="B181" t="s">
        <v>156</v>
      </c>
      <c r="C181" t="s">
        <v>185</v>
      </c>
      <c r="D181" t="s">
        <v>186</v>
      </c>
      <c r="E181" t="s">
        <v>393</v>
      </c>
      <c r="F181">
        <v>2222495</v>
      </c>
      <c r="G181">
        <v>2230116</v>
      </c>
      <c r="H181">
        <v>2236741</v>
      </c>
      <c r="I181">
        <v>2244730</v>
      </c>
      <c r="J181">
        <v>2258368</v>
      </c>
      <c r="K181">
        <v>2271915.1739725997</v>
      </c>
      <c r="L181">
        <v>2283120</v>
      </c>
      <c r="M181">
        <v>2299162</v>
      </c>
    </row>
    <row r="182" spans="1:13" x14ac:dyDescent="0.3">
      <c r="A182" t="s">
        <v>10</v>
      </c>
      <c r="B182" t="s">
        <v>158</v>
      </c>
      <c r="C182" t="s">
        <v>187</v>
      </c>
      <c r="D182" t="s">
        <v>188</v>
      </c>
      <c r="E182" t="s">
        <v>394</v>
      </c>
      <c r="F182">
        <v>52009.572425097605</v>
      </c>
      <c r="G182">
        <v>52044.801426892795</v>
      </c>
      <c r="H182">
        <v>52091.153489795201</v>
      </c>
      <c r="I182">
        <v>52123.4289964325</v>
      </c>
      <c r="J182">
        <v>52180.001818508303</v>
      </c>
      <c r="K182">
        <v>52229.304116934101</v>
      </c>
      <c r="L182">
        <v>52264</v>
      </c>
      <c r="M182">
        <v>52292.399027838095</v>
      </c>
    </row>
    <row r="183" spans="1:13" x14ac:dyDescent="0.3">
      <c r="A183" t="s">
        <v>10</v>
      </c>
      <c r="B183" t="s">
        <v>157</v>
      </c>
      <c r="C183" t="s">
        <v>189</v>
      </c>
      <c r="D183" t="s">
        <v>186</v>
      </c>
      <c r="E183" t="s">
        <v>395</v>
      </c>
      <c r="F183">
        <v>42.732422059434555</v>
      </c>
      <c r="G183">
        <v>42.84992811688673</v>
      </c>
      <c r="H183">
        <v>42.938980040789147</v>
      </c>
      <c r="I183">
        <v>43.065662471163144</v>
      </c>
      <c r="J183">
        <v>43.280335785633383</v>
      </c>
      <c r="K183">
        <v>43.498859737554604</v>
      </c>
      <c r="L183">
        <v>43.684371651614882</v>
      </c>
      <c r="M183">
        <v>43.967422469487978</v>
      </c>
    </row>
    <row r="184" spans="1:13" x14ac:dyDescent="0.3">
      <c r="A184" t="s">
        <v>10</v>
      </c>
      <c r="B184" t="s">
        <v>160</v>
      </c>
      <c r="C184" t="s">
        <v>190</v>
      </c>
      <c r="D184" t="s">
        <v>191</v>
      </c>
      <c r="E184" t="s">
        <v>392</v>
      </c>
      <c r="F184">
        <v>66221</v>
      </c>
      <c r="G184">
        <v>66190</v>
      </c>
      <c r="H184">
        <v>66592</v>
      </c>
      <c r="I184">
        <v>67281</v>
      </c>
      <c r="J184">
        <v>67391</v>
      </c>
      <c r="K184">
        <v>69757</v>
      </c>
      <c r="L184">
        <v>70022</v>
      </c>
      <c r="M184">
        <v>70595</v>
      </c>
    </row>
    <row r="185" spans="1:13" x14ac:dyDescent="0.3">
      <c r="A185" t="s">
        <v>10</v>
      </c>
      <c r="B185" t="s">
        <v>161</v>
      </c>
      <c r="C185" t="s">
        <v>192</v>
      </c>
      <c r="D185" t="s">
        <v>193</v>
      </c>
      <c r="E185" t="s">
        <v>396</v>
      </c>
      <c r="F185">
        <v>1.2732463835454368</v>
      </c>
      <c r="G185">
        <v>1.2717888854466459</v>
      </c>
      <c r="H185">
        <v>1.2783744559053689</v>
      </c>
      <c r="I185">
        <v>1.2908014935971488</v>
      </c>
      <c r="J185">
        <v>1.2915101121383314</v>
      </c>
      <c r="K185">
        <v>1.3355912198987725</v>
      </c>
      <c r="L185">
        <v>1.3397749885198225</v>
      </c>
      <c r="M185">
        <v>1.3500049971396118</v>
      </c>
    </row>
    <row r="186" spans="1:13" x14ac:dyDescent="0.3">
      <c r="A186" t="s">
        <v>10</v>
      </c>
      <c r="B186" t="s">
        <v>162</v>
      </c>
      <c r="C186" t="s">
        <v>194</v>
      </c>
      <c r="D186" t="s">
        <v>195</v>
      </c>
      <c r="E186" t="s">
        <v>397</v>
      </c>
      <c r="F186">
        <v>2.3718575078542994</v>
      </c>
      <c r="G186">
        <v>2.3641759368214461</v>
      </c>
      <c r="H186">
        <v>2.4167476246071136</v>
      </c>
      <c r="I186">
        <v>2.39965929046833</v>
      </c>
      <c r="J186">
        <v>2.3590311631197118</v>
      </c>
      <c r="K186">
        <v>2.3560742141875739</v>
      </c>
      <c r="L186">
        <v>2.3833072496989232</v>
      </c>
      <c r="M186">
        <v>2.5375356921344396</v>
      </c>
    </row>
    <row r="187" spans="1:13" x14ac:dyDescent="0.3">
      <c r="A187" t="s">
        <v>10</v>
      </c>
      <c r="B187" t="s">
        <v>163</v>
      </c>
      <c r="C187" t="s">
        <v>196</v>
      </c>
      <c r="D187" t="s">
        <v>195</v>
      </c>
      <c r="E187" t="s">
        <v>398</v>
      </c>
      <c r="F187">
        <v>42.06393728706265</v>
      </c>
      <c r="G187">
        <v>41.259939353581359</v>
      </c>
      <c r="H187">
        <v>41.388244917351031</v>
      </c>
      <c r="I187">
        <v>40.798497838568295</v>
      </c>
      <c r="J187">
        <v>40.484637782883588</v>
      </c>
      <c r="K187">
        <v>40.130087019728876</v>
      </c>
      <c r="L187">
        <v>40.959838960222946</v>
      </c>
      <c r="M187">
        <v>40.11238556365705</v>
      </c>
    </row>
    <row r="188" spans="1:13" x14ac:dyDescent="0.3">
      <c r="A188" t="s">
        <v>10</v>
      </c>
      <c r="B188" t="s">
        <v>164</v>
      </c>
      <c r="C188" t="s">
        <v>197</v>
      </c>
      <c r="D188" t="s">
        <v>195</v>
      </c>
      <c r="E188" t="s">
        <v>399</v>
      </c>
      <c r="F188">
        <v>79.979412582563384</v>
      </c>
      <c r="G188">
        <v>79.994931726262237</v>
      </c>
      <c r="H188">
        <v>79.817020145094304</v>
      </c>
      <c r="I188">
        <v>80.004242215311805</v>
      </c>
      <c r="J188">
        <v>79.447859489041079</v>
      </c>
      <c r="K188">
        <v>80.285679393734583</v>
      </c>
      <c r="L188">
        <v>79.554987986013742</v>
      </c>
      <c r="M188">
        <v>78.884261733744538</v>
      </c>
    </row>
    <row r="189" spans="1:13" x14ac:dyDescent="0.3">
      <c r="A189" t="s">
        <v>10</v>
      </c>
      <c r="B189" t="s">
        <v>165</v>
      </c>
      <c r="C189" t="s">
        <v>198</v>
      </c>
      <c r="D189" t="s">
        <v>186</v>
      </c>
      <c r="E189" t="s">
        <v>400</v>
      </c>
      <c r="F189">
        <v>1051.1886592753342</v>
      </c>
      <c r="G189">
        <v>1057.5039630751555</v>
      </c>
      <c r="H189">
        <v>1061.6783929481103</v>
      </c>
      <c r="I189">
        <v>1066.3293461168851</v>
      </c>
      <c r="J189">
        <v>1074.605892885598</v>
      </c>
      <c r="K189">
        <v>1082.3798205288765</v>
      </c>
      <c r="L189">
        <v>1087.8231191464645</v>
      </c>
      <c r="M189">
        <v>1092.6275494067836</v>
      </c>
    </row>
    <row r="190" spans="1:13" x14ac:dyDescent="0.3">
      <c r="A190" t="s">
        <v>10</v>
      </c>
      <c r="B190" t="s">
        <v>166</v>
      </c>
      <c r="C190" t="s">
        <v>199</v>
      </c>
      <c r="D190" t="s">
        <v>186</v>
      </c>
      <c r="E190" t="s">
        <v>401</v>
      </c>
      <c r="F190">
        <v>2.8931448664676411E-4</v>
      </c>
      <c r="G190">
        <v>2.8698058755688048E-4</v>
      </c>
      <c r="H190">
        <v>2.8747181725555172E-4</v>
      </c>
      <c r="I190">
        <v>2.8644870429851254E-4</v>
      </c>
      <c r="J190">
        <v>2.8250488848584462E-4</v>
      </c>
      <c r="K190">
        <v>2.7245735540277062E-4</v>
      </c>
      <c r="L190">
        <v>2.6761624443743647E-4</v>
      </c>
      <c r="M190">
        <v>2.6531405790457567E-4</v>
      </c>
    </row>
    <row r="191" spans="1:13" x14ac:dyDescent="0.3">
      <c r="A191" t="s">
        <v>10</v>
      </c>
      <c r="B191" t="s">
        <v>210</v>
      </c>
      <c r="C191" t="s">
        <v>200</v>
      </c>
      <c r="D191" t="s">
        <v>201</v>
      </c>
      <c r="E191" t="s">
        <v>402</v>
      </c>
      <c r="F191">
        <v>369384.46284152899</v>
      </c>
      <c r="G191">
        <v>363043.46374429198</v>
      </c>
      <c r="H191">
        <v>361593.32456620998</v>
      </c>
      <c r="I191">
        <v>365103.02949771599</v>
      </c>
      <c r="J191">
        <v>364726</v>
      </c>
      <c r="K191">
        <v>368289.75707762502</v>
      </c>
      <c r="L191">
        <v>343766</v>
      </c>
      <c r="M191">
        <v>349867</v>
      </c>
    </row>
    <row r="192" spans="1:13" x14ac:dyDescent="0.3">
      <c r="A192" t="s">
        <v>10</v>
      </c>
      <c r="B192" t="s">
        <v>159</v>
      </c>
      <c r="C192" t="s">
        <v>202</v>
      </c>
      <c r="D192" t="s">
        <v>203</v>
      </c>
      <c r="E192" t="s">
        <v>403</v>
      </c>
      <c r="F192">
        <v>154</v>
      </c>
      <c r="G192">
        <v>158.19999999999999</v>
      </c>
      <c r="H192">
        <v>136.1</v>
      </c>
      <c r="I192">
        <v>140.5</v>
      </c>
      <c r="J192">
        <v>123.899999999999</v>
      </c>
      <c r="K192">
        <v>142.30000000000001</v>
      </c>
      <c r="L192">
        <v>146.6</v>
      </c>
      <c r="M192">
        <v>146.9</v>
      </c>
    </row>
    <row r="193" spans="1:13" x14ac:dyDescent="0.3">
      <c r="A193" t="s">
        <v>10</v>
      </c>
      <c r="B193" t="s">
        <v>210</v>
      </c>
      <c r="C193" t="s">
        <v>211</v>
      </c>
      <c r="D193" t="s">
        <v>212</v>
      </c>
      <c r="E193" t="s">
        <v>402</v>
      </c>
      <c r="F193">
        <v>369384.46284152899</v>
      </c>
      <c r="G193">
        <v>363043.46374429198</v>
      </c>
      <c r="H193">
        <v>361593.32456620998</v>
      </c>
      <c r="I193">
        <v>365103.02949771599</v>
      </c>
      <c r="J193">
        <v>364726</v>
      </c>
      <c r="K193">
        <v>368289.75707762502</v>
      </c>
      <c r="L193">
        <v>343766</v>
      </c>
      <c r="M193">
        <v>349867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5"/>
  <sheetViews>
    <sheetView showGridLines="0" zoomScaleNormal="100" workbookViewId="0">
      <pane xSplit="1" ySplit="5" topLeftCell="B6" activePane="bottomRight" state="frozen"/>
      <selection pane="topRight" activeCell="C1" sqref="C1"/>
      <selection pane="bottomLeft" activeCell="A5" sqref="A5"/>
      <selection pane="bottomRight"/>
    </sheetView>
  </sheetViews>
  <sheetFormatPr defaultColWidth="9" defaultRowHeight="12.5" x14ac:dyDescent="0.25"/>
  <cols>
    <col min="1" max="3" width="11" style="97" customWidth="1"/>
    <col min="4" max="4" width="12.83203125" style="98" customWidth="1"/>
    <col min="5" max="6" width="12.83203125" style="97" customWidth="1"/>
    <col min="7" max="7" width="12.83203125" style="98" customWidth="1"/>
    <col min="8" max="9" width="12.83203125" style="97" customWidth="1"/>
    <col min="10" max="16384" width="9" style="97"/>
  </cols>
  <sheetData>
    <row r="1" spans="1:9" ht="21" x14ac:dyDescent="0.25">
      <c r="A1" s="2" t="s">
        <v>127</v>
      </c>
      <c r="B1" s="3"/>
    </row>
    <row r="2" spans="1:9" ht="15.5" x14ac:dyDescent="0.25">
      <c r="A2" s="6" t="s">
        <v>64</v>
      </c>
      <c r="B2" s="3"/>
    </row>
    <row r="4" spans="1:9" ht="13" x14ac:dyDescent="0.25">
      <c r="D4" s="96" t="s">
        <v>128</v>
      </c>
      <c r="E4" s="96" t="s">
        <v>129</v>
      </c>
      <c r="F4" s="96" t="s">
        <v>31</v>
      </c>
      <c r="G4" s="96" t="s">
        <v>130</v>
      </c>
      <c r="H4" s="96" t="s">
        <v>131</v>
      </c>
      <c r="I4" s="96" t="s">
        <v>132</v>
      </c>
    </row>
    <row r="5" spans="1:9" ht="30" customHeight="1" x14ac:dyDescent="0.25">
      <c r="A5" s="99" t="s">
        <v>106</v>
      </c>
      <c r="B5" s="99" t="s">
        <v>107</v>
      </c>
      <c r="C5" s="99" t="s">
        <v>110</v>
      </c>
      <c r="D5" s="125" t="s">
        <v>150</v>
      </c>
      <c r="E5" s="125" t="s">
        <v>151</v>
      </c>
      <c r="F5" s="125" t="s">
        <v>152</v>
      </c>
      <c r="G5" s="125" t="s">
        <v>153</v>
      </c>
      <c r="H5" s="125" t="s">
        <v>154</v>
      </c>
      <c r="I5" s="125" t="s">
        <v>155</v>
      </c>
    </row>
    <row r="6" spans="1:9" ht="13" x14ac:dyDescent="0.3">
      <c r="A6" s="37" t="s">
        <v>2</v>
      </c>
      <c r="B6" s="100">
        <v>2012</v>
      </c>
      <c r="C6" s="37" t="str">
        <f>A6&amp;RIGHT(B6,2)</f>
        <v>ANH12</v>
      </c>
      <c r="D6" s="135">
        <f>INDEX(Inputs!$F$4:$M$212, MATCH($A6 &amp; D$5,Inputs!$E$4:$E$212,0),MATCH($B6, Inputs!$F$2:$M$2,0))</f>
        <v>137.98252794808127</v>
      </c>
      <c r="E6" s="135">
        <f>INDEX(Inputs!$F$4:$M$212, MATCH($A6 &amp; E$5,Inputs!$E$4:$E$212,0),MATCH($B6, Inputs!$F$2:$M$2,0))</f>
        <v>171.00948273180799</v>
      </c>
      <c r="F6" s="135">
        <f>INDEX(Inputs!$F$4:$M$212, MATCH($A6 &amp; F$5,Inputs!$E$4:$E$212,0),MATCH($B6, Inputs!$F$2:$M$2,0))</f>
        <v>80.927073964357717</v>
      </c>
      <c r="G6" s="135">
        <f>INDEX(Inputs!$F$4:$M$212, MATCH($A6 &amp; G$5,Inputs!$E$4:$E$212,0),MATCH($B6, Inputs!$F$2:$M$2,0))</f>
        <v>251.93655669616572</v>
      </c>
      <c r="H6" s="135">
        <f>INDEX(Inputs!$F$4:$M$212, MATCH($A6 &amp; H$5,Inputs!$E$4:$E$212,0),MATCH($B6, Inputs!$F$2:$M$2,0))</f>
        <v>308.99201067988929</v>
      </c>
      <c r="I6" s="135">
        <f>INDEX(Inputs!$F$4:$M$212, MATCH($A6 &amp; I$5,Inputs!$E$4:$E$212,0),MATCH($B6, Inputs!$F$2:$M$2,0))</f>
        <v>389.91908464424699</v>
      </c>
    </row>
    <row r="7" spans="1:9" ht="13" x14ac:dyDescent="0.3">
      <c r="A7" s="37" t="s">
        <v>2</v>
      </c>
      <c r="B7" s="100">
        <v>2013</v>
      </c>
      <c r="C7" s="37" t="str">
        <f t="shared" ref="C7:C79" si="0">A7&amp;RIGHT(B7,2)</f>
        <v>ANH13</v>
      </c>
      <c r="D7" s="135">
        <f>INDEX(Inputs!$F$4:$M$212, MATCH($A7 &amp; D$5,Inputs!$E$4:$E$212,0),MATCH($B7, Inputs!$F$2:$M$2,0))</f>
        <v>144.76256862656129</v>
      </c>
      <c r="E7" s="135">
        <f>INDEX(Inputs!$F$4:$M$212, MATCH($A7 &amp; E$5,Inputs!$E$4:$E$212,0),MATCH($B7, Inputs!$F$2:$M$2,0))</f>
        <v>187.08853614551936</v>
      </c>
      <c r="F7" s="135">
        <f>INDEX(Inputs!$F$4:$M$212, MATCH($A7 &amp; F$5,Inputs!$E$4:$E$212,0),MATCH($B7, Inputs!$F$2:$M$2,0))</f>
        <v>88.151020755329256</v>
      </c>
      <c r="G7" s="135">
        <f>INDEX(Inputs!$F$4:$M$212, MATCH($A7 &amp; G$5,Inputs!$E$4:$E$212,0),MATCH($B7, Inputs!$F$2:$M$2,0))</f>
        <v>275.23955690084858</v>
      </c>
      <c r="H7" s="135">
        <f>INDEX(Inputs!$F$4:$M$212, MATCH($A7 &amp; H$5,Inputs!$E$4:$E$212,0),MATCH($B7, Inputs!$F$2:$M$2,0))</f>
        <v>331.85110477208065</v>
      </c>
      <c r="I7" s="135">
        <f>INDEX(Inputs!$F$4:$M$212, MATCH($A7 &amp; I$5,Inputs!$E$4:$E$212,0),MATCH($B7, Inputs!$F$2:$M$2,0))</f>
        <v>420.00212552740993</v>
      </c>
    </row>
    <row r="8" spans="1:9" ht="13" x14ac:dyDescent="0.3">
      <c r="A8" s="37" t="s">
        <v>2</v>
      </c>
      <c r="B8" s="100">
        <v>2014</v>
      </c>
      <c r="C8" s="37" t="str">
        <f t="shared" si="0"/>
        <v>ANH14</v>
      </c>
      <c r="D8" s="135">
        <f>INDEX(Inputs!$F$4:$M$212, MATCH($A8 &amp; D$5,Inputs!$E$4:$E$212,0),MATCH($B8, Inputs!$F$2:$M$2,0))</f>
        <v>138.81605273097961</v>
      </c>
      <c r="E8" s="135">
        <f>INDEX(Inputs!$F$4:$M$212, MATCH($A8 &amp; E$5,Inputs!$E$4:$E$212,0),MATCH($B8, Inputs!$F$2:$M$2,0))</f>
        <v>173.63163545762754</v>
      </c>
      <c r="F8" s="135">
        <f>INDEX(Inputs!$F$4:$M$212, MATCH($A8 &amp; F$5,Inputs!$E$4:$E$212,0),MATCH($B8, Inputs!$F$2:$M$2,0))</f>
        <v>73.587191125739579</v>
      </c>
      <c r="G8" s="135">
        <f>INDEX(Inputs!$F$4:$M$212, MATCH($A8 &amp; G$5,Inputs!$E$4:$E$212,0),MATCH($B8, Inputs!$F$2:$M$2,0))</f>
        <v>247.2188265833671</v>
      </c>
      <c r="H8" s="135">
        <f>INDEX(Inputs!$F$4:$M$212, MATCH($A8 &amp; H$5,Inputs!$E$4:$E$212,0),MATCH($B8, Inputs!$F$2:$M$2,0))</f>
        <v>312.44768818860712</v>
      </c>
      <c r="I8" s="135">
        <f>INDEX(Inputs!$F$4:$M$212, MATCH($A8 &amp; I$5,Inputs!$E$4:$E$212,0),MATCH($B8, Inputs!$F$2:$M$2,0))</f>
        <v>386.03487931434671</v>
      </c>
    </row>
    <row r="9" spans="1:9" ht="13" x14ac:dyDescent="0.3">
      <c r="A9" s="37" t="s">
        <v>2</v>
      </c>
      <c r="B9" s="100">
        <v>2015</v>
      </c>
      <c r="C9" s="37" t="str">
        <f t="shared" si="0"/>
        <v>ANH15</v>
      </c>
      <c r="D9" s="135">
        <f>INDEX(Inputs!$F$4:$M$212, MATCH($A9 &amp; D$5,Inputs!$E$4:$E$212,0),MATCH($B9, Inputs!$F$2:$M$2,0))</f>
        <v>140.13408479120335</v>
      </c>
      <c r="E9" s="135">
        <f>INDEX(Inputs!$F$4:$M$212, MATCH($A9 &amp; E$5,Inputs!$E$4:$E$212,0),MATCH($B9, Inputs!$F$2:$M$2,0))</f>
        <v>180.31987289029126</v>
      </c>
      <c r="F9" s="135">
        <f>INDEX(Inputs!$F$4:$M$212, MATCH($A9 &amp; F$5,Inputs!$E$4:$E$212,0),MATCH($B9, Inputs!$F$2:$M$2,0))</f>
        <v>66.509057931486097</v>
      </c>
      <c r="G9" s="135">
        <f>INDEX(Inputs!$F$4:$M$212, MATCH($A9 &amp; G$5,Inputs!$E$4:$E$212,0),MATCH($B9, Inputs!$F$2:$M$2,0))</f>
        <v>246.82893082177736</v>
      </c>
      <c r="H9" s="135">
        <f>INDEX(Inputs!$F$4:$M$212, MATCH($A9 &amp; H$5,Inputs!$E$4:$E$212,0),MATCH($B9, Inputs!$F$2:$M$2,0))</f>
        <v>320.45395768149461</v>
      </c>
      <c r="I9" s="135">
        <f>INDEX(Inputs!$F$4:$M$212, MATCH($A9 &amp; I$5,Inputs!$E$4:$E$212,0),MATCH($B9, Inputs!$F$2:$M$2,0))</f>
        <v>386.96301561298071</v>
      </c>
    </row>
    <row r="10" spans="1:9" ht="13" x14ac:dyDescent="0.3">
      <c r="A10" s="37" t="s">
        <v>2</v>
      </c>
      <c r="B10" s="100">
        <v>2016</v>
      </c>
      <c r="C10" s="37" t="str">
        <f t="shared" si="0"/>
        <v>ANH16</v>
      </c>
      <c r="D10" s="135">
        <f>INDEX(Inputs!$F$4:$M$212, MATCH($A10 &amp; D$5,Inputs!$E$4:$E$212,0),MATCH($B10, Inputs!$F$2:$M$2,0))</f>
        <v>149.84305619917538</v>
      </c>
      <c r="E10" s="135">
        <f>INDEX(Inputs!$F$4:$M$212, MATCH($A10 &amp; E$5,Inputs!$E$4:$E$212,0),MATCH($B10, Inputs!$F$2:$M$2,0))</f>
        <v>178.61035738118431</v>
      </c>
      <c r="F10" s="135">
        <f>INDEX(Inputs!$F$4:$M$212, MATCH($A10 &amp; F$5,Inputs!$E$4:$E$212,0),MATCH($B10, Inputs!$F$2:$M$2,0))</f>
        <v>64.829532572594687</v>
      </c>
      <c r="G10" s="135">
        <f>INDEX(Inputs!$F$4:$M$212, MATCH($A10 &amp; G$5,Inputs!$E$4:$E$212,0),MATCH($B10, Inputs!$F$2:$M$2,0))</f>
        <v>243.43988995377902</v>
      </c>
      <c r="H10" s="135">
        <f>INDEX(Inputs!$F$4:$M$212, MATCH($A10 &amp; H$5,Inputs!$E$4:$E$212,0),MATCH($B10, Inputs!$F$2:$M$2,0))</f>
        <v>328.45341358035967</v>
      </c>
      <c r="I10" s="135">
        <f>INDEX(Inputs!$F$4:$M$212, MATCH($A10 &amp; I$5,Inputs!$E$4:$E$212,0),MATCH($B10, Inputs!$F$2:$M$2,0))</f>
        <v>393.28294615295437</v>
      </c>
    </row>
    <row r="11" spans="1:9" ht="13" x14ac:dyDescent="0.3">
      <c r="A11" s="37" t="s">
        <v>2</v>
      </c>
      <c r="B11" s="100">
        <v>2017</v>
      </c>
      <c r="C11" s="37" t="str">
        <f t="shared" si="0"/>
        <v>ANH17</v>
      </c>
      <c r="D11" s="135">
        <f>INDEX(Inputs!$F$4:$M$212, MATCH($A11 &amp; D$5,Inputs!$E$4:$E$212,0),MATCH($B11, Inputs!$F$2:$M$2,0))</f>
        <v>167.18758359831997</v>
      </c>
      <c r="E11" s="135">
        <f>INDEX(Inputs!$F$4:$M$212, MATCH($A11 &amp; E$5,Inputs!$E$4:$E$212,0),MATCH($B11, Inputs!$F$2:$M$2,0))</f>
        <v>179.11917415394825</v>
      </c>
      <c r="F11" s="135">
        <f>INDEX(Inputs!$F$4:$M$212, MATCH($A11 &amp; F$5,Inputs!$E$4:$E$212,0),MATCH($B11, Inputs!$F$2:$M$2,0))</f>
        <v>76.483000455772199</v>
      </c>
      <c r="G11" s="135">
        <f>INDEX(Inputs!$F$4:$M$212, MATCH($A11 &amp; G$5,Inputs!$E$4:$E$212,0),MATCH($B11, Inputs!$F$2:$M$2,0))</f>
        <v>255.60217460972046</v>
      </c>
      <c r="H11" s="135">
        <f>INDEX(Inputs!$F$4:$M$212, MATCH($A11 &amp; H$5,Inputs!$E$4:$E$212,0),MATCH($B11, Inputs!$F$2:$M$2,0))</f>
        <v>346.30675775226825</v>
      </c>
      <c r="I11" s="135">
        <f>INDEX(Inputs!$F$4:$M$212, MATCH($A11 &amp; I$5,Inputs!$E$4:$E$212,0),MATCH($B11, Inputs!$F$2:$M$2,0))</f>
        <v>422.78975820804044</v>
      </c>
    </row>
    <row r="12" spans="1:9" ht="13" x14ac:dyDescent="0.3">
      <c r="A12" s="37" t="s">
        <v>2</v>
      </c>
      <c r="B12" s="100">
        <v>2018</v>
      </c>
      <c r="C12" s="37" t="str">
        <f t="shared" si="0"/>
        <v>ANH18</v>
      </c>
      <c r="D12" s="135">
        <f>INDEX(Inputs!$F$4:$M$212, MATCH($A12 &amp; D$5,Inputs!$E$4:$E$212,0),MATCH($B12, Inputs!$F$2:$M$2,0))</f>
        <v>176.61223469013999</v>
      </c>
      <c r="E12" s="135">
        <f>INDEX(Inputs!$F$4:$M$212, MATCH($A12 &amp; E$5,Inputs!$E$4:$E$212,0),MATCH($B12, Inputs!$F$2:$M$2,0))</f>
        <v>165.93371910013809</v>
      </c>
      <c r="F12" s="135">
        <f>INDEX(Inputs!$F$4:$M$212, MATCH($A12 &amp; F$5,Inputs!$E$4:$E$212,0),MATCH($B12, Inputs!$F$2:$M$2,0))</f>
        <v>74.3321046889792</v>
      </c>
      <c r="G12" s="135">
        <f>INDEX(Inputs!$F$4:$M$212, MATCH($A12 &amp; G$5,Inputs!$E$4:$E$212,0),MATCH($B12, Inputs!$F$2:$M$2,0))</f>
        <v>240.26582378911729</v>
      </c>
      <c r="H12" s="135">
        <f>INDEX(Inputs!$F$4:$M$212, MATCH($A12 &amp; H$5,Inputs!$E$4:$E$212,0),MATCH($B12, Inputs!$F$2:$M$2,0))</f>
        <v>342.54595379027808</v>
      </c>
      <c r="I12" s="135">
        <f>INDEX(Inputs!$F$4:$M$212, MATCH($A12 &amp; I$5,Inputs!$E$4:$E$212,0),MATCH($B12, Inputs!$F$2:$M$2,0))</f>
        <v>416.87805847925728</v>
      </c>
    </row>
    <row r="13" spans="1:9" ht="13" x14ac:dyDescent="0.3">
      <c r="A13" s="37" t="s">
        <v>2</v>
      </c>
      <c r="B13" s="100">
        <v>2019</v>
      </c>
      <c r="C13" s="37" t="str">
        <f t="shared" ref="C13" si="1">A13&amp;RIGHT(B13,2)</f>
        <v>ANH19</v>
      </c>
      <c r="D13" s="135">
        <f>INDEX(Inputs!$F$4:$M$212, MATCH($A13 &amp; D$5,Inputs!$E$4:$E$212,0),MATCH($B13, Inputs!$F$2:$M$2,0))</f>
        <v>160.12068787704388</v>
      </c>
      <c r="E13" s="135">
        <f>INDEX(Inputs!$F$4:$M$212, MATCH($A13 &amp; E$5,Inputs!$E$4:$E$212,0),MATCH($B13, Inputs!$F$2:$M$2,0))</f>
        <v>210.61299930435956</v>
      </c>
      <c r="F13" s="135">
        <f>INDEX(Inputs!$F$4:$M$212, MATCH($A13 &amp; F$5,Inputs!$E$4:$E$212,0),MATCH($B13, Inputs!$F$2:$M$2,0))</f>
        <v>71.412955610150803</v>
      </c>
      <c r="G13" s="135">
        <f>INDEX(Inputs!$F$4:$M$212, MATCH($A13 &amp; G$5,Inputs!$E$4:$E$212,0),MATCH($B13, Inputs!$F$2:$M$2,0))</f>
        <v>282.02595491451035</v>
      </c>
      <c r="H13" s="135">
        <f>INDEX(Inputs!$F$4:$M$212, MATCH($A13 &amp; H$5,Inputs!$E$4:$E$212,0),MATCH($B13, Inputs!$F$2:$M$2,0))</f>
        <v>370.73368718140341</v>
      </c>
      <c r="I13" s="135">
        <f>INDEX(Inputs!$F$4:$M$212, MATCH($A13 &amp; I$5,Inputs!$E$4:$E$212,0),MATCH($B13, Inputs!$F$2:$M$2,0))</f>
        <v>442.1466427915542</v>
      </c>
    </row>
    <row r="14" spans="1:9" ht="13" x14ac:dyDescent="0.3">
      <c r="A14" s="37" t="s">
        <v>3</v>
      </c>
      <c r="B14" s="100">
        <v>2012</v>
      </c>
      <c r="C14" s="37" t="str">
        <f t="shared" si="0"/>
        <v>NES12</v>
      </c>
      <c r="D14" s="135">
        <f>INDEX(Inputs!$F$4:$M$212, MATCH($A14 &amp; D$5,Inputs!$E$4:$E$212,0),MATCH($B14, Inputs!$F$2:$M$2,0))</f>
        <v>77.929689441972045</v>
      </c>
      <c r="E14" s="135">
        <f>INDEX(Inputs!$F$4:$M$212, MATCH($A14 &amp; E$5,Inputs!$E$4:$E$212,0),MATCH($B14, Inputs!$F$2:$M$2,0))</f>
        <v>60.224617142160206</v>
      </c>
      <c r="F14" s="135">
        <f>INDEX(Inputs!$F$4:$M$212, MATCH($A14 &amp; F$5,Inputs!$E$4:$E$212,0),MATCH($B14, Inputs!$F$2:$M$2,0))</f>
        <v>35.591874878501358</v>
      </c>
      <c r="G14" s="135">
        <f>INDEX(Inputs!$F$4:$M$212, MATCH($A14 &amp; G$5,Inputs!$E$4:$E$212,0),MATCH($B14, Inputs!$F$2:$M$2,0))</f>
        <v>95.81649202066157</v>
      </c>
      <c r="H14" s="135">
        <f>INDEX(Inputs!$F$4:$M$212, MATCH($A14 &amp; H$5,Inputs!$E$4:$E$212,0),MATCH($B14, Inputs!$F$2:$M$2,0))</f>
        <v>138.15430658413226</v>
      </c>
      <c r="I14" s="135">
        <f>INDEX(Inputs!$F$4:$M$212, MATCH($A14 &amp; I$5,Inputs!$E$4:$E$212,0),MATCH($B14, Inputs!$F$2:$M$2,0))</f>
        <v>173.74618146263361</v>
      </c>
    </row>
    <row r="15" spans="1:9" ht="13" x14ac:dyDescent="0.3">
      <c r="A15" s="37" t="s">
        <v>3</v>
      </c>
      <c r="B15" s="100">
        <v>2013</v>
      </c>
      <c r="C15" s="37" t="str">
        <f t="shared" si="0"/>
        <v>NES13</v>
      </c>
      <c r="D15" s="135">
        <f>INDEX(Inputs!$F$4:$M$212, MATCH($A15 &amp; D$5,Inputs!$E$4:$E$212,0),MATCH($B15, Inputs!$F$2:$M$2,0))</f>
        <v>92.120980774542446</v>
      </c>
      <c r="E15" s="135">
        <f>INDEX(Inputs!$F$4:$M$212, MATCH($A15 &amp; E$5,Inputs!$E$4:$E$212,0),MATCH($B15, Inputs!$F$2:$M$2,0))</f>
        <v>60.58216638830644</v>
      </c>
      <c r="F15" s="135">
        <f>INDEX(Inputs!$F$4:$M$212, MATCH($A15 &amp; F$5,Inputs!$E$4:$E$212,0),MATCH($B15, Inputs!$F$2:$M$2,0))</f>
        <v>31.194862812769628</v>
      </c>
      <c r="G15" s="135">
        <f>INDEX(Inputs!$F$4:$M$212, MATCH($A15 &amp; G$5,Inputs!$E$4:$E$212,0),MATCH($B15, Inputs!$F$2:$M$2,0))</f>
        <v>91.777029201076061</v>
      </c>
      <c r="H15" s="135">
        <f>INDEX(Inputs!$F$4:$M$212, MATCH($A15 &amp; H$5,Inputs!$E$4:$E$212,0),MATCH($B15, Inputs!$F$2:$M$2,0))</f>
        <v>152.70314716284889</v>
      </c>
      <c r="I15" s="135">
        <f>INDEX(Inputs!$F$4:$M$212, MATCH($A15 &amp; I$5,Inputs!$E$4:$E$212,0),MATCH($B15, Inputs!$F$2:$M$2,0))</f>
        <v>183.89800997561852</v>
      </c>
    </row>
    <row r="16" spans="1:9" ht="13" x14ac:dyDescent="0.3">
      <c r="A16" s="37" t="s">
        <v>3</v>
      </c>
      <c r="B16" s="100">
        <v>2014</v>
      </c>
      <c r="C16" s="37" t="str">
        <f t="shared" si="0"/>
        <v>NES14</v>
      </c>
      <c r="D16" s="135">
        <f>INDEX(Inputs!$F$4:$M$212, MATCH($A16 &amp; D$5,Inputs!$E$4:$E$212,0),MATCH($B16, Inputs!$F$2:$M$2,0))</f>
        <v>93.665446724765289</v>
      </c>
      <c r="E16" s="135">
        <f>INDEX(Inputs!$F$4:$M$212, MATCH($A16 &amp; E$5,Inputs!$E$4:$E$212,0),MATCH($B16, Inputs!$F$2:$M$2,0))</f>
        <v>66.980909070382381</v>
      </c>
      <c r="F16" s="135">
        <f>INDEX(Inputs!$F$4:$M$212, MATCH($A16 &amp; F$5,Inputs!$E$4:$E$212,0),MATCH($B16, Inputs!$F$2:$M$2,0))</f>
        <v>25.342829783637583</v>
      </c>
      <c r="G16" s="135">
        <f>INDEX(Inputs!$F$4:$M$212, MATCH($A16 &amp; G$5,Inputs!$E$4:$E$212,0),MATCH($B16, Inputs!$F$2:$M$2,0))</f>
        <v>92.323738854019965</v>
      </c>
      <c r="H16" s="135">
        <f>INDEX(Inputs!$F$4:$M$212, MATCH($A16 &amp; H$5,Inputs!$E$4:$E$212,0),MATCH($B16, Inputs!$F$2:$M$2,0))</f>
        <v>160.64635579514766</v>
      </c>
      <c r="I16" s="135">
        <f>INDEX(Inputs!$F$4:$M$212, MATCH($A16 &amp; I$5,Inputs!$E$4:$E$212,0),MATCH($B16, Inputs!$F$2:$M$2,0))</f>
        <v>185.98918557878523</v>
      </c>
    </row>
    <row r="17" spans="1:12" ht="14" x14ac:dyDescent="0.3">
      <c r="A17" s="37" t="s">
        <v>3</v>
      </c>
      <c r="B17" s="100">
        <v>2015</v>
      </c>
      <c r="C17" s="37" t="str">
        <f t="shared" si="0"/>
        <v>NES15</v>
      </c>
      <c r="D17" s="135">
        <f>INDEX(Inputs!$F$4:$M$212, MATCH($A17 &amp; D$5,Inputs!$E$4:$E$212,0),MATCH($B17, Inputs!$F$2:$M$2,0))</f>
        <v>81.129136839873951</v>
      </c>
      <c r="E17" s="135">
        <f>INDEX(Inputs!$F$4:$M$212, MATCH($A17 &amp; E$5,Inputs!$E$4:$E$212,0),MATCH($B17, Inputs!$F$2:$M$2,0))</f>
        <v>63.199003053184342</v>
      </c>
      <c r="F17" s="135">
        <f>INDEX(Inputs!$F$4:$M$212, MATCH($A17 &amp; F$5,Inputs!$E$4:$E$212,0),MATCH($B17, Inputs!$F$2:$M$2,0))</f>
        <v>25.688141221692991</v>
      </c>
      <c r="G17" s="135">
        <f>INDEX(Inputs!$F$4:$M$212, MATCH($A17 &amp; G$5,Inputs!$E$4:$E$212,0),MATCH($B17, Inputs!$F$2:$M$2,0))</f>
        <v>88.887144274877329</v>
      </c>
      <c r="H17" s="135">
        <f>INDEX(Inputs!$F$4:$M$212, MATCH($A17 &amp; H$5,Inputs!$E$4:$E$212,0),MATCH($B17, Inputs!$F$2:$M$2,0))</f>
        <v>144.32813989305828</v>
      </c>
      <c r="I17" s="135">
        <f>INDEX(Inputs!$F$4:$M$212, MATCH($A17 &amp; I$5,Inputs!$E$4:$E$212,0),MATCH($B17, Inputs!$F$2:$M$2,0))</f>
        <v>170.01628111475128</v>
      </c>
      <c r="L17"/>
    </row>
    <row r="18" spans="1:12" ht="14" x14ac:dyDescent="0.3">
      <c r="A18" s="37" t="s">
        <v>3</v>
      </c>
      <c r="B18" s="100">
        <v>2016</v>
      </c>
      <c r="C18" s="37" t="str">
        <f t="shared" si="0"/>
        <v>NES16</v>
      </c>
      <c r="D18" s="135">
        <f>INDEX(Inputs!$F$4:$M$212, MATCH($A18 &amp; D$5,Inputs!$E$4:$E$212,0),MATCH($B18, Inputs!$F$2:$M$2,0))</f>
        <v>86.175313257217965</v>
      </c>
      <c r="E18" s="135">
        <f>INDEX(Inputs!$F$4:$M$212, MATCH($A18 &amp; E$5,Inputs!$E$4:$E$212,0),MATCH($B18, Inputs!$F$2:$M$2,0))</f>
        <v>64.984975576903537</v>
      </c>
      <c r="F18" s="135">
        <f>INDEX(Inputs!$F$4:$M$212, MATCH($A18 &amp; F$5,Inputs!$E$4:$E$212,0),MATCH($B18, Inputs!$F$2:$M$2,0))</f>
        <v>15.274591181364389</v>
      </c>
      <c r="G18" s="135">
        <f>INDEX(Inputs!$F$4:$M$212, MATCH($A18 &amp; G$5,Inputs!$E$4:$E$212,0),MATCH($B18, Inputs!$F$2:$M$2,0))</f>
        <v>80.259566758267923</v>
      </c>
      <c r="H18" s="135">
        <f>INDEX(Inputs!$F$4:$M$212, MATCH($A18 &amp; H$5,Inputs!$E$4:$E$212,0),MATCH($B18, Inputs!$F$2:$M$2,0))</f>
        <v>151.1602888341215</v>
      </c>
      <c r="I18" s="135">
        <f>INDEX(Inputs!$F$4:$M$212, MATCH($A18 &amp; I$5,Inputs!$E$4:$E$212,0),MATCH($B18, Inputs!$F$2:$M$2,0))</f>
        <v>166.4348800154859</v>
      </c>
      <c r="L18"/>
    </row>
    <row r="19" spans="1:12" ht="14" x14ac:dyDescent="0.3">
      <c r="A19" s="37" t="s">
        <v>3</v>
      </c>
      <c r="B19" s="100">
        <v>2017</v>
      </c>
      <c r="C19" s="37" t="str">
        <f t="shared" si="0"/>
        <v>NES17</v>
      </c>
      <c r="D19" s="135">
        <f>INDEX(Inputs!$F$4:$M$212, MATCH($A19 &amp; D$5,Inputs!$E$4:$E$212,0),MATCH($B19, Inputs!$F$2:$M$2,0))</f>
        <v>90.040907639034089</v>
      </c>
      <c r="E19" s="135">
        <f>INDEX(Inputs!$F$4:$M$212, MATCH($A19 &amp; E$5,Inputs!$E$4:$E$212,0),MATCH($B19, Inputs!$F$2:$M$2,0))</f>
        <v>68.279882637970545</v>
      </c>
      <c r="F19" s="135">
        <f>INDEX(Inputs!$F$4:$M$212, MATCH($A19 &amp; F$5,Inputs!$E$4:$E$212,0),MATCH($B19, Inputs!$F$2:$M$2,0))</f>
        <v>11.091698153467378</v>
      </c>
      <c r="G19" s="135">
        <f>INDEX(Inputs!$F$4:$M$212, MATCH($A19 &amp; G$5,Inputs!$E$4:$E$212,0),MATCH($B19, Inputs!$F$2:$M$2,0))</f>
        <v>79.371580791437921</v>
      </c>
      <c r="H19" s="135">
        <f>INDEX(Inputs!$F$4:$M$212, MATCH($A19 &amp; H$5,Inputs!$E$4:$E$212,0),MATCH($B19, Inputs!$F$2:$M$2,0))</f>
        <v>158.32079027700462</v>
      </c>
      <c r="I19" s="135">
        <f>INDEX(Inputs!$F$4:$M$212, MATCH($A19 &amp; I$5,Inputs!$E$4:$E$212,0),MATCH($B19, Inputs!$F$2:$M$2,0))</f>
        <v>169.412488430472</v>
      </c>
      <c r="L19"/>
    </row>
    <row r="20" spans="1:12" ht="14" x14ac:dyDescent="0.3">
      <c r="A20" s="37" t="s">
        <v>3</v>
      </c>
      <c r="B20" s="100">
        <v>2018</v>
      </c>
      <c r="C20" s="37" t="str">
        <f t="shared" si="0"/>
        <v>NES18</v>
      </c>
      <c r="D20" s="135">
        <f>INDEX(Inputs!$F$4:$M$212, MATCH($A20 &amp; D$5,Inputs!$E$4:$E$212,0),MATCH($B20, Inputs!$F$2:$M$2,0))</f>
        <v>89.494977150728786</v>
      </c>
      <c r="E20" s="135">
        <f>INDEX(Inputs!$F$4:$M$212, MATCH($A20 &amp; E$5,Inputs!$E$4:$E$212,0),MATCH($B20, Inputs!$F$2:$M$2,0))</f>
        <v>73.553469753276246</v>
      </c>
      <c r="F20" s="135">
        <f>INDEX(Inputs!$F$4:$M$212, MATCH($A20 &amp; F$5,Inputs!$E$4:$E$212,0),MATCH($B20, Inputs!$F$2:$M$2,0))</f>
        <v>11.319000000000003</v>
      </c>
      <c r="G20" s="135">
        <f>INDEX(Inputs!$F$4:$M$212, MATCH($A20 &amp; G$5,Inputs!$E$4:$E$212,0),MATCH($B20, Inputs!$F$2:$M$2,0))</f>
        <v>84.872469753276249</v>
      </c>
      <c r="H20" s="135">
        <f>INDEX(Inputs!$F$4:$M$212, MATCH($A20 &amp; H$5,Inputs!$E$4:$E$212,0),MATCH($B20, Inputs!$F$2:$M$2,0))</f>
        <v>163.04844690400503</v>
      </c>
      <c r="I20" s="135">
        <f>INDEX(Inputs!$F$4:$M$212, MATCH($A20 &amp; I$5,Inputs!$E$4:$E$212,0),MATCH($B20, Inputs!$F$2:$M$2,0))</f>
        <v>174.36744690400502</v>
      </c>
      <c r="L20"/>
    </row>
    <row r="21" spans="1:12" ht="14" x14ac:dyDescent="0.3">
      <c r="A21" s="37" t="s">
        <v>3</v>
      </c>
      <c r="B21" s="100">
        <v>2019</v>
      </c>
      <c r="C21" s="37" t="str">
        <f t="shared" ref="C21" si="2">A21&amp;RIGHT(B21,2)</f>
        <v>NES19</v>
      </c>
      <c r="D21" s="135">
        <f>INDEX(Inputs!$F$4:$M$212, MATCH($A21 &amp; D$5,Inputs!$E$4:$E$212,0),MATCH($B21, Inputs!$F$2:$M$2,0))</f>
        <v>91.382715954361728</v>
      </c>
      <c r="E21" s="135">
        <f>INDEX(Inputs!$F$4:$M$212, MATCH($A21 &amp; E$5,Inputs!$E$4:$E$212,0),MATCH($B21, Inputs!$F$2:$M$2,0))</f>
        <v>75.095469909868783</v>
      </c>
      <c r="F21" s="135">
        <f>INDEX(Inputs!$F$4:$M$212, MATCH($A21 &amp; F$5,Inputs!$E$4:$E$212,0),MATCH($B21, Inputs!$F$2:$M$2,0))</f>
        <v>13.315776229251485</v>
      </c>
      <c r="G21" s="135">
        <f>INDEX(Inputs!$F$4:$M$212, MATCH($A21 &amp; G$5,Inputs!$E$4:$E$212,0),MATCH($B21, Inputs!$F$2:$M$2,0))</f>
        <v>88.411246139120266</v>
      </c>
      <c r="H21" s="135">
        <f>INDEX(Inputs!$F$4:$M$212, MATCH($A21 &amp; H$5,Inputs!$E$4:$E$212,0),MATCH($B21, Inputs!$F$2:$M$2,0))</f>
        <v>166.47818586423051</v>
      </c>
      <c r="I21" s="135">
        <f>INDEX(Inputs!$F$4:$M$212, MATCH($A21 &amp; I$5,Inputs!$E$4:$E$212,0),MATCH($B21, Inputs!$F$2:$M$2,0))</f>
        <v>179.79396209348201</v>
      </c>
      <c r="L21"/>
    </row>
    <row r="22" spans="1:12" ht="14" x14ac:dyDescent="0.3">
      <c r="A22" s="37" t="s">
        <v>4</v>
      </c>
      <c r="B22" s="100">
        <v>2012</v>
      </c>
      <c r="C22" s="37" t="str">
        <f t="shared" si="0"/>
        <v>NWT12</v>
      </c>
      <c r="D22" s="135">
        <f>INDEX(Inputs!$F$4:$M$212, MATCH($A22 &amp; D$5,Inputs!$E$4:$E$212,0),MATCH($B22, Inputs!$F$2:$M$2,0))</f>
        <v>179.69447742095102</v>
      </c>
      <c r="E22" s="135">
        <f>INDEX(Inputs!$F$4:$M$212, MATCH($A22 &amp; E$5,Inputs!$E$4:$E$212,0),MATCH($B22, Inputs!$F$2:$M$2,0))</f>
        <v>212.09704260789698</v>
      </c>
      <c r="F22" s="135">
        <f>INDEX(Inputs!$F$4:$M$212, MATCH($A22 &amp; F$5,Inputs!$E$4:$E$212,0),MATCH($B22, Inputs!$F$2:$M$2,0))</f>
        <v>55.779467739574272</v>
      </c>
      <c r="G22" s="135">
        <f>INDEX(Inputs!$F$4:$M$212, MATCH($A22 &amp; G$5,Inputs!$E$4:$E$212,0),MATCH($B22, Inputs!$F$2:$M$2,0))</f>
        <v>267.87651034747125</v>
      </c>
      <c r="H22" s="135">
        <f>INDEX(Inputs!$F$4:$M$212, MATCH($A22 &amp; H$5,Inputs!$E$4:$E$212,0),MATCH($B22, Inputs!$F$2:$M$2,0))</f>
        <v>391.79152002884803</v>
      </c>
      <c r="I22" s="135">
        <f>INDEX(Inputs!$F$4:$M$212, MATCH($A22 &amp; I$5,Inputs!$E$4:$E$212,0),MATCH($B22, Inputs!$F$2:$M$2,0))</f>
        <v>447.5709877684223</v>
      </c>
      <c r="L22"/>
    </row>
    <row r="23" spans="1:12" ht="14" x14ac:dyDescent="0.3">
      <c r="A23" s="37" t="s">
        <v>4</v>
      </c>
      <c r="B23" s="100">
        <v>2013</v>
      </c>
      <c r="C23" s="37" t="str">
        <f t="shared" si="0"/>
        <v>NWT13</v>
      </c>
      <c r="D23" s="135">
        <f>INDEX(Inputs!$F$4:$M$212, MATCH($A23 &amp; D$5,Inputs!$E$4:$E$212,0),MATCH($B23, Inputs!$F$2:$M$2,0))</f>
        <v>185.57112483495249</v>
      </c>
      <c r="E23" s="135">
        <f>INDEX(Inputs!$F$4:$M$212, MATCH($A23 &amp; E$5,Inputs!$E$4:$E$212,0),MATCH($B23, Inputs!$F$2:$M$2,0))</f>
        <v>236.72718115399294</v>
      </c>
      <c r="F23" s="135">
        <f>INDEX(Inputs!$F$4:$M$212, MATCH($A23 &amp; F$5,Inputs!$E$4:$E$212,0),MATCH($B23, Inputs!$F$2:$M$2,0))</f>
        <v>54.301784517853399</v>
      </c>
      <c r="G23" s="135">
        <f>INDEX(Inputs!$F$4:$M$212, MATCH($A23 &amp; G$5,Inputs!$E$4:$E$212,0),MATCH($B23, Inputs!$F$2:$M$2,0))</f>
        <v>291.02896567184632</v>
      </c>
      <c r="H23" s="135">
        <f>INDEX(Inputs!$F$4:$M$212, MATCH($A23 &amp; H$5,Inputs!$E$4:$E$212,0),MATCH($B23, Inputs!$F$2:$M$2,0))</f>
        <v>422.29830598894546</v>
      </c>
      <c r="I23" s="135">
        <f>INDEX(Inputs!$F$4:$M$212, MATCH($A23 &amp; I$5,Inputs!$E$4:$E$212,0),MATCH($B23, Inputs!$F$2:$M$2,0))</f>
        <v>476.60009050679884</v>
      </c>
      <c r="L23"/>
    </row>
    <row r="24" spans="1:12" ht="14" x14ac:dyDescent="0.3">
      <c r="A24" s="37" t="s">
        <v>4</v>
      </c>
      <c r="B24" s="100">
        <v>2014</v>
      </c>
      <c r="C24" s="37" t="str">
        <f t="shared" si="0"/>
        <v>NWT14</v>
      </c>
      <c r="D24" s="135">
        <f>INDEX(Inputs!$F$4:$M$212, MATCH($A24 &amp; D$5,Inputs!$E$4:$E$212,0),MATCH($B24, Inputs!$F$2:$M$2,0))</f>
        <v>180.34423933924577</v>
      </c>
      <c r="E24" s="135">
        <f>INDEX(Inputs!$F$4:$M$212, MATCH($A24 &amp; E$5,Inputs!$E$4:$E$212,0),MATCH($B24, Inputs!$F$2:$M$2,0))</f>
        <v>264.74478524775503</v>
      </c>
      <c r="F24" s="135">
        <f>INDEX(Inputs!$F$4:$M$212, MATCH($A24 &amp; F$5,Inputs!$E$4:$E$212,0),MATCH($B24, Inputs!$F$2:$M$2,0))</f>
        <v>42.683909810506229</v>
      </c>
      <c r="G24" s="135">
        <f>INDEX(Inputs!$F$4:$M$212, MATCH($A24 &amp; G$5,Inputs!$E$4:$E$212,0),MATCH($B24, Inputs!$F$2:$M$2,0))</f>
        <v>307.42869505826127</v>
      </c>
      <c r="H24" s="135">
        <f>INDEX(Inputs!$F$4:$M$212, MATCH($A24 &amp; H$5,Inputs!$E$4:$E$212,0),MATCH($B24, Inputs!$F$2:$M$2,0))</f>
        <v>445.08902458700084</v>
      </c>
      <c r="I24" s="135">
        <f>INDEX(Inputs!$F$4:$M$212, MATCH($A24 &amp; I$5,Inputs!$E$4:$E$212,0),MATCH($B24, Inputs!$F$2:$M$2,0))</f>
        <v>487.77293439750707</v>
      </c>
      <c r="L24"/>
    </row>
    <row r="25" spans="1:12" ht="14" x14ac:dyDescent="0.3">
      <c r="A25" s="37" t="s">
        <v>4</v>
      </c>
      <c r="B25" s="100">
        <v>2015</v>
      </c>
      <c r="C25" s="37" t="str">
        <f t="shared" si="0"/>
        <v>NWT15</v>
      </c>
      <c r="D25" s="135">
        <f>INDEX(Inputs!$F$4:$M$212, MATCH($A25 &amp; D$5,Inputs!$E$4:$E$212,0),MATCH($B25, Inputs!$F$2:$M$2,0))</f>
        <v>175.56131395179492</v>
      </c>
      <c r="E25" s="135">
        <f>INDEX(Inputs!$F$4:$M$212, MATCH($A25 &amp; E$5,Inputs!$E$4:$E$212,0),MATCH($B25, Inputs!$F$2:$M$2,0))</f>
        <v>276.14522055023099</v>
      </c>
      <c r="F25" s="135">
        <f>INDEX(Inputs!$F$4:$M$212, MATCH($A25 &amp; F$5,Inputs!$E$4:$E$212,0),MATCH($B25, Inputs!$F$2:$M$2,0))</f>
        <v>55.037896832646574</v>
      </c>
      <c r="G25" s="135">
        <f>INDEX(Inputs!$F$4:$M$212, MATCH($A25 &amp; G$5,Inputs!$E$4:$E$212,0),MATCH($B25, Inputs!$F$2:$M$2,0))</f>
        <v>331.18311738287758</v>
      </c>
      <c r="H25" s="135">
        <f>INDEX(Inputs!$F$4:$M$212, MATCH($A25 &amp; H$5,Inputs!$E$4:$E$212,0),MATCH($B25, Inputs!$F$2:$M$2,0))</f>
        <v>451.70653450202587</v>
      </c>
      <c r="I25" s="135">
        <f>INDEX(Inputs!$F$4:$M$212, MATCH($A25 &amp; I$5,Inputs!$E$4:$E$212,0),MATCH($B25, Inputs!$F$2:$M$2,0))</f>
        <v>506.74443133467247</v>
      </c>
      <c r="L25"/>
    </row>
    <row r="26" spans="1:12" ht="14" x14ac:dyDescent="0.3">
      <c r="A26" s="37" t="s">
        <v>4</v>
      </c>
      <c r="B26" s="100">
        <v>2016</v>
      </c>
      <c r="C26" s="37" t="str">
        <f t="shared" si="0"/>
        <v>NWT16</v>
      </c>
      <c r="D26" s="135">
        <f>INDEX(Inputs!$F$4:$M$212, MATCH($A26 &amp; D$5,Inputs!$E$4:$E$212,0),MATCH($B26, Inputs!$F$2:$M$2,0))</f>
        <v>171.28352094195486</v>
      </c>
      <c r="E26" s="135">
        <f>INDEX(Inputs!$F$4:$M$212, MATCH($A26 &amp; E$5,Inputs!$E$4:$E$212,0),MATCH($B26, Inputs!$F$2:$M$2,0))</f>
        <v>314.81605820831061</v>
      </c>
      <c r="F26" s="135">
        <f>INDEX(Inputs!$F$4:$M$212, MATCH($A26 &amp; F$5,Inputs!$E$4:$E$212,0),MATCH($B26, Inputs!$F$2:$M$2,0))</f>
        <v>55.67872862535377</v>
      </c>
      <c r="G26" s="135">
        <f>INDEX(Inputs!$F$4:$M$212, MATCH($A26 &amp; G$5,Inputs!$E$4:$E$212,0),MATCH($B26, Inputs!$F$2:$M$2,0))</f>
        <v>370.49478683366436</v>
      </c>
      <c r="H26" s="135">
        <f>INDEX(Inputs!$F$4:$M$212, MATCH($A26 &amp; H$5,Inputs!$E$4:$E$212,0),MATCH($B26, Inputs!$F$2:$M$2,0))</f>
        <v>486.09957915026547</v>
      </c>
      <c r="I26" s="135">
        <f>INDEX(Inputs!$F$4:$M$212, MATCH($A26 &amp; I$5,Inputs!$E$4:$E$212,0),MATCH($B26, Inputs!$F$2:$M$2,0))</f>
        <v>541.77830777561928</v>
      </c>
      <c r="L26"/>
    </row>
    <row r="27" spans="1:12" ht="14" x14ac:dyDescent="0.3">
      <c r="A27" s="37" t="s">
        <v>4</v>
      </c>
      <c r="B27" s="100">
        <v>2017</v>
      </c>
      <c r="C27" s="37" t="str">
        <f t="shared" si="0"/>
        <v>NWT17</v>
      </c>
      <c r="D27" s="135">
        <f>INDEX(Inputs!$F$4:$M$212, MATCH($A27 &amp; D$5,Inputs!$E$4:$E$212,0),MATCH($B27, Inputs!$F$2:$M$2,0))</f>
        <v>181.18575448979811</v>
      </c>
      <c r="E27" s="135">
        <f>INDEX(Inputs!$F$4:$M$212, MATCH($A27 &amp; E$5,Inputs!$E$4:$E$212,0),MATCH($B27, Inputs!$F$2:$M$2,0))</f>
        <v>315.60383849456758</v>
      </c>
      <c r="F27" s="135">
        <f>INDEX(Inputs!$F$4:$M$212, MATCH($A27 &amp; F$5,Inputs!$E$4:$E$212,0),MATCH($B27, Inputs!$F$2:$M$2,0))</f>
        <v>51.137170190105003</v>
      </c>
      <c r="G27" s="135">
        <f>INDEX(Inputs!$F$4:$M$212, MATCH($A27 &amp; G$5,Inputs!$E$4:$E$212,0),MATCH($B27, Inputs!$F$2:$M$2,0))</f>
        <v>366.74100868467258</v>
      </c>
      <c r="H27" s="135">
        <f>INDEX(Inputs!$F$4:$M$212, MATCH($A27 &amp; H$5,Inputs!$E$4:$E$212,0),MATCH($B27, Inputs!$F$2:$M$2,0))</f>
        <v>496.7895929843657</v>
      </c>
      <c r="I27" s="135">
        <f>INDEX(Inputs!$F$4:$M$212, MATCH($A27 &amp; I$5,Inputs!$E$4:$E$212,0),MATCH($B27, Inputs!$F$2:$M$2,0))</f>
        <v>547.92676317447069</v>
      </c>
      <c r="L27"/>
    </row>
    <row r="28" spans="1:12" ht="14" x14ac:dyDescent="0.3">
      <c r="A28" s="37" t="s">
        <v>4</v>
      </c>
      <c r="B28" s="100">
        <v>2018</v>
      </c>
      <c r="C28" s="37" t="str">
        <f t="shared" si="0"/>
        <v>NWT18</v>
      </c>
      <c r="D28" s="135">
        <f>INDEX(Inputs!$F$4:$M$212, MATCH($A28 &amp; D$5,Inputs!$E$4:$E$212,0),MATCH($B28, Inputs!$F$2:$M$2,0))</f>
        <v>184.83160191770423</v>
      </c>
      <c r="E28" s="135">
        <f>INDEX(Inputs!$F$4:$M$212, MATCH($A28 &amp; E$5,Inputs!$E$4:$E$212,0),MATCH($B28, Inputs!$F$2:$M$2,0))</f>
        <v>284.19939337997374</v>
      </c>
      <c r="F28" s="135">
        <f>INDEX(Inputs!$F$4:$M$212, MATCH($A28 &amp; F$5,Inputs!$E$4:$E$212,0),MATCH($B28, Inputs!$F$2:$M$2,0))</f>
        <v>50.520206266703148</v>
      </c>
      <c r="G28" s="135">
        <f>INDEX(Inputs!$F$4:$M$212, MATCH($A28 &amp; G$5,Inputs!$E$4:$E$212,0),MATCH($B28, Inputs!$F$2:$M$2,0))</f>
        <v>334.7195996466769</v>
      </c>
      <c r="H28" s="135">
        <f>INDEX(Inputs!$F$4:$M$212, MATCH($A28 &amp; H$5,Inputs!$E$4:$E$212,0),MATCH($B28, Inputs!$F$2:$M$2,0))</f>
        <v>469.03099529767798</v>
      </c>
      <c r="I28" s="135">
        <f>INDEX(Inputs!$F$4:$M$212, MATCH($A28 &amp; I$5,Inputs!$E$4:$E$212,0),MATCH($B28, Inputs!$F$2:$M$2,0))</f>
        <v>519.55120156438113</v>
      </c>
      <c r="L28"/>
    </row>
    <row r="29" spans="1:12" ht="14" x14ac:dyDescent="0.3">
      <c r="A29" s="37" t="s">
        <v>4</v>
      </c>
      <c r="B29" s="100">
        <v>2019</v>
      </c>
      <c r="C29" s="37" t="str">
        <f t="shared" ref="C29" si="3">A29&amp;RIGHT(B29,2)</f>
        <v>NWT19</v>
      </c>
      <c r="D29" s="135">
        <f>INDEX(Inputs!$F$4:$M$212, MATCH($A29 &amp; D$5,Inputs!$E$4:$E$212,0),MATCH($B29, Inputs!$F$2:$M$2,0))</f>
        <v>187.28864321168223</v>
      </c>
      <c r="E29" s="135">
        <f>INDEX(Inputs!$F$4:$M$212, MATCH($A29 &amp; E$5,Inputs!$E$4:$E$212,0),MATCH($B29, Inputs!$F$2:$M$2,0))</f>
        <v>225.21320459384827</v>
      </c>
      <c r="F29" s="135">
        <f>INDEX(Inputs!$F$4:$M$212, MATCH($A29 &amp; F$5,Inputs!$E$4:$E$212,0),MATCH($B29, Inputs!$F$2:$M$2,0))</f>
        <v>68.722566013245142</v>
      </c>
      <c r="G29" s="135">
        <f>INDEX(Inputs!$F$4:$M$212, MATCH($A29 &amp; G$5,Inputs!$E$4:$E$212,0),MATCH($B29, Inputs!$F$2:$M$2,0))</f>
        <v>293.93577060709345</v>
      </c>
      <c r="H29" s="135">
        <f>INDEX(Inputs!$F$4:$M$212, MATCH($A29 &amp; H$5,Inputs!$E$4:$E$212,0),MATCH($B29, Inputs!$F$2:$M$2,0))</f>
        <v>412.50184780553047</v>
      </c>
      <c r="I29" s="135">
        <f>INDEX(Inputs!$F$4:$M$212, MATCH($A29 &amp; I$5,Inputs!$E$4:$E$212,0),MATCH($B29, Inputs!$F$2:$M$2,0))</f>
        <v>481.22441381877559</v>
      </c>
      <c r="L29"/>
    </row>
    <row r="30" spans="1:12" ht="14" x14ac:dyDescent="0.3">
      <c r="A30" s="37" t="s">
        <v>5</v>
      </c>
      <c r="B30" s="100">
        <v>2012</v>
      </c>
      <c r="C30" s="37" t="str">
        <f t="shared" si="0"/>
        <v>SRN12</v>
      </c>
      <c r="D30" s="135">
        <f>INDEX(Inputs!$F$4:$M$212, MATCH($A30 &amp; D$5,Inputs!$E$4:$E$212,0),MATCH($B30, Inputs!$F$2:$M$2,0))</f>
        <v>130.33647877718494</v>
      </c>
      <c r="E30" s="135">
        <f>INDEX(Inputs!$F$4:$M$212, MATCH($A30 &amp; E$5,Inputs!$E$4:$E$212,0),MATCH($B30, Inputs!$F$2:$M$2,0))</f>
        <v>120.40536295268038</v>
      </c>
      <c r="F30" s="135">
        <f>INDEX(Inputs!$F$4:$M$212, MATCH($A30 &amp; F$5,Inputs!$E$4:$E$212,0),MATCH($B30, Inputs!$F$2:$M$2,0))</f>
        <v>44.173381130158148</v>
      </c>
      <c r="G30" s="135">
        <f>INDEX(Inputs!$F$4:$M$212, MATCH($A30 &amp; G$5,Inputs!$E$4:$E$212,0),MATCH($B30, Inputs!$F$2:$M$2,0))</f>
        <v>164.57874408283851</v>
      </c>
      <c r="H30" s="135">
        <f>INDEX(Inputs!$F$4:$M$212, MATCH($A30 &amp; H$5,Inputs!$E$4:$E$212,0),MATCH($B30, Inputs!$F$2:$M$2,0))</f>
        <v>250.74184172986531</v>
      </c>
      <c r="I30" s="135">
        <f>INDEX(Inputs!$F$4:$M$212, MATCH($A30 &amp; I$5,Inputs!$E$4:$E$212,0),MATCH($B30, Inputs!$F$2:$M$2,0))</f>
        <v>294.91522286002345</v>
      </c>
      <c r="L30"/>
    </row>
    <row r="31" spans="1:12" ht="14" x14ac:dyDescent="0.3">
      <c r="A31" s="37" t="s">
        <v>5</v>
      </c>
      <c r="B31" s="100">
        <v>2013</v>
      </c>
      <c r="C31" s="37" t="str">
        <f t="shared" si="0"/>
        <v>SRN13</v>
      </c>
      <c r="D31" s="135">
        <f>INDEX(Inputs!$F$4:$M$212, MATCH($A31 &amp; D$5,Inputs!$E$4:$E$212,0),MATCH($B31, Inputs!$F$2:$M$2,0))</f>
        <v>137.26980935030019</v>
      </c>
      <c r="E31" s="135">
        <f>INDEX(Inputs!$F$4:$M$212, MATCH($A31 &amp; E$5,Inputs!$E$4:$E$212,0),MATCH($B31, Inputs!$F$2:$M$2,0))</f>
        <v>116.41791657249524</v>
      </c>
      <c r="F31" s="135">
        <f>INDEX(Inputs!$F$4:$M$212, MATCH($A31 &amp; F$5,Inputs!$E$4:$E$212,0),MATCH($B31, Inputs!$F$2:$M$2,0))</f>
        <v>38.240876530490105</v>
      </c>
      <c r="G31" s="135">
        <f>INDEX(Inputs!$F$4:$M$212, MATCH($A31 &amp; G$5,Inputs!$E$4:$E$212,0),MATCH($B31, Inputs!$F$2:$M$2,0))</f>
        <v>154.65879310298536</v>
      </c>
      <c r="H31" s="135">
        <f>INDEX(Inputs!$F$4:$M$212, MATCH($A31 &amp; H$5,Inputs!$E$4:$E$212,0),MATCH($B31, Inputs!$F$2:$M$2,0))</f>
        <v>253.68772592279544</v>
      </c>
      <c r="I31" s="135">
        <f>INDEX(Inputs!$F$4:$M$212, MATCH($A31 &amp; I$5,Inputs!$E$4:$E$212,0),MATCH($B31, Inputs!$F$2:$M$2,0))</f>
        <v>291.92860245328552</v>
      </c>
      <c r="L31"/>
    </row>
    <row r="32" spans="1:12" ht="14" x14ac:dyDescent="0.3">
      <c r="A32" s="37" t="s">
        <v>5</v>
      </c>
      <c r="B32" s="100">
        <v>2014</v>
      </c>
      <c r="C32" s="37" t="str">
        <f t="shared" si="0"/>
        <v>SRN14</v>
      </c>
      <c r="D32" s="135">
        <f>INDEX(Inputs!$F$4:$M$212, MATCH($A32 &amp; D$5,Inputs!$E$4:$E$212,0),MATCH($B32, Inputs!$F$2:$M$2,0))</f>
        <v>151.71027428466164</v>
      </c>
      <c r="E32" s="135">
        <f>INDEX(Inputs!$F$4:$M$212, MATCH($A32 &amp; E$5,Inputs!$E$4:$E$212,0),MATCH($B32, Inputs!$F$2:$M$2,0))</f>
        <v>136.58406545921005</v>
      </c>
      <c r="F32" s="135">
        <f>INDEX(Inputs!$F$4:$M$212, MATCH($A32 &amp; F$5,Inputs!$E$4:$E$212,0),MATCH($B32, Inputs!$F$2:$M$2,0))</f>
        <v>39.848816872266617</v>
      </c>
      <c r="G32" s="135">
        <f>INDEX(Inputs!$F$4:$M$212, MATCH($A32 &amp; G$5,Inputs!$E$4:$E$212,0),MATCH($B32, Inputs!$F$2:$M$2,0))</f>
        <v>176.43288233147666</v>
      </c>
      <c r="H32" s="135">
        <f>INDEX(Inputs!$F$4:$M$212, MATCH($A32 &amp; H$5,Inputs!$E$4:$E$212,0),MATCH($B32, Inputs!$F$2:$M$2,0))</f>
        <v>288.29433974387166</v>
      </c>
      <c r="I32" s="135">
        <f>INDEX(Inputs!$F$4:$M$212, MATCH($A32 &amp; I$5,Inputs!$E$4:$E$212,0),MATCH($B32, Inputs!$F$2:$M$2,0))</f>
        <v>328.1431566161383</v>
      </c>
      <c r="L32"/>
    </row>
    <row r="33" spans="1:12" ht="14" x14ac:dyDescent="0.3">
      <c r="A33" s="37" t="s">
        <v>5</v>
      </c>
      <c r="B33" s="100">
        <v>2015</v>
      </c>
      <c r="C33" s="37" t="str">
        <f t="shared" si="0"/>
        <v>SRN15</v>
      </c>
      <c r="D33" s="135">
        <f>INDEX(Inputs!$F$4:$M$212, MATCH($A33 &amp; D$5,Inputs!$E$4:$E$212,0),MATCH($B33, Inputs!$F$2:$M$2,0))</f>
        <v>126.97950968806398</v>
      </c>
      <c r="E33" s="135">
        <f>INDEX(Inputs!$F$4:$M$212, MATCH($A33 &amp; E$5,Inputs!$E$4:$E$212,0),MATCH($B33, Inputs!$F$2:$M$2,0))</f>
        <v>127.97661564632881</v>
      </c>
      <c r="F33" s="135">
        <f>INDEX(Inputs!$F$4:$M$212, MATCH($A33 &amp; F$5,Inputs!$E$4:$E$212,0),MATCH($B33, Inputs!$F$2:$M$2,0))</f>
        <v>33.732184062397849</v>
      </c>
      <c r="G33" s="135">
        <f>INDEX(Inputs!$F$4:$M$212, MATCH($A33 &amp; G$5,Inputs!$E$4:$E$212,0),MATCH($B33, Inputs!$F$2:$M$2,0))</f>
        <v>161.70879970872664</v>
      </c>
      <c r="H33" s="135">
        <f>INDEX(Inputs!$F$4:$M$212, MATCH($A33 &amp; H$5,Inputs!$E$4:$E$212,0),MATCH($B33, Inputs!$F$2:$M$2,0))</f>
        <v>254.95612533439279</v>
      </c>
      <c r="I33" s="135">
        <f>INDEX(Inputs!$F$4:$M$212, MATCH($A33 &amp; I$5,Inputs!$E$4:$E$212,0),MATCH($B33, Inputs!$F$2:$M$2,0))</f>
        <v>288.68830939679066</v>
      </c>
      <c r="L33"/>
    </row>
    <row r="34" spans="1:12" ht="14" x14ac:dyDescent="0.3">
      <c r="A34" s="37" t="s">
        <v>5</v>
      </c>
      <c r="B34" s="100">
        <v>2016</v>
      </c>
      <c r="C34" s="37" t="str">
        <f t="shared" si="0"/>
        <v>SRN16</v>
      </c>
      <c r="D34" s="135">
        <f>INDEX(Inputs!$F$4:$M$212, MATCH($A34 &amp; D$5,Inputs!$E$4:$E$212,0),MATCH($B34, Inputs!$F$2:$M$2,0))</f>
        <v>108.93531123642903</v>
      </c>
      <c r="E34" s="135">
        <f>INDEX(Inputs!$F$4:$M$212, MATCH($A34 &amp; E$5,Inputs!$E$4:$E$212,0),MATCH($B34, Inputs!$F$2:$M$2,0))</f>
        <v>153.02297600507742</v>
      </c>
      <c r="F34" s="135">
        <f>INDEX(Inputs!$F$4:$M$212, MATCH($A34 &amp; F$5,Inputs!$E$4:$E$212,0),MATCH($B34, Inputs!$F$2:$M$2,0))</f>
        <v>29.641310490858135</v>
      </c>
      <c r="G34" s="135">
        <f>INDEX(Inputs!$F$4:$M$212, MATCH($A34 &amp; G$5,Inputs!$E$4:$E$212,0),MATCH($B34, Inputs!$F$2:$M$2,0))</f>
        <v>182.66428649593556</v>
      </c>
      <c r="H34" s="135">
        <f>INDEX(Inputs!$F$4:$M$212, MATCH($A34 &amp; H$5,Inputs!$E$4:$E$212,0),MATCH($B34, Inputs!$F$2:$M$2,0))</f>
        <v>261.95828724150647</v>
      </c>
      <c r="I34" s="135">
        <f>INDEX(Inputs!$F$4:$M$212, MATCH($A34 &amp; I$5,Inputs!$E$4:$E$212,0),MATCH($B34, Inputs!$F$2:$M$2,0))</f>
        <v>291.5995977323646</v>
      </c>
      <c r="L34"/>
    </row>
    <row r="35" spans="1:12" ht="14" x14ac:dyDescent="0.3">
      <c r="A35" s="37" t="s">
        <v>5</v>
      </c>
      <c r="B35" s="100">
        <v>2017</v>
      </c>
      <c r="C35" s="37" t="str">
        <f t="shared" si="0"/>
        <v>SRN17</v>
      </c>
      <c r="D35" s="135">
        <f>INDEX(Inputs!$F$4:$M$212, MATCH($A35 &amp; D$5,Inputs!$E$4:$E$212,0),MATCH($B35, Inputs!$F$2:$M$2,0))</f>
        <v>138.32403895196535</v>
      </c>
      <c r="E35" s="135">
        <f>INDEX(Inputs!$F$4:$M$212, MATCH($A35 &amp; E$5,Inputs!$E$4:$E$212,0),MATCH($B35, Inputs!$F$2:$M$2,0))</f>
        <v>157.73238599751923</v>
      </c>
      <c r="F35" s="135">
        <f>INDEX(Inputs!$F$4:$M$212, MATCH($A35 &amp; F$5,Inputs!$E$4:$E$212,0),MATCH($B35, Inputs!$F$2:$M$2,0))</f>
        <v>35.426920154686108</v>
      </c>
      <c r="G35" s="135">
        <f>INDEX(Inputs!$F$4:$M$212, MATCH($A35 &amp; G$5,Inputs!$E$4:$E$212,0),MATCH($B35, Inputs!$F$2:$M$2,0))</f>
        <v>193.15930615220535</v>
      </c>
      <c r="H35" s="135">
        <f>INDEX(Inputs!$F$4:$M$212, MATCH($A35 &amp; H$5,Inputs!$E$4:$E$212,0),MATCH($B35, Inputs!$F$2:$M$2,0))</f>
        <v>296.05642494948461</v>
      </c>
      <c r="I35" s="135">
        <f>INDEX(Inputs!$F$4:$M$212, MATCH($A35 &amp; I$5,Inputs!$E$4:$E$212,0),MATCH($B35, Inputs!$F$2:$M$2,0))</f>
        <v>331.48334510417072</v>
      </c>
      <c r="L35"/>
    </row>
    <row r="36" spans="1:12" ht="14" x14ac:dyDescent="0.3">
      <c r="A36" s="37" t="s">
        <v>5</v>
      </c>
      <c r="B36" s="100">
        <v>2018</v>
      </c>
      <c r="C36" s="37" t="str">
        <f t="shared" si="0"/>
        <v>SRN18</v>
      </c>
      <c r="D36" s="135">
        <f>INDEX(Inputs!$F$4:$M$212, MATCH($A36 &amp; D$5,Inputs!$E$4:$E$212,0),MATCH($B36, Inputs!$F$2:$M$2,0))</f>
        <v>139.10261556255213</v>
      </c>
      <c r="E36" s="135">
        <f>INDEX(Inputs!$F$4:$M$212, MATCH($A36 &amp; E$5,Inputs!$E$4:$E$212,0),MATCH($B36, Inputs!$F$2:$M$2,0))</f>
        <v>179.45922908328041</v>
      </c>
      <c r="F36" s="135">
        <f>INDEX(Inputs!$F$4:$M$212, MATCH($A36 &amp; F$5,Inputs!$E$4:$E$212,0),MATCH($B36, Inputs!$F$2:$M$2,0))</f>
        <v>31.639951422638514</v>
      </c>
      <c r="G36" s="135">
        <f>INDEX(Inputs!$F$4:$M$212, MATCH($A36 &amp; G$5,Inputs!$E$4:$E$212,0),MATCH($B36, Inputs!$F$2:$M$2,0))</f>
        <v>211.09918050591892</v>
      </c>
      <c r="H36" s="135">
        <f>INDEX(Inputs!$F$4:$M$212, MATCH($A36 &amp; H$5,Inputs!$E$4:$E$212,0),MATCH($B36, Inputs!$F$2:$M$2,0))</f>
        <v>318.56184464583254</v>
      </c>
      <c r="I36" s="135">
        <f>INDEX(Inputs!$F$4:$M$212, MATCH($A36 &amp; I$5,Inputs!$E$4:$E$212,0),MATCH($B36, Inputs!$F$2:$M$2,0))</f>
        <v>350.20179606847103</v>
      </c>
      <c r="L36"/>
    </row>
    <row r="37" spans="1:12" ht="14" x14ac:dyDescent="0.3">
      <c r="A37" s="37" t="s">
        <v>5</v>
      </c>
      <c r="B37" s="100">
        <v>2019</v>
      </c>
      <c r="C37" s="37" t="str">
        <f t="shared" ref="C37" si="4">A37&amp;RIGHT(B37,2)</f>
        <v>SRN19</v>
      </c>
      <c r="D37" s="135">
        <f>INDEX(Inputs!$F$4:$M$212, MATCH($A37 &amp; D$5,Inputs!$E$4:$E$212,0),MATCH($B37, Inputs!$F$2:$M$2,0))</f>
        <v>125.5268385503379</v>
      </c>
      <c r="E37" s="135">
        <f>INDEX(Inputs!$F$4:$M$212, MATCH($A37 &amp; E$5,Inputs!$E$4:$E$212,0),MATCH($B37, Inputs!$F$2:$M$2,0))</f>
        <v>181.47951048008591</v>
      </c>
      <c r="F37" s="135">
        <f>INDEX(Inputs!$F$4:$M$212, MATCH($A37 &amp; F$5,Inputs!$E$4:$E$212,0),MATCH($B37, Inputs!$F$2:$M$2,0))</f>
        <v>36.887655462726194</v>
      </c>
      <c r="G37" s="135">
        <f>INDEX(Inputs!$F$4:$M$212, MATCH($A37 &amp; G$5,Inputs!$E$4:$E$212,0),MATCH($B37, Inputs!$F$2:$M$2,0))</f>
        <v>218.36716594281211</v>
      </c>
      <c r="H37" s="135">
        <f>INDEX(Inputs!$F$4:$M$212, MATCH($A37 &amp; H$5,Inputs!$E$4:$E$212,0),MATCH($B37, Inputs!$F$2:$M$2,0))</f>
        <v>307.00634903042379</v>
      </c>
      <c r="I37" s="135">
        <f>INDEX(Inputs!$F$4:$M$212, MATCH($A37 &amp; I$5,Inputs!$E$4:$E$212,0),MATCH($B37, Inputs!$F$2:$M$2,0))</f>
        <v>343.89400449314996</v>
      </c>
      <c r="L37"/>
    </row>
    <row r="38" spans="1:12" ht="14" x14ac:dyDescent="0.3">
      <c r="A38" s="37" t="s">
        <v>6</v>
      </c>
      <c r="B38" s="100">
        <v>2012</v>
      </c>
      <c r="C38" s="37" t="str">
        <f t="shared" si="0"/>
        <v>SVT12</v>
      </c>
      <c r="D38" s="135">
        <f>INDEX(Inputs!$F$4:$M$212, MATCH($A38 &amp; D$5,Inputs!$E$4:$E$212,0),MATCH($B38, Inputs!$F$2:$M$2,0))</f>
        <v>162.56772534845359</v>
      </c>
      <c r="E38" s="135">
        <f>INDEX(Inputs!$F$4:$M$212, MATCH($A38 &amp; E$5,Inputs!$E$4:$E$212,0),MATCH($B38, Inputs!$F$2:$M$2,0))</f>
        <v>209.44595637054158</v>
      </c>
      <c r="F38" s="135">
        <f>INDEX(Inputs!$F$4:$M$212, MATCH($A38 &amp; F$5,Inputs!$E$4:$E$212,0),MATCH($B38, Inputs!$F$2:$M$2,0))</f>
        <v>57.404583035980195</v>
      </c>
      <c r="G38" s="135">
        <f>INDEX(Inputs!$F$4:$M$212, MATCH($A38 &amp; G$5,Inputs!$E$4:$E$212,0),MATCH($B38, Inputs!$F$2:$M$2,0))</f>
        <v>266.85053940652176</v>
      </c>
      <c r="H38" s="135">
        <f>INDEX(Inputs!$F$4:$M$212, MATCH($A38 &amp; H$5,Inputs!$E$4:$E$212,0),MATCH($B38, Inputs!$F$2:$M$2,0))</f>
        <v>372.01368171899514</v>
      </c>
      <c r="I38" s="135">
        <f>INDEX(Inputs!$F$4:$M$212, MATCH($A38 &amp; I$5,Inputs!$E$4:$E$212,0),MATCH($B38, Inputs!$F$2:$M$2,0))</f>
        <v>429.41826475497533</v>
      </c>
      <c r="L38"/>
    </row>
    <row r="39" spans="1:12" ht="14" x14ac:dyDescent="0.3">
      <c r="A39" s="37" t="s">
        <v>6</v>
      </c>
      <c r="B39" s="100">
        <v>2013</v>
      </c>
      <c r="C39" s="37" t="str">
        <f t="shared" si="0"/>
        <v>SVT13</v>
      </c>
      <c r="D39" s="135">
        <f>INDEX(Inputs!$F$4:$M$212, MATCH($A39 &amp; D$5,Inputs!$E$4:$E$212,0),MATCH($B39, Inputs!$F$2:$M$2,0))</f>
        <v>188.16877639993945</v>
      </c>
      <c r="E39" s="135">
        <f>INDEX(Inputs!$F$4:$M$212, MATCH($A39 &amp; E$5,Inputs!$E$4:$E$212,0),MATCH($B39, Inputs!$F$2:$M$2,0))</f>
        <v>223.4473983945586</v>
      </c>
      <c r="F39" s="135">
        <f>INDEX(Inputs!$F$4:$M$212, MATCH($A39 &amp; F$5,Inputs!$E$4:$E$212,0),MATCH($B39, Inputs!$F$2:$M$2,0))</f>
        <v>58.38351825970507</v>
      </c>
      <c r="G39" s="135">
        <f>INDEX(Inputs!$F$4:$M$212, MATCH($A39 &amp; G$5,Inputs!$E$4:$E$212,0),MATCH($B39, Inputs!$F$2:$M$2,0))</f>
        <v>281.83091665426366</v>
      </c>
      <c r="H39" s="135">
        <f>INDEX(Inputs!$F$4:$M$212, MATCH($A39 &amp; H$5,Inputs!$E$4:$E$212,0),MATCH($B39, Inputs!$F$2:$M$2,0))</f>
        <v>411.61617479449808</v>
      </c>
      <c r="I39" s="135">
        <f>INDEX(Inputs!$F$4:$M$212, MATCH($A39 &amp; I$5,Inputs!$E$4:$E$212,0),MATCH($B39, Inputs!$F$2:$M$2,0))</f>
        <v>469.99969305420314</v>
      </c>
      <c r="L39"/>
    </row>
    <row r="40" spans="1:12" ht="14" x14ac:dyDescent="0.3">
      <c r="A40" s="37" t="s">
        <v>6</v>
      </c>
      <c r="B40" s="100">
        <v>2014</v>
      </c>
      <c r="C40" s="37" t="str">
        <f t="shared" si="0"/>
        <v>SVT14</v>
      </c>
      <c r="D40" s="135">
        <f>INDEX(Inputs!$F$4:$M$212, MATCH($A40 &amp; D$5,Inputs!$E$4:$E$212,0),MATCH($B40, Inputs!$F$2:$M$2,0))</f>
        <v>191.54595191604085</v>
      </c>
      <c r="E40" s="135">
        <f>INDEX(Inputs!$F$4:$M$212, MATCH($A40 &amp; E$5,Inputs!$E$4:$E$212,0),MATCH($B40, Inputs!$F$2:$M$2,0))</f>
        <v>225.05627966329106</v>
      </c>
      <c r="F40" s="135">
        <f>INDEX(Inputs!$F$4:$M$212, MATCH($A40 &amp; F$5,Inputs!$E$4:$E$212,0),MATCH($B40, Inputs!$F$2:$M$2,0))</f>
        <v>88.769297878425789</v>
      </c>
      <c r="G40" s="135">
        <f>INDEX(Inputs!$F$4:$M$212, MATCH($A40 &amp; G$5,Inputs!$E$4:$E$212,0),MATCH($B40, Inputs!$F$2:$M$2,0))</f>
        <v>313.82557754171683</v>
      </c>
      <c r="H40" s="135">
        <f>INDEX(Inputs!$F$4:$M$212, MATCH($A40 &amp; H$5,Inputs!$E$4:$E$212,0),MATCH($B40, Inputs!$F$2:$M$2,0))</f>
        <v>416.60223157933194</v>
      </c>
      <c r="I40" s="135">
        <f>INDEX(Inputs!$F$4:$M$212, MATCH($A40 &amp; I$5,Inputs!$E$4:$E$212,0),MATCH($B40, Inputs!$F$2:$M$2,0))</f>
        <v>505.37152945775773</v>
      </c>
      <c r="L40"/>
    </row>
    <row r="41" spans="1:12" ht="14" x14ac:dyDescent="0.3">
      <c r="A41" s="37" t="s">
        <v>6</v>
      </c>
      <c r="B41" s="100">
        <v>2015</v>
      </c>
      <c r="C41" s="37" t="str">
        <f t="shared" si="0"/>
        <v>SVT15</v>
      </c>
      <c r="D41" s="135">
        <f>INDEX(Inputs!$F$4:$M$212, MATCH($A41 &amp; D$5,Inputs!$E$4:$E$212,0),MATCH($B41, Inputs!$F$2:$M$2,0))</f>
        <v>185.23310962912782</v>
      </c>
      <c r="E41" s="135">
        <f>INDEX(Inputs!$F$4:$M$212, MATCH($A41 &amp; E$5,Inputs!$E$4:$E$212,0),MATCH($B41, Inputs!$F$2:$M$2,0))</f>
        <v>208.87928994085325</v>
      </c>
      <c r="F41" s="135">
        <f>INDEX(Inputs!$F$4:$M$212, MATCH($A41 &amp; F$5,Inputs!$E$4:$E$212,0),MATCH($B41, Inputs!$F$2:$M$2,0))</f>
        <v>71.35586973182501</v>
      </c>
      <c r="G41" s="135">
        <f>INDEX(Inputs!$F$4:$M$212, MATCH($A41 &amp; G$5,Inputs!$E$4:$E$212,0),MATCH($B41, Inputs!$F$2:$M$2,0))</f>
        <v>280.23515967267826</v>
      </c>
      <c r="H41" s="135">
        <f>INDEX(Inputs!$F$4:$M$212, MATCH($A41 &amp; H$5,Inputs!$E$4:$E$212,0),MATCH($B41, Inputs!$F$2:$M$2,0))</f>
        <v>394.11239956998111</v>
      </c>
      <c r="I41" s="135">
        <f>INDEX(Inputs!$F$4:$M$212, MATCH($A41 &amp; I$5,Inputs!$E$4:$E$212,0),MATCH($B41, Inputs!$F$2:$M$2,0))</f>
        <v>465.46826930180612</v>
      </c>
      <c r="L41"/>
    </row>
    <row r="42" spans="1:12" ht="14" x14ac:dyDescent="0.3">
      <c r="A42" s="37" t="s">
        <v>6</v>
      </c>
      <c r="B42" s="100">
        <v>2016</v>
      </c>
      <c r="C42" s="37" t="str">
        <f t="shared" si="0"/>
        <v>SVT16</v>
      </c>
      <c r="D42" s="135">
        <f>INDEX(Inputs!$F$4:$M$212, MATCH($A42 &amp; D$5,Inputs!$E$4:$E$212,0),MATCH($B42, Inputs!$F$2:$M$2,0))</f>
        <v>185.20689390097701</v>
      </c>
      <c r="E42" s="135">
        <f>INDEX(Inputs!$F$4:$M$212, MATCH($A42 &amp; E$5,Inputs!$E$4:$E$212,0),MATCH($B42, Inputs!$F$2:$M$2,0))</f>
        <v>199.96788273806632</v>
      </c>
      <c r="F42" s="135">
        <f>INDEX(Inputs!$F$4:$M$212, MATCH($A42 &amp; F$5,Inputs!$E$4:$E$212,0),MATCH($B42, Inputs!$F$2:$M$2,0))</f>
        <v>59.54560261881673</v>
      </c>
      <c r="G42" s="135">
        <f>INDEX(Inputs!$F$4:$M$212, MATCH($A42 &amp; G$5,Inputs!$E$4:$E$212,0),MATCH($B42, Inputs!$F$2:$M$2,0))</f>
        <v>259.51348535688305</v>
      </c>
      <c r="H42" s="135">
        <f>INDEX(Inputs!$F$4:$M$212, MATCH($A42 &amp; H$5,Inputs!$E$4:$E$212,0),MATCH($B42, Inputs!$F$2:$M$2,0))</f>
        <v>385.17477663904333</v>
      </c>
      <c r="I42" s="135">
        <f>INDEX(Inputs!$F$4:$M$212, MATCH($A42 &amp; I$5,Inputs!$E$4:$E$212,0),MATCH($B42, Inputs!$F$2:$M$2,0))</f>
        <v>444.72037925786003</v>
      </c>
      <c r="L42"/>
    </row>
    <row r="43" spans="1:12" ht="14" x14ac:dyDescent="0.3">
      <c r="A43" s="37" t="s">
        <v>6</v>
      </c>
      <c r="B43" s="100">
        <v>2017</v>
      </c>
      <c r="C43" s="37" t="str">
        <f t="shared" si="0"/>
        <v>SVT17</v>
      </c>
      <c r="D43" s="135">
        <f>INDEX(Inputs!$F$4:$M$212, MATCH($A43 &amp; D$5,Inputs!$E$4:$E$212,0),MATCH($B43, Inputs!$F$2:$M$2,0))</f>
        <v>183.02531820740418</v>
      </c>
      <c r="E43" s="135">
        <f>INDEX(Inputs!$F$4:$M$212, MATCH($A43 &amp; E$5,Inputs!$E$4:$E$212,0),MATCH($B43, Inputs!$F$2:$M$2,0))</f>
        <v>202.43342791982647</v>
      </c>
      <c r="F43" s="135">
        <f>INDEX(Inputs!$F$4:$M$212, MATCH($A43 &amp; F$5,Inputs!$E$4:$E$212,0),MATCH($B43, Inputs!$F$2:$M$2,0))</f>
        <v>68.167569921776874</v>
      </c>
      <c r="G43" s="135">
        <f>INDEX(Inputs!$F$4:$M$212, MATCH($A43 &amp; G$5,Inputs!$E$4:$E$212,0),MATCH($B43, Inputs!$F$2:$M$2,0))</f>
        <v>270.60099784160332</v>
      </c>
      <c r="H43" s="135">
        <f>INDEX(Inputs!$F$4:$M$212, MATCH($A43 &amp; H$5,Inputs!$E$4:$E$212,0),MATCH($B43, Inputs!$F$2:$M$2,0))</f>
        <v>385.45874612723065</v>
      </c>
      <c r="I43" s="135">
        <f>INDEX(Inputs!$F$4:$M$212, MATCH($A43 &amp; I$5,Inputs!$E$4:$E$212,0),MATCH($B43, Inputs!$F$2:$M$2,0))</f>
        <v>453.62631604900753</v>
      </c>
      <c r="L43"/>
    </row>
    <row r="44" spans="1:12" ht="14" x14ac:dyDescent="0.3">
      <c r="A44" s="37" t="s">
        <v>6</v>
      </c>
      <c r="B44" s="100">
        <v>2018</v>
      </c>
      <c r="C44" s="37" t="str">
        <f t="shared" si="0"/>
        <v>SVT18</v>
      </c>
      <c r="D44" s="135">
        <f>INDEX(Inputs!$F$4:$M$212, MATCH($A44 &amp; D$5,Inputs!$E$4:$E$212,0),MATCH($B44, Inputs!$F$2:$M$2,0))</f>
        <v>167.11008107231322</v>
      </c>
      <c r="E44" s="135">
        <f>INDEX(Inputs!$F$4:$M$212, MATCH($A44 &amp; E$5,Inputs!$E$4:$E$212,0),MATCH($B44, Inputs!$F$2:$M$2,0))</f>
        <v>195.29183724359365</v>
      </c>
      <c r="F44" s="135">
        <f>INDEX(Inputs!$F$4:$M$212, MATCH($A44 &amp; F$5,Inputs!$E$4:$E$212,0),MATCH($B44, Inputs!$F$2:$M$2,0))</f>
        <v>70.399471226097319</v>
      </c>
      <c r="G44" s="135">
        <f>INDEX(Inputs!$F$4:$M$212, MATCH($A44 &amp; G$5,Inputs!$E$4:$E$212,0),MATCH($B44, Inputs!$F$2:$M$2,0))</f>
        <v>265.69130846969097</v>
      </c>
      <c r="H44" s="135">
        <f>INDEX(Inputs!$F$4:$M$212, MATCH($A44 &amp; H$5,Inputs!$E$4:$E$212,0),MATCH($B44, Inputs!$F$2:$M$2,0))</f>
        <v>362.40191831590687</v>
      </c>
      <c r="I44" s="135">
        <f>INDEX(Inputs!$F$4:$M$212, MATCH($A44 &amp; I$5,Inputs!$E$4:$E$212,0),MATCH($B44, Inputs!$F$2:$M$2,0))</f>
        <v>432.80138954200419</v>
      </c>
      <c r="L44"/>
    </row>
    <row r="45" spans="1:12" ht="14" x14ac:dyDescent="0.3">
      <c r="A45" s="37" t="s">
        <v>6</v>
      </c>
      <c r="B45" s="100">
        <v>2019</v>
      </c>
      <c r="C45" s="37" t="str">
        <f t="shared" ref="C45" si="5">A45&amp;RIGHT(B45,2)</f>
        <v>SVT19</v>
      </c>
      <c r="D45" s="135">
        <f>INDEX(Inputs!$F$4:$M$212, MATCH($A45 &amp; D$5,Inputs!$E$4:$E$212,0),MATCH($B45, Inputs!$F$2:$M$2,0))</f>
        <v>135.56856553121847</v>
      </c>
      <c r="E45" s="135">
        <f>INDEX(Inputs!$F$4:$M$212, MATCH($A45 &amp; E$5,Inputs!$E$4:$E$212,0),MATCH($B45, Inputs!$F$2:$M$2,0))</f>
        <v>213.68657949226258</v>
      </c>
      <c r="F45" s="135">
        <f>INDEX(Inputs!$F$4:$M$212, MATCH($A45 &amp; F$5,Inputs!$E$4:$E$212,0),MATCH($B45, Inputs!$F$2:$M$2,0))</f>
        <v>75.9402574511208</v>
      </c>
      <c r="G45" s="135">
        <f>INDEX(Inputs!$F$4:$M$212, MATCH($A45 &amp; G$5,Inputs!$E$4:$E$212,0),MATCH($B45, Inputs!$F$2:$M$2,0))</f>
        <v>289.62683694338341</v>
      </c>
      <c r="H45" s="135">
        <f>INDEX(Inputs!$F$4:$M$212, MATCH($A45 &amp; H$5,Inputs!$E$4:$E$212,0),MATCH($B45, Inputs!$F$2:$M$2,0))</f>
        <v>349.25514502348108</v>
      </c>
      <c r="I45" s="135">
        <f>INDEX(Inputs!$F$4:$M$212, MATCH($A45 &amp; I$5,Inputs!$E$4:$E$212,0),MATCH($B45, Inputs!$F$2:$M$2,0))</f>
        <v>425.19540247460191</v>
      </c>
      <c r="L45"/>
    </row>
    <row r="46" spans="1:12" ht="14" x14ac:dyDescent="0.3">
      <c r="A46" s="37" t="s">
        <v>105</v>
      </c>
      <c r="B46" s="100">
        <v>2012</v>
      </c>
      <c r="C46" s="37" t="str">
        <f t="shared" si="0"/>
        <v>SWB12</v>
      </c>
      <c r="D46" s="135">
        <f>INDEX(Inputs!$F$4:$M$212, MATCH($A46 &amp; D$5,Inputs!$E$4:$E$212,0),MATCH($B46, Inputs!$F$2:$M$2,0))</f>
        <v>55.462505116101696</v>
      </c>
      <c r="E46" s="135">
        <f>INDEX(Inputs!$F$4:$M$212, MATCH($A46 &amp; E$5,Inputs!$E$4:$E$212,0),MATCH($B46, Inputs!$F$2:$M$2,0))</f>
        <v>66.443879786713666</v>
      </c>
      <c r="F46" s="135">
        <f>INDEX(Inputs!$F$4:$M$212, MATCH($A46 &amp; F$5,Inputs!$E$4:$E$212,0),MATCH($B46, Inputs!$F$2:$M$2,0))</f>
        <v>18.988300609702211</v>
      </c>
      <c r="G46" s="135">
        <f>INDEX(Inputs!$F$4:$M$212, MATCH($A46 &amp; G$5,Inputs!$E$4:$E$212,0),MATCH($B46, Inputs!$F$2:$M$2,0))</f>
        <v>85.432180396415873</v>
      </c>
      <c r="H46" s="135">
        <f>INDEX(Inputs!$F$4:$M$212, MATCH($A46 &amp; H$5,Inputs!$E$4:$E$212,0),MATCH($B46, Inputs!$F$2:$M$2,0))</f>
        <v>121.90638490281536</v>
      </c>
      <c r="I46" s="135">
        <f>INDEX(Inputs!$F$4:$M$212, MATCH($A46 &amp; I$5,Inputs!$E$4:$E$212,0),MATCH($B46, Inputs!$F$2:$M$2,0))</f>
        <v>140.89468551251758</v>
      </c>
      <c r="L46"/>
    </row>
    <row r="47" spans="1:12" ht="14" x14ac:dyDescent="0.3">
      <c r="A47" s="37" t="s">
        <v>105</v>
      </c>
      <c r="B47" s="100">
        <v>2013</v>
      </c>
      <c r="C47" s="37" t="str">
        <f t="shared" si="0"/>
        <v>SWB13</v>
      </c>
      <c r="D47" s="135">
        <f>INDEX(Inputs!$F$4:$M$212, MATCH($A47 &amp; D$5,Inputs!$E$4:$E$212,0),MATCH($B47, Inputs!$F$2:$M$2,0))</f>
        <v>63.785018620985639</v>
      </c>
      <c r="E47" s="135">
        <f>INDEX(Inputs!$F$4:$M$212, MATCH($A47 &amp; E$5,Inputs!$E$4:$E$212,0),MATCH($B47, Inputs!$F$2:$M$2,0))</f>
        <v>68.264723088722633</v>
      </c>
      <c r="F47" s="135">
        <f>INDEX(Inputs!$F$4:$M$212, MATCH($A47 &amp; F$5,Inputs!$E$4:$E$212,0),MATCH($B47, Inputs!$F$2:$M$2,0))</f>
        <v>18.435289905090599</v>
      </c>
      <c r="G47" s="135">
        <f>INDEX(Inputs!$F$4:$M$212, MATCH($A47 &amp; G$5,Inputs!$E$4:$E$212,0),MATCH($B47, Inputs!$F$2:$M$2,0))</f>
        <v>86.700012993813232</v>
      </c>
      <c r="H47" s="135">
        <f>INDEX(Inputs!$F$4:$M$212, MATCH($A47 &amp; H$5,Inputs!$E$4:$E$212,0),MATCH($B47, Inputs!$F$2:$M$2,0))</f>
        <v>132.04974170970826</v>
      </c>
      <c r="I47" s="135">
        <f>INDEX(Inputs!$F$4:$M$212, MATCH($A47 &amp; I$5,Inputs!$E$4:$E$212,0),MATCH($B47, Inputs!$F$2:$M$2,0))</f>
        <v>150.48503161479886</v>
      </c>
      <c r="L47"/>
    </row>
    <row r="48" spans="1:12" ht="14" x14ac:dyDescent="0.3">
      <c r="A48" s="37" t="s">
        <v>105</v>
      </c>
      <c r="B48" s="100">
        <v>2014</v>
      </c>
      <c r="C48" s="37" t="str">
        <f t="shared" si="0"/>
        <v>SWB14</v>
      </c>
      <c r="D48" s="135">
        <f>INDEX(Inputs!$F$4:$M$212, MATCH($A48 &amp; D$5,Inputs!$E$4:$E$212,0),MATCH($B48, Inputs!$F$2:$M$2,0))</f>
        <v>66.707198966647439</v>
      </c>
      <c r="E48" s="135">
        <f>INDEX(Inputs!$F$4:$M$212, MATCH($A48 &amp; E$5,Inputs!$E$4:$E$212,0),MATCH($B48, Inputs!$F$2:$M$2,0))</f>
        <v>66.393494341393733</v>
      </c>
      <c r="F48" s="135">
        <f>INDEX(Inputs!$F$4:$M$212, MATCH($A48 &amp; F$5,Inputs!$E$4:$E$212,0),MATCH($B48, Inputs!$F$2:$M$2,0))</f>
        <v>19.421716531440158</v>
      </c>
      <c r="G48" s="135">
        <f>INDEX(Inputs!$F$4:$M$212, MATCH($A48 &amp; G$5,Inputs!$E$4:$E$212,0),MATCH($B48, Inputs!$F$2:$M$2,0))</f>
        <v>85.815210872833887</v>
      </c>
      <c r="H48" s="135">
        <f>INDEX(Inputs!$F$4:$M$212, MATCH($A48 &amp; H$5,Inputs!$E$4:$E$212,0),MATCH($B48, Inputs!$F$2:$M$2,0))</f>
        <v>133.10069330804117</v>
      </c>
      <c r="I48" s="135">
        <f>INDEX(Inputs!$F$4:$M$212, MATCH($A48 &amp; I$5,Inputs!$E$4:$E$212,0),MATCH($B48, Inputs!$F$2:$M$2,0))</f>
        <v>152.52240983948133</v>
      </c>
      <c r="L48"/>
    </row>
    <row r="49" spans="1:12" ht="14" x14ac:dyDescent="0.3">
      <c r="A49" s="37" t="s">
        <v>105</v>
      </c>
      <c r="B49" s="100">
        <v>2015</v>
      </c>
      <c r="C49" s="37" t="str">
        <f t="shared" si="0"/>
        <v>SWB15</v>
      </c>
      <c r="D49" s="135">
        <f>INDEX(Inputs!$F$4:$M$212, MATCH($A49 &amp; D$5,Inputs!$E$4:$E$212,0),MATCH($B49, Inputs!$F$2:$M$2,0))</f>
        <v>53.469543941443774</v>
      </c>
      <c r="E49" s="135">
        <f>INDEX(Inputs!$F$4:$M$212, MATCH($A49 &amp; E$5,Inputs!$E$4:$E$212,0),MATCH($B49, Inputs!$F$2:$M$2,0))</f>
        <v>66.419883469516733</v>
      </c>
      <c r="F49" s="135">
        <f>INDEX(Inputs!$F$4:$M$212, MATCH($A49 &amp; F$5,Inputs!$E$4:$E$212,0),MATCH($B49, Inputs!$F$2:$M$2,0))</f>
        <v>21.727437620122004</v>
      </c>
      <c r="G49" s="135">
        <f>INDEX(Inputs!$F$4:$M$212, MATCH($A49 &amp; G$5,Inputs!$E$4:$E$212,0),MATCH($B49, Inputs!$F$2:$M$2,0))</f>
        <v>88.147321089638737</v>
      </c>
      <c r="H49" s="135">
        <f>INDEX(Inputs!$F$4:$M$212, MATCH($A49 &amp; H$5,Inputs!$E$4:$E$212,0),MATCH($B49, Inputs!$F$2:$M$2,0))</f>
        <v>119.88942741096051</v>
      </c>
      <c r="I49" s="135">
        <f>INDEX(Inputs!$F$4:$M$212, MATCH($A49 &amp; I$5,Inputs!$E$4:$E$212,0),MATCH($B49, Inputs!$F$2:$M$2,0))</f>
        <v>141.61686503108251</v>
      </c>
      <c r="L49"/>
    </row>
    <row r="50" spans="1:12" ht="14" x14ac:dyDescent="0.3">
      <c r="A50" s="37" t="s">
        <v>105</v>
      </c>
      <c r="B50" s="100">
        <v>2016</v>
      </c>
      <c r="C50" s="37" t="str">
        <f t="shared" si="0"/>
        <v>SWB16</v>
      </c>
      <c r="D50" s="135">
        <f>INDEX(Inputs!$F$4:$M$212, MATCH($A50 &amp; D$5,Inputs!$E$4:$E$212,0),MATCH($B50, Inputs!$F$2:$M$2,0))</f>
        <v>52.896906594007305</v>
      </c>
      <c r="E50" s="135">
        <f>INDEX(Inputs!$F$4:$M$212, MATCH($A50 &amp; E$5,Inputs!$E$4:$E$212,0),MATCH($B50, Inputs!$F$2:$M$2,0))</f>
        <v>76.555949427912836</v>
      </c>
      <c r="F50" s="135">
        <f>INDEX(Inputs!$F$4:$M$212, MATCH($A50 &amp; F$5,Inputs!$E$4:$E$212,0),MATCH($B50, Inputs!$F$2:$M$2,0))</f>
        <v>24.9880700499168</v>
      </c>
      <c r="G50" s="135">
        <f>INDEX(Inputs!$F$4:$M$212, MATCH($A50 &amp; G$5,Inputs!$E$4:$E$212,0),MATCH($B50, Inputs!$F$2:$M$2,0))</f>
        <v>101.54401947782964</v>
      </c>
      <c r="H50" s="135">
        <f>INDEX(Inputs!$F$4:$M$212, MATCH($A50 &amp; H$5,Inputs!$E$4:$E$212,0),MATCH($B50, Inputs!$F$2:$M$2,0))</f>
        <v>129.45285602192013</v>
      </c>
      <c r="I50" s="135">
        <f>INDEX(Inputs!$F$4:$M$212, MATCH($A50 &amp; I$5,Inputs!$E$4:$E$212,0),MATCH($B50, Inputs!$F$2:$M$2,0))</f>
        <v>154.44092607183694</v>
      </c>
      <c r="L50"/>
    </row>
    <row r="51" spans="1:12" ht="14" x14ac:dyDescent="0.3">
      <c r="A51" s="37" t="s">
        <v>105</v>
      </c>
      <c r="B51" s="100">
        <v>2017</v>
      </c>
      <c r="C51" s="37" t="str">
        <f t="shared" si="0"/>
        <v>SWB17</v>
      </c>
      <c r="D51" s="135">
        <f>INDEX(Inputs!$F$4:$M$212, MATCH($A51 &amp; D$5,Inputs!$E$4:$E$212,0),MATCH($B51, Inputs!$F$2:$M$2,0))</f>
        <v>61.783167676582721</v>
      </c>
      <c r="E51" s="135">
        <f>INDEX(Inputs!$F$4:$M$212, MATCH($A51 &amp; E$5,Inputs!$E$4:$E$212,0),MATCH($B51, Inputs!$F$2:$M$2,0))</f>
        <v>80.431315423036537</v>
      </c>
      <c r="F51" s="135">
        <f>INDEX(Inputs!$F$4:$M$212, MATCH($A51 &amp; F$5,Inputs!$E$4:$E$212,0),MATCH($B51, Inputs!$F$2:$M$2,0))</f>
        <v>23.995919573245793</v>
      </c>
      <c r="G51" s="135">
        <f>INDEX(Inputs!$F$4:$M$212, MATCH($A51 &amp; G$5,Inputs!$E$4:$E$212,0),MATCH($B51, Inputs!$F$2:$M$2,0))</f>
        <v>104.42723499628232</v>
      </c>
      <c r="H51" s="135">
        <f>INDEX(Inputs!$F$4:$M$212, MATCH($A51 &amp; H$5,Inputs!$E$4:$E$212,0),MATCH($B51, Inputs!$F$2:$M$2,0))</f>
        <v>142.21448309961926</v>
      </c>
      <c r="I51" s="135">
        <f>INDEX(Inputs!$F$4:$M$212, MATCH($A51 &amp; I$5,Inputs!$E$4:$E$212,0),MATCH($B51, Inputs!$F$2:$M$2,0))</f>
        <v>166.21040267286506</v>
      </c>
      <c r="L51"/>
    </row>
    <row r="52" spans="1:12" ht="14" x14ac:dyDescent="0.3">
      <c r="A52" s="37" t="s">
        <v>105</v>
      </c>
      <c r="B52" s="100">
        <v>2018</v>
      </c>
      <c r="C52" s="37" t="str">
        <f t="shared" si="0"/>
        <v>SWB18</v>
      </c>
      <c r="D52" s="135">
        <f>INDEX(Inputs!$F$4:$M$212, MATCH($A52 &amp; D$5,Inputs!$E$4:$E$212,0),MATCH($B52, Inputs!$F$2:$M$2,0))</f>
        <v>61.206356843591351</v>
      </c>
      <c r="E52" s="135">
        <f>INDEX(Inputs!$F$4:$M$212, MATCH($A52 &amp; E$5,Inputs!$E$4:$E$212,0),MATCH($B52, Inputs!$F$2:$M$2,0))</f>
        <v>67.602729128412022</v>
      </c>
      <c r="F52" s="135">
        <f>INDEX(Inputs!$F$4:$M$212, MATCH($A52 &amp; F$5,Inputs!$E$4:$E$212,0),MATCH($B52, Inputs!$F$2:$M$2,0))</f>
        <v>15.640999999999998</v>
      </c>
      <c r="G52" s="135">
        <f>INDEX(Inputs!$F$4:$M$212, MATCH($A52 &amp; G$5,Inputs!$E$4:$E$212,0),MATCH($B52, Inputs!$F$2:$M$2,0))</f>
        <v>83.243729128412014</v>
      </c>
      <c r="H52" s="135">
        <f>INDEX(Inputs!$F$4:$M$212, MATCH($A52 &amp; H$5,Inputs!$E$4:$E$212,0),MATCH($B52, Inputs!$F$2:$M$2,0))</f>
        <v>128.80908597200337</v>
      </c>
      <c r="I52" s="135">
        <f>INDEX(Inputs!$F$4:$M$212, MATCH($A52 &amp; I$5,Inputs!$E$4:$E$212,0),MATCH($B52, Inputs!$F$2:$M$2,0))</f>
        <v>144.45008597200336</v>
      </c>
      <c r="L52"/>
    </row>
    <row r="53" spans="1:12" ht="14" x14ac:dyDescent="0.3">
      <c r="A53" s="37" t="s">
        <v>105</v>
      </c>
      <c r="B53" s="100">
        <v>2019</v>
      </c>
      <c r="C53" s="37" t="str">
        <f t="shared" ref="C53" si="6">A53&amp;RIGHT(B53,2)</f>
        <v>SWB19</v>
      </c>
      <c r="D53" s="135">
        <f>INDEX(Inputs!$F$4:$M$212, MATCH($A53 &amp; D$5,Inputs!$E$4:$E$212,0),MATCH($B53, Inputs!$F$2:$M$2,0))</f>
        <v>54.453797181831234</v>
      </c>
      <c r="E53" s="135">
        <f>INDEX(Inputs!$F$4:$M$212, MATCH($A53 &amp; E$5,Inputs!$E$4:$E$212,0),MATCH($B53, Inputs!$F$2:$M$2,0))</f>
        <v>64.497464487008941</v>
      </c>
      <c r="F53" s="135">
        <f>INDEX(Inputs!$F$4:$M$212, MATCH($A53 &amp; F$5,Inputs!$E$4:$E$212,0),MATCH($B53, Inputs!$F$2:$M$2,0))</f>
        <v>18.383976667710616</v>
      </c>
      <c r="G53" s="135">
        <f>INDEX(Inputs!$F$4:$M$212, MATCH($A53 &amp; G$5,Inputs!$E$4:$E$212,0),MATCH($B53, Inputs!$F$2:$M$2,0))</f>
        <v>82.881441154719553</v>
      </c>
      <c r="H53" s="135">
        <f>INDEX(Inputs!$F$4:$M$212, MATCH($A53 &amp; H$5,Inputs!$E$4:$E$212,0),MATCH($B53, Inputs!$F$2:$M$2,0))</f>
        <v>118.95126166884017</v>
      </c>
      <c r="I53" s="135">
        <f>INDEX(Inputs!$F$4:$M$212, MATCH($A53 &amp; I$5,Inputs!$E$4:$E$212,0),MATCH($B53, Inputs!$F$2:$M$2,0))</f>
        <v>137.33523833655079</v>
      </c>
      <c r="L53"/>
    </row>
    <row r="54" spans="1:12" ht="14" x14ac:dyDescent="0.3">
      <c r="A54" s="37" t="s">
        <v>8</v>
      </c>
      <c r="B54" s="100">
        <v>2012</v>
      </c>
      <c r="C54" s="37" t="str">
        <f t="shared" si="0"/>
        <v>TMS12</v>
      </c>
      <c r="D54" s="135">
        <f>INDEX(Inputs!$F$4:$M$212, MATCH($A54 &amp; D$5,Inputs!$E$4:$E$212,0),MATCH($B54, Inputs!$F$2:$M$2,0))</f>
        <v>219.12560002477457</v>
      </c>
      <c r="E54" s="135">
        <f>INDEX(Inputs!$F$4:$M$212, MATCH($A54 &amp; E$5,Inputs!$E$4:$E$212,0),MATCH($B54, Inputs!$F$2:$M$2,0))</f>
        <v>248.539051540477</v>
      </c>
      <c r="F54" s="135">
        <f>INDEX(Inputs!$F$4:$M$212, MATCH($A54 &amp; F$5,Inputs!$E$4:$E$212,0),MATCH($B54, Inputs!$F$2:$M$2,0))</f>
        <v>84.179292745427205</v>
      </c>
      <c r="G54" s="135">
        <f>INDEX(Inputs!$F$4:$M$212, MATCH($A54 &amp; G$5,Inputs!$E$4:$E$212,0),MATCH($B54, Inputs!$F$2:$M$2,0))</f>
        <v>332.71834428590421</v>
      </c>
      <c r="H54" s="135">
        <f>INDEX(Inputs!$F$4:$M$212, MATCH($A54 &amp; H$5,Inputs!$E$4:$E$212,0),MATCH($B54, Inputs!$F$2:$M$2,0))</f>
        <v>467.66465156525157</v>
      </c>
      <c r="I54" s="135">
        <f>INDEX(Inputs!$F$4:$M$212, MATCH($A54 &amp; I$5,Inputs!$E$4:$E$212,0),MATCH($B54, Inputs!$F$2:$M$2,0))</f>
        <v>551.84394431067881</v>
      </c>
      <c r="L54"/>
    </row>
    <row r="55" spans="1:12" ht="14" x14ac:dyDescent="0.3">
      <c r="A55" s="37" t="s">
        <v>8</v>
      </c>
      <c r="B55" s="100">
        <v>2013</v>
      </c>
      <c r="C55" s="37" t="str">
        <f t="shared" si="0"/>
        <v>TMS13</v>
      </c>
      <c r="D55" s="135">
        <f>INDEX(Inputs!$F$4:$M$212, MATCH($A55 &amp; D$5,Inputs!$E$4:$E$212,0),MATCH($B55, Inputs!$F$2:$M$2,0))</f>
        <v>291.37207701483999</v>
      </c>
      <c r="E55" s="135">
        <f>INDEX(Inputs!$F$4:$M$212, MATCH($A55 &amp; E$5,Inputs!$E$4:$E$212,0),MATCH($B55, Inputs!$F$2:$M$2,0))</f>
        <v>252.03285666384818</v>
      </c>
      <c r="F55" s="135">
        <f>INDEX(Inputs!$F$4:$M$212, MATCH($A55 &amp; F$5,Inputs!$E$4:$E$212,0),MATCH($B55, Inputs!$F$2:$M$2,0))</f>
        <v>86.194286971527191</v>
      </c>
      <c r="G55" s="135">
        <f>INDEX(Inputs!$F$4:$M$212, MATCH($A55 &amp; G$5,Inputs!$E$4:$E$212,0),MATCH($B55, Inputs!$F$2:$M$2,0))</f>
        <v>338.22714363537534</v>
      </c>
      <c r="H55" s="135">
        <f>INDEX(Inputs!$F$4:$M$212, MATCH($A55 &amp; H$5,Inputs!$E$4:$E$212,0),MATCH($B55, Inputs!$F$2:$M$2,0))</f>
        <v>543.40493367868817</v>
      </c>
      <c r="I55" s="135">
        <f>INDEX(Inputs!$F$4:$M$212, MATCH($A55 &amp; I$5,Inputs!$E$4:$E$212,0),MATCH($B55, Inputs!$F$2:$M$2,0))</f>
        <v>629.59922065021533</v>
      </c>
      <c r="L55"/>
    </row>
    <row r="56" spans="1:12" ht="14" x14ac:dyDescent="0.3">
      <c r="A56" s="37" t="s">
        <v>8</v>
      </c>
      <c r="B56" s="100">
        <v>2014</v>
      </c>
      <c r="C56" s="37" t="str">
        <f t="shared" si="0"/>
        <v>TMS14</v>
      </c>
      <c r="D56" s="135">
        <f>INDEX(Inputs!$F$4:$M$212, MATCH($A56 &amp; D$5,Inputs!$E$4:$E$212,0),MATCH($B56, Inputs!$F$2:$M$2,0))</f>
        <v>286.95846106889866</v>
      </c>
      <c r="E56" s="135">
        <f>INDEX(Inputs!$F$4:$M$212, MATCH($A56 &amp; E$5,Inputs!$E$4:$E$212,0),MATCH($B56, Inputs!$F$2:$M$2,0))</f>
        <v>253.58108609958956</v>
      </c>
      <c r="F56" s="135">
        <f>INDEX(Inputs!$F$4:$M$212, MATCH($A56 &amp; F$5,Inputs!$E$4:$E$212,0),MATCH($B56, Inputs!$F$2:$M$2,0))</f>
        <v>98.627440162271782</v>
      </c>
      <c r="G56" s="135">
        <f>INDEX(Inputs!$F$4:$M$212, MATCH($A56 &amp; G$5,Inputs!$E$4:$E$212,0),MATCH($B56, Inputs!$F$2:$M$2,0))</f>
        <v>352.20852626186132</v>
      </c>
      <c r="H56" s="135">
        <f>INDEX(Inputs!$F$4:$M$212, MATCH($A56 &amp; H$5,Inputs!$E$4:$E$212,0),MATCH($B56, Inputs!$F$2:$M$2,0))</f>
        <v>540.53954716848818</v>
      </c>
      <c r="I56" s="135">
        <f>INDEX(Inputs!$F$4:$M$212, MATCH($A56 &amp; I$5,Inputs!$E$4:$E$212,0),MATCH($B56, Inputs!$F$2:$M$2,0))</f>
        <v>639.16698733075998</v>
      </c>
      <c r="L56"/>
    </row>
    <row r="57" spans="1:12" ht="14" x14ac:dyDescent="0.3">
      <c r="A57" s="37" t="s">
        <v>8</v>
      </c>
      <c r="B57" s="100">
        <v>2015</v>
      </c>
      <c r="C57" s="37" t="str">
        <f t="shared" si="0"/>
        <v>TMS15</v>
      </c>
      <c r="D57" s="135">
        <f>INDEX(Inputs!$F$4:$M$212, MATCH($A57 &amp; D$5,Inputs!$E$4:$E$212,0),MATCH($B57, Inputs!$F$2:$M$2,0))</f>
        <v>302.45415625530933</v>
      </c>
      <c r="E57" s="135">
        <f>INDEX(Inputs!$F$4:$M$212, MATCH($A57 &amp; E$5,Inputs!$E$4:$E$212,0),MATCH($B57, Inputs!$F$2:$M$2,0))</f>
        <v>291.8437940625459</v>
      </c>
      <c r="F57" s="135">
        <f>INDEX(Inputs!$F$4:$M$212, MATCH($A57 &amp; F$5,Inputs!$E$4:$E$212,0),MATCH($B57, Inputs!$F$2:$M$2,0))</f>
        <v>120.31029079969919</v>
      </c>
      <c r="G57" s="135">
        <f>INDEX(Inputs!$F$4:$M$212, MATCH($A57 &amp; G$5,Inputs!$E$4:$E$212,0),MATCH($B57, Inputs!$F$2:$M$2,0))</f>
        <v>412.1540848622451</v>
      </c>
      <c r="H57" s="135">
        <f>INDEX(Inputs!$F$4:$M$212, MATCH($A57 &amp; H$5,Inputs!$E$4:$E$212,0),MATCH($B57, Inputs!$F$2:$M$2,0))</f>
        <v>594.29795031785522</v>
      </c>
      <c r="I57" s="135">
        <f>INDEX(Inputs!$F$4:$M$212, MATCH($A57 &amp; I$5,Inputs!$E$4:$E$212,0),MATCH($B57, Inputs!$F$2:$M$2,0))</f>
        <v>714.60824111755437</v>
      </c>
      <c r="L57"/>
    </row>
    <row r="58" spans="1:12" ht="14" x14ac:dyDescent="0.3">
      <c r="A58" s="37" t="s">
        <v>8</v>
      </c>
      <c r="B58" s="100">
        <v>2016</v>
      </c>
      <c r="C58" s="37" t="str">
        <f t="shared" si="0"/>
        <v>TMS16</v>
      </c>
      <c r="D58" s="135">
        <f>INDEX(Inputs!$F$4:$M$212, MATCH($A58 &amp; D$5,Inputs!$E$4:$E$212,0),MATCH($B58, Inputs!$F$2:$M$2,0))</f>
        <v>302.80988065247084</v>
      </c>
      <c r="E58" s="135">
        <f>INDEX(Inputs!$F$4:$M$212, MATCH($A58 &amp; E$5,Inputs!$E$4:$E$212,0),MATCH($B58, Inputs!$F$2:$M$2,0))</f>
        <v>307.98508369386275</v>
      </c>
      <c r="F58" s="135">
        <f>INDEX(Inputs!$F$4:$M$212, MATCH($A58 &amp; F$5,Inputs!$E$4:$E$212,0),MATCH($B58, Inputs!$F$2:$M$2,0))</f>
        <v>158.96873926788683</v>
      </c>
      <c r="G58" s="135">
        <f>INDEX(Inputs!$F$4:$M$212, MATCH($A58 &amp; G$5,Inputs!$E$4:$E$212,0),MATCH($B58, Inputs!$F$2:$M$2,0))</f>
        <v>466.95382296174955</v>
      </c>
      <c r="H58" s="135">
        <f>INDEX(Inputs!$F$4:$M$212, MATCH($A58 &amp; H$5,Inputs!$E$4:$E$212,0),MATCH($B58, Inputs!$F$2:$M$2,0))</f>
        <v>610.79496434633359</v>
      </c>
      <c r="I58" s="135">
        <f>INDEX(Inputs!$F$4:$M$212, MATCH($A58 &amp; I$5,Inputs!$E$4:$E$212,0),MATCH($B58, Inputs!$F$2:$M$2,0))</f>
        <v>769.76370361422039</v>
      </c>
      <c r="L58"/>
    </row>
    <row r="59" spans="1:12" ht="14" x14ac:dyDescent="0.3">
      <c r="A59" s="37" t="s">
        <v>8</v>
      </c>
      <c r="B59" s="100">
        <v>2017</v>
      </c>
      <c r="C59" s="37" t="str">
        <f t="shared" si="0"/>
        <v>TMS17</v>
      </c>
      <c r="D59" s="135">
        <f>INDEX(Inputs!$F$4:$M$212, MATCH($A59 &amp; D$5,Inputs!$E$4:$E$212,0),MATCH($B59, Inputs!$F$2:$M$2,0))</f>
        <v>310.41511826208864</v>
      </c>
      <c r="E59" s="135">
        <f>INDEX(Inputs!$F$4:$M$212, MATCH($A59 &amp; E$5,Inputs!$E$4:$E$212,0),MATCH($B59, Inputs!$F$2:$M$2,0))</f>
        <v>320.69836331536629</v>
      </c>
      <c r="F59" s="135">
        <f>INDEX(Inputs!$F$4:$M$212, MATCH($A59 &amp; F$5,Inputs!$E$4:$E$212,0),MATCH($B59, Inputs!$F$2:$M$2,0))</f>
        <v>185.10419515798114</v>
      </c>
      <c r="G59" s="135">
        <f>INDEX(Inputs!$F$4:$M$212, MATCH($A59 &amp; G$5,Inputs!$E$4:$E$212,0),MATCH($B59, Inputs!$F$2:$M$2,0))</f>
        <v>505.8025584733474</v>
      </c>
      <c r="H59" s="135">
        <f>INDEX(Inputs!$F$4:$M$212, MATCH($A59 &amp; H$5,Inputs!$E$4:$E$212,0),MATCH($B59, Inputs!$F$2:$M$2,0))</f>
        <v>631.11348157745488</v>
      </c>
      <c r="I59" s="135">
        <f>INDEX(Inputs!$F$4:$M$212, MATCH($A59 &amp; I$5,Inputs!$E$4:$E$212,0),MATCH($B59, Inputs!$F$2:$M$2,0))</f>
        <v>816.21767673543604</v>
      </c>
      <c r="L59"/>
    </row>
    <row r="60" spans="1:12" ht="14" x14ac:dyDescent="0.3">
      <c r="A60" s="37" t="s">
        <v>8</v>
      </c>
      <c r="B60" s="100">
        <v>2018</v>
      </c>
      <c r="C60" s="37" t="str">
        <f t="shared" si="0"/>
        <v>TMS18</v>
      </c>
      <c r="D60" s="135">
        <f>INDEX(Inputs!$F$4:$M$212, MATCH($A60 &amp; D$5,Inputs!$E$4:$E$212,0),MATCH($B60, Inputs!$F$2:$M$2,0))</f>
        <v>317.34545411573112</v>
      </c>
      <c r="E60" s="135">
        <f>INDEX(Inputs!$F$4:$M$212, MATCH($A60 &amp; E$5,Inputs!$E$4:$E$212,0),MATCH($B60, Inputs!$F$2:$M$2,0))</f>
        <v>312.50832713538563</v>
      </c>
      <c r="F60" s="135">
        <f>INDEX(Inputs!$F$4:$M$212, MATCH($A60 &amp; F$5,Inputs!$E$4:$E$212,0),MATCH($B60, Inputs!$F$2:$M$2,0))</f>
        <v>142.80211554587299</v>
      </c>
      <c r="G60" s="135">
        <f>INDEX(Inputs!$F$4:$M$212, MATCH($A60 &amp; G$5,Inputs!$E$4:$E$212,0),MATCH($B60, Inputs!$F$2:$M$2,0))</f>
        <v>455.31044268125862</v>
      </c>
      <c r="H60" s="135">
        <f>INDEX(Inputs!$F$4:$M$212, MATCH($A60 &amp; H$5,Inputs!$E$4:$E$212,0),MATCH($B60, Inputs!$F$2:$M$2,0))</f>
        <v>629.85378125111674</v>
      </c>
      <c r="I60" s="135">
        <f>INDEX(Inputs!$F$4:$M$212, MATCH($A60 &amp; I$5,Inputs!$E$4:$E$212,0),MATCH($B60, Inputs!$F$2:$M$2,0))</f>
        <v>772.65589679698974</v>
      </c>
      <c r="L60"/>
    </row>
    <row r="61" spans="1:12" ht="14" x14ac:dyDescent="0.3">
      <c r="A61" s="37" t="s">
        <v>8</v>
      </c>
      <c r="B61" s="100">
        <v>2019</v>
      </c>
      <c r="C61" s="37" t="str">
        <f t="shared" ref="C61" si="7">A61&amp;RIGHT(B61,2)</f>
        <v>TMS19</v>
      </c>
      <c r="D61" s="135">
        <f>INDEX(Inputs!$F$4:$M$212, MATCH($A61 &amp; D$5,Inputs!$E$4:$E$212,0),MATCH($B61, Inputs!$F$2:$M$2,0))</f>
        <v>341.55626828888467</v>
      </c>
      <c r="E61" s="135">
        <f>INDEX(Inputs!$F$4:$M$212, MATCH($A61 &amp; E$5,Inputs!$E$4:$E$212,0),MATCH($B61, Inputs!$F$2:$M$2,0))</f>
        <v>310.90866544627147</v>
      </c>
      <c r="F61" s="135">
        <f>INDEX(Inputs!$F$4:$M$212, MATCH($A61 &amp; F$5,Inputs!$E$4:$E$212,0),MATCH($B61, Inputs!$F$2:$M$2,0))</f>
        <v>110.60740369558407</v>
      </c>
      <c r="G61" s="135">
        <f>INDEX(Inputs!$F$4:$M$212, MATCH($A61 &amp; G$5,Inputs!$E$4:$E$212,0),MATCH($B61, Inputs!$F$2:$M$2,0))</f>
        <v>421.51606914185555</v>
      </c>
      <c r="H61" s="135">
        <f>INDEX(Inputs!$F$4:$M$212, MATCH($A61 &amp; H$5,Inputs!$E$4:$E$212,0),MATCH($B61, Inputs!$F$2:$M$2,0))</f>
        <v>652.46493373515614</v>
      </c>
      <c r="I61" s="135">
        <f>INDEX(Inputs!$F$4:$M$212, MATCH($A61 &amp; I$5,Inputs!$E$4:$E$212,0),MATCH($B61, Inputs!$F$2:$M$2,0))</f>
        <v>763.07233743074016</v>
      </c>
      <c r="L61"/>
    </row>
    <row r="62" spans="1:12" ht="14" x14ac:dyDescent="0.3">
      <c r="A62" s="37" t="s">
        <v>22</v>
      </c>
      <c r="B62" s="100">
        <v>2012</v>
      </c>
      <c r="C62" s="37" t="str">
        <f t="shared" si="0"/>
        <v>WSH12</v>
      </c>
      <c r="D62" s="135">
        <f>INDEX(Inputs!$F$4:$M$212, MATCH($A62 &amp; D$5,Inputs!$E$4:$E$212,0),MATCH($B62, Inputs!$F$2:$M$2,0))</f>
        <v>84.496837574316316</v>
      </c>
      <c r="E62" s="135">
        <f>INDEX(Inputs!$F$4:$M$212, MATCH($A62 &amp; E$5,Inputs!$E$4:$E$212,0),MATCH($B62, Inputs!$F$2:$M$2,0))</f>
        <v>96.506819963158691</v>
      </c>
      <c r="F62" s="135">
        <f>INDEX(Inputs!$F$4:$M$212, MATCH($A62 &amp; F$5,Inputs!$E$4:$E$212,0),MATCH($B62, Inputs!$F$2:$M$2,0))</f>
        <v>28.035452858531407</v>
      </c>
      <c r="G62" s="135">
        <f>INDEX(Inputs!$F$4:$M$212, MATCH($A62 &amp; G$5,Inputs!$E$4:$E$212,0),MATCH($B62, Inputs!$F$2:$M$2,0))</f>
        <v>124.54227282169009</v>
      </c>
      <c r="H62" s="135">
        <f>INDEX(Inputs!$F$4:$M$212, MATCH($A62 &amp; H$5,Inputs!$E$4:$E$212,0),MATCH($B62, Inputs!$F$2:$M$2,0))</f>
        <v>181.00365753747502</v>
      </c>
      <c r="I62" s="135">
        <f>INDEX(Inputs!$F$4:$M$212, MATCH($A62 &amp; I$5,Inputs!$E$4:$E$212,0),MATCH($B62, Inputs!$F$2:$M$2,0))</f>
        <v>209.03911039600644</v>
      </c>
      <c r="L62"/>
    </row>
    <row r="63" spans="1:12" ht="14" x14ac:dyDescent="0.3">
      <c r="A63" s="37" t="s">
        <v>22</v>
      </c>
      <c r="B63" s="100">
        <v>2013</v>
      </c>
      <c r="C63" s="37" t="str">
        <f t="shared" si="0"/>
        <v>WSH13</v>
      </c>
      <c r="D63" s="135">
        <f>INDEX(Inputs!$F$4:$M$212, MATCH($A63 &amp; D$5,Inputs!$E$4:$E$212,0),MATCH($B63, Inputs!$F$2:$M$2,0))</f>
        <v>109.46868678655844</v>
      </c>
      <c r="E63" s="135">
        <f>INDEX(Inputs!$F$4:$M$212, MATCH($A63 &amp; E$5,Inputs!$E$4:$E$212,0),MATCH($B63, Inputs!$F$2:$M$2,0))</f>
        <v>126.42253953748106</v>
      </c>
      <c r="F63" s="135">
        <f>INDEX(Inputs!$F$4:$M$212, MATCH($A63 &amp; F$5,Inputs!$E$4:$E$212,0),MATCH($B63, Inputs!$F$2:$M$2,0))</f>
        <v>20.329920850215704</v>
      </c>
      <c r="G63" s="135">
        <f>INDEX(Inputs!$F$4:$M$212, MATCH($A63 &amp; G$5,Inputs!$E$4:$E$212,0),MATCH($B63, Inputs!$F$2:$M$2,0))</f>
        <v>146.75246038769677</v>
      </c>
      <c r="H63" s="135">
        <f>INDEX(Inputs!$F$4:$M$212, MATCH($A63 &amp; H$5,Inputs!$E$4:$E$212,0),MATCH($B63, Inputs!$F$2:$M$2,0))</f>
        <v>235.89122632403951</v>
      </c>
      <c r="I63" s="135">
        <f>INDEX(Inputs!$F$4:$M$212, MATCH($A63 &amp; I$5,Inputs!$E$4:$E$212,0),MATCH($B63, Inputs!$F$2:$M$2,0))</f>
        <v>256.22114717425524</v>
      </c>
      <c r="L63"/>
    </row>
    <row r="64" spans="1:12" ht="14" x14ac:dyDescent="0.3">
      <c r="A64" s="37" t="s">
        <v>22</v>
      </c>
      <c r="B64" s="100">
        <v>2014</v>
      </c>
      <c r="C64" s="37" t="str">
        <f t="shared" si="0"/>
        <v>WSH14</v>
      </c>
      <c r="D64" s="135">
        <f>INDEX(Inputs!$F$4:$M$212, MATCH($A64 &amp; D$5,Inputs!$E$4:$E$212,0),MATCH($B64, Inputs!$F$2:$M$2,0))</f>
        <v>105.0373275448288</v>
      </c>
      <c r="E64" s="135">
        <f>INDEX(Inputs!$F$4:$M$212, MATCH($A64 &amp; E$5,Inputs!$E$4:$E$212,0),MATCH($B64, Inputs!$F$2:$M$2,0))</f>
        <v>120.56539149488174</v>
      </c>
      <c r="F64" s="135">
        <f>INDEX(Inputs!$F$4:$M$212, MATCH($A64 &amp; F$5,Inputs!$E$4:$E$212,0),MATCH($B64, Inputs!$F$2:$M$2,0))</f>
        <v>17.44569243002028</v>
      </c>
      <c r="G64" s="135">
        <f>INDEX(Inputs!$F$4:$M$212, MATCH($A64 &amp; G$5,Inputs!$E$4:$E$212,0),MATCH($B64, Inputs!$F$2:$M$2,0))</f>
        <v>138.01108392490201</v>
      </c>
      <c r="H64" s="135">
        <f>INDEX(Inputs!$F$4:$M$212, MATCH($A64 &amp; H$5,Inputs!$E$4:$E$212,0),MATCH($B64, Inputs!$F$2:$M$2,0))</f>
        <v>225.60271903971054</v>
      </c>
      <c r="I64" s="135">
        <f>INDEX(Inputs!$F$4:$M$212, MATCH($A64 &amp; I$5,Inputs!$E$4:$E$212,0),MATCH($B64, Inputs!$F$2:$M$2,0))</f>
        <v>243.04841146973081</v>
      </c>
      <c r="L64"/>
    </row>
    <row r="65" spans="1:12" ht="14" x14ac:dyDescent="0.3">
      <c r="A65" s="37" t="s">
        <v>22</v>
      </c>
      <c r="B65" s="100">
        <v>2015</v>
      </c>
      <c r="C65" s="37" t="str">
        <f t="shared" si="0"/>
        <v>WSH15</v>
      </c>
      <c r="D65" s="135">
        <f>INDEX(Inputs!$F$4:$M$212, MATCH($A65 &amp; D$5,Inputs!$E$4:$E$212,0),MATCH($B65, Inputs!$F$2:$M$2,0))</f>
        <v>103.79306750629715</v>
      </c>
      <c r="E65" s="135">
        <f>INDEX(Inputs!$F$4:$M$212, MATCH($A65 &amp; E$5,Inputs!$E$4:$E$212,0),MATCH($B65, Inputs!$F$2:$M$2,0))</f>
        <v>115.23112811740747</v>
      </c>
      <c r="F65" s="135">
        <f>INDEX(Inputs!$F$4:$M$212, MATCH($A65 &amp; F$5,Inputs!$E$4:$E$212,0),MATCH($B65, Inputs!$F$2:$M$2,0))</f>
        <v>20.699281811815826</v>
      </c>
      <c r="G65" s="135">
        <f>INDEX(Inputs!$F$4:$M$212, MATCH($A65 &amp; G$5,Inputs!$E$4:$E$212,0),MATCH($B65, Inputs!$F$2:$M$2,0))</f>
        <v>135.93040992922329</v>
      </c>
      <c r="H65" s="135">
        <f>INDEX(Inputs!$F$4:$M$212, MATCH($A65 &amp; H$5,Inputs!$E$4:$E$212,0),MATCH($B65, Inputs!$F$2:$M$2,0))</f>
        <v>219.0241956237046</v>
      </c>
      <c r="I65" s="135">
        <f>INDEX(Inputs!$F$4:$M$212, MATCH($A65 &amp; I$5,Inputs!$E$4:$E$212,0),MATCH($B65, Inputs!$F$2:$M$2,0))</f>
        <v>239.72347743552044</v>
      </c>
      <c r="L65"/>
    </row>
    <row r="66" spans="1:12" ht="14" x14ac:dyDescent="0.3">
      <c r="A66" s="37" t="s">
        <v>22</v>
      </c>
      <c r="B66" s="100">
        <v>2016</v>
      </c>
      <c r="C66" s="37" t="str">
        <f t="shared" si="0"/>
        <v>WSH16</v>
      </c>
      <c r="D66" s="135">
        <f>INDEX(Inputs!$F$4:$M$212, MATCH($A66 &amp; D$5,Inputs!$E$4:$E$212,0),MATCH($B66, Inputs!$F$2:$M$2,0))</f>
        <v>97.975108276908429</v>
      </c>
      <c r="E66" s="135">
        <f>INDEX(Inputs!$F$4:$M$212, MATCH($A66 &amp; E$5,Inputs!$E$4:$E$212,0),MATCH($B66, Inputs!$F$2:$M$2,0))</f>
        <v>98.098707877707767</v>
      </c>
      <c r="F66" s="135">
        <f>INDEX(Inputs!$F$4:$M$212, MATCH($A66 &amp; F$5,Inputs!$E$4:$E$212,0),MATCH($B66, Inputs!$F$2:$M$2,0))</f>
        <v>21.088726301164723</v>
      </c>
      <c r="G66" s="135">
        <f>INDEX(Inputs!$F$4:$M$212, MATCH($A66 &amp; G$5,Inputs!$E$4:$E$212,0),MATCH($B66, Inputs!$F$2:$M$2,0))</f>
        <v>119.18743417887249</v>
      </c>
      <c r="H66" s="135">
        <f>INDEX(Inputs!$F$4:$M$212, MATCH($A66 &amp; H$5,Inputs!$E$4:$E$212,0),MATCH($B66, Inputs!$F$2:$M$2,0))</f>
        <v>196.0738161546162</v>
      </c>
      <c r="I66" s="135">
        <f>INDEX(Inputs!$F$4:$M$212, MATCH($A66 &amp; I$5,Inputs!$E$4:$E$212,0),MATCH($B66, Inputs!$F$2:$M$2,0))</f>
        <v>217.16254245578091</v>
      </c>
      <c r="L66"/>
    </row>
    <row r="67" spans="1:12" ht="14" x14ac:dyDescent="0.3">
      <c r="A67" s="37" t="s">
        <v>22</v>
      </c>
      <c r="B67" s="100">
        <v>2017</v>
      </c>
      <c r="C67" s="37" t="str">
        <f t="shared" si="0"/>
        <v>WSH17</v>
      </c>
      <c r="D67" s="135">
        <f>INDEX(Inputs!$F$4:$M$212, MATCH($A67 &amp; D$5,Inputs!$E$4:$E$212,0),MATCH($B67, Inputs!$F$2:$M$2,0))</f>
        <v>104.96806605086246</v>
      </c>
      <c r="E67" s="135">
        <f>INDEX(Inputs!$F$4:$M$212, MATCH($A67 &amp; E$5,Inputs!$E$4:$E$212,0),MATCH($B67, Inputs!$F$2:$M$2,0))</f>
        <v>112.06711084083108</v>
      </c>
      <c r="F67" s="135">
        <f>INDEX(Inputs!$F$4:$M$212, MATCH($A67 &amp; F$5,Inputs!$E$4:$E$212,0),MATCH($B67, Inputs!$F$2:$M$2,0))</f>
        <v>32.328487249897407</v>
      </c>
      <c r="G67" s="135">
        <f>INDEX(Inputs!$F$4:$M$212, MATCH($A67 &amp; G$5,Inputs!$E$4:$E$212,0),MATCH($B67, Inputs!$F$2:$M$2,0))</f>
        <v>144.39559809072847</v>
      </c>
      <c r="H67" s="135">
        <f>INDEX(Inputs!$F$4:$M$212, MATCH($A67 &amp; H$5,Inputs!$E$4:$E$212,0),MATCH($B67, Inputs!$F$2:$M$2,0))</f>
        <v>217.03517689169354</v>
      </c>
      <c r="I67" s="135">
        <f>INDEX(Inputs!$F$4:$M$212, MATCH($A67 &amp; I$5,Inputs!$E$4:$E$212,0),MATCH($B67, Inputs!$F$2:$M$2,0))</f>
        <v>249.36366414159096</v>
      </c>
      <c r="L67"/>
    </row>
    <row r="68" spans="1:12" ht="14" x14ac:dyDescent="0.3">
      <c r="A68" s="37" t="s">
        <v>22</v>
      </c>
      <c r="B68" s="100">
        <v>2018</v>
      </c>
      <c r="C68" s="37" t="str">
        <f t="shared" si="0"/>
        <v>WSH18</v>
      </c>
      <c r="D68" s="135">
        <f>INDEX(Inputs!$F$4:$M$212, MATCH($A68 &amp; D$5,Inputs!$E$4:$E$212,0),MATCH($B68, Inputs!$F$2:$M$2,0))</f>
        <v>91.96850559587682</v>
      </c>
      <c r="E68" s="135">
        <f>INDEX(Inputs!$F$4:$M$212, MATCH($A68 &amp; E$5,Inputs!$E$4:$E$212,0),MATCH($B68, Inputs!$F$2:$M$2,0))</f>
        <v>108.17289639684256</v>
      </c>
      <c r="F68" s="135">
        <f>INDEX(Inputs!$F$4:$M$212, MATCH($A68 &amp; F$5,Inputs!$E$4:$E$212,0),MATCH($B68, Inputs!$F$2:$M$2,0))</f>
        <v>52.806999999999995</v>
      </c>
      <c r="G68" s="135">
        <f>INDEX(Inputs!$F$4:$M$212, MATCH($A68 &amp; G$5,Inputs!$E$4:$E$212,0),MATCH($B68, Inputs!$F$2:$M$2,0))</f>
        <v>160.97989639684255</v>
      </c>
      <c r="H68" s="135">
        <f>INDEX(Inputs!$F$4:$M$212, MATCH($A68 &amp; H$5,Inputs!$E$4:$E$212,0),MATCH($B68, Inputs!$F$2:$M$2,0))</f>
        <v>200.14140199271938</v>
      </c>
      <c r="I68" s="135">
        <f>INDEX(Inputs!$F$4:$M$212, MATCH($A68 &amp; I$5,Inputs!$E$4:$E$212,0),MATCH($B68, Inputs!$F$2:$M$2,0))</f>
        <v>252.94840199271937</v>
      </c>
      <c r="L68"/>
    </row>
    <row r="69" spans="1:12" ht="14" x14ac:dyDescent="0.3">
      <c r="A69" s="37" t="s">
        <v>22</v>
      </c>
      <c r="B69" s="100">
        <v>2019</v>
      </c>
      <c r="C69" s="37" t="str">
        <f t="shared" ref="C69" si="8">A69&amp;RIGHT(B69,2)</f>
        <v>WSH19</v>
      </c>
      <c r="D69" s="135">
        <f>INDEX(Inputs!$F$4:$M$212, MATCH($A69 &amp; D$5,Inputs!$E$4:$E$212,0),MATCH($B69, Inputs!$F$2:$M$2,0))</f>
        <v>102.71006337852637</v>
      </c>
      <c r="E69" s="135">
        <f>INDEX(Inputs!$F$4:$M$212, MATCH($A69 &amp; E$5,Inputs!$E$4:$E$212,0),MATCH($B69, Inputs!$F$2:$M$2,0))</f>
        <v>118.12530150175954</v>
      </c>
      <c r="F69" s="135">
        <f>INDEX(Inputs!$F$4:$M$212, MATCH($A69 &amp; F$5,Inputs!$E$4:$E$212,0),MATCH($B69, Inputs!$F$2:$M$2,0))</f>
        <v>70.132300657688674</v>
      </c>
      <c r="G69" s="135">
        <f>INDEX(Inputs!$F$4:$M$212, MATCH($A69 &amp; G$5,Inputs!$E$4:$E$212,0),MATCH($B69, Inputs!$F$2:$M$2,0))</f>
        <v>188.2576021594482</v>
      </c>
      <c r="H69" s="135">
        <f>INDEX(Inputs!$F$4:$M$212, MATCH($A69 &amp; H$5,Inputs!$E$4:$E$212,0),MATCH($B69, Inputs!$F$2:$M$2,0))</f>
        <v>220.83536488028591</v>
      </c>
      <c r="I69" s="135">
        <f>INDEX(Inputs!$F$4:$M$212, MATCH($A69 &amp; I$5,Inputs!$E$4:$E$212,0),MATCH($B69, Inputs!$F$2:$M$2,0))</f>
        <v>290.9676655379746</v>
      </c>
      <c r="L69"/>
    </row>
    <row r="70" spans="1:12" ht="14" x14ac:dyDescent="0.3">
      <c r="A70" s="37" t="s">
        <v>9</v>
      </c>
      <c r="B70" s="100">
        <v>2012</v>
      </c>
      <c r="C70" s="37" t="str">
        <f t="shared" si="0"/>
        <v>WSX12</v>
      </c>
      <c r="D70" s="135">
        <f>INDEX(Inputs!$F$4:$M$212, MATCH($A70 &amp; D$5,Inputs!$E$4:$E$212,0),MATCH($B70, Inputs!$F$2:$M$2,0))</f>
        <v>61.24333775895056</v>
      </c>
      <c r="E70" s="135">
        <f>INDEX(Inputs!$F$4:$M$212, MATCH($A70 &amp; E$5,Inputs!$E$4:$E$212,0),MATCH($B70, Inputs!$F$2:$M$2,0))</f>
        <v>72.114707699635304</v>
      </c>
      <c r="F70" s="135">
        <f>INDEX(Inputs!$F$4:$M$212, MATCH($A70 &amp; F$5,Inputs!$E$4:$E$212,0),MATCH($B70, Inputs!$F$2:$M$2,0))</f>
        <v>17.276264946888329</v>
      </c>
      <c r="G70" s="135">
        <f>INDEX(Inputs!$F$4:$M$212, MATCH($A70 &amp; G$5,Inputs!$E$4:$E$212,0),MATCH($B70, Inputs!$F$2:$M$2,0))</f>
        <v>89.390972646523636</v>
      </c>
      <c r="H70" s="135">
        <f>INDEX(Inputs!$F$4:$M$212, MATCH($A70 &amp; H$5,Inputs!$E$4:$E$212,0),MATCH($B70, Inputs!$F$2:$M$2,0))</f>
        <v>133.35804545858588</v>
      </c>
      <c r="I70" s="135">
        <f>INDEX(Inputs!$F$4:$M$212, MATCH($A70 &amp; I$5,Inputs!$E$4:$E$212,0),MATCH($B70, Inputs!$F$2:$M$2,0))</f>
        <v>150.6343104054742</v>
      </c>
      <c r="L70"/>
    </row>
    <row r="71" spans="1:12" ht="14" x14ac:dyDescent="0.3">
      <c r="A71" s="37" t="s">
        <v>9</v>
      </c>
      <c r="B71" s="100">
        <v>2013</v>
      </c>
      <c r="C71" s="37" t="str">
        <f t="shared" si="0"/>
        <v>WSX13</v>
      </c>
      <c r="D71" s="135">
        <f>INDEX(Inputs!$F$4:$M$212, MATCH($A71 &amp; D$5,Inputs!$E$4:$E$212,0),MATCH($B71, Inputs!$F$2:$M$2,0))</f>
        <v>69.699027634447731</v>
      </c>
      <c r="E71" s="135">
        <f>INDEX(Inputs!$F$4:$M$212, MATCH($A71 &amp; E$5,Inputs!$E$4:$E$212,0),MATCH($B71, Inputs!$F$2:$M$2,0))</f>
        <v>84.53530807006662</v>
      </c>
      <c r="F71" s="135">
        <f>INDEX(Inputs!$F$4:$M$212, MATCH($A71 &amp; F$5,Inputs!$E$4:$E$212,0),MATCH($B71, Inputs!$F$2:$M$2,0))</f>
        <v>24.167841712801525</v>
      </c>
      <c r="G71" s="135">
        <f>INDEX(Inputs!$F$4:$M$212, MATCH($A71 &amp; G$5,Inputs!$E$4:$E$212,0),MATCH($B71, Inputs!$F$2:$M$2,0))</f>
        <v>108.70314978286814</v>
      </c>
      <c r="H71" s="135">
        <f>INDEX(Inputs!$F$4:$M$212, MATCH($A71 &amp; H$5,Inputs!$E$4:$E$212,0),MATCH($B71, Inputs!$F$2:$M$2,0))</f>
        <v>154.23433570451436</v>
      </c>
      <c r="I71" s="135">
        <f>INDEX(Inputs!$F$4:$M$212, MATCH($A71 &amp; I$5,Inputs!$E$4:$E$212,0),MATCH($B71, Inputs!$F$2:$M$2,0))</f>
        <v>178.4021774173159</v>
      </c>
      <c r="L71"/>
    </row>
    <row r="72" spans="1:12" ht="14" x14ac:dyDescent="0.3">
      <c r="A72" s="37" t="s">
        <v>9</v>
      </c>
      <c r="B72" s="100">
        <v>2014</v>
      </c>
      <c r="C72" s="37" t="str">
        <f t="shared" si="0"/>
        <v>WSX14</v>
      </c>
      <c r="D72" s="135">
        <f>INDEX(Inputs!$F$4:$M$212, MATCH($A72 &amp; D$5,Inputs!$E$4:$E$212,0),MATCH($B72, Inputs!$F$2:$M$2,0))</f>
        <v>64.224450629328715</v>
      </c>
      <c r="E72" s="135">
        <f>INDEX(Inputs!$F$4:$M$212, MATCH($A72 &amp; E$5,Inputs!$E$4:$E$212,0),MATCH($B72, Inputs!$F$2:$M$2,0))</f>
        <v>75.569490209450763</v>
      </c>
      <c r="F72" s="135">
        <f>INDEX(Inputs!$F$4:$M$212, MATCH($A72 &amp; F$5,Inputs!$E$4:$E$212,0),MATCH($B72, Inputs!$F$2:$M$2,0))</f>
        <v>29.14308797021399</v>
      </c>
      <c r="G72" s="135">
        <f>INDEX(Inputs!$F$4:$M$212, MATCH($A72 &amp; G$5,Inputs!$E$4:$E$212,0),MATCH($B72, Inputs!$F$2:$M$2,0))</f>
        <v>104.71257817966475</v>
      </c>
      <c r="H72" s="135">
        <f>INDEX(Inputs!$F$4:$M$212, MATCH($A72 &amp; H$5,Inputs!$E$4:$E$212,0),MATCH($B72, Inputs!$F$2:$M$2,0))</f>
        <v>139.79394083877946</v>
      </c>
      <c r="I72" s="135">
        <f>INDEX(Inputs!$F$4:$M$212, MATCH($A72 &amp; I$5,Inputs!$E$4:$E$212,0),MATCH($B72, Inputs!$F$2:$M$2,0))</f>
        <v>168.93702880899346</v>
      </c>
      <c r="L72"/>
    </row>
    <row r="73" spans="1:12" ht="14" x14ac:dyDescent="0.3">
      <c r="A73" s="37" t="s">
        <v>9</v>
      </c>
      <c r="B73" s="100">
        <v>2015</v>
      </c>
      <c r="C73" s="37" t="str">
        <f t="shared" si="0"/>
        <v>WSX15</v>
      </c>
      <c r="D73" s="135">
        <f>INDEX(Inputs!$F$4:$M$212, MATCH($A73 &amp; D$5,Inputs!$E$4:$E$212,0),MATCH($B73, Inputs!$F$2:$M$2,0))</f>
        <v>59.431263692570546</v>
      </c>
      <c r="E73" s="135">
        <f>INDEX(Inputs!$F$4:$M$212, MATCH($A73 &amp; E$5,Inputs!$E$4:$E$212,0),MATCH($B73, Inputs!$F$2:$M$2,0))</f>
        <v>71.499444904569813</v>
      </c>
      <c r="F73" s="135">
        <f>INDEX(Inputs!$F$4:$M$212, MATCH($A73 &amp; F$5,Inputs!$E$4:$E$212,0),MATCH($B73, Inputs!$F$2:$M$2,0))</f>
        <v>30.841483905991943</v>
      </c>
      <c r="G73" s="135">
        <f>INDEX(Inputs!$F$4:$M$212, MATCH($A73 &amp; G$5,Inputs!$E$4:$E$212,0),MATCH($B73, Inputs!$F$2:$M$2,0))</f>
        <v>102.34092881056176</v>
      </c>
      <c r="H73" s="135">
        <f>INDEX(Inputs!$F$4:$M$212, MATCH($A73 &amp; H$5,Inputs!$E$4:$E$212,0),MATCH($B73, Inputs!$F$2:$M$2,0))</f>
        <v>130.93070859714035</v>
      </c>
      <c r="I73" s="135">
        <f>INDEX(Inputs!$F$4:$M$212, MATCH($A73 &amp; I$5,Inputs!$E$4:$E$212,0),MATCH($B73, Inputs!$F$2:$M$2,0))</f>
        <v>161.77219250313229</v>
      </c>
      <c r="L73"/>
    </row>
    <row r="74" spans="1:12" ht="14" x14ac:dyDescent="0.3">
      <c r="A74" s="37" t="s">
        <v>9</v>
      </c>
      <c r="B74" s="100">
        <v>2016</v>
      </c>
      <c r="C74" s="37" t="str">
        <f t="shared" si="0"/>
        <v>WSX16</v>
      </c>
      <c r="D74" s="135">
        <f>INDEX(Inputs!$F$4:$M$212, MATCH($A74 &amp; D$5,Inputs!$E$4:$E$212,0),MATCH($B74, Inputs!$F$2:$M$2,0))</f>
        <v>67.184555057274409</v>
      </c>
      <c r="E74" s="135">
        <f>INDEX(Inputs!$F$4:$M$212, MATCH($A74 &amp; E$5,Inputs!$E$4:$E$212,0),MATCH($B74, Inputs!$F$2:$M$2,0))</f>
        <v>63.615468337388414</v>
      </c>
      <c r="F74" s="135">
        <f>INDEX(Inputs!$F$4:$M$212, MATCH($A74 &amp; F$5,Inputs!$E$4:$E$212,0),MATCH($B74, Inputs!$F$2:$M$2,0))</f>
        <v>29.546725862033288</v>
      </c>
      <c r="G74" s="135">
        <f>INDEX(Inputs!$F$4:$M$212, MATCH($A74 &amp; G$5,Inputs!$E$4:$E$212,0),MATCH($B74, Inputs!$F$2:$M$2,0))</f>
        <v>93.162194199421705</v>
      </c>
      <c r="H74" s="135">
        <f>INDEX(Inputs!$F$4:$M$212, MATCH($A74 &amp; H$5,Inputs!$E$4:$E$212,0),MATCH($B74, Inputs!$F$2:$M$2,0))</f>
        <v>130.80002339466282</v>
      </c>
      <c r="I74" s="135">
        <f>INDEX(Inputs!$F$4:$M$212, MATCH($A74 &amp; I$5,Inputs!$E$4:$E$212,0),MATCH($B74, Inputs!$F$2:$M$2,0))</f>
        <v>160.34674925669611</v>
      </c>
      <c r="L74"/>
    </row>
    <row r="75" spans="1:12" ht="14" x14ac:dyDescent="0.3">
      <c r="A75" s="37" t="s">
        <v>9</v>
      </c>
      <c r="B75" s="100">
        <v>2017</v>
      </c>
      <c r="C75" s="37" t="str">
        <f t="shared" si="0"/>
        <v>WSX17</v>
      </c>
      <c r="D75" s="135">
        <f>INDEX(Inputs!$F$4:$M$212, MATCH($A75 &amp; D$5,Inputs!$E$4:$E$212,0),MATCH($B75, Inputs!$F$2:$M$2,0))</f>
        <v>69.189378657227735</v>
      </c>
      <c r="E75" s="135">
        <f>INDEX(Inputs!$F$4:$M$212, MATCH($A75 &amp; E$5,Inputs!$E$4:$E$212,0),MATCH($B75, Inputs!$F$2:$M$2,0))</f>
        <v>70.840281691618202</v>
      </c>
      <c r="F75" s="135">
        <f>INDEX(Inputs!$F$4:$M$212, MATCH($A75 &amp; F$5,Inputs!$E$4:$E$212,0),MATCH($B75, Inputs!$F$2:$M$2,0))</f>
        <v>30.107664720947668</v>
      </c>
      <c r="G75" s="135">
        <f>INDEX(Inputs!$F$4:$M$212, MATCH($A75 &amp; G$5,Inputs!$E$4:$E$212,0),MATCH($B75, Inputs!$F$2:$M$2,0))</f>
        <v>100.94794641256587</v>
      </c>
      <c r="H75" s="135">
        <f>INDEX(Inputs!$F$4:$M$212, MATCH($A75 &amp; H$5,Inputs!$E$4:$E$212,0),MATCH($B75, Inputs!$F$2:$M$2,0))</f>
        <v>140.02966034884594</v>
      </c>
      <c r="I75" s="135">
        <f>INDEX(Inputs!$F$4:$M$212, MATCH($A75 &amp; I$5,Inputs!$E$4:$E$212,0),MATCH($B75, Inputs!$F$2:$M$2,0))</f>
        <v>170.1373250697936</v>
      </c>
      <c r="L75"/>
    </row>
    <row r="76" spans="1:12" ht="14" x14ac:dyDescent="0.3">
      <c r="A76" s="37" t="s">
        <v>9</v>
      </c>
      <c r="B76" s="100">
        <v>2018</v>
      </c>
      <c r="C76" s="37" t="str">
        <f t="shared" si="0"/>
        <v>WSX18</v>
      </c>
      <c r="D76" s="135">
        <f>INDEX(Inputs!$F$4:$M$212, MATCH($A76 &amp; D$5,Inputs!$E$4:$E$212,0),MATCH($B76, Inputs!$F$2:$M$2,0))</f>
        <v>65.63771944062492</v>
      </c>
      <c r="E76" s="135">
        <f>INDEX(Inputs!$F$4:$M$212, MATCH($A76 &amp; E$5,Inputs!$E$4:$E$212,0),MATCH($B76, Inputs!$F$2:$M$2,0))</f>
        <v>95.190284125800289</v>
      </c>
      <c r="F76" s="135">
        <f>INDEX(Inputs!$F$4:$M$212, MATCH($A76 &amp; F$5,Inputs!$E$4:$E$212,0),MATCH($B76, Inputs!$F$2:$M$2,0))</f>
        <v>31.418626546344818</v>
      </c>
      <c r="G76" s="135">
        <f>INDEX(Inputs!$F$4:$M$212, MATCH($A76 &amp; G$5,Inputs!$E$4:$E$212,0),MATCH($B76, Inputs!$F$2:$M$2,0))</f>
        <v>126.6089106721451</v>
      </c>
      <c r="H76" s="135">
        <f>INDEX(Inputs!$F$4:$M$212, MATCH($A76 &amp; H$5,Inputs!$E$4:$E$212,0),MATCH($B76, Inputs!$F$2:$M$2,0))</f>
        <v>160.8280035664252</v>
      </c>
      <c r="I76" s="135">
        <f>INDEX(Inputs!$F$4:$M$212, MATCH($A76 &amp; I$5,Inputs!$E$4:$E$212,0),MATCH($B76, Inputs!$F$2:$M$2,0))</f>
        <v>192.24663011277002</v>
      </c>
      <c r="L76"/>
    </row>
    <row r="77" spans="1:12" ht="14" x14ac:dyDescent="0.3">
      <c r="A77" s="37" t="s">
        <v>9</v>
      </c>
      <c r="B77" s="100">
        <v>2019</v>
      </c>
      <c r="C77" s="37" t="str">
        <f t="shared" si="0"/>
        <v>WSX19</v>
      </c>
      <c r="D77" s="135">
        <f>INDEX(Inputs!$F$4:$M$212, MATCH($A77 &amp; D$5,Inputs!$E$4:$E$212,0),MATCH($B77, Inputs!$F$2:$M$2,0))</f>
        <v>69.963205951883509</v>
      </c>
      <c r="E77" s="135">
        <f>INDEX(Inputs!$F$4:$M$212, MATCH($A77 &amp; E$5,Inputs!$E$4:$E$212,0),MATCH($B77, Inputs!$F$2:$M$2,0))</f>
        <v>89.752048485268418</v>
      </c>
      <c r="F77" s="135">
        <f>INDEX(Inputs!$F$4:$M$212, MATCH($A77 &amp; F$5,Inputs!$E$4:$E$212,0),MATCH($B77, Inputs!$F$2:$M$2,0))</f>
        <v>31.668499403816206</v>
      </c>
      <c r="G77" s="135">
        <f>INDEX(Inputs!$F$4:$M$212, MATCH($A77 &amp; G$5,Inputs!$E$4:$E$212,0),MATCH($B77, Inputs!$F$2:$M$2,0))</f>
        <v>121.42054788908462</v>
      </c>
      <c r="H77" s="135">
        <f>INDEX(Inputs!$F$4:$M$212, MATCH($A77 &amp; H$5,Inputs!$E$4:$E$212,0),MATCH($B77, Inputs!$F$2:$M$2,0))</f>
        <v>159.71525443715194</v>
      </c>
      <c r="I77" s="135">
        <f>INDEX(Inputs!$F$4:$M$212, MATCH($A77 &amp; I$5,Inputs!$E$4:$E$212,0),MATCH($B77, Inputs!$F$2:$M$2,0))</f>
        <v>191.38375384096815</v>
      </c>
      <c r="L77"/>
    </row>
    <row r="78" spans="1:12" ht="14" x14ac:dyDescent="0.3">
      <c r="A78" s="37" t="s">
        <v>10</v>
      </c>
      <c r="B78" s="100">
        <v>2012</v>
      </c>
      <c r="C78" s="37" t="str">
        <f t="shared" si="0"/>
        <v>YKY12</v>
      </c>
      <c r="D78" s="135">
        <f>INDEX(Inputs!$F$4:$M$212, MATCH($A78 &amp; D$5,Inputs!$E$4:$E$212,0),MATCH($B78, Inputs!$F$2:$M$2,0))</f>
        <v>100.12801913501747</v>
      </c>
      <c r="E78" s="135">
        <f>INDEX(Inputs!$F$4:$M$212, MATCH($A78 &amp; E$5,Inputs!$E$4:$E$212,0),MATCH($B78, Inputs!$F$2:$M$2,0))</f>
        <v>127.97134978144284</v>
      </c>
      <c r="F78" s="135">
        <f>INDEX(Inputs!$F$4:$M$212, MATCH($A78 &amp; F$5,Inputs!$E$4:$E$212,0),MATCH($B78, Inputs!$F$2:$M$2,0))</f>
        <v>69.831130704350741</v>
      </c>
      <c r="G78" s="135">
        <f>INDEX(Inputs!$F$4:$M$212, MATCH($A78 &amp; G$5,Inputs!$E$4:$E$212,0),MATCH($B78, Inputs!$F$2:$M$2,0))</f>
        <v>197.80248048579358</v>
      </c>
      <c r="H78" s="135">
        <f>INDEX(Inputs!$F$4:$M$212, MATCH($A78 &amp; H$5,Inputs!$E$4:$E$212,0),MATCH($B78, Inputs!$F$2:$M$2,0))</f>
        <v>228.09936891646032</v>
      </c>
      <c r="I78" s="135">
        <f>INDEX(Inputs!$F$4:$M$212, MATCH($A78 &amp; I$5,Inputs!$E$4:$E$212,0),MATCH($B78, Inputs!$F$2:$M$2,0))</f>
        <v>297.93049962081108</v>
      </c>
      <c r="L78"/>
    </row>
    <row r="79" spans="1:12" ht="14" x14ac:dyDescent="0.3">
      <c r="A79" s="37" t="s">
        <v>10</v>
      </c>
      <c r="B79" s="100">
        <v>2013</v>
      </c>
      <c r="C79" s="37" t="str">
        <f t="shared" si="0"/>
        <v>YKY13</v>
      </c>
      <c r="D79" s="135">
        <f>INDEX(Inputs!$F$4:$M$212, MATCH($A79 &amp; D$5,Inputs!$E$4:$E$212,0),MATCH($B79, Inputs!$F$2:$M$2,0))</f>
        <v>105.38385539887737</v>
      </c>
      <c r="E79" s="135">
        <f>INDEX(Inputs!$F$4:$M$212, MATCH($A79 &amp; E$5,Inputs!$E$4:$E$212,0),MATCH($B79, Inputs!$F$2:$M$2,0))</f>
        <v>133.73589463054157</v>
      </c>
      <c r="F79" s="135">
        <f>INDEX(Inputs!$F$4:$M$212, MATCH($A79 &amp; F$5,Inputs!$E$4:$E$212,0),MATCH($B79, Inputs!$F$2:$M$2,0))</f>
        <v>71.302383096244782</v>
      </c>
      <c r="G79" s="135">
        <f>INDEX(Inputs!$F$4:$M$212, MATCH($A79 &amp; G$5,Inputs!$E$4:$E$212,0),MATCH($B79, Inputs!$F$2:$M$2,0))</f>
        <v>205.03827772678636</v>
      </c>
      <c r="H79" s="135">
        <f>INDEX(Inputs!$F$4:$M$212, MATCH($A79 &amp; H$5,Inputs!$E$4:$E$212,0),MATCH($B79, Inputs!$F$2:$M$2,0))</f>
        <v>239.11975002941892</v>
      </c>
      <c r="I79" s="135">
        <f>INDEX(Inputs!$F$4:$M$212, MATCH($A79 &amp; I$5,Inputs!$E$4:$E$212,0),MATCH($B79, Inputs!$F$2:$M$2,0))</f>
        <v>310.42213312566372</v>
      </c>
      <c r="L79"/>
    </row>
    <row r="80" spans="1:12" ht="14" x14ac:dyDescent="0.3">
      <c r="A80" s="37" t="s">
        <v>10</v>
      </c>
      <c r="B80" s="100">
        <v>2014</v>
      </c>
      <c r="C80" s="37" t="str">
        <f t="shared" ref="C80:C84" si="9">A80&amp;RIGHT(B80,2)</f>
        <v>YKY14</v>
      </c>
      <c r="D80" s="135">
        <f>INDEX(Inputs!$F$4:$M$212, MATCH($A80 &amp; D$5,Inputs!$E$4:$E$212,0),MATCH($B80, Inputs!$F$2:$M$2,0))</f>
        <v>118.83005052042591</v>
      </c>
      <c r="E80" s="135">
        <f>INDEX(Inputs!$F$4:$M$212, MATCH($A80 &amp; E$5,Inputs!$E$4:$E$212,0),MATCH($B80, Inputs!$F$2:$M$2,0))</f>
        <v>118.10225776300202</v>
      </c>
      <c r="F80" s="135">
        <f>INDEX(Inputs!$F$4:$M$212, MATCH($A80 &amp; F$5,Inputs!$E$4:$E$212,0),MATCH($B80, Inputs!$F$2:$M$2,0))</f>
        <v>65.744492584095042</v>
      </c>
      <c r="G80" s="135">
        <f>INDEX(Inputs!$F$4:$M$212, MATCH($A80 &amp; G$5,Inputs!$E$4:$E$212,0),MATCH($B80, Inputs!$F$2:$M$2,0))</f>
        <v>183.84675034709704</v>
      </c>
      <c r="H80" s="135">
        <f>INDEX(Inputs!$F$4:$M$212, MATCH($A80 &amp; H$5,Inputs!$E$4:$E$212,0),MATCH($B80, Inputs!$F$2:$M$2,0))</f>
        <v>236.93230828342791</v>
      </c>
      <c r="I80" s="135">
        <f>INDEX(Inputs!$F$4:$M$212, MATCH($A80 &amp; I$5,Inputs!$E$4:$E$212,0),MATCH($B80, Inputs!$F$2:$M$2,0))</f>
        <v>302.67680086752296</v>
      </c>
      <c r="L80"/>
    </row>
    <row r="81" spans="1:12" ht="14" x14ac:dyDescent="0.3">
      <c r="A81" s="37" t="s">
        <v>10</v>
      </c>
      <c r="B81" s="100">
        <v>2015</v>
      </c>
      <c r="C81" s="37" t="str">
        <f t="shared" si="9"/>
        <v>YKY15</v>
      </c>
      <c r="D81" s="135">
        <f>INDEX(Inputs!$F$4:$M$212, MATCH($A81 &amp; D$5,Inputs!$E$4:$E$212,0),MATCH($B81, Inputs!$F$2:$M$2,0))</f>
        <v>106.29068716548126</v>
      </c>
      <c r="E81" s="135">
        <f>INDEX(Inputs!$F$4:$M$212, MATCH($A81 &amp; E$5,Inputs!$E$4:$E$212,0),MATCH($B81, Inputs!$F$2:$M$2,0))</f>
        <v>103.18880250462263</v>
      </c>
      <c r="F81" s="135">
        <f>INDEX(Inputs!$F$4:$M$212, MATCH($A81 &amp; F$5,Inputs!$E$4:$E$212,0),MATCH($B81, Inputs!$F$2:$M$2,0))</f>
        <v>55.018940396199248</v>
      </c>
      <c r="G81" s="135">
        <f>INDEX(Inputs!$F$4:$M$212, MATCH($A81 &amp; G$5,Inputs!$E$4:$E$212,0),MATCH($B81, Inputs!$F$2:$M$2,0))</f>
        <v>158.20774290082187</v>
      </c>
      <c r="H81" s="135">
        <f>INDEX(Inputs!$F$4:$M$212, MATCH($A81 &amp; H$5,Inputs!$E$4:$E$212,0),MATCH($B81, Inputs!$F$2:$M$2,0))</f>
        <v>209.47948967010387</v>
      </c>
      <c r="I81" s="135">
        <f>INDEX(Inputs!$F$4:$M$212, MATCH($A81 &amp; I$5,Inputs!$E$4:$E$212,0),MATCH($B81, Inputs!$F$2:$M$2,0))</f>
        <v>264.49843006630311</v>
      </c>
      <c r="L81"/>
    </row>
    <row r="82" spans="1:12" ht="14" x14ac:dyDescent="0.3">
      <c r="A82" s="37" t="s">
        <v>10</v>
      </c>
      <c r="B82" s="100">
        <v>2016</v>
      </c>
      <c r="C82" s="37" t="str">
        <f t="shared" si="9"/>
        <v>YKY16</v>
      </c>
      <c r="D82" s="135">
        <f>INDEX(Inputs!$F$4:$M$212, MATCH($A82 &amp; D$5,Inputs!$E$4:$E$212,0),MATCH($B82, Inputs!$F$2:$M$2,0))</f>
        <v>133.10691034900262</v>
      </c>
      <c r="E82" s="135">
        <f>INDEX(Inputs!$F$4:$M$212, MATCH($A82 &amp; E$5,Inputs!$E$4:$E$212,0),MATCH($B82, Inputs!$F$2:$M$2,0))</f>
        <v>114.91020525462923</v>
      </c>
      <c r="F82" s="135">
        <f>INDEX(Inputs!$F$4:$M$212, MATCH($A82 &amp; F$5,Inputs!$E$4:$E$212,0),MATCH($B82, Inputs!$F$2:$M$2,0))</f>
        <v>58.081276860655024</v>
      </c>
      <c r="G82" s="135">
        <f>INDEX(Inputs!$F$4:$M$212, MATCH($A82 &amp; G$5,Inputs!$E$4:$E$212,0),MATCH($B82, Inputs!$F$2:$M$2,0))</f>
        <v>172.99148211528427</v>
      </c>
      <c r="H82" s="135">
        <f>INDEX(Inputs!$F$4:$M$212, MATCH($A82 &amp; H$5,Inputs!$E$4:$E$212,0),MATCH($B82, Inputs!$F$2:$M$2,0))</f>
        <v>248.01711560363185</v>
      </c>
      <c r="I82" s="135">
        <f>INDEX(Inputs!$F$4:$M$212, MATCH($A82 &amp; I$5,Inputs!$E$4:$E$212,0),MATCH($B82, Inputs!$F$2:$M$2,0))</f>
        <v>306.09839246428686</v>
      </c>
      <c r="L82"/>
    </row>
    <row r="83" spans="1:12" ht="14" x14ac:dyDescent="0.3">
      <c r="A83" s="37" t="s">
        <v>10</v>
      </c>
      <c r="B83" s="100">
        <v>2017</v>
      </c>
      <c r="C83" s="37" t="str">
        <f t="shared" si="9"/>
        <v>YKY17</v>
      </c>
      <c r="D83" s="135">
        <f>INDEX(Inputs!$F$4:$M$212, MATCH($A83 &amp; D$5,Inputs!$E$4:$E$212,0),MATCH($B83, Inputs!$F$2:$M$2,0))</f>
        <v>128.76854576441994</v>
      </c>
      <c r="E83" s="135">
        <f>INDEX(Inputs!$F$4:$M$212, MATCH($A83 &amp; E$5,Inputs!$E$4:$E$212,0),MATCH($B83, Inputs!$F$2:$M$2,0))</f>
        <v>145.33474250570458</v>
      </c>
      <c r="F83" s="135">
        <f>INDEX(Inputs!$F$4:$M$212, MATCH($A83 &amp; F$5,Inputs!$E$4:$E$212,0),MATCH($B83, Inputs!$F$2:$M$2,0))</f>
        <v>99.313100876437062</v>
      </c>
      <c r="G83" s="135">
        <f>INDEX(Inputs!$F$4:$M$212, MATCH($A83 &amp; G$5,Inputs!$E$4:$E$212,0),MATCH($B83, Inputs!$F$2:$M$2,0))</f>
        <v>244.64784338214164</v>
      </c>
      <c r="H83" s="135">
        <f>INDEX(Inputs!$F$4:$M$212, MATCH($A83 &amp; H$5,Inputs!$E$4:$E$212,0),MATCH($B83, Inputs!$F$2:$M$2,0))</f>
        <v>274.10328827012449</v>
      </c>
      <c r="I83" s="135">
        <f>INDEX(Inputs!$F$4:$M$212, MATCH($A83 &amp; I$5,Inputs!$E$4:$E$212,0),MATCH($B83, Inputs!$F$2:$M$2,0))</f>
        <v>373.41638914656153</v>
      </c>
      <c r="L83"/>
    </row>
    <row r="84" spans="1:12" ht="14" x14ac:dyDescent="0.3">
      <c r="A84" s="37" t="s">
        <v>10</v>
      </c>
      <c r="B84" s="100">
        <v>2018</v>
      </c>
      <c r="C84" s="37" t="str">
        <f t="shared" si="9"/>
        <v>YKY18</v>
      </c>
      <c r="D84" s="135">
        <f>INDEX(Inputs!$F$4:$M$212, MATCH($A84 &amp; D$5,Inputs!$E$4:$E$212,0),MATCH($B84, Inputs!$F$2:$M$2,0))</f>
        <v>135.52680766060237</v>
      </c>
      <c r="E84" s="135">
        <f>INDEX(Inputs!$F$4:$M$212, MATCH($A84 &amp; E$5,Inputs!$E$4:$E$212,0),MATCH($B84, Inputs!$F$2:$M$2,0))</f>
        <v>129.44231402134977</v>
      </c>
      <c r="F84" s="135">
        <f>INDEX(Inputs!$F$4:$M$212, MATCH($A84 &amp; F$5,Inputs!$E$4:$E$212,0),MATCH($B84, Inputs!$F$2:$M$2,0))</f>
        <v>87.168764387538019</v>
      </c>
      <c r="G84" s="135">
        <f>INDEX(Inputs!$F$4:$M$212, MATCH($A84 &amp; G$5,Inputs!$E$4:$E$212,0),MATCH($B84, Inputs!$F$2:$M$2,0))</f>
        <v>216.61107840888781</v>
      </c>
      <c r="H84" s="135">
        <f>INDEX(Inputs!$F$4:$M$212, MATCH($A84 &amp; H$5,Inputs!$E$4:$E$212,0),MATCH($B84, Inputs!$F$2:$M$2,0))</f>
        <v>264.96912168195217</v>
      </c>
      <c r="I84" s="135">
        <f>INDEX(Inputs!$F$4:$M$212, MATCH($A84 &amp; I$5,Inputs!$E$4:$E$212,0),MATCH($B84, Inputs!$F$2:$M$2,0))</f>
        <v>352.13788606949021</v>
      </c>
      <c r="L84"/>
    </row>
    <row r="85" spans="1:12" ht="13" x14ac:dyDescent="0.3">
      <c r="A85" s="37" t="s">
        <v>10</v>
      </c>
      <c r="B85" s="100">
        <v>2019</v>
      </c>
      <c r="C85" s="37" t="str">
        <f t="shared" ref="C85" si="10">A85&amp;RIGHT(B85,2)</f>
        <v>YKY19</v>
      </c>
      <c r="D85" s="135">
        <f>INDEX(Inputs!$F$4:$M$212, MATCH($A85 &amp; D$5,Inputs!$E$4:$E$212,0),MATCH($B85, Inputs!$F$2:$M$2,0))</f>
        <v>151.96876649949547</v>
      </c>
      <c r="E85" s="135">
        <f>INDEX(Inputs!$F$4:$M$212, MATCH($A85 &amp; E$5,Inputs!$E$4:$E$212,0),MATCH($B85, Inputs!$F$2:$M$2,0))</f>
        <v>150.77218786045381</v>
      </c>
      <c r="F85" s="135">
        <f>INDEX(Inputs!$F$4:$M$212, MATCH($A85 &amp; F$5,Inputs!$E$4:$E$212,0),MATCH($B85, Inputs!$F$2:$M$2,0))</f>
        <v>84.581760707747037</v>
      </c>
      <c r="G85" s="135">
        <f>INDEX(Inputs!$F$4:$M$212, MATCH($A85 &amp; G$5,Inputs!$E$4:$E$212,0),MATCH($B85, Inputs!$F$2:$M$2,0))</f>
        <v>235.35394856820085</v>
      </c>
      <c r="H85" s="135">
        <f>INDEX(Inputs!$F$4:$M$212, MATCH($A85 &amp; H$5,Inputs!$E$4:$E$212,0),MATCH($B85, Inputs!$F$2:$M$2,0))</f>
        <v>302.74095435994928</v>
      </c>
      <c r="I85" s="135">
        <f>INDEX(Inputs!$F$4:$M$212, MATCH($A85 &amp; I$5,Inputs!$E$4:$E$212,0),MATCH($B85, Inputs!$F$2:$M$2,0))</f>
        <v>387.32271506769632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AC85"/>
  <sheetViews>
    <sheetView showGridLines="0" zoomScale="78" zoomScaleNormal="78" workbookViewId="0">
      <pane xSplit="3" ySplit="5" topLeftCell="D6" activePane="bottomRight" state="frozen"/>
      <selection pane="topRight" activeCell="B1" sqref="B1"/>
      <selection pane="bottomLeft" activeCell="A5" sqref="A5"/>
      <selection pane="bottomRight"/>
    </sheetView>
  </sheetViews>
  <sheetFormatPr defaultColWidth="8.58203125" defaultRowHeight="13" x14ac:dyDescent="0.3"/>
  <cols>
    <col min="1" max="1" width="14.58203125" style="3" customWidth="1"/>
    <col min="2" max="2" width="12.58203125" style="3" customWidth="1"/>
    <col min="3" max="3" width="11" style="3" customWidth="1"/>
    <col min="4" max="13" width="10.5" style="3" customWidth="1"/>
    <col min="14" max="14" width="13.58203125" style="108" customWidth="1"/>
    <col min="15" max="15" width="10.5" style="3" customWidth="1"/>
    <col min="16" max="16" width="13.33203125" style="3" customWidth="1"/>
    <col min="17" max="17" width="10.5" style="3" customWidth="1"/>
    <col min="18" max="18" width="10.5" style="5" customWidth="1"/>
    <col min="19" max="23" width="10.5" style="3" customWidth="1"/>
    <col min="24" max="25" width="12.58203125" style="3" customWidth="1"/>
    <col min="26" max="26" width="8.58203125" style="3"/>
    <col min="27" max="27" width="9" style="107" customWidth="1"/>
    <col min="28" max="16384" width="8.58203125" style="3"/>
  </cols>
  <sheetData>
    <row r="3" spans="1:29" ht="32.25" customHeight="1" x14ac:dyDescent="0.3">
      <c r="C3" s="104"/>
      <c r="D3" s="154" t="s">
        <v>1</v>
      </c>
      <c r="E3" s="155"/>
      <c r="F3" s="155"/>
      <c r="G3" s="155"/>
      <c r="H3" s="155"/>
      <c r="I3" s="155"/>
      <c r="J3" s="155"/>
      <c r="K3" s="155"/>
      <c r="L3" s="155"/>
      <c r="M3" s="155"/>
      <c r="N3" s="155"/>
      <c r="O3" s="156"/>
      <c r="P3" s="157" t="s">
        <v>15</v>
      </c>
      <c r="Q3" s="158"/>
      <c r="R3" s="158"/>
      <c r="S3" s="158"/>
      <c r="T3" s="158"/>
      <c r="U3" s="158"/>
      <c r="V3" s="158"/>
      <c r="W3" s="158"/>
      <c r="X3" s="158"/>
      <c r="Y3" s="158"/>
      <c r="Z3" s="158"/>
      <c r="AA3" s="159"/>
    </row>
    <row r="4" spans="1:29" s="4" customFormat="1" ht="45" customHeight="1" x14ac:dyDescent="0.3">
      <c r="A4" s="105"/>
      <c r="B4" s="105"/>
      <c r="C4" s="105"/>
      <c r="D4" s="122" t="s">
        <v>84</v>
      </c>
      <c r="E4" s="122" t="s">
        <v>85</v>
      </c>
      <c r="F4" s="122" t="s">
        <v>52</v>
      </c>
      <c r="G4" s="122" t="s">
        <v>53</v>
      </c>
      <c r="H4" s="122" t="s">
        <v>86</v>
      </c>
      <c r="I4" s="122" t="s">
        <v>87</v>
      </c>
      <c r="J4" s="122" t="s">
        <v>75</v>
      </c>
      <c r="K4" s="122" t="s">
        <v>76</v>
      </c>
      <c r="L4" s="122" t="s">
        <v>99</v>
      </c>
      <c r="M4" s="122" t="s">
        <v>65</v>
      </c>
      <c r="N4" s="122" t="s">
        <v>65</v>
      </c>
      <c r="O4" s="122" t="s">
        <v>83</v>
      </c>
      <c r="P4" s="119" t="s">
        <v>156</v>
      </c>
      <c r="Q4" s="119" t="s">
        <v>158</v>
      </c>
      <c r="R4" s="119" t="s">
        <v>210</v>
      </c>
      <c r="S4" s="119" t="s">
        <v>159</v>
      </c>
      <c r="T4" s="119" t="s">
        <v>157</v>
      </c>
      <c r="U4" s="119" t="s">
        <v>160</v>
      </c>
      <c r="V4" s="119" t="s">
        <v>161</v>
      </c>
      <c r="W4" s="119" t="s">
        <v>162</v>
      </c>
      <c r="X4" s="119" t="s">
        <v>163</v>
      </c>
      <c r="Y4" s="119" t="s">
        <v>164</v>
      </c>
      <c r="Z4" s="119" t="s">
        <v>165</v>
      </c>
      <c r="AA4" s="119" t="s">
        <v>166</v>
      </c>
    </row>
    <row r="5" spans="1:29" s="4" customFormat="1" ht="39" x14ac:dyDescent="0.3">
      <c r="A5" s="106" t="str">
        <f>'Actual costs'!A5</f>
        <v>Company code</v>
      </c>
      <c r="B5" s="106" t="str">
        <f>'Actual costs'!B5</f>
        <v>Financial year</v>
      </c>
      <c r="C5" s="106" t="str">
        <f>'Actual costs'!C5</f>
        <v>Unique id</v>
      </c>
      <c r="D5" s="134" t="s">
        <v>66</v>
      </c>
      <c r="E5" s="134" t="s">
        <v>46</v>
      </c>
      <c r="F5" s="134" t="s">
        <v>47</v>
      </c>
      <c r="G5" s="134" t="s">
        <v>49</v>
      </c>
      <c r="H5" s="134" t="s">
        <v>45</v>
      </c>
      <c r="I5" s="134" t="s">
        <v>44</v>
      </c>
      <c r="J5" s="134" t="s">
        <v>67</v>
      </c>
      <c r="K5" s="134" t="s">
        <v>68</v>
      </c>
      <c r="L5" s="134" t="s">
        <v>101</v>
      </c>
      <c r="M5" s="134" t="s">
        <v>79</v>
      </c>
      <c r="N5" s="134" t="s">
        <v>80</v>
      </c>
      <c r="O5" s="134" t="s">
        <v>82</v>
      </c>
      <c r="P5" s="119" t="s">
        <v>66</v>
      </c>
      <c r="Q5" s="119" t="s">
        <v>46</v>
      </c>
      <c r="R5" s="119" t="s">
        <v>47</v>
      </c>
      <c r="S5" s="119" t="s">
        <v>49</v>
      </c>
      <c r="T5" s="119" t="s">
        <v>45</v>
      </c>
      <c r="U5" s="119" t="s">
        <v>104</v>
      </c>
      <c r="V5" s="119" t="s">
        <v>44</v>
      </c>
      <c r="W5" s="119" t="s">
        <v>67</v>
      </c>
      <c r="X5" s="119" t="s">
        <v>68</v>
      </c>
      <c r="Y5" s="119" t="s">
        <v>101</v>
      </c>
      <c r="Z5" s="119" t="s">
        <v>79</v>
      </c>
      <c r="AA5" s="119" t="s">
        <v>82</v>
      </c>
    </row>
    <row r="6" spans="1:29" x14ac:dyDescent="0.3">
      <c r="A6" s="100" t="str">
        <f>'Actual costs'!A6</f>
        <v>ANH</v>
      </c>
      <c r="B6" s="100">
        <f>'Actual costs'!B6</f>
        <v>2012</v>
      </c>
      <c r="C6" s="100" t="str">
        <f>'Actual costs'!C6</f>
        <v>ANH12</v>
      </c>
      <c r="D6" s="123">
        <f>LN(P6)</f>
        <v>14.793111229711966</v>
      </c>
      <c r="E6" s="123">
        <f>LN(Q6)</f>
        <v>11.237585749119644</v>
      </c>
      <c r="F6" s="123">
        <f>LN(R6)</f>
        <v>12.914842383580114</v>
      </c>
      <c r="G6" s="123">
        <f>LN(S6)</f>
        <v>4.9670316566141235</v>
      </c>
      <c r="H6" s="123">
        <f>LN(T6)</f>
        <v>3.5555254805923227</v>
      </c>
      <c r="I6" s="123">
        <f>LN(V6)</f>
        <v>0.42387178365511713</v>
      </c>
      <c r="J6" s="123">
        <f>W6</f>
        <v>5.5424445271842133</v>
      </c>
      <c r="K6" s="123">
        <f>X6</f>
        <v>7.7153665027336835</v>
      </c>
      <c r="L6" s="123">
        <f t="shared" ref="L6" si="0">Y6</f>
        <v>64.905157714130254</v>
      </c>
      <c r="M6" s="123">
        <f>LN(Z6)</f>
        <v>6.6678922279492179</v>
      </c>
      <c r="N6" s="123">
        <f>(LN(Z6))^2</f>
        <v>44.460786763545585</v>
      </c>
      <c r="O6" s="123">
        <f>LN(AA6)</f>
        <v>-7.7560836150256911</v>
      </c>
      <c r="P6" s="119">
        <f>INDEX(Inputs!$F$4:$M$212,MATCH($A6 &amp; P$4, Inputs!$E$4:$E$212,0), MATCH($B6,Inputs!$F$2:$M$2,0))</f>
        <v>2658071</v>
      </c>
      <c r="Q6" s="119">
        <f>INDEX(Inputs!$F$4:$M$212,MATCH($A6 &amp; Q$4, Inputs!$E$4:$E$212,0), MATCH($B6,Inputs!$F$2:$M$2,0))</f>
        <v>75931.41283600009</v>
      </c>
      <c r="R6" s="119">
        <f>INDEX(Inputs!$F$4:$M$212,MATCH($A6 &amp; R$4, Inputs!$E$4:$E$212,0), MATCH($B6,Inputs!$F$2:$M$2,0))</f>
        <v>406298.09104630997</v>
      </c>
      <c r="S6" s="119">
        <f>INDEX(Inputs!$F$4:$M$212,MATCH($A6 &amp; S$4, Inputs!$E$4:$E$212,0), MATCH($B6,Inputs!$F$2:$M$2,0))</f>
        <v>143.6</v>
      </c>
      <c r="T6" s="119">
        <f>INDEX(Inputs!$F$4:$M$212,MATCH($A6 &amp; T$4, Inputs!$E$4:$E$212,0), MATCH($B6,Inputs!$F$2:$M$2,0))</f>
        <v>35.006210219491308</v>
      </c>
      <c r="U6" s="119">
        <f>INDEX(Inputs!$F$4:$M$212,MATCH($A6 &amp; U$4, Inputs!$E$4:$E$212,0), MATCH($B6,Inputs!$F$2:$M$2,0))</f>
        <v>116013</v>
      </c>
      <c r="V6" s="120">
        <f>INDEX(Inputs!$F$4:$M$212,MATCH($A6 &amp; V$4, Inputs!$E$4:$E$212,0), MATCH($B6,Inputs!$F$2:$M$2,0))</f>
        <v>1.5278656838714411</v>
      </c>
      <c r="W6" s="120">
        <f>INDEX(Inputs!$F$4:$M$212,MATCH($A6 &amp; W$4, Inputs!$E$4:$E$212,0), MATCH($B6,Inputs!$F$2:$M$2,0))</f>
        <v>5.5424445271842133</v>
      </c>
      <c r="X6" s="120">
        <f>INDEX(Inputs!$F$4:$M$212,MATCH($A6 &amp; X$4, Inputs!$E$4:$E$212,0), MATCH($B6,Inputs!$F$2:$M$2,0))</f>
        <v>7.7153665027336835</v>
      </c>
      <c r="Y6" s="120">
        <f>INDEX(Inputs!$F$4:$M$212,MATCH($A6 &amp; Y$4, Inputs!$E$4:$E$212,0), MATCH($B6,Inputs!$F$2:$M$2,0))</f>
        <v>64.905157714130254</v>
      </c>
      <c r="Z6" s="119">
        <f>INDEX(Inputs!$F$4:$M$212,MATCH($A6 &amp; Z$4, Inputs!$E$4:$E$212,0), MATCH($B6,Inputs!$F$2:$M$2,0))</f>
        <v>786.73559631655041</v>
      </c>
      <c r="AA6" s="121">
        <f>INDEX(Inputs!$F$4:$M$212,MATCH($A6 &amp; AA$4, Inputs!$E$4:$E$212,0), MATCH($B6,Inputs!$F$2:$M$2,0))</f>
        <v>4.2813002361486959E-4</v>
      </c>
      <c r="AB6" s="107"/>
      <c r="AC6" s="107"/>
    </row>
    <row r="7" spans="1:29" x14ac:dyDescent="0.3">
      <c r="A7" s="100" t="str">
        <f>'Actual costs'!A7</f>
        <v>ANH</v>
      </c>
      <c r="B7" s="100">
        <f>'Actual costs'!B7</f>
        <v>2013</v>
      </c>
      <c r="C7" s="100" t="str">
        <f>'Actual costs'!C7</f>
        <v>ANH13</v>
      </c>
      <c r="D7" s="123">
        <f t="shared" ref="D7:D71" si="1">LN(P7)</f>
        <v>14.800067977717879</v>
      </c>
      <c r="E7" s="123">
        <f t="shared" ref="E7:E71" si="2">LN(Q7)</f>
        <v>11.237832978382947</v>
      </c>
      <c r="F7" s="123">
        <f t="shared" ref="F7:F71" si="3">LN(R7)</f>
        <v>12.914432491939525</v>
      </c>
      <c r="G7" s="123">
        <f t="shared" ref="G7:G71" si="4">LN(S7)</f>
        <v>4.9494688588587685</v>
      </c>
      <c r="H7" s="123">
        <f t="shared" ref="H7:H71" si="5">LN(T7)</f>
        <v>3.56223499933493</v>
      </c>
      <c r="I7" s="123">
        <f t="shared" ref="I7:I71" si="6">LN(V7)</f>
        <v>0.42414160411766272</v>
      </c>
      <c r="J7" s="123">
        <f t="shared" ref="J7:J71" si="7">W7</f>
        <v>5.3534213416570751</v>
      </c>
      <c r="K7" s="123">
        <f t="shared" ref="K7:K71" si="8">X7</f>
        <v>7.7063553485721386</v>
      </c>
      <c r="L7" s="123">
        <f t="shared" ref="L7:L71" si="9">Y7</f>
        <v>64.99910057593992</v>
      </c>
      <c r="M7" s="123">
        <f t="shared" ref="M7:M71" si="10">LN(Z7)</f>
        <v>6.6763834750436244</v>
      </c>
      <c r="N7" s="123">
        <f t="shared" ref="N7:N71" si="11">(LN(Z7))^2</f>
        <v>44.574096305835582</v>
      </c>
      <c r="O7" s="123">
        <f t="shared" ref="O7:O71" si="12">LN(AA7)</f>
        <v>-7.7674437166898711</v>
      </c>
      <c r="P7" s="119">
        <f>INDEX(Inputs!$F$4:$M$212,MATCH($A7 &amp; P$4, Inputs!$E$4:$E$212,0), MATCH($B7,Inputs!$F$2:$M$2,0))</f>
        <v>2676627</v>
      </c>
      <c r="Q7" s="119">
        <f>INDEX(Inputs!$F$4:$M$212,MATCH($A7 &amp; Q$4, Inputs!$E$4:$E$212,0), MATCH($B7,Inputs!$F$2:$M$2,0))</f>
        <v>75950.187623999998</v>
      </c>
      <c r="R7" s="119">
        <f>INDEX(Inputs!$F$4:$M$212,MATCH($A7 &amp; R$4, Inputs!$E$4:$E$212,0), MATCH($B7,Inputs!$F$2:$M$2,0))</f>
        <v>406131.58698184602</v>
      </c>
      <c r="S7" s="119">
        <f>INDEX(Inputs!$F$4:$M$212,MATCH($A7 &amp; S$4, Inputs!$E$4:$E$212,0), MATCH($B7,Inputs!$F$2:$M$2,0))</f>
        <v>141.1</v>
      </c>
      <c r="T7" s="119">
        <f>INDEX(Inputs!$F$4:$M$212,MATCH($A7 &amp; T$4, Inputs!$E$4:$E$212,0), MATCH($B7,Inputs!$F$2:$M$2,0))</f>
        <v>35.24187475679382</v>
      </c>
      <c r="U7" s="119">
        <f>INDEX(Inputs!$F$4:$M$212,MATCH($A7 &amp; U$4, Inputs!$E$4:$E$212,0), MATCH($B7,Inputs!$F$2:$M$2,0))</f>
        <v>116073</v>
      </c>
      <c r="V7" s="120">
        <f>INDEX(Inputs!$F$4:$M$212,MATCH($A7 &amp; V$4, Inputs!$E$4:$E$212,0), MATCH($B7,Inputs!$F$2:$M$2,0))</f>
        <v>1.5282779889186386</v>
      </c>
      <c r="W7" s="120">
        <f>INDEX(Inputs!$F$4:$M$212,MATCH($A7 &amp; W$4, Inputs!$E$4:$E$212,0), MATCH($B7,Inputs!$F$2:$M$2,0))</f>
        <v>5.3534213416570751</v>
      </c>
      <c r="X7" s="120">
        <f>INDEX(Inputs!$F$4:$M$212,MATCH($A7 &amp; X$4, Inputs!$E$4:$E$212,0), MATCH($B7,Inputs!$F$2:$M$2,0))</f>
        <v>7.7063553485721386</v>
      </c>
      <c r="Y7" s="120">
        <f>INDEX(Inputs!$F$4:$M$212,MATCH($A7 &amp; Y$4, Inputs!$E$4:$E$212,0), MATCH($B7,Inputs!$F$2:$M$2,0))</f>
        <v>64.99910057593992</v>
      </c>
      <c r="Z7" s="119">
        <f>INDEX(Inputs!$F$4:$M$212,MATCH($A7 &amp; Z$4, Inputs!$E$4:$E$212,0), MATCH($B7,Inputs!$F$2:$M$2,0))</f>
        <v>793.44440543136409</v>
      </c>
      <c r="AA7" s="121">
        <f>INDEX(Inputs!$F$4:$M$212,MATCH($A7 &amp; AA$4, Inputs!$E$4:$E$212,0), MATCH($B7,Inputs!$F$2:$M$2,0))</f>
        <v>4.2329394420664515E-4</v>
      </c>
      <c r="AB7" s="107"/>
      <c r="AC7" s="107"/>
    </row>
    <row r="8" spans="1:29" x14ac:dyDescent="0.3">
      <c r="A8" s="100" t="str">
        <f>'Actual costs'!A8</f>
        <v>ANH</v>
      </c>
      <c r="B8" s="100">
        <f>'Actual costs'!B8</f>
        <v>2014</v>
      </c>
      <c r="C8" s="100" t="str">
        <f>'Actual costs'!C8</f>
        <v>ANH14</v>
      </c>
      <c r="D8" s="123">
        <f t="shared" si="1"/>
        <v>14.805321231993537</v>
      </c>
      <c r="E8" s="123">
        <f t="shared" si="2"/>
        <v>11.240937167127001</v>
      </c>
      <c r="F8" s="123">
        <f t="shared" si="3"/>
        <v>12.942932138277355</v>
      </c>
      <c r="G8" s="123">
        <f t="shared" si="4"/>
        <v>4.9705075030054759</v>
      </c>
      <c r="H8" s="123">
        <f t="shared" si="5"/>
        <v>3.5643840648665366</v>
      </c>
      <c r="I8" s="123">
        <f t="shared" si="6"/>
        <v>0.42291378231479132</v>
      </c>
      <c r="J8" s="123">
        <f t="shared" si="7"/>
        <v>5.6252877537372399</v>
      </c>
      <c r="K8" s="123">
        <f t="shared" si="8"/>
        <v>7.5433925790974365</v>
      </c>
      <c r="L8" s="123">
        <f t="shared" si="9"/>
        <v>65.103459037713336</v>
      </c>
      <c r="M8" s="123">
        <f t="shared" si="10"/>
        <v>6.683674009539339</v>
      </c>
      <c r="N8" s="123">
        <f t="shared" si="11"/>
        <v>44.671498265791662</v>
      </c>
      <c r="O8" s="123">
        <f t="shared" si="12"/>
        <v>-7.7718147477058404</v>
      </c>
      <c r="P8" s="119">
        <f>INDEX(Inputs!$F$4:$M$212,MATCH($A8 &amp; P$4, Inputs!$E$4:$E$212,0), MATCH($B8,Inputs!$F$2:$M$2,0))</f>
        <v>2690725</v>
      </c>
      <c r="Q8" s="119">
        <f>INDEX(Inputs!$F$4:$M$212,MATCH($A8 &amp; Q$4, Inputs!$E$4:$E$212,0), MATCH($B8,Inputs!$F$2:$M$2,0))</f>
        <v>76186.317648000302</v>
      </c>
      <c r="R8" s="119">
        <f>INDEX(Inputs!$F$4:$M$212,MATCH($A8 &amp; R$4, Inputs!$E$4:$E$212,0), MATCH($B8,Inputs!$F$2:$M$2,0))</f>
        <v>417872.70777593902</v>
      </c>
      <c r="S8" s="119">
        <f>INDEX(Inputs!$F$4:$M$212,MATCH($A8 &amp; S$4, Inputs!$E$4:$E$212,0), MATCH($B8,Inputs!$F$2:$M$2,0))</f>
        <v>144.1</v>
      </c>
      <c r="T8" s="119">
        <f>INDEX(Inputs!$F$4:$M$212,MATCH($A8 &amp; T$4, Inputs!$E$4:$E$212,0), MATCH($B8,Inputs!$F$2:$M$2,0))</f>
        <v>35.317693295426317</v>
      </c>
      <c r="U8" s="119">
        <f>INDEX(Inputs!$F$4:$M$212,MATCH($A8 &amp; U$4, Inputs!$E$4:$E$212,0), MATCH($B8,Inputs!$F$2:$M$2,0))</f>
        <v>116291</v>
      </c>
      <c r="V8" s="120">
        <f>INDEX(Inputs!$F$4:$M$212,MATCH($A8 &amp; V$4, Inputs!$E$4:$E$212,0), MATCH($B8,Inputs!$F$2:$M$2,0))</f>
        <v>1.5264026873866419</v>
      </c>
      <c r="W8" s="120">
        <f>INDEX(Inputs!$F$4:$M$212,MATCH($A8 &amp; W$4, Inputs!$E$4:$E$212,0), MATCH($B8,Inputs!$F$2:$M$2,0))</f>
        <v>5.6252877537372399</v>
      </c>
      <c r="X8" s="120">
        <f>INDEX(Inputs!$F$4:$M$212,MATCH($A8 &amp; X$4, Inputs!$E$4:$E$212,0), MATCH($B8,Inputs!$F$2:$M$2,0))</f>
        <v>7.5433925790974365</v>
      </c>
      <c r="Y8" s="120">
        <f>INDEX(Inputs!$F$4:$M$212,MATCH($A8 &amp; Y$4, Inputs!$E$4:$E$212,0), MATCH($B8,Inputs!$F$2:$M$2,0))</f>
        <v>65.103459037713336</v>
      </c>
      <c r="Z8" s="119">
        <f>INDEX(Inputs!$F$4:$M$212,MATCH($A8 &amp; Z$4, Inputs!$E$4:$E$212,0), MATCH($B8,Inputs!$F$2:$M$2,0))</f>
        <v>799.25017711333078</v>
      </c>
      <c r="AA8" s="121">
        <f>INDEX(Inputs!$F$4:$M$212,MATCH($A8 &amp; AA$4, Inputs!$E$4:$E$212,0), MATCH($B8,Inputs!$F$2:$M$2,0))</f>
        <v>4.2144775107080806E-4</v>
      </c>
      <c r="AB8" s="107"/>
      <c r="AC8" s="107"/>
    </row>
    <row r="9" spans="1:29" x14ac:dyDescent="0.3">
      <c r="A9" s="100" t="str">
        <f>'Actual costs'!A9</f>
        <v>ANH</v>
      </c>
      <c r="B9" s="100">
        <f>'Actual costs'!B9</f>
        <v>2015</v>
      </c>
      <c r="C9" s="100" t="str">
        <f>'Actual costs'!C9</f>
        <v>ANH15</v>
      </c>
      <c r="D9" s="123">
        <f t="shared" si="1"/>
        <v>14.8132691968174</v>
      </c>
      <c r="E9" s="123">
        <f t="shared" si="2"/>
        <v>11.242884215543793</v>
      </c>
      <c r="F9" s="123">
        <f t="shared" si="3"/>
        <v>12.946256500948017</v>
      </c>
      <c r="G9" s="123">
        <f t="shared" si="4"/>
        <v>4.9951831895373342</v>
      </c>
      <c r="H9" s="123">
        <f t="shared" si="5"/>
        <v>3.5703849812736066</v>
      </c>
      <c r="I9" s="123">
        <f t="shared" si="6"/>
        <v>0.42512006982651612</v>
      </c>
      <c r="J9" s="123">
        <f t="shared" si="7"/>
        <v>5.8771750182186766</v>
      </c>
      <c r="K9" s="123">
        <f t="shared" si="8"/>
        <v>13.326994195760847</v>
      </c>
      <c r="L9" s="123">
        <f t="shared" si="9"/>
        <v>65.004008401748465</v>
      </c>
      <c r="M9" s="123">
        <f t="shared" si="10"/>
        <v>6.6931512330123928</v>
      </c>
      <c r="N9" s="123">
        <f t="shared" si="11"/>
        <v>44.798273427975317</v>
      </c>
      <c r="O9" s="123">
        <f t="shared" si="12"/>
        <v>-7.7806449357893932</v>
      </c>
      <c r="P9" s="119">
        <f>INDEX(Inputs!$F$4:$M$212,MATCH($A9 &amp; P$4, Inputs!$E$4:$E$212,0), MATCH($B9,Inputs!$F$2:$M$2,0))</f>
        <v>2712195.9999999898</v>
      </c>
      <c r="Q9" s="119">
        <f>INDEX(Inputs!$F$4:$M$212,MATCH($A9 &amp; Q$4, Inputs!$E$4:$E$212,0), MATCH($B9,Inputs!$F$2:$M$2,0))</f>
        <v>76334.80060200009</v>
      </c>
      <c r="R9" s="119">
        <f>INDEX(Inputs!$F$4:$M$212,MATCH($A9 &amp; R$4, Inputs!$E$4:$E$212,0), MATCH($B9,Inputs!$F$2:$M$2,0))</f>
        <v>419264.17980411701</v>
      </c>
      <c r="S9" s="119">
        <f>INDEX(Inputs!$F$4:$M$212,MATCH($A9 &amp; S$4, Inputs!$E$4:$E$212,0), MATCH($B9,Inputs!$F$2:$M$2,0))</f>
        <v>147.69999999999999</v>
      </c>
      <c r="T9" s="119">
        <f>INDEX(Inputs!$F$4:$M$212,MATCH($A9 &amp; T$4, Inputs!$E$4:$E$212,0), MATCH($B9,Inputs!$F$2:$M$2,0))</f>
        <v>35.530269007199401</v>
      </c>
      <c r="U9" s="119">
        <f>INDEX(Inputs!$F$4:$M$212,MATCH($A9 &amp; U$4, Inputs!$E$4:$E$212,0), MATCH($B9,Inputs!$F$2:$M$2,0))</f>
        <v>116775</v>
      </c>
      <c r="V9" s="120">
        <f>INDEX(Inputs!$F$4:$M$212,MATCH($A9 &amp; V$4, Inputs!$E$4:$E$212,0), MATCH($B9,Inputs!$F$2:$M$2,0))</f>
        <v>1.5297740883460211</v>
      </c>
      <c r="W9" s="120">
        <f>INDEX(Inputs!$F$4:$M$212,MATCH($A9 &amp; W$4, Inputs!$E$4:$E$212,0), MATCH($B9,Inputs!$F$2:$M$2,0))</f>
        <v>5.8771750182186766</v>
      </c>
      <c r="X9" s="120">
        <f>INDEX(Inputs!$F$4:$M$212,MATCH($A9 &amp; X$4, Inputs!$E$4:$E$212,0), MATCH($B9,Inputs!$F$2:$M$2,0))</f>
        <v>13.326994195760847</v>
      </c>
      <c r="Y9" s="120">
        <f>INDEX(Inputs!$F$4:$M$212,MATCH($A9 &amp; Y$4, Inputs!$E$4:$E$212,0), MATCH($B9,Inputs!$F$2:$M$2,0))</f>
        <v>65.004008401748465</v>
      </c>
      <c r="Z9" s="119">
        <f>INDEX(Inputs!$F$4:$M$212,MATCH($A9 &amp; Z$4, Inputs!$E$4:$E$212,0), MATCH($B9,Inputs!$F$2:$M$2,0))</f>
        <v>806.86085674409878</v>
      </c>
      <c r="AA9" s="121">
        <f>INDEX(Inputs!$F$4:$M$212,MATCH($A9 &amp; AA$4, Inputs!$E$4:$E$212,0), MATCH($B9,Inputs!$F$2:$M$2,0))</f>
        <v>4.1774267051496438E-4</v>
      </c>
      <c r="AB9" s="107"/>
      <c r="AC9" s="107"/>
    </row>
    <row r="10" spans="1:29" x14ac:dyDescent="0.3">
      <c r="A10" s="100" t="str">
        <f>'Actual costs'!A10</f>
        <v>ANH</v>
      </c>
      <c r="B10" s="100">
        <f>'Actual costs'!B10</f>
        <v>2016</v>
      </c>
      <c r="C10" s="100" t="str">
        <f>'Actual costs'!C10</f>
        <v>ANH16</v>
      </c>
      <c r="D10" s="123">
        <f t="shared" si="1"/>
        <v>14.812992998695675</v>
      </c>
      <c r="E10" s="123">
        <f t="shared" si="2"/>
        <v>11.24607550210799</v>
      </c>
      <c r="F10" s="123">
        <f t="shared" si="3"/>
        <v>12.942072891637162</v>
      </c>
      <c r="G10" s="123">
        <f t="shared" si="4"/>
        <v>5.0159544555738558</v>
      </c>
      <c r="H10" s="123">
        <f t="shared" si="5"/>
        <v>3.5669174965876849</v>
      </c>
      <c r="I10" s="123">
        <f t="shared" si="6"/>
        <v>0.44295221984227573</v>
      </c>
      <c r="J10" s="123">
        <f t="shared" si="7"/>
        <v>5.5274938172485193</v>
      </c>
      <c r="K10" s="123">
        <f t="shared" si="8"/>
        <v>13.414296523584209</v>
      </c>
      <c r="L10" s="123">
        <f t="shared" si="9"/>
        <v>65.333217265467752</v>
      </c>
      <c r="M10" s="123">
        <f t="shared" si="10"/>
        <v>6.7026942494204693</v>
      </c>
      <c r="N10" s="123">
        <f t="shared" si="11"/>
        <v>44.926110201214229</v>
      </c>
      <c r="O10" s="123">
        <f t="shared" si="12"/>
        <v>-7.7742094573071343</v>
      </c>
      <c r="P10" s="119">
        <f>INDEX(Inputs!$F$4:$M$212,MATCH($A10 &amp; P$4, Inputs!$E$4:$E$212,0), MATCH($B10,Inputs!$F$2:$M$2,0))</f>
        <v>2711447</v>
      </c>
      <c r="Q10" s="119">
        <f>INDEX(Inputs!$F$4:$M$212,MATCH($A10 &amp; Q$4, Inputs!$E$4:$E$212,0), MATCH($B10,Inputs!$F$2:$M$2,0))</f>
        <v>76578.795947999693</v>
      </c>
      <c r="R10" s="119">
        <f>INDEX(Inputs!$F$4:$M$212,MATCH($A10 &amp; R$4, Inputs!$E$4:$E$212,0), MATCH($B10,Inputs!$F$2:$M$2,0))</f>
        <v>417513.80627029203</v>
      </c>
      <c r="S10" s="119">
        <f>INDEX(Inputs!$F$4:$M$212,MATCH($A10 &amp; S$4, Inputs!$E$4:$E$212,0), MATCH($B10,Inputs!$F$2:$M$2,0))</f>
        <v>150.80000000000001</v>
      </c>
      <c r="T10" s="119">
        <f>INDEX(Inputs!$F$4:$M$212,MATCH($A10 &amp; T$4, Inputs!$E$4:$E$212,0), MATCH($B10,Inputs!$F$2:$M$2,0))</f>
        <v>35.407281695068562</v>
      </c>
      <c r="U10" s="119">
        <f>INDEX(Inputs!$F$4:$M$212,MATCH($A10 &amp; U$4, Inputs!$E$4:$E$212,0), MATCH($B10,Inputs!$F$2:$M$2,0))</f>
        <v>119256</v>
      </c>
      <c r="V10" s="120">
        <f>INDEX(Inputs!$F$4:$M$212,MATCH($A10 &amp; V$4, Inputs!$E$4:$E$212,0), MATCH($B10,Inputs!$F$2:$M$2,0))</f>
        <v>1.5572979246236773</v>
      </c>
      <c r="W10" s="120">
        <f>INDEX(Inputs!$F$4:$M$212,MATCH($A10 &amp; W$4, Inputs!$E$4:$E$212,0), MATCH($B10,Inputs!$F$2:$M$2,0))</f>
        <v>5.5274938172485193</v>
      </c>
      <c r="X10" s="120">
        <f>INDEX(Inputs!$F$4:$M$212,MATCH($A10 &amp; X$4, Inputs!$E$4:$E$212,0), MATCH($B10,Inputs!$F$2:$M$2,0))</f>
        <v>13.414296523584209</v>
      </c>
      <c r="Y10" s="120">
        <f>INDEX(Inputs!$F$4:$M$212,MATCH($A10 &amp; Y$4, Inputs!$E$4:$E$212,0), MATCH($B10,Inputs!$F$2:$M$2,0))</f>
        <v>65.333217265467752</v>
      </c>
      <c r="Z10" s="119">
        <f>INDEX(Inputs!$F$4:$M$212,MATCH($A10 &amp; Z$4, Inputs!$E$4:$E$212,0), MATCH($B10,Inputs!$F$2:$M$2,0))</f>
        <v>814.59760035986972</v>
      </c>
      <c r="AA10" s="121">
        <f>INDEX(Inputs!$F$4:$M$212,MATCH($A10 &amp; AA$4, Inputs!$E$4:$E$212,0), MATCH($B10,Inputs!$F$2:$M$2,0))</f>
        <v>4.2043971355516075E-4</v>
      </c>
      <c r="AB10" s="107"/>
      <c r="AC10" s="107"/>
    </row>
    <row r="11" spans="1:29" x14ac:dyDescent="0.3">
      <c r="A11" s="100" t="str">
        <f>'Actual costs'!A11</f>
        <v>ANH</v>
      </c>
      <c r="B11" s="100">
        <f>'Actual costs'!B11</f>
        <v>2017</v>
      </c>
      <c r="C11" s="100" t="str">
        <f>'Actual costs'!C11</f>
        <v>ANH17</v>
      </c>
      <c r="D11" s="123">
        <f t="shared" si="1"/>
        <v>14.824714052679353</v>
      </c>
      <c r="E11" s="123">
        <f t="shared" si="2"/>
        <v>11.249278474862857</v>
      </c>
      <c r="F11" s="123">
        <f t="shared" si="3"/>
        <v>12.946555487253578</v>
      </c>
      <c r="G11" s="123">
        <f t="shared" si="4"/>
        <v>4.9917922062947762</v>
      </c>
      <c r="H11" s="123">
        <f t="shared" si="5"/>
        <v>3.575435577816497</v>
      </c>
      <c r="I11" s="123">
        <f t="shared" si="6"/>
        <v>0.45797122569247695</v>
      </c>
      <c r="J11" s="123">
        <f t="shared" si="7"/>
        <v>5.4661212826897332</v>
      </c>
      <c r="K11" s="123">
        <f t="shared" si="8"/>
        <v>13.764628601957801</v>
      </c>
      <c r="L11" s="123">
        <f t="shared" si="9"/>
        <v>65.345035208707174</v>
      </c>
      <c r="M11" s="123">
        <f t="shared" si="10"/>
        <v>6.7110260500733316</v>
      </c>
      <c r="N11" s="123">
        <f t="shared" si="11"/>
        <v>45.037870644762862</v>
      </c>
      <c r="O11" s="123">
        <f t="shared" si="12"/>
        <v>-7.7876864379930772</v>
      </c>
      <c r="P11" s="119">
        <f>INDEX(Inputs!$F$4:$M$212,MATCH($A11 &amp; P$4, Inputs!$E$4:$E$212,0), MATCH($B11,Inputs!$F$2:$M$2,0))</f>
        <v>2743415</v>
      </c>
      <c r="Q11" s="119">
        <f>INDEX(Inputs!$F$4:$M$212,MATCH($A11 &amp; Q$4, Inputs!$E$4:$E$212,0), MATCH($B11,Inputs!$F$2:$M$2,0))</f>
        <v>76824.468977000201</v>
      </c>
      <c r="R11" s="119">
        <f>INDEX(Inputs!$F$4:$M$212,MATCH($A11 &amp; R$4, Inputs!$E$4:$E$212,0), MATCH($B11,Inputs!$F$2:$M$2,0))</f>
        <v>419389.55279376003</v>
      </c>
      <c r="S11" s="119">
        <f>INDEX(Inputs!$F$4:$M$212,MATCH($A11 &amp; S$4, Inputs!$E$4:$E$212,0), MATCH($B11,Inputs!$F$2:$M$2,0))</f>
        <v>147.19999999999999</v>
      </c>
      <c r="T11" s="119">
        <f>INDEX(Inputs!$F$4:$M$212,MATCH($A11 &amp; T$4, Inputs!$E$4:$E$212,0), MATCH($B11,Inputs!$F$2:$M$2,0))</f>
        <v>35.710171987278258</v>
      </c>
      <c r="U11" s="119">
        <f>INDEX(Inputs!$F$4:$M$212,MATCH($A11 &amp; U$4, Inputs!$E$4:$E$212,0), MATCH($B11,Inputs!$F$2:$M$2,0))</f>
        <v>121449</v>
      </c>
      <c r="V11" s="120">
        <f>INDEX(Inputs!$F$4:$M$212,MATCH($A11 &amp; V$4, Inputs!$E$4:$E$212,0), MATCH($B11,Inputs!$F$2:$M$2,0))</f>
        <v>1.5808635141540588</v>
      </c>
      <c r="W11" s="120">
        <f>INDEX(Inputs!$F$4:$M$212,MATCH($A11 &amp; W$4, Inputs!$E$4:$E$212,0), MATCH($B11,Inputs!$F$2:$M$2,0))</f>
        <v>5.4661212826897332</v>
      </c>
      <c r="X11" s="120">
        <f>INDEX(Inputs!$F$4:$M$212,MATCH($A11 &amp; X$4, Inputs!$E$4:$E$212,0), MATCH($B11,Inputs!$F$2:$M$2,0))</f>
        <v>13.764628601957801</v>
      </c>
      <c r="Y11" s="120">
        <f>INDEX(Inputs!$F$4:$M$212,MATCH($A11 &amp; Y$4, Inputs!$E$4:$E$212,0), MATCH($B11,Inputs!$F$2:$M$2,0))</f>
        <v>65.345035208707174</v>
      </c>
      <c r="Z11" s="119">
        <f>INDEX(Inputs!$F$4:$M$212,MATCH($A11 &amp; Z$4, Inputs!$E$4:$E$212,0), MATCH($B11,Inputs!$F$2:$M$2,0))</f>
        <v>821.41301810284631</v>
      </c>
      <c r="AA11" s="121">
        <f>INDEX(Inputs!$F$4:$M$212,MATCH($A11 &amp; AA$4, Inputs!$E$4:$E$212,0), MATCH($B11,Inputs!$F$2:$M$2,0))</f>
        <v>4.148114667303343E-4</v>
      </c>
      <c r="AB11" s="107"/>
      <c r="AC11" s="107"/>
    </row>
    <row r="12" spans="1:29" x14ac:dyDescent="0.3">
      <c r="A12" s="100" t="str">
        <f>'Actual costs'!A12</f>
        <v>ANH</v>
      </c>
      <c r="B12" s="100">
        <f>'Actual costs'!B12</f>
        <v>2018</v>
      </c>
      <c r="C12" s="100" t="str">
        <f>'Actual costs'!C12</f>
        <v>ANH18</v>
      </c>
      <c r="D12" s="123">
        <f t="shared" si="1"/>
        <v>14.829389600004848</v>
      </c>
      <c r="E12" s="123">
        <f t="shared" si="2"/>
        <v>11.244219534578928</v>
      </c>
      <c r="F12" s="123">
        <f t="shared" si="3"/>
        <v>12.945478216595051</v>
      </c>
      <c r="G12" s="123">
        <f t="shared" si="4"/>
        <v>4.9586399989778753</v>
      </c>
      <c r="H12" s="123">
        <f t="shared" si="5"/>
        <v>3.5851700654259204</v>
      </c>
      <c r="I12" s="123">
        <f t="shared" si="6"/>
        <v>0.43692856280575337</v>
      </c>
      <c r="J12" s="123">
        <f t="shared" si="7"/>
        <v>5.4841050465701366</v>
      </c>
      <c r="K12" s="123">
        <f t="shared" si="8"/>
        <v>19.764977156524356</v>
      </c>
      <c r="L12" s="123">
        <f t="shared" si="9"/>
        <v>65.003413392912563</v>
      </c>
      <c r="M12" s="123">
        <f t="shared" si="10"/>
        <v>6.7146745327765887</v>
      </c>
      <c r="N12" s="123">
        <f t="shared" si="11"/>
        <v>45.086854081118496</v>
      </c>
      <c r="O12" s="123">
        <f t="shared" si="12"/>
        <v>-7.7923619853185722</v>
      </c>
      <c r="P12" s="119">
        <f>INDEX(Inputs!$F$4:$M$212,MATCH($A12 &amp; P$4, Inputs!$E$4:$E$212,0), MATCH($B12,Inputs!$F$2:$M$2,0))</f>
        <v>2756272</v>
      </c>
      <c r="Q12" s="119">
        <f>INDEX(Inputs!$F$4:$M$212,MATCH($A12 &amp; Q$4, Inputs!$E$4:$E$212,0), MATCH($B12,Inputs!$F$2:$M$2,0))</f>
        <v>76436.800000000003</v>
      </c>
      <c r="R12" s="119">
        <f>INDEX(Inputs!$F$4:$M$212,MATCH($A12 &amp; R$4, Inputs!$E$4:$E$212,0), MATCH($B12,Inputs!$F$2:$M$2,0))</f>
        <v>418938</v>
      </c>
      <c r="S12" s="119">
        <f>INDEX(Inputs!$F$4:$M$212,MATCH($A12 &amp; S$4, Inputs!$E$4:$E$212,0), MATCH($B12,Inputs!$F$2:$M$2,0))</f>
        <v>142.4</v>
      </c>
      <c r="T12" s="119">
        <f>INDEX(Inputs!$F$4:$M$212,MATCH($A12 &amp; T$4, Inputs!$E$4:$E$212,0), MATCH($B12,Inputs!$F$2:$M$2,0))</f>
        <v>36.059489669897218</v>
      </c>
      <c r="U12" s="119">
        <f>INDEX(Inputs!$F$4:$M$212,MATCH($A12 &amp; U$4, Inputs!$E$4:$E$212,0), MATCH($B12,Inputs!$F$2:$M$2,0))</f>
        <v>118320</v>
      </c>
      <c r="V12" s="120">
        <f>INDEX(Inputs!$F$4:$M$212,MATCH($A12 &amp; V$4, Inputs!$E$4:$E$212,0), MATCH($B12,Inputs!$F$2:$M$2,0))</f>
        <v>1.5479454922236409</v>
      </c>
      <c r="W12" s="120">
        <f>INDEX(Inputs!$F$4:$M$212,MATCH($A12 &amp; W$4, Inputs!$E$4:$E$212,0), MATCH($B12,Inputs!$F$2:$M$2,0))</f>
        <v>5.4841050465701366</v>
      </c>
      <c r="X12" s="120">
        <f>INDEX(Inputs!$F$4:$M$212,MATCH($A12 &amp; X$4, Inputs!$E$4:$E$212,0), MATCH($B12,Inputs!$F$2:$M$2,0))</f>
        <v>19.764977156524356</v>
      </c>
      <c r="Y12" s="120">
        <f>INDEX(Inputs!$F$4:$M$212,MATCH($A12 &amp; Y$4, Inputs!$E$4:$E$212,0), MATCH($B12,Inputs!$F$2:$M$2,0))</f>
        <v>65.003413392912563</v>
      </c>
      <c r="Z12" s="119">
        <f>INDEX(Inputs!$F$4:$M$212,MATCH($A12 &amp; Z$4, Inputs!$E$4:$E$212,0), MATCH($B12,Inputs!$F$2:$M$2,0))</f>
        <v>824.41540303587146</v>
      </c>
      <c r="AA12" s="121">
        <f>INDEX(Inputs!$F$4:$M$212,MATCH($A12 &amp; AA$4, Inputs!$E$4:$E$212,0), MATCH($B12,Inputs!$F$2:$M$2,0))</f>
        <v>4.1287652307174326E-4</v>
      </c>
      <c r="AB12" s="107"/>
      <c r="AC12" s="107"/>
    </row>
    <row r="13" spans="1:29" x14ac:dyDescent="0.3">
      <c r="A13" s="100" t="str">
        <f>'Actual costs'!A13</f>
        <v>ANH</v>
      </c>
      <c r="B13" s="100">
        <f>'Actual costs'!B13</f>
        <v>2019</v>
      </c>
      <c r="C13" s="100" t="str">
        <f>'Actual costs'!C13</f>
        <v>ANH19</v>
      </c>
      <c r="D13" s="123">
        <f t="shared" si="1"/>
        <v>14.842082120867071</v>
      </c>
      <c r="E13" s="123">
        <f t="shared" si="2"/>
        <v>11.245941214326676</v>
      </c>
      <c r="F13" s="123">
        <f t="shared" si="3"/>
        <v>12.971440165575599</v>
      </c>
      <c r="G13" s="123">
        <f t="shared" si="4"/>
        <v>5.0173248689135468</v>
      </c>
      <c r="H13" s="123">
        <f t="shared" si="5"/>
        <v>3.5961409065403949</v>
      </c>
      <c r="I13" s="123">
        <f t="shared" si="6"/>
        <v>0.46475255642653196</v>
      </c>
      <c r="J13" s="123">
        <f t="shared" si="7"/>
        <v>5.3184296470987018</v>
      </c>
      <c r="K13" s="123">
        <f t="shared" si="8"/>
        <v>19.92139328348491</v>
      </c>
      <c r="L13" s="123">
        <f t="shared" si="9"/>
        <v>65.344218255179626</v>
      </c>
      <c r="M13" s="123">
        <f t="shared" si="10"/>
        <v>6.7165400425456534</v>
      </c>
      <c r="N13" s="123">
        <f t="shared" si="11"/>
        <v>45.111910143119168</v>
      </c>
      <c r="O13" s="123">
        <f t="shared" si="12"/>
        <v>-7.807694190951568</v>
      </c>
      <c r="P13" s="119">
        <f>INDEX(Inputs!$F$4:$M$212,MATCH($A13 &amp; P$4, Inputs!$E$4:$E$212,0), MATCH($B13,Inputs!$F$2:$M$2,0))</f>
        <v>2791479</v>
      </c>
      <c r="Q13" s="119">
        <f>INDEX(Inputs!$F$4:$M$212,MATCH($A13 &amp; Q$4, Inputs!$E$4:$E$212,0), MATCH($B13,Inputs!$F$2:$M$2,0))</f>
        <v>76568.513041845901</v>
      </c>
      <c r="R13" s="119">
        <f>INDEX(Inputs!$F$4:$M$212,MATCH($A13 &amp; R$4, Inputs!$E$4:$E$212,0), MATCH($B13,Inputs!$F$2:$M$2,0))</f>
        <v>429956.863663317</v>
      </c>
      <c r="S13" s="119">
        <f>INDEX(Inputs!$F$4:$M$212,MATCH($A13 &amp; S$4, Inputs!$E$4:$E$212,0), MATCH($B13,Inputs!$F$2:$M$2,0))</f>
        <v>151.0068</v>
      </c>
      <c r="T13" s="119">
        <f>INDEX(Inputs!$F$4:$M$212,MATCH($A13 &amp; T$4, Inputs!$E$4:$E$212,0), MATCH($B13,Inputs!$F$2:$M$2,0))</f>
        <v>36.457270607755078</v>
      </c>
      <c r="U13" s="119">
        <f>INDEX(Inputs!$F$4:$M$212,MATCH($A13 &amp; U$4, Inputs!$E$4:$E$212,0), MATCH($B13,Inputs!$F$2:$M$2,0))</f>
        <v>121868</v>
      </c>
      <c r="V13" s="120">
        <f>INDEX(Inputs!$F$4:$M$212,MATCH($A13 &amp; V$4, Inputs!$E$4:$E$212,0), MATCH($B13,Inputs!$F$2:$M$2,0))</f>
        <v>1.5916203039413501</v>
      </c>
      <c r="W13" s="120">
        <f>INDEX(Inputs!$F$4:$M$212,MATCH($A13 &amp; W$4, Inputs!$E$4:$E$212,0), MATCH($B13,Inputs!$F$2:$M$2,0))</f>
        <v>5.3184296470987018</v>
      </c>
      <c r="X13" s="120">
        <f>INDEX(Inputs!$F$4:$M$212,MATCH($A13 &amp; X$4, Inputs!$E$4:$E$212,0), MATCH($B13,Inputs!$F$2:$M$2,0))</f>
        <v>19.92139328348491</v>
      </c>
      <c r="Y13" s="120">
        <f>INDEX(Inputs!$F$4:$M$212,MATCH($A13 &amp; Y$4, Inputs!$E$4:$E$212,0), MATCH($B13,Inputs!$F$2:$M$2,0))</f>
        <v>65.344218255179626</v>
      </c>
      <c r="Z13" s="119">
        <f>INDEX(Inputs!$F$4:$M$212,MATCH($A13 &amp; Z$4, Inputs!$E$4:$E$212,0), MATCH($B13,Inputs!$F$2:$M$2,0))</f>
        <v>825.95479345149204</v>
      </c>
      <c r="AA13" s="121">
        <f>INDEX(Inputs!$F$4:$M$212,MATCH($A13 &amp; AA$4, Inputs!$E$4:$E$212,0), MATCH($B13,Inputs!$F$2:$M$2,0))</f>
        <v>4.0659449703902482E-4</v>
      </c>
      <c r="AB13" s="107"/>
      <c r="AC13" s="107"/>
    </row>
    <row r="14" spans="1:29" x14ac:dyDescent="0.3">
      <c r="A14" s="100" t="str">
        <f>'Actual costs'!A14</f>
        <v>NES</v>
      </c>
      <c r="B14" s="100">
        <f>'Actual costs'!B14</f>
        <v>2012</v>
      </c>
      <c r="C14" s="100" t="str">
        <f>'Actual costs'!C14</f>
        <v>NES12</v>
      </c>
      <c r="D14" s="123">
        <f t="shared" si="1"/>
        <v>14.024017920923079</v>
      </c>
      <c r="E14" s="123">
        <f t="shared" si="2"/>
        <v>10.303403961713876</v>
      </c>
      <c r="F14" s="123">
        <f t="shared" si="3"/>
        <v>12.154305554708291</v>
      </c>
      <c r="G14" s="123">
        <f t="shared" si="4"/>
        <v>4.3372907408324899</v>
      </c>
      <c r="H14" s="123">
        <f t="shared" si="5"/>
        <v>3.7206139592092038</v>
      </c>
      <c r="I14" s="123">
        <f t="shared" si="6"/>
        <v>0.40452640930532591</v>
      </c>
      <c r="J14" s="123">
        <f t="shared" si="7"/>
        <v>2.5901742930861986</v>
      </c>
      <c r="K14" s="123">
        <f t="shared" si="8"/>
        <v>2.1852456426728448</v>
      </c>
      <c r="L14" s="123">
        <f t="shared" si="9"/>
        <v>85.506292454320459</v>
      </c>
      <c r="M14" s="123">
        <f t="shared" si="10"/>
        <v>7.124878821813156</v>
      </c>
      <c r="N14" s="123">
        <f t="shared" si="11"/>
        <v>50.763898225521629</v>
      </c>
      <c r="O14" s="123">
        <f t="shared" si="12"/>
        <v>-7.9981519470977656</v>
      </c>
      <c r="P14" s="119">
        <f>INDEX(Inputs!$F$4:$M$212,MATCH($A14 &amp; P$4, Inputs!$E$4:$E$212,0), MATCH($B14,Inputs!$F$2:$M$2,0))</f>
        <v>1231838</v>
      </c>
      <c r="Q14" s="119">
        <f>INDEX(Inputs!$F$4:$M$212,MATCH($A14 &amp; Q$4, Inputs!$E$4:$E$212,0), MATCH($B14,Inputs!$F$2:$M$2,0))</f>
        <v>29834</v>
      </c>
      <c r="R14" s="119">
        <f>INDEX(Inputs!$F$4:$M$212,MATCH($A14 &amp; R$4, Inputs!$E$4:$E$212,0), MATCH($B14,Inputs!$F$2:$M$2,0))</f>
        <v>189910</v>
      </c>
      <c r="S14" s="119">
        <f>INDEX(Inputs!$F$4:$M$212,MATCH($A14 &amp; S$4, Inputs!$E$4:$E$212,0), MATCH($B14,Inputs!$F$2:$M$2,0))</f>
        <v>76.5</v>
      </c>
      <c r="T14" s="119">
        <f>INDEX(Inputs!$F$4:$M$212,MATCH($A14 &amp; T$4, Inputs!$E$4:$E$212,0), MATCH($B14,Inputs!$F$2:$M$2,0))</f>
        <v>41.289736542200174</v>
      </c>
      <c r="U14" s="119">
        <f>INDEX(Inputs!$F$4:$M$212,MATCH($A14 &amp; U$4, Inputs!$E$4:$E$212,0), MATCH($B14,Inputs!$F$2:$M$2,0))</f>
        <v>44709.012000000002</v>
      </c>
      <c r="V14" s="120">
        <f>INDEX(Inputs!$F$4:$M$212,MATCH($A14 &amp; V$4, Inputs!$E$4:$E$212,0), MATCH($B14,Inputs!$F$2:$M$2,0))</f>
        <v>1.4985926124555877</v>
      </c>
      <c r="W14" s="120">
        <f>INDEX(Inputs!$F$4:$M$212,MATCH($A14 &amp; W$4, Inputs!$E$4:$E$212,0), MATCH($B14,Inputs!$F$2:$M$2,0))</f>
        <v>2.5901742930861986</v>
      </c>
      <c r="X14" s="120">
        <f>INDEX(Inputs!$F$4:$M$212,MATCH($A14 &amp; X$4, Inputs!$E$4:$E$212,0), MATCH($B14,Inputs!$F$2:$M$2,0))</f>
        <v>2.1852456426728448</v>
      </c>
      <c r="Y14" s="120">
        <f>INDEX(Inputs!$F$4:$M$212,MATCH($A14 &amp; Y$4, Inputs!$E$4:$E$212,0), MATCH($B14,Inputs!$F$2:$M$2,0))</f>
        <v>85.506292454320459</v>
      </c>
      <c r="Z14" s="119">
        <f>INDEX(Inputs!$F$4:$M$212,MATCH($A14 &amp; Z$4, Inputs!$E$4:$E$212,0), MATCH($B14,Inputs!$F$2:$M$2,0))</f>
        <v>1242.4975943264767</v>
      </c>
      <c r="AA14" s="121">
        <f>INDEX(Inputs!$F$4:$M$212,MATCH($A14 &amp; AA$4, Inputs!$E$4:$E$212,0), MATCH($B14,Inputs!$F$2:$M$2,0))</f>
        <v>3.3608315379132645E-4</v>
      </c>
      <c r="AB14" s="107"/>
      <c r="AC14" s="107"/>
    </row>
    <row r="15" spans="1:29" x14ac:dyDescent="0.3">
      <c r="A15" s="100" t="str">
        <f>'Actual costs'!A15</f>
        <v>NES</v>
      </c>
      <c r="B15" s="100">
        <f>'Actual costs'!B15</f>
        <v>2013</v>
      </c>
      <c r="C15" s="100" t="str">
        <f>'Actual costs'!C15</f>
        <v>NES13</v>
      </c>
      <c r="D15" s="123">
        <f t="shared" si="1"/>
        <v>14.02690779060427</v>
      </c>
      <c r="E15" s="123">
        <f t="shared" si="2"/>
        <v>10.30440902059442</v>
      </c>
      <c r="F15" s="123">
        <f t="shared" si="3"/>
        <v>12.166120064627014</v>
      </c>
      <c r="G15" s="123">
        <f t="shared" si="4"/>
        <v>4.3148178849804317</v>
      </c>
      <c r="H15" s="123">
        <f t="shared" si="5"/>
        <v>3.7224987700098509</v>
      </c>
      <c r="I15" s="123">
        <f t="shared" si="6"/>
        <v>0.4037061283104138</v>
      </c>
      <c r="J15" s="123">
        <f t="shared" si="7"/>
        <v>2.5509062430073843</v>
      </c>
      <c r="K15" s="123">
        <f t="shared" si="8"/>
        <v>1.834342004610573</v>
      </c>
      <c r="L15" s="123">
        <f t="shared" si="9"/>
        <v>85.582852414826675</v>
      </c>
      <c r="M15" s="123">
        <f t="shared" si="10"/>
        <v>7.1290625421162854</v>
      </c>
      <c r="N15" s="123">
        <f t="shared" si="11"/>
        <v>50.823532729405514</v>
      </c>
      <c r="O15" s="123">
        <f t="shared" si="12"/>
        <v>-8.0010418167789563</v>
      </c>
      <c r="P15" s="119">
        <f>INDEX(Inputs!$F$4:$M$212,MATCH($A15 &amp; P$4, Inputs!$E$4:$E$212,0), MATCH($B15,Inputs!$F$2:$M$2,0))</f>
        <v>1235403</v>
      </c>
      <c r="Q15" s="119">
        <f>INDEX(Inputs!$F$4:$M$212,MATCH($A15 &amp; Q$4, Inputs!$E$4:$E$212,0), MATCH($B15,Inputs!$F$2:$M$2,0))</f>
        <v>29864</v>
      </c>
      <c r="R15" s="119">
        <f>INDEX(Inputs!$F$4:$M$212,MATCH($A15 &amp; R$4, Inputs!$E$4:$E$212,0), MATCH($B15,Inputs!$F$2:$M$2,0))</f>
        <v>192167</v>
      </c>
      <c r="S15" s="119">
        <f>INDEX(Inputs!$F$4:$M$212,MATCH($A15 &amp; S$4, Inputs!$E$4:$E$212,0), MATCH($B15,Inputs!$F$2:$M$2,0))</f>
        <v>74.8</v>
      </c>
      <c r="T15" s="119">
        <f>INDEX(Inputs!$F$4:$M$212,MATCH($A15 &amp; T$4, Inputs!$E$4:$E$212,0), MATCH($B15,Inputs!$F$2:$M$2,0))</f>
        <v>41.367633270827753</v>
      </c>
      <c r="U15" s="119">
        <f>INDEX(Inputs!$F$4:$M$212,MATCH($A15 &amp; U$4, Inputs!$E$4:$E$212,0), MATCH($B15,Inputs!$F$2:$M$2,0))</f>
        <v>44717.273999999998</v>
      </c>
      <c r="V15" s="120">
        <f>INDEX(Inputs!$F$4:$M$212,MATCH($A15 &amp; V$4, Inputs!$E$4:$E$212,0), MATCH($B15,Inputs!$F$2:$M$2,0))</f>
        <v>1.4973638494508437</v>
      </c>
      <c r="W15" s="120">
        <f>INDEX(Inputs!$F$4:$M$212,MATCH($A15 &amp; W$4, Inputs!$E$4:$E$212,0), MATCH($B15,Inputs!$F$2:$M$2,0))</f>
        <v>2.5509062430073843</v>
      </c>
      <c r="X15" s="120">
        <f>INDEX(Inputs!$F$4:$M$212,MATCH($A15 &amp; X$4, Inputs!$E$4:$E$212,0), MATCH($B15,Inputs!$F$2:$M$2,0))</f>
        <v>1.834342004610573</v>
      </c>
      <c r="Y15" s="120">
        <f>INDEX(Inputs!$F$4:$M$212,MATCH($A15 &amp; Y$4, Inputs!$E$4:$E$212,0), MATCH($B15,Inputs!$F$2:$M$2,0))</f>
        <v>85.582852414826675</v>
      </c>
      <c r="Z15" s="119">
        <f>INDEX(Inputs!$F$4:$M$212,MATCH($A15 &amp; Z$4, Inputs!$E$4:$E$212,0), MATCH($B15,Inputs!$F$2:$M$2,0))</f>
        <v>1247.7067459569651</v>
      </c>
      <c r="AA15" s="121">
        <f>INDEX(Inputs!$F$4:$M$212,MATCH($A15 &amp; AA$4, Inputs!$E$4:$E$212,0), MATCH($B15,Inputs!$F$2:$M$2,0))</f>
        <v>3.3511331929742764E-4</v>
      </c>
      <c r="AB15" s="107"/>
      <c r="AC15" s="107"/>
    </row>
    <row r="16" spans="1:29" x14ac:dyDescent="0.3">
      <c r="A16" s="100" t="str">
        <f>'Actual costs'!A16</f>
        <v>NES</v>
      </c>
      <c r="B16" s="100">
        <f>'Actual costs'!B16</f>
        <v>2014</v>
      </c>
      <c r="C16" s="100" t="str">
        <f>'Actual costs'!C16</f>
        <v>NES14</v>
      </c>
      <c r="D16" s="123">
        <f t="shared" si="1"/>
        <v>14.028830010457717</v>
      </c>
      <c r="E16" s="123">
        <f t="shared" si="2"/>
        <v>10.304877702602262</v>
      </c>
      <c r="F16" s="123">
        <f t="shared" si="3"/>
        <v>12.139943526729242</v>
      </c>
      <c r="G16" s="123">
        <f t="shared" si="4"/>
        <v>4.3241326562549789</v>
      </c>
      <c r="H16" s="123">
        <f t="shared" si="5"/>
        <v>3.7239523078554551</v>
      </c>
      <c r="I16" s="123">
        <f t="shared" si="6"/>
        <v>0.40342219005164381</v>
      </c>
      <c r="J16" s="123">
        <f t="shared" si="7"/>
        <v>2.6239035907736028</v>
      </c>
      <c r="K16" s="123">
        <f t="shared" si="8"/>
        <v>2.1869424471960772</v>
      </c>
      <c r="L16" s="123">
        <f t="shared" si="9"/>
        <v>84.495357955577404</v>
      </c>
      <c r="M16" s="123">
        <f t="shared" si="10"/>
        <v>7.1348242883736708</v>
      </c>
      <c r="N16" s="123">
        <f t="shared" si="11"/>
        <v>50.905717625966858</v>
      </c>
      <c r="O16" s="123">
        <f t="shared" si="12"/>
        <v>-8.0078066611081908</v>
      </c>
      <c r="P16" s="119">
        <f>INDEX(Inputs!$F$4:$M$212,MATCH($A16 &amp; P$4, Inputs!$E$4:$E$212,0), MATCH($B16,Inputs!$F$2:$M$2,0))</f>
        <v>1237780</v>
      </c>
      <c r="Q16" s="119">
        <f>INDEX(Inputs!$F$4:$M$212,MATCH($A16 &amp; Q$4, Inputs!$E$4:$E$212,0), MATCH($B16,Inputs!$F$2:$M$2,0))</f>
        <v>29878</v>
      </c>
      <c r="R16" s="119">
        <f>INDEX(Inputs!$F$4:$M$212,MATCH($A16 &amp; R$4, Inputs!$E$4:$E$212,0), MATCH($B16,Inputs!$F$2:$M$2,0))</f>
        <v>187202</v>
      </c>
      <c r="S16" s="119">
        <f>INDEX(Inputs!$F$4:$M$212,MATCH($A16 &amp; S$4, Inputs!$E$4:$E$212,0), MATCH($B16,Inputs!$F$2:$M$2,0))</f>
        <v>75.5</v>
      </c>
      <c r="T16" s="119">
        <f>INDEX(Inputs!$F$4:$M$212,MATCH($A16 &amp; T$4, Inputs!$E$4:$E$212,0), MATCH($B16,Inputs!$F$2:$M$2,0))</f>
        <v>41.427806412745163</v>
      </c>
      <c r="U16" s="119">
        <f>INDEX(Inputs!$F$4:$M$212,MATCH($A16 &amp; U$4, Inputs!$E$4:$E$212,0), MATCH($B16,Inputs!$F$2:$M$2,0))</f>
        <v>44725.536</v>
      </c>
      <c r="V16" s="120">
        <f>INDEX(Inputs!$F$4:$M$212,MATCH($A16 &amp; V$4, Inputs!$E$4:$E$212,0), MATCH($B16,Inputs!$F$2:$M$2,0))</f>
        <v>1.4969387509204097</v>
      </c>
      <c r="W16" s="120">
        <f>INDEX(Inputs!$F$4:$M$212,MATCH($A16 &amp; W$4, Inputs!$E$4:$E$212,0), MATCH($B16,Inputs!$F$2:$M$2,0))</f>
        <v>2.6239035907736028</v>
      </c>
      <c r="X16" s="120">
        <f>INDEX(Inputs!$F$4:$M$212,MATCH($A16 &amp; X$4, Inputs!$E$4:$E$212,0), MATCH($B16,Inputs!$F$2:$M$2,0))</f>
        <v>2.1869424471960772</v>
      </c>
      <c r="Y16" s="120">
        <f>INDEX(Inputs!$F$4:$M$212,MATCH($A16 &amp; Y$4, Inputs!$E$4:$E$212,0), MATCH($B16,Inputs!$F$2:$M$2,0))</f>
        <v>84.495357955577404</v>
      </c>
      <c r="Z16" s="119">
        <f>INDEX(Inputs!$F$4:$M$212,MATCH($A16 &amp; Z$4, Inputs!$E$4:$E$212,0), MATCH($B16,Inputs!$F$2:$M$2,0))</f>
        <v>1254.9164659739483</v>
      </c>
      <c r="AA16" s="121">
        <f>INDEX(Inputs!$F$4:$M$212,MATCH($A16 &amp; AA$4, Inputs!$E$4:$E$212,0), MATCH($B16,Inputs!$F$2:$M$2,0))</f>
        <v>3.3285398051349996E-4</v>
      </c>
      <c r="AB16" s="107"/>
      <c r="AC16" s="107"/>
    </row>
    <row r="17" spans="1:29" x14ac:dyDescent="0.3">
      <c r="A17" s="100" t="str">
        <f>'Actual costs'!A17</f>
        <v>NES</v>
      </c>
      <c r="B17" s="100">
        <f>'Actual costs'!B17</f>
        <v>2015</v>
      </c>
      <c r="C17" s="100" t="str">
        <f>'Actual costs'!C17</f>
        <v>NES15</v>
      </c>
      <c r="D17" s="123">
        <f t="shared" si="1"/>
        <v>14.032697202084307</v>
      </c>
      <c r="E17" s="123">
        <f t="shared" si="2"/>
        <v>10.306416112992295</v>
      </c>
      <c r="F17" s="123">
        <f t="shared" si="3"/>
        <v>12.140472227446224</v>
      </c>
      <c r="G17" s="123">
        <f t="shared" si="4"/>
        <v>4.2484952420493594</v>
      </c>
      <c r="H17" s="123">
        <f t="shared" si="5"/>
        <v>3.7262810890920126</v>
      </c>
      <c r="I17" s="123">
        <f t="shared" si="6"/>
        <v>0.40206848928673494</v>
      </c>
      <c r="J17" s="123">
        <f t="shared" si="7"/>
        <v>2.4612789040101228</v>
      </c>
      <c r="K17" s="123">
        <f t="shared" si="8"/>
        <v>1.9695570231872759</v>
      </c>
      <c r="L17" s="123">
        <f t="shared" si="9"/>
        <v>85.684539858302941</v>
      </c>
      <c r="M17" s="123">
        <f t="shared" si="10"/>
        <v>7.1392608384682337</v>
      </c>
      <c r="N17" s="123">
        <f t="shared" si="11"/>
        <v>50.969045319686145</v>
      </c>
      <c r="O17" s="123">
        <f t="shared" si="12"/>
        <v>-8.009249609123275</v>
      </c>
      <c r="P17" s="119">
        <f>INDEX(Inputs!$F$4:$M$212,MATCH($A17 &amp; P$4, Inputs!$E$4:$E$212,0), MATCH($B17,Inputs!$F$2:$M$2,0))</f>
        <v>1242576</v>
      </c>
      <c r="Q17" s="119">
        <f>INDEX(Inputs!$F$4:$M$212,MATCH($A17 &amp; Q$4, Inputs!$E$4:$E$212,0), MATCH($B17,Inputs!$F$2:$M$2,0))</f>
        <v>29924</v>
      </c>
      <c r="R17" s="119">
        <f>INDEX(Inputs!$F$4:$M$212,MATCH($A17 &amp; R$4, Inputs!$E$4:$E$212,0), MATCH($B17,Inputs!$F$2:$M$2,0))</f>
        <v>187301</v>
      </c>
      <c r="S17" s="119">
        <f>INDEX(Inputs!$F$4:$M$212,MATCH($A17 &amp; S$4, Inputs!$E$4:$E$212,0), MATCH($B17,Inputs!$F$2:$M$2,0))</f>
        <v>70</v>
      </c>
      <c r="T17" s="119">
        <f>INDEX(Inputs!$F$4:$M$212,MATCH($A17 &amp; T$4, Inputs!$E$4:$E$212,0), MATCH($B17,Inputs!$F$2:$M$2,0))</f>
        <v>41.524395134340331</v>
      </c>
      <c r="U17" s="119">
        <f>INDEX(Inputs!$F$4:$M$212,MATCH($A17 &amp; U$4, Inputs!$E$4:$E$212,0), MATCH($B17,Inputs!$F$2:$M$2,0))</f>
        <v>44733.798000000003</v>
      </c>
      <c r="V17" s="120">
        <f>INDEX(Inputs!$F$4:$M$212,MATCH($A17 &amp; V$4, Inputs!$E$4:$E$212,0), MATCH($B17,Inputs!$F$2:$M$2,0))</f>
        <v>1.4949137147440184</v>
      </c>
      <c r="W17" s="120">
        <f>INDEX(Inputs!$F$4:$M$212,MATCH($A17 &amp; W$4, Inputs!$E$4:$E$212,0), MATCH($B17,Inputs!$F$2:$M$2,0))</f>
        <v>2.4612789040101228</v>
      </c>
      <c r="X17" s="120">
        <f>INDEX(Inputs!$F$4:$M$212,MATCH($A17 &amp; X$4, Inputs!$E$4:$E$212,0), MATCH($B17,Inputs!$F$2:$M$2,0))</f>
        <v>1.9695570231872759</v>
      </c>
      <c r="Y17" s="120">
        <f>INDEX(Inputs!$F$4:$M$212,MATCH($A17 &amp; Y$4, Inputs!$E$4:$E$212,0), MATCH($B17,Inputs!$F$2:$M$2,0))</f>
        <v>85.684539858302941</v>
      </c>
      <c r="Z17" s="119">
        <f>INDEX(Inputs!$F$4:$M$212,MATCH($A17 &amp; Z$4, Inputs!$E$4:$E$212,0), MATCH($B17,Inputs!$F$2:$M$2,0))</f>
        <v>1260.4963342699773</v>
      </c>
      <c r="AA17" s="121">
        <f>INDEX(Inputs!$F$4:$M$212,MATCH($A17 &amp; AA$4, Inputs!$E$4:$E$212,0), MATCH($B17,Inputs!$F$2:$M$2,0))</f>
        <v>3.3237403587386207E-4</v>
      </c>
      <c r="AB17" s="107"/>
      <c r="AC17" s="107"/>
    </row>
    <row r="18" spans="1:29" x14ac:dyDescent="0.3">
      <c r="A18" s="100" t="str">
        <f>'Actual costs'!A18</f>
        <v>NES</v>
      </c>
      <c r="B18" s="100">
        <f>'Actual costs'!B18</f>
        <v>2016</v>
      </c>
      <c r="C18" s="100" t="str">
        <f>'Actual costs'!C18</f>
        <v>NES16</v>
      </c>
      <c r="D18" s="123">
        <f t="shared" si="1"/>
        <v>14.037507051659359</v>
      </c>
      <c r="E18" s="123">
        <f t="shared" si="2"/>
        <v>10.307785312892285</v>
      </c>
      <c r="F18" s="123">
        <f t="shared" si="3"/>
        <v>12.095018172241517</v>
      </c>
      <c r="G18" s="123">
        <f t="shared" si="4"/>
        <v>4.2224445648494164</v>
      </c>
      <c r="H18" s="123">
        <f t="shared" si="5"/>
        <v>3.7297217387670738</v>
      </c>
      <c r="I18" s="123">
        <f t="shared" si="6"/>
        <v>0.40088396490052364</v>
      </c>
      <c r="J18" s="123">
        <f t="shared" si="7"/>
        <v>2.5511515381778769</v>
      </c>
      <c r="K18" s="123">
        <f t="shared" si="8"/>
        <v>2.5053358513336836</v>
      </c>
      <c r="L18" s="123">
        <f t="shared" si="9"/>
        <v>85.412173563231235</v>
      </c>
      <c r="M18" s="123">
        <f t="shared" si="10"/>
        <v>7.14244850862507</v>
      </c>
      <c r="N18" s="123">
        <f t="shared" si="11"/>
        <v>51.014570698360487</v>
      </c>
      <c r="O18" s="123">
        <f t="shared" si="12"/>
        <v>-8.0164837023098325</v>
      </c>
      <c r="P18" s="119">
        <f>INDEX(Inputs!$F$4:$M$212,MATCH($A18 &amp; P$4, Inputs!$E$4:$E$212,0), MATCH($B18,Inputs!$F$2:$M$2,0))</f>
        <v>1248567</v>
      </c>
      <c r="Q18" s="119">
        <f>INDEX(Inputs!$F$4:$M$212,MATCH($A18 &amp; Q$4, Inputs!$E$4:$E$212,0), MATCH($B18,Inputs!$F$2:$M$2,0))</f>
        <v>29965</v>
      </c>
      <c r="R18" s="119">
        <f>INDEX(Inputs!$F$4:$M$212,MATCH($A18 &amp; R$4, Inputs!$E$4:$E$212,0), MATCH($B18,Inputs!$F$2:$M$2,0))</f>
        <v>178978</v>
      </c>
      <c r="S18" s="119">
        <f>INDEX(Inputs!$F$4:$M$212,MATCH($A18 &amp; S$4, Inputs!$E$4:$E$212,0), MATCH($B18,Inputs!$F$2:$M$2,0))</f>
        <v>68.2</v>
      </c>
      <c r="T18" s="119">
        <f>INDEX(Inputs!$F$4:$M$212,MATCH($A18 &amp; T$4, Inputs!$E$4:$E$212,0), MATCH($B18,Inputs!$F$2:$M$2,0))</f>
        <v>41.667512097447023</v>
      </c>
      <c r="U18" s="119">
        <f>INDEX(Inputs!$F$4:$M$212,MATCH($A18 &amp; U$4, Inputs!$E$4:$E$212,0), MATCH($B18,Inputs!$F$2:$M$2,0))</f>
        <v>44742.06</v>
      </c>
      <c r="V18" s="120">
        <f>INDEX(Inputs!$F$4:$M$212,MATCH($A18 &amp; V$4, Inputs!$E$4:$E$212,0), MATCH($B18,Inputs!$F$2:$M$2,0))</f>
        <v>1.4931440013348907</v>
      </c>
      <c r="W18" s="120">
        <f>INDEX(Inputs!$F$4:$M$212,MATCH($A18 &amp; W$4, Inputs!$E$4:$E$212,0), MATCH($B18,Inputs!$F$2:$M$2,0))</f>
        <v>2.5511515381778769</v>
      </c>
      <c r="X18" s="120">
        <f>INDEX(Inputs!$F$4:$M$212,MATCH($A18 &amp; X$4, Inputs!$E$4:$E$212,0), MATCH($B18,Inputs!$F$2:$M$2,0))</f>
        <v>2.5053358513336836</v>
      </c>
      <c r="Y18" s="120">
        <f>INDEX(Inputs!$F$4:$M$212,MATCH($A18 &amp; Y$4, Inputs!$E$4:$E$212,0), MATCH($B18,Inputs!$F$2:$M$2,0))</f>
        <v>85.412173563231235</v>
      </c>
      <c r="Z18" s="119">
        <f>INDEX(Inputs!$F$4:$M$212,MATCH($A18 &amp; Z$4, Inputs!$E$4:$E$212,0), MATCH($B18,Inputs!$F$2:$M$2,0))</f>
        <v>1264.520791731215</v>
      </c>
      <c r="AA18" s="121">
        <f>INDEX(Inputs!$F$4:$M$212,MATCH($A18 &amp; AA$4, Inputs!$E$4:$E$212,0), MATCH($B18,Inputs!$F$2:$M$2,0))</f>
        <v>3.2997828710834098E-4</v>
      </c>
      <c r="AB18" s="107"/>
      <c r="AC18" s="107"/>
    </row>
    <row r="19" spans="1:29" x14ac:dyDescent="0.3">
      <c r="A19" s="100" t="str">
        <f>'Actual costs'!A19</f>
        <v>NES</v>
      </c>
      <c r="B19" s="100">
        <f>'Actual costs'!B19</f>
        <v>2017</v>
      </c>
      <c r="C19" s="100" t="str">
        <f>'Actual costs'!C19</f>
        <v>NES17</v>
      </c>
      <c r="D19" s="123">
        <f t="shared" si="1"/>
        <v>14.043280988743859</v>
      </c>
      <c r="E19" s="123">
        <f t="shared" si="2"/>
        <v>10.30838583336139</v>
      </c>
      <c r="F19" s="123">
        <f t="shared" si="3"/>
        <v>12.08817835368505</v>
      </c>
      <c r="G19" s="123">
        <f t="shared" si="4"/>
        <v>4.2150861799182291</v>
      </c>
      <c r="H19" s="123">
        <f t="shared" si="5"/>
        <v>3.7348951553824703</v>
      </c>
      <c r="I19" s="123">
        <f t="shared" si="6"/>
        <v>0.40046806350024178</v>
      </c>
      <c r="J19" s="123">
        <f t="shared" si="7"/>
        <v>2.6046647689555464</v>
      </c>
      <c r="K19" s="123">
        <f t="shared" si="8"/>
        <v>2.4094555519301522</v>
      </c>
      <c r="L19" s="123">
        <f t="shared" si="9"/>
        <v>84.841751144814864</v>
      </c>
      <c r="M19" s="123">
        <f t="shared" si="10"/>
        <v>7.1486504129513841</v>
      </c>
      <c r="N19" s="123">
        <f t="shared" si="11"/>
        <v>51.103202726589998</v>
      </c>
      <c r="O19" s="123">
        <f t="shared" si="12"/>
        <v>-8.0222576393943346</v>
      </c>
      <c r="P19" s="119">
        <f>INDEX(Inputs!$F$4:$M$212,MATCH($A19 &amp; P$4, Inputs!$E$4:$E$212,0), MATCH($B19,Inputs!$F$2:$M$2,0))</f>
        <v>1255797</v>
      </c>
      <c r="Q19" s="119">
        <f>INDEX(Inputs!$F$4:$M$212,MATCH($A19 &amp; Q$4, Inputs!$E$4:$E$212,0), MATCH($B19,Inputs!$F$2:$M$2,0))</f>
        <v>29983</v>
      </c>
      <c r="R19" s="119">
        <f>INDEX(Inputs!$F$4:$M$212,MATCH($A19 &amp; R$4, Inputs!$E$4:$E$212,0), MATCH($B19,Inputs!$F$2:$M$2,0))</f>
        <v>177758</v>
      </c>
      <c r="S19" s="119">
        <f>INDEX(Inputs!$F$4:$M$212,MATCH($A19 &amp; S$4, Inputs!$E$4:$E$212,0), MATCH($B19,Inputs!$F$2:$M$2,0))</f>
        <v>67.7</v>
      </c>
      <c r="T19" s="119">
        <f>INDEX(Inputs!$F$4:$M$212,MATCH($A19 &amp; T$4, Inputs!$E$4:$E$212,0), MATCH($B19,Inputs!$F$2:$M$2,0))</f>
        <v>41.88363405930027</v>
      </c>
      <c r="U19" s="119">
        <f>INDEX(Inputs!$F$4:$M$212,MATCH($A19 &amp; U$4, Inputs!$E$4:$E$212,0), MATCH($B19,Inputs!$F$2:$M$2,0))</f>
        <v>44750.321000000004</v>
      </c>
      <c r="V19" s="120">
        <f>INDEX(Inputs!$F$4:$M$212,MATCH($A19 &amp; V$4, Inputs!$E$4:$E$212,0), MATCH($B19,Inputs!$F$2:$M$2,0))</f>
        <v>1.4925231297735384</v>
      </c>
      <c r="W19" s="120">
        <f>INDEX(Inputs!$F$4:$M$212,MATCH($A19 &amp; W$4, Inputs!$E$4:$E$212,0), MATCH($B19,Inputs!$F$2:$M$2,0))</f>
        <v>2.6046647689555464</v>
      </c>
      <c r="X19" s="120">
        <f>INDEX(Inputs!$F$4:$M$212,MATCH($A19 &amp; X$4, Inputs!$E$4:$E$212,0), MATCH($B19,Inputs!$F$2:$M$2,0))</f>
        <v>2.4094555519301522</v>
      </c>
      <c r="Y19" s="120">
        <f>INDEX(Inputs!$F$4:$M$212,MATCH($A19 &amp; Y$4, Inputs!$E$4:$E$212,0), MATCH($B19,Inputs!$F$2:$M$2,0))</f>
        <v>84.841751144814864</v>
      </c>
      <c r="Z19" s="119">
        <f>INDEX(Inputs!$F$4:$M$212,MATCH($A19 &amp; Z$4, Inputs!$E$4:$E$212,0), MATCH($B19,Inputs!$F$2:$M$2,0))</f>
        <v>1272.387598074846</v>
      </c>
      <c r="AA19" s="121">
        <f>INDEX(Inputs!$F$4:$M$212,MATCH($A19 &amp; AA$4, Inputs!$E$4:$E$212,0), MATCH($B19,Inputs!$F$2:$M$2,0))</f>
        <v>3.2807850313386637E-4</v>
      </c>
      <c r="AB19" s="107"/>
      <c r="AC19" s="107"/>
    </row>
    <row r="20" spans="1:29" x14ac:dyDescent="0.3">
      <c r="A20" s="100" t="str">
        <f>'Actual costs'!A20</f>
        <v>NES</v>
      </c>
      <c r="B20" s="100">
        <f>'Actual costs'!B20</f>
        <v>2018</v>
      </c>
      <c r="C20" s="100" t="str">
        <f>'Actual costs'!C20</f>
        <v>NES18</v>
      </c>
      <c r="D20" s="123">
        <f t="shared" si="1"/>
        <v>14.049800556182719</v>
      </c>
      <c r="E20" s="123">
        <f t="shared" si="2"/>
        <v>10.30981895197225</v>
      </c>
      <c r="F20" s="123">
        <f t="shared" si="3"/>
        <v>12.088813847437264</v>
      </c>
      <c r="G20" s="123">
        <f t="shared" si="4"/>
        <v>4.2527717988166192</v>
      </c>
      <c r="H20" s="123">
        <f t="shared" si="5"/>
        <v>3.7399816042104681</v>
      </c>
      <c r="I20" s="123">
        <f t="shared" si="6"/>
        <v>0.39922886882781017</v>
      </c>
      <c r="J20" s="123">
        <f t="shared" si="7"/>
        <v>2.5737753765369282</v>
      </c>
      <c r="K20" s="123">
        <f t="shared" si="8"/>
        <v>3.4002170112047496</v>
      </c>
      <c r="L20" s="123">
        <f t="shared" si="9"/>
        <v>84.95257799191549</v>
      </c>
      <c r="M20" s="123">
        <f t="shared" si="10"/>
        <v>7.1519537905872479</v>
      </c>
      <c r="N20" s="123">
        <f t="shared" si="11"/>
        <v>51.150443022695306</v>
      </c>
      <c r="O20" s="123">
        <f t="shared" si="12"/>
        <v>-8.0263529632216866</v>
      </c>
      <c r="P20" s="119">
        <f>INDEX(Inputs!$F$4:$M$212,MATCH($A20 &amp; P$4, Inputs!$E$4:$E$212,0), MATCH($B20,Inputs!$F$2:$M$2,0))</f>
        <v>1264011</v>
      </c>
      <c r="Q20" s="119">
        <f>INDEX(Inputs!$F$4:$M$212,MATCH($A20 &amp; Q$4, Inputs!$E$4:$E$212,0), MATCH($B20,Inputs!$F$2:$M$2,0))</f>
        <v>30026</v>
      </c>
      <c r="R20" s="119">
        <f>INDEX(Inputs!$F$4:$M$212,MATCH($A20 &amp; R$4, Inputs!$E$4:$E$212,0), MATCH($B20,Inputs!$F$2:$M$2,0))</f>
        <v>177871</v>
      </c>
      <c r="S20" s="119">
        <f>INDEX(Inputs!$F$4:$M$212,MATCH($A20 &amp; S$4, Inputs!$E$4:$E$212,0), MATCH($B20,Inputs!$F$2:$M$2,0))</f>
        <v>70.3</v>
      </c>
      <c r="T20" s="119">
        <f>INDEX(Inputs!$F$4:$M$212,MATCH($A20 &amp; T$4, Inputs!$E$4:$E$212,0), MATCH($B20,Inputs!$F$2:$M$2,0))</f>
        <v>42.097215746353157</v>
      </c>
      <c r="U20" s="119">
        <f>INDEX(Inputs!$F$4:$M$212,MATCH($A20 &amp; U$4, Inputs!$E$4:$E$212,0), MATCH($B20,Inputs!$F$2:$M$2,0))</f>
        <v>44759</v>
      </c>
      <c r="V20" s="120">
        <f>INDEX(Inputs!$F$4:$M$212,MATCH($A20 &amp; V$4, Inputs!$E$4:$E$212,0), MATCH($B20,Inputs!$F$2:$M$2,0))</f>
        <v>1.4906747485512555</v>
      </c>
      <c r="W20" s="120">
        <f>INDEX(Inputs!$F$4:$M$212,MATCH($A20 &amp; W$4, Inputs!$E$4:$E$212,0), MATCH($B20,Inputs!$F$2:$M$2,0))</f>
        <v>2.5737753765369282</v>
      </c>
      <c r="X20" s="120">
        <f>INDEX(Inputs!$F$4:$M$212,MATCH($A20 &amp; X$4, Inputs!$E$4:$E$212,0), MATCH($B20,Inputs!$F$2:$M$2,0))</f>
        <v>3.4002170112047496</v>
      </c>
      <c r="Y20" s="120">
        <f>INDEX(Inputs!$F$4:$M$212,MATCH($A20 &amp; Y$4, Inputs!$E$4:$E$212,0), MATCH($B20,Inputs!$F$2:$M$2,0))</f>
        <v>84.95257799191549</v>
      </c>
      <c r="Z20" s="119">
        <f>INDEX(Inputs!$F$4:$M$212,MATCH($A20 &amp; Z$4, Inputs!$E$4:$E$212,0), MATCH($B20,Inputs!$F$2:$M$2,0))</f>
        <v>1276.5977248011977</v>
      </c>
      <c r="AA20" s="121">
        <f>INDEX(Inputs!$F$4:$M$212,MATCH($A20 &amp; AA$4, Inputs!$E$4:$E$212,0), MATCH($B20,Inputs!$F$2:$M$2,0))</f>
        <v>3.2673766288426285E-4</v>
      </c>
      <c r="AB20" s="107"/>
      <c r="AC20" s="107"/>
    </row>
    <row r="21" spans="1:29" x14ac:dyDescent="0.3">
      <c r="A21" s="100" t="str">
        <f>'Actual costs'!A21</f>
        <v>NES</v>
      </c>
      <c r="B21" s="100">
        <f>'Actual costs'!B21</f>
        <v>2019</v>
      </c>
      <c r="C21" s="100" t="str">
        <f>'Actual costs'!C21</f>
        <v>NES19</v>
      </c>
      <c r="D21" s="123">
        <f t="shared" si="1"/>
        <v>14.054483362974395</v>
      </c>
      <c r="E21" s="123">
        <f t="shared" si="2"/>
        <v>10.311283275982575</v>
      </c>
      <c r="F21" s="123">
        <f t="shared" si="3"/>
        <v>12.091503190787037</v>
      </c>
      <c r="G21" s="123">
        <f t="shared" si="4"/>
        <v>4.2513483110317658</v>
      </c>
      <c r="H21" s="123">
        <f t="shared" si="5"/>
        <v>3.7432000869918198</v>
      </c>
      <c r="I21" s="123">
        <f t="shared" si="6"/>
        <v>0.39821128252287613</v>
      </c>
      <c r="J21" s="123">
        <f t="shared" si="7"/>
        <v>2.5870479394449117</v>
      </c>
      <c r="K21" s="123">
        <f t="shared" si="8"/>
        <v>3.6596579758901036</v>
      </c>
      <c r="L21" s="123">
        <f t="shared" si="9"/>
        <v>85.010933557611438</v>
      </c>
      <c r="M21" s="123">
        <f t="shared" si="10"/>
        <v>7.1583098314509703</v>
      </c>
      <c r="N21" s="123">
        <f t="shared" si="11"/>
        <v>51.241399643047622</v>
      </c>
      <c r="O21" s="123">
        <f t="shared" si="12"/>
        <v>-8.0358901484781597</v>
      </c>
      <c r="P21" s="119">
        <f>INDEX(Inputs!$F$4:$M$212,MATCH($A21 &amp; P$4, Inputs!$E$4:$E$212,0), MATCH($B21,Inputs!$F$2:$M$2,0))</f>
        <v>1269944</v>
      </c>
      <c r="Q21" s="119">
        <f>INDEX(Inputs!$F$4:$M$212,MATCH($A21 &amp; Q$4, Inputs!$E$4:$E$212,0), MATCH($B21,Inputs!$F$2:$M$2,0))</f>
        <v>30070</v>
      </c>
      <c r="R21" s="119">
        <f>INDEX(Inputs!$F$4:$M$212,MATCH($A21 &amp; R$4, Inputs!$E$4:$E$212,0), MATCH($B21,Inputs!$F$2:$M$2,0))</f>
        <v>178350</v>
      </c>
      <c r="S21" s="119">
        <f>INDEX(Inputs!$F$4:$M$212,MATCH($A21 &amp; S$4, Inputs!$E$4:$E$212,0), MATCH($B21,Inputs!$F$2:$M$2,0))</f>
        <v>70.2</v>
      </c>
      <c r="T21" s="119">
        <f>INDEX(Inputs!$F$4:$M$212,MATCH($A21 &amp; T$4, Inputs!$E$4:$E$212,0), MATCH($B21,Inputs!$F$2:$M$2,0))</f>
        <v>42.232923179248424</v>
      </c>
      <c r="U21" s="119">
        <f>INDEX(Inputs!$F$4:$M$212,MATCH($A21 &amp; U$4, Inputs!$E$4:$E$212,0), MATCH($B21,Inputs!$F$2:$M$2,0))</f>
        <v>44779</v>
      </c>
      <c r="V21" s="120">
        <f>INDEX(Inputs!$F$4:$M$212,MATCH($A21 &amp; V$4, Inputs!$E$4:$E$212,0), MATCH($B21,Inputs!$F$2:$M$2,0))</f>
        <v>1.4891586298636514</v>
      </c>
      <c r="W21" s="120">
        <f>INDEX(Inputs!$F$4:$M$212,MATCH($A21 &amp; W$4, Inputs!$E$4:$E$212,0), MATCH($B21,Inputs!$F$2:$M$2,0))</f>
        <v>2.5870479394449117</v>
      </c>
      <c r="X21" s="120">
        <f>INDEX(Inputs!$F$4:$M$212,MATCH($A21 &amp; X$4, Inputs!$E$4:$E$212,0), MATCH($B21,Inputs!$F$2:$M$2,0))</f>
        <v>3.6596579758901036</v>
      </c>
      <c r="Y21" s="120">
        <f>INDEX(Inputs!$F$4:$M$212,MATCH($A21 &amp; Y$4, Inputs!$E$4:$E$212,0), MATCH($B21,Inputs!$F$2:$M$2,0))</f>
        <v>85.010933557611438</v>
      </c>
      <c r="Z21" s="119">
        <f>INDEX(Inputs!$F$4:$M$212,MATCH($A21 &amp; Z$4, Inputs!$E$4:$E$212,0), MATCH($B21,Inputs!$F$2:$M$2,0))</f>
        <v>1284.7376736262786</v>
      </c>
      <c r="AA21" s="121">
        <f>INDEX(Inputs!$F$4:$M$212,MATCH($A21 &amp; AA$4, Inputs!$E$4:$E$212,0), MATCH($B21,Inputs!$F$2:$M$2,0))</f>
        <v>3.2363631782188819E-4</v>
      </c>
      <c r="AB21" s="107"/>
      <c r="AC21" s="107"/>
    </row>
    <row r="22" spans="1:29" x14ac:dyDescent="0.3">
      <c r="A22" s="100" t="str">
        <f>'Actual costs'!A22</f>
        <v>NWT</v>
      </c>
      <c r="B22" s="100">
        <f>'Actual costs'!B22</f>
        <v>2012</v>
      </c>
      <c r="C22" s="100" t="str">
        <f>'Actual costs'!C22</f>
        <v>NWT12</v>
      </c>
      <c r="D22" s="123">
        <f t="shared" si="1"/>
        <v>14.983220023790421</v>
      </c>
      <c r="E22" s="123">
        <f t="shared" si="2"/>
        <v>11.24684544998385</v>
      </c>
      <c r="F22" s="123">
        <f t="shared" si="3"/>
        <v>13.162984490251715</v>
      </c>
      <c r="G22" s="123">
        <f t="shared" si="4"/>
        <v>5.2799798065165113</v>
      </c>
      <c r="H22" s="123">
        <f t="shared" si="5"/>
        <v>3.7363745738065708</v>
      </c>
      <c r="I22" s="123">
        <f t="shared" si="6"/>
        <v>7.9798628404734923E-2</v>
      </c>
      <c r="J22" s="123">
        <f t="shared" si="7"/>
        <v>1.4242900895953732</v>
      </c>
      <c r="K22" s="123">
        <f t="shared" si="8"/>
        <v>40.190029378788353</v>
      </c>
      <c r="L22" s="123">
        <f t="shared" si="9"/>
        <v>89.588213688066858</v>
      </c>
      <c r="M22" s="123">
        <f t="shared" si="10"/>
        <v>7.4441279840889356</v>
      </c>
      <c r="N22" s="123">
        <f t="shared" si="11"/>
        <v>55.415041443496001</v>
      </c>
      <c r="O22" s="123">
        <f t="shared" si="12"/>
        <v>-8.63583081413441</v>
      </c>
      <c r="P22" s="119">
        <f>INDEX(Inputs!$F$4:$M$212,MATCH($A22 &amp; P$4, Inputs!$E$4:$E$212,0), MATCH($B22,Inputs!$F$2:$M$2,0))</f>
        <v>3214621</v>
      </c>
      <c r="Q22" s="119">
        <f>INDEX(Inputs!$F$4:$M$212,MATCH($A22 &amp; Q$4, Inputs!$E$4:$E$212,0), MATCH($B22,Inputs!$F$2:$M$2,0))</f>
        <v>76637.780333813105</v>
      </c>
      <c r="R22" s="119">
        <f>INDEX(Inputs!$F$4:$M$212,MATCH($A22 &amp; R$4, Inputs!$E$4:$E$212,0), MATCH($B22,Inputs!$F$2:$M$2,0))</f>
        <v>520728.71797005401</v>
      </c>
      <c r="S22" s="119">
        <f>INDEX(Inputs!$F$4:$M$212,MATCH($A22 &amp; S$4, Inputs!$E$4:$E$212,0), MATCH($B22,Inputs!$F$2:$M$2,0))</f>
        <v>196.36591000000001</v>
      </c>
      <c r="T22" s="119">
        <f>INDEX(Inputs!$F$4:$M$212,MATCH($A22 &amp; T$4, Inputs!$E$4:$E$212,0), MATCH($B22,Inputs!$F$2:$M$2,0))</f>
        <v>41.945643336719755</v>
      </c>
      <c r="U22" s="119">
        <f>INDEX(Inputs!$F$4:$M$212,MATCH($A22 &amp; U$4, Inputs!$E$4:$E$212,0), MATCH($B22,Inputs!$F$2:$M$2,0))</f>
        <v>83004</v>
      </c>
      <c r="V22" s="120">
        <f>INDEX(Inputs!$F$4:$M$212,MATCH($A22 &amp; V$4, Inputs!$E$4:$E$212,0), MATCH($B22,Inputs!$F$2:$M$2,0))</f>
        <v>1.0830689463924632</v>
      </c>
      <c r="W22" s="120">
        <f>INDEX(Inputs!$F$4:$M$212,MATCH($A22 &amp; W$4, Inputs!$E$4:$E$212,0), MATCH($B22,Inputs!$F$2:$M$2,0))</f>
        <v>1.4242900895953732</v>
      </c>
      <c r="X22" s="120">
        <f>INDEX(Inputs!$F$4:$M$212,MATCH($A22 &amp; X$4, Inputs!$E$4:$E$212,0), MATCH($B22,Inputs!$F$2:$M$2,0))</f>
        <v>40.190029378788353</v>
      </c>
      <c r="Y22" s="120">
        <f>INDEX(Inputs!$F$4:$M$212,MATCH($A22 &amp; Y$4, Inputs!$E$4:$E$212,0), MATCH($B22,Inputs!$F$2:$M$2,0))</f>
        <v>89.588213688066858</v>
      </c>
      <c r="Z22" s="119">
        <f>INDEX(Inputs!$F$4:$M$212,MATCH($A22 &amp; Z$4, Inputs!$E$4:$E$212,0), MATCH($B22,Inputs!$F$2:$M$2,0))</f>
        <v>1709.7936746011335</v>
      </c>
      <c r="AA22" s="121">
        <f>INDEX(Inputs!$F$4:$M$212,MATCH($A22 &amp; AA$4, Inputs!$E$4:$E$212,0), MATCH($B22,Inputs!$F$2:$M$2,0))</f>
        <v>1.7762591608777521E-4</v>
      </c>
      <c r="AB22" s="107"/>
      <c r="AC22" s="107"/>
    </row>
    <row r="23" spans="1:29" x14ac:dyDescent="0.3">
      <c r="A23" s="100" t="str">
        <f>'Actual costs'!A23</f>
        <v>NWT</v>
      </c>
      <c r="B23" s="100">
        <f>'Actual costs'!B23</f>
        <v>2013</v>
      </c>
      <c r="C23" s="100" t="str">
        <f>'Actual costs'!C23</f>
        <v>NWT13</v>
      </c>
      <c r="D23" s="123">
        <f t="shared" si="1"/>
        <v>14.986179597421629</v>
      </c>
      <c r="E23" s="123">
        <f t="shared" si="2"/>
        <v>11.248249762182612</v>
      </c>
      <c r="F23" s="123">
        <f t="shared" si="3"/>
        <v>13.198544443001145</v>
      </c>
      <c r="G23" s="123">
        <f t="shared" si="4"/>
        <v>5.1682086812010164</v>
      </c>
      <c r="H23" s="123">
        <f t="shared" si="5"/>
        <v>3.737929835239016</v>
      </c>
      <c r="I23" s="123">
        <f t="shared" si="6"/>
        <v>7.8394316205972495E-2</v>
      </c>
      <c r="J23" s="123">
        <f t="shared" si="7"/>
        <v>1.407857784037186</v>
      </c>
      <c r="K23" s="123">
        <f t="shared" si="8"/>
        <v>39.789304494481122</v>
      </c>
      <c r="L23" s="123">
        <f t="shared" si="9"/>
        <v>89.829506871112514</v>
      </c>
      <c r="M23" s="123">
        <f t="shared" si="10"/>
        <v>7.4522355894787928</v>
      </c>
      <c r="N23" s="123">
        <f t="shared" si="11"/>
        <v>55.53581528109433</v>
      </c>
      <c r="O23" s="123">
        <f t="shared" si="12"/>
        <v>-8.6405432365930324</v>
      </c>
      <c r="P23" s="119">
        <f>INDEX(Inputs!$F$4:$M$212,MATCH($A23 &amp; P$4, Inputs!$E$4:$E$212,0), MATCH($B23,Inputs!$F$2:$M$2,0))</f>
        <v>3224149</v>
      </c>
      <c r="Q23" s="119">
        <f>INDEX(Inputs!$F$4:$M$212,MATCH($A23 &amp; Q$4, Inputs!$E$4:$E$212,0), MATCH($B23,Inputs!$F$2:$M$2,0))</f>
        <v>76745.4793074138</v>
      </c>
      <c r="R23" s="119">
        <f>INDEX(Inputs!$F$4:$M$212,MATCH($A23 &amp; R$4, Inputs!$E$4:$E$212,0), MATCH($B23,Inputs!$F$2:$M$2,0))</f>
        <v>539578.97742377105</v>
      </c>
      <c r="S23" s="119">
        <f>INDEX(Inputs!$F$4:$M$212,MATCH($A23 &amp; S$4, Inputs!$E$4:$E$212,0), MATCH($B23,Inputs!$F$2:$M$2,0))</f>
        <v>175.6</v>
      </c>
      <c r="T23" s="119">
        <f>INDEX(Inputs!$F$4:$M$212,MATCH($A23 &amp; T$4, Inputs!$E$4:$E$212,0), MATCH($B23,Inputs!$F$2:$M$2,0))</f>
        <v>42.010930534230688</v>
      </c>
      <c r="U23" s="119">
        <f>INDEX(Inputs!$F$4:$M$212,MATCH($A23 &amp; U$4, Inputs!$E$4:$E$212,0), MATCH($B23,Inputs!$F$2:$M$2,0))</f>
        <v>83004</v>
      </c>
      <c r="V23" s="120">
        <f>INDEX(Inputs!$F$4:$M$212,MATCH($A23 &amp; V$4, Inputs!$E$4:$E$212,0), MATCH($B23,Inputs!$F$2:$M$2,0))</f>
        <v>1.0815490469154136</v>
      </c>
      <c r="W23" s="120">
        <f>INDEX(Inputs!$F$4:$M$212,MATCH($A23 &amp; W$4, Inputs!$E$4:$E$212,0), MATCH($B23,Inputs!$F$2:$M$2,0))</f>
        <v>1.407857784037186</v>
      </c>
      <c r="X23" s="120">
        <f>INDEX(Inputs!$F$4:$M$212,MATCH($A23 &amp; X$4, Inputs!$E$4:$E$212,0), MATCH($B23,Inputs!$F$2:$M$2,0))</f>
        <v>39.789304494481122</v>
      </c>
      <c r="Y23" s="120">
        <f>INDEX(Inputs!$F$4:$M$212,MATCH($A23 &amp; Y$4, Inputs!$E$4:$E$212,0), MATCH($B23,Inputs!$F$2:$M$2,0))</f>
        <v>89.829506871112514</v>
      </c>
      <c r="Z23" s="119">
        <f>INDEX(Inputs!$F$4:$M$212,MATCH($A23 &amp; Z$4, Inputs!$E$4:$E$212,0), MATCH($B23,Inputs!$F$2:$M$2,0))</f>
        <v>1723.7123543510804</v>
      </c>
      <c r="AA23" s="121">
        <f>INDEX(Inputs!$F$4:$M$212,MATCH($A23 &amp; AA$4, Inputs!$E$4:$E$212,0), MATCH($B23,Inputs!$F$2:$M$2,0))</f>
        <v>1.7679083689990755E-4</v>
      </c>
      <c r="AB23" s="107"/>
      <c r="AC23" s="107"/>
    </row>
    <row r="24" spans="1:29" x14ac:dyDescent="0.3">
      <c r="A24" s="100" t="str">
        <f>'Actual costs'!A24</f>
        <v>NWT</v>
      </c>
      <c r="B24" s="100">
        <f>'Actual costs'!B24</f>
        <v>2014</v>
      </c>
      <c r="C24" s="100" t="str">
        <f>'Actual costs'!C24</f>
        <v>NWT14</v>
      </c>
      <c r="D24" s="123">
        <f t="shared" si="1"/>
        <v>14.989258766457294</v>
      </c>
      <c r="E24" s="123">
        <f t="shared" si="2"/>
        <v>11.251529519809397</v>
      </c>
      <c r="F24" s="123">
        <f t="shared" si="3"/>
        <v>13.175480596486612</v>
      </c>
      <c r="G24" s="123">
        <f t="shared" si="4"/>
        <v>5.0726706850157086</v>
      </c>
      <c r="H24" s="123">
        <f t="shared" si="5"/>
        <v>3.7377292466478957</v>
      </c>
      <c r="I24" s="123">
        <f t="shared" si="6"/>
        <v>7.5114558579187363E-2</v>
      </c>
      <c r="J24" s="123">
        <f t="shared" si="7"/>
        <v>1.4735636019048211</v>
      </c>
      <c r="K24" s="123">
        <f t="shared" si="8"/>
        <v>42.650643528116753</v>
      </c>
      <c r="L24" s="123">
        <f t="shared" si="9"/>
        <v>89.458539635967725</v>
      </c>
      <c r="M24" s="123">
        <f t="shared" si="10"/>
        <v>7.4562028773984421</v>
      </c>
      <c r="N24" s="123">
        <f t="shared" si="11"/>
        <v>55.594961348924805</v>
      </c>
      <c r="O24" s="123">
        <f t="shared" si="12"/>
        <v>-8.6436224056286974</v>
      </c>
      <c r="P24" s="119">
        <f>INDEX(Inputs!$F$4:$M$212,MATCH($A24 &amp; P$4, Inputs!$E$4:$E$212,0), MATCH($B24,Inputs!$F$2:$M$2,0))</f>
        <v>3234092</v>
      </c>
      <c r="Q24" s="119">
        <f>INDEX(Inputs!$F$4:$M$212,MATCH($A24 &amp; Q$4, Inputs!$E$4:$E$212,0), MATCH($B24,Inputs!$F$2:$M$2,0))</f>
        <v>76997.599098396895</v>
      </c>
      <c r="R24" s="119">
        <f>INDEX(Inputs!$F$4:$M$212,MATCH($A24 &amp; R$4, Inputs!$E$4:$E$212,0), MATCH($B24,Inputs!$F$2:$M$2,0))</f>
        <v>527276.62581953395</v>
      </c>
      <c r="S24" s="119">
        <f>INDEX(Inputs!$F$4:$M$212,MATCH($A24 &amp; S$4, Inputs!$E$4:$E$212,0), MATCH($B24,Inputs!$F$2:$M$2,0))</f>
        <v>159.6</v>
      </c>
      <c r="T24" s="119">
        <f>INDEX(Inputs!$F$4:$M$212,MATCH($A24 &amp; T$4, Inputs!$E$4:$E$212,0), MATCH($B24,Inputs!$F$2:$M$2,0))</f>
        <v>42.002504465978014</v>
      </c>
      <c r="U24" s="119">
        <f>INDEX(Inputs!$F$4:$M$212,MATCH($A24 &amp; U$4, Inputs!$E$4:$E$212,0), MATCH($B24,Inputs!$F$2:$M$2,0))</f>
        <v>83004</v>
      </c>
      <c r="V24" s="120">
        <f>INDEX(Inputs!$F$4:$M$212,MATCH($A24 &amp; V$4, Inputs!$E$4:$E$212,0), MATCH($B24,Inputs!$F$2:$M$2,0))</f>
        <v>1.0780076388346524</v>
      </c>
      <c r="W24" s="120">
        <f>INDEX(Inputs!$F$4:$M$212,MATCH($A24 &amp; W$4, Inputs!$E$4:$E$212,0), MATCH($B24,Inputs!$F$2:$M$2,0))</f>
        <v>1.4735636019048211</v>
      </c>
      <c r="X24" s="120">
        <f>INDEX(Inputs!$F$4:$M$212,MATCH($A24 &amp; X$4, Inputs!$E$4:$E$212,0), MATCH($B24,Inputs!$F$2:$M$2,0))</f>
        <v>42.650643528116753</v>
      </c>
      <c r="Y24" s="120">
        <f>INDEX(Inputs!$F$4:$M$212,MATCH($A24 &amp; Y$4, Inputs!$E$4:$E$212,0), MATCH($B24,Inputs!$F$2:$M$2,0))</f>
        <v>89.458539635967725</v>
      </c>
      <c r="Z24" s="119">
        <f>INDEX(Inputs!$F$4:$M$212,MATCH($A24 &amp; Z$4, Inputs!$E$4:$E$212,0), MATCH($B24,Inputs!$F$2:$M$2,0))</f>
        <v>1730.5644005843305</v>
      </c>
      <c r="AA24" s="121">
        <f>INDEX(Inputs!$F$4:$M$212,MATCH($A24 &amp; AA$4, Inputs!$E$4:$E$212,0), MATCH($B24,Inputs!$F$2:$M$2,0))</f>
        <v>1.7624730527146415E-4</v>
      </c>
      <c r="AB24" s="107"/>
      <c r="AC24" s="107"/>
    </row>
    <row r="25" spans="1:29" x14ac:dyDescent="0.3">
      <c r="A25" s="100" t="str">
        <f>'Actual costs'!A25</f>
        <v>NWT</v>
      </c>
      <c r="B25" s="100">
        <f>'Actual costs'!B25</f>
        <v>2015</v>
      </c>
      <c r="C25" s="100" t="str">
        <f>'Actual costs'!C25</f>
        <v>NWT15</v>
      </c>
      <c r="D25" s="123">
        <f t="shared" si="1"/>
        <v>14.993080042273936</v>
      </c>
      <c r="E25" s="123">
        <f t="shared" si="2"/>
        <v>11.252868199676122</v>
      </c>
      <c r="F25" s="123">
        <f t="shared" si="3"/>
        <v>13.177708099101382</v>
      </c>
      <c r="G25" s="123">
        <f t="shared" si="4"/>
        <v>5.1258040116955339</v>
      </c>
      <c r="H25" s="123">
        <f t="shared" si="5"/>
        <v>3.7402118425978146</v>
      </c>
      <c r="I25" s="123">
        <f t="shared" si="6"/>
        <v>7.4438277946621612E-2</v>
      </c>
      <c r="J25" s="123">
        <f t="shared" si="7"/>
        <v>1.4432281176858428</v>
      </c>
      <c r="K25" s="123">
        <f t="shared" si="8"/>
        <v>44.590587945037626</v>
      </c>
      <c r="L25" s="123">
        <f t="shared" si="9"/>
        <v>89.832921140475435</v>
      </c>
      <c r="M25" s="123">
        <f t="shared" si="10"/>
        <v>7.462344093073491</v>
      </c>
      <c r="N25" s="123">
        <f t="shared" si="11"/>
        <v>55.68657936342882</v>
      </c>
      <c r="O25" s="123">
        <f t="shared" si="12"/>
        <v>-8.6527207385461846</v>
      </c>
      <c r="P25" s="119">
        <f>INDEX(Inputs!$F$4:$M$212,MATCH($A25 &amp; P$4, Inputs!$E$4:$E$212,0), MATCH($B25,Inputs!$F$2:$M$2,0))</f>
        <v>3246474</v>
      </c>
      <c r="Q25" s="119">
        <f>INDEX(Inputs!$F$4:$M$212,MATCH($A25 &amp; Q$4, Inputs!$E$4:$E$212,0), MATCH($B25,Inputs!$F$2:$M$2,0))</f>
        <v>77100.743257196998</v>
      </c>
      <c r="R25" s="119">
        <f>INDEX(Inputs!$F$4:$M$212,MATCH($A25 &amp; R$4, Inputs!$E$4:$E$212,0), MATCH($B25,Inputs!$F$2:$M$2,0))</f>
        <v>528452.44496618805</v>
      </c>
      <c r="S25" s="119">
        <f>INDEX(Inputs!$F$4:$M$212,MATCH($A25 &amp; S$4, Inputs!$E$4:$E$212,0), MATCH($B25,Inputs!$F$2:$M$2,0))</f>
        <v>168.30941000000001</v>
      </c>
      <c r="T25" s="119">
        <f>INDEX(Inputs!$F$4:$M$212,MATCH($A25 &amp; T$4, Inputs!$E$4:$E$212,0), MATCH($B25,Inputs!$F$2:$M$2,0))</f>
        <v>42.106909257284713</v>
      </c>
      <c r="U25" s="119">
        <f>INDEX(Inputs!$F$4:$M$212,MATCH($A25 &amp; U$4, Inputs!$E$4:$E$212,0), MATCH($B25,Inputs!$F$2:$M$2,0))</f>
        <v>83059</v>
      </c>
      <c r="V25" s="120">
        <f>INDEX(Inputs!$F$4:$M$212,MATCH($A25 &amp; V$4, Inputs!$E$4:$E$212,0), MATCH($B25,Inputs!$F$2:$M$2,0))</f>
        <v>1.0772788496075467</v>
      </c>
      <c r="W25" s="120">
        <f>INDEX(Inputs!$F$4:$M$212,MATCH($A25 &amp; W$4, Inputs!$E$4:$E$212,0), MATCH($B25,Inputs!$F$2:$M$2,0))</f>
        <v>1.4432281176858428</v>
      </c>
      <c r="X25" s="120">
        <f>INDEX(Inputs!$F$4:$M$212,MATCH($A25 &amp; X$4, Inputs!$E$4:$E$212,0), MATCH($B25,Inputs!$F$2:$M$2,0))</f>
        <v>44.590587945037626</v>
      </c>
      <c r="Y25" s="120">
        <f>INDEX(Inputs!$F$4:$M$212,MATCH($A25 &amp; Y$4, Inputs!$E$4:$E$212,0), MATCH($B25,Inputs!$F$2:$M$2,0))</f>
        <v>89.832921140475435</v>
      </c>
      <c r="Z25" s="119">
        <f>INDEX(Inputs!$F$4:$M$212,MATCH($A25 &amp; Z$4, Inputs!$E$4:$E$212,0), MATCH($B25,Inputs!$F$2:$M$2,0))</f>
        <v>1741.2248704255971</v>
      </c>
      <c r="AA25" s="121">
        <f>INDEX(Inputs!$F$4:$M$212,MATCH($A25 &amp; AA$4, Inputs!$E$4:$E$212,0), MATCH($B25,Inputs!$F$2:$M$2,0))</f>
        <v>1.7465102138504728E-4</v>
      </c>
      <c r="AB25" s="107"/>
      <c r="AC25" s="107"/>
    </row>
    <row r="26" spans="1:29" x14ac:dyDescent="0.3">
      <c r="A26" s="100" t="str">
        <f>'Actual costs'!A26</f>
        <v>NWT</v>
      </c>
      <c r="B26" s="100">
        <f>'Actual costs'!B26</f>
        <v>2016</v>
      </c>
      <c r="C26" s="100" t="str">
        <f>'Actual costs'!C26</f>
        <v>NWT16</v>
      </c>
      <c r="D26" s="123">
        <f t="shared" si="1"/>
        <v>14.999792615735148</v>
      </c>
      <c r="E26" s="123">
        <f t="shared" si="2"/>
        <v>11.254055716431351</v>
      </c>
      <c r="F26" s="123">
        <f t="shared" si="3"/>
        <v>13.172318797989352</v>
      </c>
      <c r="G26" s="123">
        <f t="shared" si="4"/>
        <v>5.2208962195794522</v>
      </c>
      <c r="H26" s="123">
        <f t="shared" si="5"/>
        <v>3.7457368993037958</v>
      </c>
      <c r="I26" s="123">
        <f t="shared" si="6"/>
        <v>7.382849672495681E-2</v>
      </c>
      <c r="J26" s="123">
        <f t="shared" si="7"/>
        <v>1.4555159160468507</v>
      </c>
      <c r="K26" s="123">
        <f t="shared" si="8"/>
        <v>43.807808260874971</v>
      </c>
      <c r="L26" s="123">
        <f t="shared" si="9"/>
        <v>89.655302762258785</v>
      </c>
      <c r="M26" s="123">
        <f t="shared" si="10"/>
        <v>7.4737717631042102</v>
      </c>
      <c r="N26" s="123">
        <f t="shared" si="11"/>
        <v>55.857264366973816</v>
      </c>
      <c r="O26" s="123">
        <f t="shared" si="12"/>
        <v>-8.657671197013995</v>
      </c>
      <c r="P26" s="119">
        <f>INDEX(Inputs!$F$4:$M$212,MATCH($A26 &amp; P$4, Inputs!$E$4:$E$212,0), MATCH($B26,Inputs!$F$2:$M$2,0))</f>
        <v>3268339.5</v>
      </c>
      <c r="Q26" s="119">
        <f>INDEX(Inputs!$F$4:$M$212,MATCH($A26 &amp; Q$4, Inputs!$E$4:$E$212,0), MATCH($B26,Inputs!$F$2:$M$2,0))</f>
        <v>77192.356066762703</v>
      </c>
      <c r="R26" s="119">
        <f>INDEX(Inputs!$F$4:$M$212,MATCH($A26 &amp; R$4, Inputs!$E$4:$E$212,0), MATCH($B26,Inputs!$F$2:$M$2,0))</f>
        <v>525612.11618507898</v>
      </c>
      <c r="S26" s="119">
        <f>INDEX(Inputs!$F$4:$M$212,MATCH($A26 &amp; S$4, Inputs!$E$4:$E$212,0), MATCH($B26,Inputs!$F$2:$M$2,0))</f>
        <v>185.1</v>
      </c>
      <c r="T26" s="119">
        <f>INDEX(Inputs!$F$4:$M$212,MATCH($A26 &amp; T$4, Inputs!$E$4:$E$212,0), MATCH($B26,Inputs!$F$2:$M$2,0))</f>
        <v>42.340196186954756</v>
      </c>
      <c r="U26" s="119">
        <f>INDEX(Inputs!$F$4:$M$212,MATCH($A26 &amp; U$4, Inputs!$E$4:$E$212,0), MATCH($B26,Inputs!$F$2:$M$2,0))</f>
        <v>83107</v>
      </c>
      <c r="V26" s="120">
        <f>INDEX(Inputs!$F$4:$M$212,MATCH($A26 &amp; V$4, Inputs!$E$4:$E$212,0), MATCH($B26,Inputs!$F$2:$M$2,0))</f>
        <v>1.0766221454378435</v>
      </c>
      <c r="W26" s="120">
        <f>INDEX(Inputs!$F$4:$M$212,MATCH($A26 &amp; W$4, Inputs!$E$4:$E$212,0), MATCH($B26,Inputs!$F$2:$M$2,0))</f>
        <v>1.4555159160468507</v>
      </c>
      <c r="X26" s="120">
        <f>INDEX(Inputs!$F$4:$M$212,MATCH($A26 &amp; X$4, Inputs!$E$4:$E$212,0), MATCH($B26,Inputs!$F$2:$M$2,0))</f>
        <v>43.807808260874971</v>
      </c>
      <c r="Y26" s="120">
        <f>INDEX(Inputs!$F$4:$M$212,MATCH($A26 &amp; Y$4, Inputs!$E$4:$E$212,0), MATCH($B26,Inputs!$F$2:$M$2,0))</f>
        <v>89.655302762258785</v>
      </c>
      <c r="Z26" s="119">
        <f>INDEX(Inputs!$F$4:$M$212,MATCH($A26 &amp; Z$4, Inputs!$E$4:$E$212,0), MATCH($B26,Inputs!$F$2:$M$2,0))</f>
        <v>1761.2371427305172</v>
      </c>
      <c r="AA26" s="121">
        <f>INDEX(Inputs!$F$4:$M$212,MATCH($A26 &amp; AA$4, Inputs!$E$4:$E$212,0), MATCH($B26,Inputs!$F$2:$M$2,0))</f>
        <v>1.7378855531991093E-4</v>
      </c>
      <c r="AB26" s="107"/>
      <c r="AC26" s="107"/>
    </row>
    <row r="27" spans="1:29" x14ac:dyDescent="0.3">
      <c r="A27" s="100" t="str">
        <f>'Actual costs'!A27</f>
        <v>NWT</v>
      </c>
      <c r="B27" s="100">
        <f>'Actual costs'!B27</f>
        <v>2017</v>
      </c>
      <c r="C27" s="100" t="str">
        <f>'Actual costs'!C27</f>
        <v>NWT17</v>
      </c>
      <c r="D27" s="123">
        <f t="shared" si="1"/>
        <v>15.006304197358059</v>
      </c>
      <c r="E27" s="123">
        <f t="shared" si="2"/>
        <v>11.255850189111348</v>
      </c>
      <c r="F27" s="123">
        <f t="shared" si="3"/>
        <v>13.195072585673008</v>
      </c>
      <c r="G27" s="123">
        <f t="shared" si="4"/>
        <v>5.2433330582152768</v>
      </c>
      <c r="H27" s="123">
        <f t="shared" si="5"/>
        <v>3.7504540082467117</v>
      </c>
      <c r="I27" s="123">
        <f t="shared" si="6"/>
        <v>8.3478804561965644E-2</v>
      </c>
      <c r="J27" s="123">
        <f t="shared" si="7"/>
        <v>1.4217100889986023</v>
      </c>
      <c r="K27" s="123">
        <f t="shared" si="8"/>
        <v>44.540434961032297</v>
      </c>
      <c r="L27" s="123">
        <f t="shared" si="9"/>
        <v>89.565314013525011</v>
      </c>
      <c r="M27" s="123">
        <f t="shared" si="10"/>
        <v>7.4864612170700164</v>
      </c>
      <c r="N27" s="123">
        <f t="shared" si="11"/>
        <v>56.047101554693469</v>
      </c>
      <c r="O27" s="123">
        <f t="shared" si="12"/>
        <v>-8.6659448936303072</v>
      </c>
      <c r="P27" s="119">
        <f>INDEX(Inputs!$F$4:$M$212,MATCH($A27 &amp; P$4, Inputs!$E$4:$E$212,0), MATCH($B27,Inputs!$F$2:$M$2,0))</f>
        <v>3289691</v>
      </c>
      <c r="Q27" s="119">
        <f>INDEX(Inputs!$F$4:$M$212,MATCH($A27 &amp; Q$4, Inputs!$E$4:$E$212,0), MATCH($B27,Inputs!$F$2:$M$2,0))</f>
        <v>77331</v>
      </c>
      <c r="R27" s="119">
        <f>INDEX(Inputs!$F$4:$M$212,MATCH($A27 &amp; R$4, Inputs!$E$4:$E$212,0), MATCH($B27,Inputs!$F$2:$M$2,0))</f>
        <v>537708.88442341401</v>
      </c>
      <c r="S27" s="119">
        <f>INDEX(Inputs!$F$4:$M$212,MATCH($A27 &amp; S$4, Inputs!$E$4:$E$212,0), MATCH($B27,Inputs!$F$2:$M$2,0))</f>
        <v>189.3</v>
      </c>
      <c r="T27" s="119">
        <f>INDEX(Inputs!$F$4:$M$212,MATCH($A27 &amp; T$4, Inputs!$E$4:$E$212,0), MATCH($B27,Inputs!$F$2:$M$2,0))</f>
        <v>42.540391304910059</v>
      </c>
      <c r="U27" s="119">
        <f>INDEX(Inputs!$F$4:$M$212,MATCH($A27 &amp; U$4, Inputs!$E$4:$E$212,0), MATCH($B27,Inputs!$F$2:$M$2,0))</f>
        <v>84063.604999999996</v>
      </c>
      <c r="V27" s="120">
        <f>INDEX(Inputs!$F$4:$M$212,MATCH($A27 &amp; V$4, Inputs!$E$4:$E$212,0), MATCH($B27,Inputs!$F$2:$M$2,0))</f>
        <v>1.0870621742897415</v>
      </c>
      <c r="W27" s="120">
        <f>INDEX(Inputs!$F$4:$M$212,MATCH($A27 &amp; W$4, Inputs!$E$4:$E$212,0), MATCH($B27,Inputs!$F$2:$M$2,0))</f>
        <v>1.4217100889986023</v>
      </c>
      <c r="X27" s="120">
        <f>INDEX(Inputs!$F$4:$M$212,MATCH($A27 &amp; X$4, Inputs!$E$4:$E$212,0), MATCH($B27,Inputs!$F$2:$M$2,0))</f>
        <v>44.540434961032297</v>
      </c>
      <c r="Y27" s="120">
        <f>INDEX(Inputs!$F$4:$M$212,MATCH($A27 &amp; Y$4, Inputs!$E$4:$E$212,0), MATCH($B27,Inputs!$F$2:$M$2,0))</f>
        <v>89.565314013525011</v>
      </c>
      <c r="Z27" s="119">
        <f>INDEX(Inputs!$F$4:$M$212,MATCH($A27 &amp; Z$4, Inputs!$E$4:$E$212,0), MATCH($B27,Inputs!$F$2:$M$2,0))</f>
        <v>1783.728681245012</v>
      </c>
      <c r="AA27" s="121">
        <f>INDEX(Inputs!$F$4:$M$212,MATCH($A27 &amp; AA$4, Inputs!$E$4:$E$212,0), MATCH($B27,Inputs!$F$2:$M$2,0))</f>
        <v>1.7235661343269017E-4</v>
      </c>
      <c r="AB27" s="107"/>
      <c r="AC27" s="107"/>
    </row>
    <row r="28" spans="1:29" x14ac:dyDescent="0.3">
      <c r="A28" s="100" t="str">
        <f>'Actual costs'!A28</f>
        <v>NWT</v>
      </c>
      <c r="B28" s="100">
        <f>'Actual costs'!B28</f>
        <v>2018</v>
      </c>
      <c r="C28" s="100" t="str">
        <f>'Actual costs'!C28</f>
        <v>NWT18</v>
      </c>
      <c r="D28" s="123">
        <f t="shared" si="1"/>
        <v>15.014168764802195</v>
      </c>
      <c r="E28" s="123">
        <f t="shared" si="2"/>
        <v>11.255953635157862</v>
      </c>
      <c r="F28" s="123">
        <f t="shared" si="3"/>
        <v>13.212007883005363</v>
      </c>
      <c r="G28" s="123">
        <f t="shared" si="4"/>
        <v>5.2480761501112898</v>
      </c>
      <c r="H28" s="123">
        <f t="shared" si="5"/>
        <v>3.7582151296443338</v>
      </c>
      <c r="I28" s="123">
        <f t="shared" si="6"/>
        <v>0.14365754440168488</v>
      </c>
      <c r="J28" s="123">
        <f t="shared" si="7"/>
        <v>1.3858741204247618</v>
      </c>
      <c r="K28" s="123">
        <f t="shared" si="8"/>
        <v>45.452943070143789</v>
      </c>
      <c r="L28" s="123">
        <f t="shared" si="9"/>
        <v>89.490361027472048</v>
      </c>
      <c r="M28" s="123">
        <f t="shared" si="10"/>
        <v>7.4928849568829339</v>
      </c>
      <c r="N28" s="123">
        <f t="shared" si="11"/>
        <v>56.143324977082564</v>
      </c>
      <c r="O28" s="123">
        <f t="shared" si="12"/>
        <v>-8.6720473460810439</v>
      </c>
      <c r="P28" s="119">
        <f>INDEX(Inputs!$F$4:$M$212,MATCH($A28 &amp; P$4, Inputs!$E$4:$E$212,0), MATCH($B28,Inputs!$F$2:$M$2,0))</f>
        <v>3315665</v>
      </c>
      <c r="Q28" s="119">
        <f>INDEX(Inputs!$F$4:$M$212,MATCH($A28 &amp; Q$4, Inputs!$E$4:$E$212,0), MATCH($B28,Inputs!$F$2:$M$2,0))</f>
        <v>77339</v>
      </c>
      <c r="R28" s="119">
        <f>INDEX(Inputs!$F$4:$M$212,MATCH($A28 &amp; R$4, Inputs!$E$4:$E$212,0), MATCH($B28,Inputs!$F$2:$M$2,0))</f>
        <v>546892.69000325003</v>
      </c>
      <c r="S28" s="119">
        <f>INDEX(Inputs!$F$4:$M$212,MATCH($A28 &amp; S$4, Inputs!$E$4:$E$212,0), MATCH($B28,Inputs!$F$2:$M$2,0))</f>
        <v>190.2</v>
      </c>
      <c r="T28" s="119">
        <f>INDEX(Inputs!$F$4:$M$212,MATCH($A28 &amp; T$4, Inputs!$E$4:$E$212,0), MATCH($B28,Inputs!$F$2:$M$2,0))</f>
        <v>42.871836977462856</v>
      </c>
      <c r="U28" s="119">
        <f>INDEX(Inputs!$F$4:$M$212,MATCH($A28 &amp; U$4, Inputs!$E$4:$E$212,0), MATCH($B28,Inputs!$F$2:$M$2,0))</f>
        <v>89287</v>
      </c>
      <c r="V28" s="120">
        <f>INDEX(Inputs!$F$4:$M$212,MATCH($A28 &amp; V$4, Inputs!$E$4:$E$212,0), MATCH($B28,Inputs!$F$2:$M$2,0))</f>
        <v>1.1544886797088145</v>
      </c>
      <c r="W28" s="120">
        <f>INDEX(Inputs!$F$4:$M$212,MATCH($A28 &amp; W$4, Inputs!$E$4:$E$212,0), MATCH($B28,Inputs!$F$2:$M$2,0))</f>
        <v>1.3858741204247618</v>
      </c>
      <c r="X28" s="120">
        <f>INDEX(Inputs!$F$4:$M$212,MATCH($A28 &amp; X$4, Inputs!$E$4:$E$212,0), MATCH($B28,Inputs!$F$2:$M$2,0))</f>
        <v>45.452943070143789</v>
      </c>
      <c r="Y28" s="120">
        <f>INDEX(Inputs!$F$4:$M$212,MATCH($A28 &amp; Y$4, Inputs!$E$4:$E$212,0), MATCH($B28,Inputs!$F$2:$M$2,0))</f>
        <v>89.490361027472048</v>
      </c>
      <c r="Z28" s="119">
        <f>INDEX(Inputs!$F$4:$M$212,MATCH($A28 &amp; Z$4, Inputs!$E$4:$E$212,0), MATCH($B28,Inputs!$F$2:$M$2,0))</f>
        <v>1795.2237713961256</v>
      </c>
      <c r="AA28" s="121">
        <f>INDEX(Inputs!$F$4:$M$212,MATCH($A28 &amp; AA$4, Inputs!$E$4:$E$212,0), MATCH($B28,Inputs!$F$2:$M$2,0))</f>
        <v>1.7130801815020517E-4</v>
      </c>
      <c r="AB28" s="107"/>
      <c r="AC28" s="107"/>
    </row>
    <row r="29" spans="1:29" x14ac:dyDescent="0.3">
      <c r="A29" s="100" t="str">
        <f>'Actual costs'!A29</f>
        <v>NWT</v>
      </c>
      <c r="B29" s="100">
        <f>'Actual costs'!B29</f>
        <v>2019</v>
      </c>
      <c r="C29" s="100" t="str">
        <f>'Actual costs'!C29</f>
        <v>NWT19</v>
      </c>
      <c r="D29" s="123">
        <f t="shared" si="1"/>
        <v>15.022089862415475</v>
      </c>
      <c r="E29" s="123">
        <f t="shared" si="2"/>
        <v>11.270726507120859</v>
      </c>
      <c r="F29" s="123">
        <f t="shared" si="3"/>
        <v>13.218185156143999</v>
      </c>
      <c r="G29" s="123">
        <f t="shared" si="4"/>
        <v>5.2796441012824156</v>
      </c>
      <c r="H29" s="123">
        <f t="shared" si="5"/>
        <v>3.7513633552946164</v>
      </c>
      <c r="I29" s="123">
        <f t="shared" si="6"/>
        <v>0.22522572404165822</v>
      </c>
      <c r="J29" s="123">
        <f t="shared" si="7"/>
        <v>1.3650600194058939</v>
      </c>
      <c r="K29" s="123">
        <f t="shared" si="8"/>
        <v>46.538156165614851</v>
      </c>
      <c r="L29" s="123">
        <f t="shared" si="9"/>
        <v>89.558952241014268</v>
      </c>
      <c r="M29" s="123">
        <f t="shared" si="10"/>
        <v>7.4971046214128307</v>
      </c>
      <c r="N29" s="123">
        <f t="shared" si="11"/>
        <v>56.206577704409625</v>
      </c>
      <c r="O29" s="123">
        <f t="shared" si="12"/>
        <v>-8.6782094282891453</v>
      </c>
      <c r="P29" s="119">
        <f>INDEX(Inputs!$F$4:$M$212,MATCH($A29 &amp; P$4, Inputs!$E$4:$E$212,0), MATCH($B29,Inputs!$F$2:$M$2,0))</f>
        <v>3342033</v>
      </c>
      <c r="Q29" s="119">
        <f>INDEX(Inputs!$F$4:$M$212,MATCH($A29 &amp; Q$4, Inputs!$E$4:$E$212,0), MATCH($B29,Inputs!$F$2:$M$2,0))</f>
        <v>78490</v>
      </c>
      <c r="R29" s="119">
        <f>INDEX(Inputs!$F$4:$M$212,MATCH($A29 &amp; R$4, Inputs!$E$4:$E$212,0), MATCH($B29,Inputs!$F$2:$M$2,0))</f>
        <v>550281.45140341995</v>
      </c>
      <c r="S29" s="119">
        <f>INDEX(Inputs!$F$4:$M$212,MATCH($A29 &amp; S$4, Inputs!$E$4:$E$212,0), MATCH($B29,Inputs!$F$2:$M$2,0))</f>
        <v>196.3</v>
      </c>
      <c r="T29" s="119">
        <f>INDEX(Inputs!$F$4:$M$212,MATCH($A29 &amp; T$4, Inputs!$E$4:$E$212,0), MATCH($B29,Inputs!$F$2:$M$2,0))</f>
        <v>42.579092878073638</v>
      </c>
      <c r="U29" s="119">
        <f>INDEX(Inputs!$F$4:$M$212,MATCH($A29 &amp; U$4, Inputs!$E$4:$E$212,0), MATCH($B29,Inputs!$F$2:$M$2,0))</f>
        <v>98317</v>
      </c>
      <c r="V29" s="120">
        <f>INDEX(Inputs!$F$4:$M$212,MATCH($A29 &amp; V$4, Inputs!$E$4:$E$212,0), MATCH($B29,Inputs!$F$2:$M$2,0))</f>
        <v>1.2526054274429863</v>
      </c>
      <c r="W29" s="120">
        <f>INDEX(Inputs!$F$4:$M$212,MATCH($A29 &amp; W$4, Inputs!$E$4:$E$212,0), MATCH($B29,Inputs!$F$2:$M$2,0))</f>
        <v>1.3650600194058939</v>
      </c>
      <c r="X29" s="120">
        <f>INDEX(Inputs!$F$4:$M$212,MATCH($A29 &amp; X$4, Inputs!$E$4:$E$212,0), MATCH($B29,Inputs!$F$2:$M$2,0))</f>
        <v>46.538156165614851</v>
      </c>
      <c r="Y29" s="120">
        <f>INDEX(Inputs!$F$4:$M$212,MATCH($A29 &amp; Y$4, Inputs!$E$4:$E$212,0), MATCH($B29,Inputs!$F$2:$M$2,0))</f>
        <v>89.558952241014268</v>
      </c>
      <c r="Z29" s="119">
        <f>INDEX(Inputs!$F$4:$M$212,MATCH($A29 &amp; Z$4, Inputs!$E$4:$E$212,0), MATCH($B29,Inputs!$F$2:$M$2,0))</f>
        <v>1802.8150184616343</v>
      </c>
      <c r="AA29" s="121">
        <f>INDEX(Inputs!$F$4:$M$212,MATCH($A29 &amp; AA$4, Inputs!$E$4:$E$212,0), MATCH($B29,Inputs!$F$2:$M$2,0))</f>
        <v>1.7025564977964013E-4</v>
      </c>
      <c r="AB29" s="107"/>
      <c r="AC29" s="107"/>
    </row>
    <row r="30" spans="1:29" x14ac:dyDescent="0.3">
      <c r="A30" s="100" t="str">
        <f>'Actual costs'!A30</f>
        <v>SRN</v>
      </c>
      <c r="B30" s="100">
        <f>'Actual costs'!B30</f>
        <v>2012</v>
      </c>
      <c r="C30" s="100" t="str">
        <f>'Actual costs'!C30</f>
        <v>SRN12</v>
      </c>
      <c r="D30" s="123">
        <f t="shared" si="1"/>
        <v>14.453629426084673</v>
      </c>
      <c r="E30" s="123">
        <f t="shared" si="2"/>
        <v>10.569203411162555</v>
      </c>
      <c r="F30" s="123">
        <f t="shared" si="3"/>
        <v>12.478132531583498</v>
      </c>
      <c r="G30" s="123">
        <f t="shared" si="4"/>
        <v>4.6204232640758924</v>
      </c>
      <c r="H30" s="123">
        <f t="shared" si="5"/>
        <v>3.8844260149221181</v>
      </c>
      <c r="I30" s="123">
        <f t="shared" si="6"/>
        <v>1.107005191224179</v>
      </c>
      <c r="J30" s="123">
        <f t="shared" si="7"/>
        <v>2.8385904022656931</v>
      </c>
      <c r="K30" s="123">
        <f t="shared" si="8"/>
        <v>11.812449886633706</v>
      </c>
      <c r="L30" s="123">
        <f t="shared" si="9"/>
        <v>80.764031405469325</v>
      </c>
      <c r="M30" s="123">
        <f t="shared" si="10"/>
        <v>7.2479943069345412</v>
      </c>
      <c r="N30" s="123">
        <f t="shared" si="11"/>
        <v>52.533421473355517</v>
      </c>
      <c r="O30" s="123">
        <f t="shared" si="12"/>
        <v>-8.5428327820441456</v>
      </c>
      <c r="P30" s="119">
        <f>INDEX(Inputs!$F$4:$M$212,MATCH($A30 &amp; P$4, Inputs!$E$4:$E$212,0), MATCH($B30,Inputs!$F$2:$M$2,0))</f>
        <v>1892916.70205859</v>
      </c>
      <c r="Q30" s="119">
        <f>INDEX(Inputs!$F$4:$M$212,MATCH($A30 &amp; Q$4, Inputs!$E$4:$E$212,0), MATCH($B30,Inputs!$F$2:$M$2,0))</f>
        <v>38917.660000000003</v>
      </c>
      <c r="R30" s="119">
        <f>INDEX(Inputs!$F$4:$M$212,MATCH($A30 &amp; R$4, Inputs!$E$4:$E$212,0), MATCH($B30,Inputs!$F$2:$M$2,0))</f>
        <v>262533.12186399999</v>
      </c>
      <c r="S30" s="119">
        <f>INDEX(Inputs!$F$4:$M$212,MATCH($A30 &amp; S$4, Inputs!$E$4:$E$212,0), MATCH($B30,Inputs!$F$2:$M$2,0))</f>
        <v>101.53700000000001</v>
      </c>
      <c r="T30" s="119">
        <f>INDEX(Inputs!$F$4:$M$212,MATCH($A30 &amp; T$4, Inputs!$E$4:$E$212,0), MATCH($B30,Inputs!$F$2:$M$2,0))</f>
        <v>48.639016376076817</v>
      </c>
      <c r="U30" s="119">
        <f>INDEX(Inputs!$F$4:$M$212,MATCH($A30 &amp; U$4, Inputs!$E$4:$E$212,0), MATCH($B30,Inputs!$F$2:$M$2,0))</f>
        <v>117737</v>
      </c>
      <c r="V30" s="120">
        <f>INDEX(Inputs!$F$4:$M$212,MATCH($A30 &amp; V$4, Inputs!$E$4:$E$212,0), MATCH($B30,Inputs!$F$2:$M$2,0))</f>
        <v>3.0252846651109033</v>
      </c>
      <c r="W30" s="120">
        <f>INDEX(Inputs!$F$4:$M$212,MATCH($A30 &amp; W$4, Inputs!$E$4:$E$212,0), MATCH($B30,Inputs!$F$2:$M$2,0))</f>
        <v>2.8385904022656931</v>
      </c>
      <c r="X30" s="120">
        <f>INDEX(Inputs!$F$4:$M$212,MATCH($A30 &amp; X$4, Inputs!$E$4:$E$212,0), MATCH($B30,Inputs!$F$2:$M$2,0))</f>
        <v>11.812449886633706</v>
      </c>
      <c r="Y30" s="120">
        <f>INDEX(Inputs!$F$4:$M$212,MATCH($A30 &amp; Y$4, Inputs!$E$4:$E$212,0), MATCH($B30,Inputs!$F$2:$M$2,0))</f>
        <v>80.764031405469325</v>
      </c>
      <c r="Z30" s="119">
        <f>INDEX(Inputs!$F$4:$M$212,MATCH($A30 &amp; Z$4, Inputs!$E$4:$E$212,0), MATCH($B30,Inputs!$F$2:$M$2,0))</f>
        <v>1405.2834524479917</v>
      </c>
      <c r="AA30" s="121">
        <f>INDEX(Inputs!$F$4:$M$212,MATCH($A30 &amp; AA$4, Inputs!$E$4:$E$212,0), MATCH($B30,Inputs!$F$2:$M$2,0))</f>
        <v>1.9493726247895858E-4</v>
      </c>
      <c r="AB30" s="107"/>
      <c r="AC30" s="107"/>
    </row>
    <row r="31" spans="1:29" x14ac:dyDescent="0.3">
      <c r="A31" s="100" t="str">
        <f>'Actual costs'!A31</f>
        <v>SRN</v>
      </c>
      <c r="B31" s="100">
        <f>'Actual costs'!B31</f>
        <v>2013</v>
      </c>
      <c r="C31" s="100" t="str">
        <f>'Actual costs'!C31</f>
        <v>SRN13</v>
      </c>
      <c r="D31" s="123">
        <f t="shared" si="1"/>
        <v>14.465338879430377</v>
      </c>
      <c r="E31" s="123">
        <f t="shared" si="2"/>
        <v>10.57486574878649</v>
      </c>
      <c r="F31" s="123">
        <f t="shared" si="3"/>
        <v>12.548569238762804</v>
      </c>
      <c r="G31" s="123">
        <f t="shared" si="4"/>
        <v>4.6033785820237414</v>
      </c>
      <c r="H31" s="123">
        <f t="shared" si="5"/>
        <v>3.8904731306438878</v>
      </c>
      <c r="I31" s="123">
        <f t="shared" si="6"/>
        <v>1.1030740296196302</v>
      </c>
      <c r="J31" s="123">
        <f t="shared" si="7"/>
        <v>2.644655280178009</v>
      </c>
      <c r="K31" s="123">
        <f t="shared" si="8"/>
        <v>11.281823413053948</v>
      </c>
      <c r="L31" s="123">
        <f t="shared" si="9"/>
        <v>81.726009339741495</v>
      </c>
      <c r="M31" s="123">
        <f t="shared" si="10"/>
        <v>7.2561685041033792</v>
      </c>
      <c r="N31" s="123">
        <f t="shared" si="11"/>
        <v>52.651981359941871</v>
      </c>
      <c r="O31" s="123">
        <f t="shared" si="12"/>
        <v>-8.5572559412614453</v>
      </c>
      <c r="P31" s="119">
        <f>INDEX(Inputs!$F$4:$M$212,MATCH($A31 &amp; P$4, Inputs!$E$4:$E$212,0), MATCH($B31,Inputs!$F$2:$M$2,0))</f>
        <v>1915212</v>
      </c>
      <c r="Q31" s="119">
        <f>INDEX(Inputs!$F$4:$M$212,MATCH($A31 &amp; Q$4, Inputs!$E$4:$E$212,0), MATCH($B31,Inputs!$F$2:$M$2,0))</f>
        <v>39138.6499999999</v>
      </c>
      <c r="R31" s="119">
        <f>INDEX(Inputs!$F$4:$M$212,MATCH($A31 &amp; R$4, Inputs!$E$4:$E$212,0), MATCH($B31,Inputs!$F$2:$M$2,0))</f>
        <v>281691.91107199999</v>
      </c>
      <c r="S31" s="119">
        <f>INDEX(Inputs!$F$4:$M$212,MATCH($A31 &amp; S$4, Inputs!$E$4:$E$212,0), MATCH($B31,Inputs!$F$2:$M$2,0))</f>
        <v>99.820999999999998</v>
      </c>
      <c r="T31" s="119">
        <f>INDEX(Inputs!$F$4:$M$212,MATCH($A31 &amp; T$4, Inputs!$E$4:$E$212,0), MATCH($B31,Inputs!$F$2:$M$2,0))</f>
        <v>48.934033238244162</v>
      </c>
      <c r="U31" s="119">
        <f>INDEX(Inputs!$F$4:$M$212,MATCH($A31 &amp; U$4, Inputs!$E$4:$E$212,0), MATCH($B31,Inputs!$F$2:$M$2,0))</f>
        <v>117941</v>
      </c>
      <c r="V31" s="120">
        <f>INDEX(Inputs!$F$4:$M$212,MATCH($A31 &amp; V$4, Inputs!$E$4:$E$212,0), MATCH($B31,Inputs!$F$2:$M$2,0))</f>
        <v>3.0134151280128543</v>
      </c>
      <c r="W31" s="120">
        <f>INDEX(Inputs!$F$4:$M$212,MATCH($A31 &amp; W$4, Inputs!$E$4:$E$212,0), MATCH($B31,Inputs!$F$2:$M$2,0))</f>
        <v>2.644655280178009</v>
      </c>
      <c r="X31" s="120">
        <f>INDEX(Inputs!$F$4:$M$212,MATCH($A31 &amp; X$4, Inputs!$E$4:$E$212,0), MATCH($B31,Inputs!$F$2:$M$2,0))</f>
        <v>11.281823413053948</v>
      </c>
      <c r="Y31" s="120">
        <f>INDEX(Inputs!$F$4:$M$212,MATCH($A31 &amp; Y$4, Inputs!$E$4:$E$212,0), MATCH($B31,Inputs!$F$2:$M$2,0))</f>
        <v>81.726009339741495</v>
      </c>
      <c r="Z31" s="119">
        <f>INDEX(Inputs!$F$4:$M$212,MATCH($A31 &amp; Z$4, Inputs!$E$4:$E$212,0), MATCH($B31,Inputs!$F$2:$M$2,0))</f>
        <v>1416.817593414155</v>
      </c>
      <c r="AA31" s="121">
        <f>INDEX(Inputs!$F$4:$M$212,MATCH($A31 &amp; AA$4, Inputs!$E$4:$E$212,0), MATCH($B31,Inputs!$F$2:$M$2,0))</f>
        <v>1.9214583033105474E-4</v>
      </c>
      <c r="AB31" s="107"/>
      <c r="AC31" s="107"/>
    </row>
    <row r="32" spans="1:29" x14ac:dyDescent="0.3">
      <c r="A32" s="100" t="str">
        <f>'Actual costs'!A32</f>
        <v>SRN</v>
      </c>
      <c r="B32" s="100">
        <f>'Actual costs'!B32</f>
        <v>2014</v>
      </c>
      <c r="C32" s="100" t="str">
        <f>'Actual costs'!C32</f>
        <v>SRN14</v>
      </c>
      <c r="D32" s="123">
        <f t="shared" si="1"/>
        <v>14.471896239024739</v>
      </c>
      <c r="E32" s="123">
        <f t="shared" si="2"/>
        <v>10.578263256215418</v>
      </c>
      <c r="F32" s="123">
        <f t="shared" si="3"/>
        <v>12.550013359279346</v>
      </c>
      <c r="G32" s="123">
        <f t="shared" si="4"/>
        <v>4.7212807126696497</v>
      </c>
      <c r="H32" s="123">
        <f t="shared" si="5"/>
        <v>3.8936329828093208</v>
      </c>
      <c r="I32" s="123">
        <f t="shared" si="6"/>
        <v>1.1078084676133131</v>
      </c>
      <c r="J32" s="123">
        <f t="shared" si="7"/>
        <v>2.6293691340127392</v>
      </c>
      <c r="K32" s="123">
        <f t="shared" si="8"/>
        <v>13.259651382404547</v>
      </c>
      <c r="L32" s="123">
        <f t="shared" si="9"/>
        <v>82.224461065464965</v>
      </c>
      <c r="M32" s="123">
        <f t="shared" si="10"/>
        <v>7.2605711107149862</v>
      </c>
      <c r="N32" s="123">
        <f t="shared" si="11"/>
        <v>52.715892853749047</v>
      </c>
      <c r="O32" s="123">
        <f t="shared" si="12"/>
        <v>-8.5638133008558075</v>
      </c>
      <c r="P32" s="119">
        <f>INDEX(Inputs!$F$4:$M$212,MATCH($A32 &amp; P$4, Inputs!$E$4:$E$212,0), MATCH($B32,Inputs!$F$2:$M$2,0))</f>
        <v>1927812</v>
      </c>
      <c r="Q32" s="119">
        <f>INDEX(Inputs!$F$4:$M$212,MATCH($A32 &amp; Q$4, Inputs!$E$4:$E$212,0), MATCH($B32,Inputs!$F$2:$M$2,0))</f>
        <v>39271.85</v>
      </c>
      <c r="R32" s="119">
        <f>INDEX(Inputs!$F$4:$M$212,MATCH($A32 &amp; R$4, Inputs!$E$4:$E$212,0), MATCH($B32,Inputs!$F$2:$M$2,0))</f>
        <v>282099.00201356498</v>
      </c>
      <c r="S32" s="119">
        <f>INDEX(Inputs!$F$4:$M$212,MATCH($A32 &amp; S$4, Inputs!$E$4:$E$212,0), MATCH($B32,Inputs!$F$2:$M$2,0))</f>
        <v>112.312</v>
      </c>
      <c r="T32" s="119">
        <f>INDEX(Inputs!$F$4:$M$212,MATCH($A32 &amp; T$4, Inputs!$E$4:$E$212,0), MATCH($B32,Inputs!$F$2:$M$2,0))</f>
        <v>49.088902101632598</v>
      </c>
      <c r="U32" s="119">
        <f>INDEX(Inputs!$F$4:$M$212,MATCH($A32 &amp; U$4, Inputs!$E$4:$E$212,0), MATCH($B32,Inputs!$F$2:$M$2,0))</f>
        <v>118904</v>
      </c>
      <c r="V32" s="120">
        <f>INDEX(Inputs!$F$4:$M$212,MATCH($A32 &amp; V$4, Inputs!$E$4:$E$212,0), MATCH($B32,Inputs!$F$2:$M$2,0))</f>
        <v>3.0277157811511302</v>
      </c>
      <c r="W32" s="120">
        <f>INDEX(Inputs!$F$4:$M$212,MATCH($A32 &amp; W$4, Inputs!$E$4:$E$212,0), MATCH($B32,Inputs!$F$2:$M$2,0))</f>
        <v>2.6293691340127392</v>
      </c>
      <c r="X32" s="120">
        <f>INDEX(Inputs!$F$4:$M$212,MATCH($A32 &amp; X$4, Inputs!$E$4:$E$212,0), MATCH($B32,Inputs!$F$2:$M$2,0))</f>
        <v>13.259651382404547</v>
      </c>
      <c r="Y32" s="120">
        <f>INDEX(Inputs!$F$4:$M$212,MATCH($A32 &amp; Y$4, Inputs!$E$4:$E$212,0), MATCH($B32,Inputs!$F$2:$M$2,0))</f>
        <v>82.224461065464965</v>
      </c>
      <c r="Z32" s="119">
        <f>INDEX(Inputs!$F$4:$M$212,MATCH($A32 &amp; Z$4, Inputs!$E$4:$E$212,0), MATCH($B32,Inputs!$F$2:$M$2,0))</f>
        <v>1423.0690351400897</v>
      </c>
      <c r="AA32" s="121">
        <f>INDEX(Inputs!$F$4:$M$212,MATCH($A32 &amp; AA$4, Inputs!$E$4:$E$212,0), MATCH($B32,Inputs!$F$2:$M$2,0))</f>
        <v>1.9088998304813955E-4</v>
      </c>
      <c r="AB32" s="107"/>
      <c r="AC32" s="107"/>
    </row>
    <row r="33" spans="1:29" x14ac:dyDescent="0.3">
      <c r="A33" s="100" t="str">
        <f>'Actual costs'!A33</f>
        <v>SRN</v>
      </c>
      <c r="B33" s="100">
        <f>'Actual costs'!B33</f>
        <v>2015</v>
      </c>
      <c r="C33" s="100" t="str">
        <f>'Actual costs'!C33</f>
        <v>SRN15</v>
      </c>
      <c r="D33" s="123">
        <f t="shared" si="1"/>
        <v>14.476797550123878</v>
      </c>
      <c r="E33" s="123">
        <f t="shared" si="2"/>
        <v>10.581843378372632</v>
      </c>
      <c r="F33" s="123">
        <f t="shared" si="3"/>
        <v>12.562838513544406</v>
      </c>
      <c r="G33" s="123">
        <f t="shared" si="4"/>
        <v>4.7502916534593957</v>
      </c>
      <c r="H33" s="123">
        <f t="shared" si="5"/>
        <v>3.894954171751245</v>
      </c>
      <c r="I33" s="123">
        <f t="shared" si="6"/>
        <v>1.1046992027614042</v>
      </c>
      <c r="J33" s="123">
        <f t="shared" si="7"/>
        <v>2.5930913374644837</v>
      </c>
      <c r="K33" s="123">
        <f t="shared" si="8"/>
        <v>13.137828964708909</v>
      </c>
      <c r="L33" s="123">
        <f t="shared" si="9"/>
        <v>82.496970186028946</v>
      </c>
      <c r="M33" s="123">
        <f t="shared" si="10"/>
        <v>7.2688430465371106</v>
      </c>
      <c r="N33" s="123">
        <f t="shared" si="11"/>
        <v>52.836079235190901</v>
      </c>
      <c r="O33" s="123">
        <f t="shared" si="12"/>
        <v>-8.5741642167225116</v>
      </c>
      <c r="P33" s="119">
        <f>INDEX(Inputs!$F$4:$M$212,MATCH($A33 &amp; P$4, Inputs!$E$4:$E$212,0), MATCH($B33,Inputs!$F$2:$M$2,0))</f>
        <v>1937283.99999999</v>
      </c>
      <c r="Q33" s="119">
        <f>INDEX(Inputs!$F$4:$M$212,MATCH($A33 &amp; Q$4, Inputs!$E$4:$E$212,0), MATCH($B33,Inputs!$F$2:$M$2,0))</f>
        <v>39412.699999999997</v>
      </c>
      <c r="R33" s="119">
        <f>INDEX(Inputs!$F$4:$M$212,MATCH($A33 &amp; R$4, Inputs!$E$4:$E$212,0), MATCH($B33,Inputs!$F$2:$M$2,0))</f>
        <v>285740.26520263398</v>
      </c>
      <c r="S33" s="119">
        <f>INDEX(Inputs!$F$4:$M$212,MATCH($A33 &amp; S$4, Inputs!$E$4:$E$212,0), MATCH($B33,Inputs!$F$2:$M$2,0))</f>
        <v>115.61799999999999</v>
      </c>
      <c r="T33" s="119">
        <f>INDEX(Inputs!$F$4:$M$212,MATCH($A33 &amp; T$4, Inputs!$E$4:$E$212,0), MATCH($B33,Inputs!$F$2:$M$2,0))</f>
        <v>49.153800678461259</v>
      </c>
      <c r="U33" s="119">
        <f>INDEX(Inputs!$F$4:$M$212,MATCH($A33 &amp; U$4, Inputs!$E$4:$E$212,0), MATCH($B33,Inputs!$F$2:$M$2,0))</f>
        <v>118960</v>
      </c>
      <c r="V33" s="120">
        <f>INDEX(Inputs!$F$4:$M$212,MATCH($A33 &amp; V$4, Inputs!$E$4:$E$212,0), MATCH($B33,Inputs!$F$2:$M$2,0))</f>
        <v>3.0183164309981301</v>
      </c>
      <c r="W33" s="120">
        <f>INDEX(Inputs!$F$4:$M$212,MATCH($A33 &amp; W$4, Inputs!$E$4:$E$212,0), MATCH($B33,Inputs!$F$2:$M$2,0))</f>
        <v>2.5930913374644837</v>
      </c>
      <c r="X33" s="120">
        <f>INDEX(Inputs!$F$4:$M$212,MATCH($A33 &amp; X$4, Inputs!$E$4:$E$212,0), MATCH($B33,Inputs!$F$2:$M$2,0))</f>
        <v>13.137828964708909</v>
      </c>
      <c r="Y33" s="120">
        <f>INDEX(Inputs!$F$4:$M$212,MATCH($A33 &amp; Y$4, Inputs!$E$4:$E$212,0), MATCH($B33,Inputs!$F$2:$M$2,0))</f>
        <v>82.496970186028946</v>
      </c>
      <c r="Z33" s="119">
        <f>INDEX(Inputs!$F$4:$M$212,MATCH($A33 &amp; Z$4, Inputs!$E$4:$E$212,0), MATCH($B33,Inputs!$F$2:$M$2,0))</f>
        <v>1434.8893920857392</v>
      </c>
      <c r="AA33" s="121">
        <f>INDEX(Inputs!$F$4:$M$212,MATCH($A33 &amp; AA$4, Inputs!$E$4:$E$212,0), MATCH($B33,Inputs!$F$2:$M$2,0))</f>
        <v>1.8892428781737828E-4</v>
      </c>
      <c r="AB33" s="107"/>
      <c r="AC33" s="107"/>
    </row>
    <row r="34" spans="1:29" x14ac:dyDescent="0.3">
      <c r="A34" s="100" t="str">
        <f>'Actual costs'!A34</f>
        <v>SRN</v>
      </c>
      <c r="B34" s="100">
        <f>'Actual costs'!B34</f>
        <v>2016</v>
      </c>
      <c r="C34" s="100" t="str">
        <f>'Actual costs'!C34</f>
        <v>SRN16</v>
      </c>
      <c r="D34" s="123">
        <f t="shared" si="1"/>
        <v>14.482340200206819</v>
      </c>
      <c r="E34" s="123">
        <f t="shared" si="2"/>
        <v>10.581703058425161</v>
      </c>
      <c r="F34" s="123">
        <f t="shared" si="3"/>
        <v>12.573988655652085</v>
      </c>
      <c r="G34" s="123">
        <f t="shared" si="4"/>
        <v>4.8008274259670758</v>
      </c>
      <c r="H34" s="123">
        <f t="shared" si="5"/>
        <v>3.900637141781659</v>
      </c>
      <c r="I34" s="123">
        <f t="shared" si="6"/>
        <v>1.1076834071115071</v>
      </c>
      <c r="J34" s="123">
        <f t="shared" si="7"/>
        <v>2.5637052023787494</v>
      </c>
      <c r="K34" s="123">
        <f t="shared" si="8"/>
        <v>13.231639262720222</v>
      </c>
      <c r="L34" s="123">
        <f t="shared" si="9"/>
        <v>82.312524235252738</v>
      </c>
      <c r="M34" s="123">
        <f t="shared" si="10"/>
        <v>7.2803833673834566</v>
      </c>
      <c r="N34" s="123">
        <f t="shared" si="11"/>
        <v>53.003981976073682</v>
      </c>
      <c r="O34" s="123">
        <f t="shared" si="12"/>
        <v>-8.5824428466243283</v>
      </c>
      <c r="P34" s="119">
        <f>INDEX(Inputs!$F$4:$M$212,MATCH($A34 &amp; P$4, Inputs!$E$4:$E$212,0), MATCH($B34,Inputs!$F$2:$M$2,0))</f>
        <v>1948051.5</v>
      </c>
      <c r="Q34" s="119">
        <f>INDEX(Inputs!$F$4:$M$212,MATCH($A34 &amp; Q$4, Inputs!$E$4:$E$212,0), MATCH($B34,Inputs!$F$2:$M$2,0))</f>
        <v>39407.17</v>
      </c>
      <c r="R34" s="119">
        <f>INDEX(Inputs!$F$4:$M$212,MATCH($A34 &amp; R$4, Inputs!$E$4:$E$212,0), MATCH($B34,Inputs!$F$2:$M$2,0))</f>
        <v>288944.13839263999</v>
      </c>
      <c r="S34" s="119">
        <f>INDEX(Inputs!$F$4:$M$212,MATCH($A34 &amp; S$4, Inputs!$E$4:$E$212,0), MATCH($B34,Inputs!$F$2:$M$2,0))</f>
        <v>121.611</v>
      </c>
      <c r="T34" s="119">
        <f>INDEX(Inputs!$F$4:$M$212,MATCH($A34 &amp; T$4, Inputs!$E$4:$E$212,0), MATCH($B34,Inputs!$F$2:$M$2,0))</f>
        <v>49.433935499555034</v>
      </c>
      <c r="U34" s="119">
        <f>INDEX(Inputs!$F$4:$M$212,MATCH($A34 &amp; U$4, Inputs!$E$4:$E$212,0), MATCH($B34,Inputs!$F$2:$M$2,0))</f>
        <v>119298.79</v>
      </c>
      <c r="V34" s="120">
        <f>INDEX(Inputs!$F$4:$M$212,MATCH($A34 &amp; V$4, Inputs!$E$4:$E$212,0), MATCH($B34,Inputs!$F$2:$M$2,0))</f>
        <v>3.0273371571721595</v>
      </c>
      <c r="W34" s="120">
        <f>INDEX(Inputs!$F$4:$M$212,MATCH($A34 &amp; W$4, Inputs!$E$4:$E$212,0), MATCH($B34,Inputs!$F$2:$M$2,0))</f>
        <v>2.5637052023787494</v>
      </c>
      <c r="X34" s="120">
        <f>INDEX(Inputs!$F$4:$M$212,MATCH($A34 &amp; X$4, Inputs!$E$4:$E$212,0), MATCH($B34,Inputs!$F$2:$M$2,0))</f>
        <v>13.231639262720222</v>
      </c>
      <c r="Y34" s="120">
        <f>INDEX(Inputs!$F$4:$M$212,MATCH($A34 &amp; Y$4, Inputs!$E$4:$E$212,0), MATCH($B34,Inputs!$F$2:$M$2,0))</f>
        <v>82.312524235252738</v>
      </c>
      <c r="Z34" s="119">
        <f>INDEX(Inputs!$F$4:$M$212,MATCH($A34 &amp; Z$4, Inputs!$E$4:$E$212,0), MATCH($B34,Inputs!$F$2:$M$2,0))</f>
        <v>1451.5443932369533</v>
      </c>
      <c r="AA34" s="121">
        <f>INDEX(Inputs!$F$4:$M$212,MATCH($A34 &amp; AA$4, Inputs!$E$4:$E$212,0), MATCH($B34,Inputs!$F$2:$M$2,0))</f>
        <v>1.873667097610099E-4</v>
      </c>
      <c r="AB34" s="107"/>
      <c r="AC34" s="107"/>
    </row>
    <row r="35" spans="1:29" x14ac:dyDescent="0.3">
      <c r="A35" s="100" t="str">
        <f>'Actual costs'!A35</f>
        <v>SRN</v>
      </c>
      <c r="B35" s="100">
        <f>'Actual costs'!B35</f>
        <v>2017</v>
      </c>
      <c r="C35" s="100" t="str">
        <f>'Actual costs'!C35</f>
        <v>SRN17</v>
      </c>
      <c r="D35" s="123">
        <f t="shared" si="1"/>
        <v>14.489942699589351</v>
      </c>
      <c r="E35" s="123">
        <f t="shared" si="2"/>
        <v>10.582586517370014</v>
      </c>
      <c r="F35" s="123">
        <f t="shared" si="3"/>
        <v>12.585989100732361</v>
      </c>
      <c r="G35" s="123">
        <f t="shared" si="4"/>
        <v>4.7813143687008921</v>
      </c>
      <c r="H35" s="123">
        <f t="shared" si="5"/>
        <v>3.9073561822193366</v>
      </c>
      <c r="I35" s="123">
        <f t="shared" si="6"/>
        <v>1.1520014026326257</v>
      </c>
      <c r="J35" s="123">
        <f t="shared" si="7"/>
        <v>2.6221690314528869</v>
      </c>
      <c r="K35" s="123">
        <f t="shared" si="8"/>
        <v>13.924192088772692</v>
      </c>
      <c r="L35" s="123">
        <f t="shared" si="9"/>
        <v>82.537156829371185</v>
      </c>
      <c r="M35" s="123">
        <f t="shared" si="10"/>
        <v>7.2925677114342253</v>
      </c>
      <c r="N35" s="123">
        <f t="shared" si="11"/>
        <v>53.181543825853012</v>
      </c>
      <c r="O35" s="123">
        <f t="shared" si="12"/>
        <v>-8.5900453460068587</v>
      </c>
      <c r="P35" s="119">
        <f>INDEX(Inputs!$F$4:$M$212,MATCH($A35 &amp; P$4, Inputs!$E$4:$E$212,0), MATCH($B35,Inputs!$F$2:$M$2,0))</f>
        <v>1962918</v>
      </c>
      <c r="Q35" s="119">
        <f>INDEX(Inputs!$F$4:$M$212,MATCH($A35 &amp; Q$4, Inputs!$E$4:$E$212,0), MATCH($B35,Inputs!$F$2:$M$2,0))</f>
        <v>39442</v>
      </c>
      <c r="R35" s="119">
        <f>INDEX(Inputs!$F$4:$M$212,MATCH($A35 &amp; R$4, Inputs!$E$4:$E$212,0), MATCH($B35,Inputs!$F$2:$M$2,0))</f>
        <v>292432.48565337801</v>
      </c>
      <c r="S35" s="119">
        <f>INDEX(Inputs!$F$4:$M$212,MATCH($A35 &amp; S$4, Inputs!$E$4:$E$212,0), MATCH($B35,Inputs!$F$2:$M$2,0))</f>
        <v>119.261</v>
      </c>
      <c r="T35" s="119">
        <f>INDEX(Inputs!$F$4:$M$212,MATCH($A35 &amp; T$4, Inputs!$E$4:$E$212,0), MATCH($B35,Inputs!$F$2:$M$2,0))</f>
        <v>49.76720247451955</v>
      </c>
      <c r="U35" s="119">
        <f>INDEX(Inputs!$F$4:$M$212,MATCH($A35 &amp; U$4, Inputs!$E$4:$E$212,0), MATCH($B35,Inputs!$F$2:$M$2,0))</f>
        <v>124815</v>
      </c>
      <c r="V35" s="120">
        <f>INDEX(Inputs!$F$4:$M$212,MATCH($A35 &amp; V$4, Inputs!$E$4:$E$212,0), MATCH($B35,Inputs!$F$2:$M$2,0))</f>
        <v>3.1645200547639574</v>
      </c>
      <c r="W35" s="120">
        <f>INDEX(Inputs!$F$4:$M$212,MATCH($A35 &amp; W$4, Inputs!$E$4:$E$212,0), MATCH($B35,Inputs!$F$2:$M$2,0))</f>
        <v>2.6221690314528869</v>
      </c>
      <c r="X35" s="120">
        <f>INDEX(Inputs!$F$4:$M$212,MATCH($A35 &amp; X$4, Inputs!$E$4:$E$212,0), MATCH($B35,Inputs!$F$2:$M$2,0))</f>
        <v>13.924192088772692</v>
      </c>
      <c r="Y35" s="120">
        <f>INDEX(Inputs!$F$4:$M$212,MATCH($A35 &amp; Y$4, Inputs!$E$4:$E$212,0), MATCH($B35,Inputs!$F$2:$M$2,0))</f>
        <v>82.537156829371185</v>
      </c>
      <c r="Z35" s="119">
        <f>INDEX(Inputs!$F$4:$M$212,MATCH($A35 &amp; Z$4, Inputs!$E$4:$E$212,0), MATCH($B35,Inputs!$F$2:$M$2,0))</f>
        <v>1469.33869533656</v>
      </c>
      <c r="AA35" s="121">
        <f>INDEX(Inputs!$F$4:$M$212,MATCH($A35 &amp; AA$4, Inputs!$E$4:$E$212,0), MATCH($B35,Inputs!$F$2:$M$2,0))</f>
        <v>1.8594765548025948E-4</v>
      </c>
      <c r="AB35" s="107"/>
      <c r="AC35" s="107"/>
    </row>
    <row r="36" spans="1:29" x14ac:dyDescent="0.3">
      <c r="A36" s="100" t="str">
        <f>'Actual costs'!A36</f>
        <v>SRN</v>
      </c>
      <c r="B36" s="100">
        <f>'Actual costs'!B36</f>
        <v>2018</v>
      </c>
      <c r="C36" s="100" t="str">
        <f>'Actual costs'!C36</f>
        <v>SRN18</v>
      </c>
      <c r="D36" s="123">
        <f t="shared" si="1"/>
        <v>14.495434191539191</v>
      </c>
      <c r="E36" s="123">
        <f t="shared" si="2"/>
        <v>10.585093387249515</v>
      </c>
      <c r="F36" s="123">
        <f t="shared" si="3"/>
        <v>12.598769881640733</v>
      </c>
      <c r="G36" s="123">
        <f t="shared" si="4"/>
        <v>4.7791234931115296</v>
      </c>
      <c r="H36" s="123">
        <f t="shared" si="5"/>
        <v>3.9103408042896768</v>
      </c>
      <c r="I36" s="123">
        <f t="shared" si="6"/>
        <v>1.1913418397014974</v>
      </c>
      <c r="J36" s="123">
        <f t="shared" si="7"/>
        <v>2.5220975504735672</v>
      </c>
      <c r="K36" s="123">
        <f t="shared" si="8"/>
        <v>14.876343855834968</v>
      </c>
      <c r="L36" s="123">
        <f t="shared" si="9"/>
        <v>83.027751603216927</v>
      </c>
      <c r="M36" s="123">
        <f t="shared" si="10"/>
        <v>7.2967941873668076</v>
      </c>
      <c r="N36" s="123">
        <f t="shared" si="11"/>
        <v>53.243205412790033</v>
      </c>
      <c r="O36" s="123">
        <f t="shared" si="12"/>
        <v>-8.5955368379566988</v>
      </c>
      <c r="P36" s="119">
        <f>INDEX(Inputs!$F$4:$M$212,MATCH($A36 &amp; P$4, Inputs!$E$4:$E$212,0), MATCH($B36,Inputs!$F$2:$M$2,0))</f>
        <v>1973727</v>
      </c>
      <c r="Q36" s="119">
        <f>INDEX(Inputs!$F$4:$M$212,MATCH($A36 &amp; Q$4, Inputs!$E$4:$E$212,0), MATCH($B36,Inputs!$F$2:$M$2,0))</f>
        <v>39541</v>
      </c>
      <c r="R36" s="119">
        <f>INDEX(Inputs!$F$4:$M$212,MATCH($A36 &amp; R$4, Inputs!$E$4:$E$212,0), MATCH($B36,Inputs!$F$2:$M$2,0))</f>
        <v>296193.98744535999</v>
      </c>
      <c r="S36" s="119">
        <f>INDEX(Inputs!$F$4:$M$212,MATCH($A36 &amp; S$4, Inputs!$E$4:$E$212,0), MATCH($B36,Inputs!$F$2:$M$2,0))</f>
        <v>119</v>
      </c>
      <c r="T36" s="119">
        <f>INDEX(Inputs!$F$4:$M$212,MATCH($A36 &amp; T$4, Inputs!$E$4:$E$212,0), MATCH($B36,Inputs!$F$2:$M$2,0))</f>
        <v>49.915960648440858</v>
      </c>
      <c r="U36" s="119">
        <f>INDEX(Inputs!$F$4:$M$212,MATCH($A36 &amp; U$4, Inputs!$E$4:$E$212,0), MATCH($B36,Inputs!$F$2:$M$2,0))</f>
        <v>130149</v>
      </c>
      <c r="V36" s="120">
        <f>INDEX(Inputs!$F$4:$M$212,MATCH($A36 &amp; V$4, Inputs!$E$4:$E$212,0), MATCH($B36,Inputs!$F$2:$M$2,0))</f>
        <v>3.2914949040236716</v>
      </c>
      <c r="W36" s="120">
        <f>INDEX(Inputs!$F$4:$M$212,MATCH($A36 &amp; W$4, Inputs!$E$4:$E$212,0), MATCH($B36,Inputs!$F$2:$M$2,0))</f>
        <v>2.5220975504735672</v>
      </c>
      <c r="X36" s="120">
        <f>INDEX(Inputs!$F$4:$M$212,MATCH($A36 &amp; X$4, Inputs!$E$4:$E$212,0), MATCH($B36,Inputs!$F$2:$M$2,0))</f>
        <v>14.876343855834968</v>
      </c>
      <c r="Y36" s="120">
        <f>INDEX(Inputs!$F$4:$M$212,MATCH($A36 &amp; Y$4, Inputs!$E$4:$E$212,0), MATCH($B36,Inputs!$F$2:$M$2,0))</f>
        <v>83.027751603216927</v>
      </c>
      <c r="Z36" s="119">
        <f>INDEX(Inputs!$F$4:$M$212,MATCH($A36 &amp; Z$4, Inputs!$E$4:$E$212,0), MATCH($B36,Inputs!$F$2:$M$2,0))</f>
        <v>1475.5619619485908</v>
      </c>
      <c r="AA36" s="121">
        <f>INDEX(Inputs!$F$4:$M$212,MATCH($A36 &amp; AA$4, Inputs!$E$4:$E$212,0), MATCH($B36,Inputs!$F$2:$M$2,0))</f>
        <v>1.8492932406558759E-4</v>
      </c>
      <c r="AB36" s="107"/>
      <c r="AC36" s="107"/>
    </row>
    <row r="37" spans="1:29" x14ac:dyDescent="0.3">
      <c r="A37" s="100" t="str">
        <f>'Actual costs'!A37</f>
        <v>SRN</v>
      </c>
      <c r="B37" s="100">
        <f>'Actual costs'!B37</f>
        <v>2019</v>
      </c>
      <c r="C37" s="100" t="str">
        <f>'Actual costs'!C37</f>
        <v>SRN19</v>
      </c>
      <c r="D37" s="123">
        <f t="shared" si="1"/>
        <v>14.501957340912362</v>
      </c>
      <c r="E37" s="123">
        <f t="shared" si="2"/>
        <v>10.587114559711914</v>
      </c>
      <c r="F37" s="123">
        <f t="shared" si="3"/>
        <v>12.604647402933583</v>
      </c>
      <c r="G37" s="123">
        <f t="shared" si="4"/>
        <v>4.7604630703941266</v>
      </c>
      <c r="H37" s="123">
        <f t="shared" si="5"/>
        <v>3.914842781200448</v>
      </c>
      <c r="I37" s="123">
        <f t="shared" si="6"/>
        <v>1.223846692539541</v>
      </c>
      <c r="J37" s="123">
        <f t="shared" si="7"/>
        <v>2.4807008122440761</v>
      </c>
      <c r="K37" s="123">
        <f t="shared" si="8"/>
        <v>14.890246358327181</v>
      </c>
      <c r="L37" s="123">
        <f t="shared" si="9"/>
        <v>82.518963549707991</v>
      </c>
      <c r="M37" s="123">
        <f t="shared" si="10"/>
        <v>7.298494224530228</v>
      </c>
      <c r="N37" s="123">
        <f t="shared" si="11"/>
        <v>53.268017945501093</v>
      </c>
      <c r="O37" s="123">
        <f t="shared" si="12"/>
        <v>-8.60205998732987</v>
      </c>
      <c r="P37" s="119">
        <f>INDEX(Inputs!$F$4:$M$212,MATCH($A37 &amp; P$4, Inputs!$E$4:$E$212,0), MATCH($B37,Inputs!$F$2:$M$2,0))</f>
        <v>1986644</v>
      </c>
      <c r="Q37" s="119">
        <f>INDEX(Inputs!$F$4:$M$212,MATCH($A37 &amp; Q$4, Inputs!$E$4:$E$212,0), MATCH($B37,Inputs!$F$2:$M$2,0))</f>
        <v>39621</v>
      </c>
      <c r="R37" s="119">
        <f>INDEX(Inputs!$F$4:$M$212,MATCH($A37 &amp; R$4, Inputs!$E$4:$E$212,0), MATCH($B37,Inputs!$F$2:$M$2,0))</f>
        <v>297940</v>
      </c>
      <c r="S37" s="119">
        <f>INDEX(Inputs!$F$4:$M$212,MATCH($A37 &amp; S$4, Inputs!$E$4:$E$212,0), MATCH($B37,Inputs!$F$2:$M$2,0))</f>
        <v>116.8</v>
      </c>
      <c r="T37" s="119">
        <f>INDEX(Inputs!$F$4:$M$212,MATCH($A37 &amp; T$4, Inputs!$E$4:$E$212,0), MATCH($B37,Inputs!$F$2:$M$2,0))</f>
        <v>50.141187753968858</v>
      </c>
      <c r="U37" s="119">
        <f>INDEX(Inputs!$F$4:$M$212,MATCH($A37 &amp; U$4, Inputs!$E$4:$E$212,0), MATCH($B37,Inputs!$F$2:$M$2,0))</f>
        <v>134721</v>
      </c>
      <c r="V37" s="120">
        <f>INDEX(Inputs!$F$4:$M$212,MATCH($A37 &amp; V$4, Inputs!$E$4:$E$212,0), MATCH($B37,Inputs!$F$2:$M$2,0))</f>
        <v>3.4002422957522525</v>
      </c>
      <c r="W37" s="120">
        <f>INDEX(Inputs!$F$4:$M$212,MATCH($A37 &amp; W$4, Inputs!$E$4:$E$212,0), MATCH($B37,Inputs!$F$2:$M$2,0))</f>
        <v>2.4807008122440761</v>
      </c>
      <c r="X37" s="120">
        <f>INDEX(Inputs!$F$4:$M$212,MATCH($A37 &amp; X$4, Inputs!$E$4:$E$212,0), MATCH($B37,Inputs!$F$2:$M$2,0))</f>
        <v>14.890246358327181</v>
      </c>
      <c r="Y37" s="120">
        <f>INDEX(Inputs!$F$4:$M$212,MATCH($A37 &amp; Y$4, Inputs!$E$4:$E$212,0), MATCH($B37,Inputs!$F$2:$M$2,0))</f>
        <v>82.518963549707991</v>
      </c>
      <c r="Z37" s="119">
        <f>INDEX(Inputs!$F$4:$M$212,MATCH($A37 &amp; Z$4, Inputs!$E$4:$E$212,0), MATCH($B37,Inputs!$F$2:$M$2,0))</f>
        <v>1478.0726056099243</v>
      </c>
      <c r="AA37" s="121">
        <f>INDEX(Inputs!$F$4:$M$212,MATCH($A37 &amp; AA$4, Inputs!$E$4:$E$212,0), MATCH($B37,Inputs!$F$2:$M$2,0))</f>
        <v>1.8372692842804248E-4</v>
      </c>
      <c r="AB37" s="107"/>
      <c r="AC37" s="107"/>
    </row>
    <row r="38" spans="1:29" x14ac:dyDescent="0.3">
      <c r="A38" s="100" t="str">
        <f>'Actual costs'!A38</f>
        <v>SVT</v>
      </c>
      <c r="B38" s="100">
        <f>'Actual costs'!B38</f>
        <v>2012</v>
      </c>
      <c r="C38" s="100" t="str">
        <f>'Actual costs'!C38</f>
        <v>SVT12</v>
      </c>
      <c r="D38" s="123">
        <f t="shared" si="1"/>
        <v>15.184650113212825</v>
      </c>
      <c r="E38" s="123">
        <f t="shared" si="2"/>
        <v>11.431610923585199</v>
      </c>
      <c r="F38" s="123">
        <f t="shared" si="3"/>
        <v>13.304443132008146</v>
      </c>
      <c r="G38" s="123">
        <f t="shared" si="4"/>
        <v>5.3771054413449502</v>
      </c>
      <c r="H38" s="123">
        <f t="shared" si="5"/>
        <v>3.7530391896276281</v>
      </c>
      <c r="I38" s="123">
        <f t="shared" si="6"/>
        <v>6.9201372282545442E-2</v>
      </c>
      <c r="J38" s="123">
        <f t="shared" si="7"/>
        <v>2.595425454822283</v>
      </c>
      <c r="K38" s="123">
        <f t="shared" si="8"/>
        <v>44.60615036248619</v>
      </c>
      <c r="L38" s="123">
        <f t="shared" si="9"/>
        <v>82.137514554284735</v>
      </c>
      <c r="M38" s="123">
        <f t="shared" si="10"/>
        <v>7.5482693650548862</v>
      </c>
      <c r="N38" s="123">
        <f t="shared" si="11"/>
        <v>56.976370407426096</v>
      </c>
      <c r="O38" s="123">
        <f t="shared" si="12"/>
        <v>-8.2541553472612001</v>
      </c>
      <c r="P38" s="119">
        <f>INDEX(Inputs!$F$4:$M$212,MATCH($A38 &amp; P$4, Inputs!$E$4:$E$212,0), MATCH($B38,Inputs!$F$2:$M$2,0))</f>
        <v>3931966</v>
      </c>
      <c r="Q38" s="119">
        <f>INDEX(Inputs!$F$4:$M$212,MATCH($A38 &amp; Q$4, Inputs!$E$4:$E$212,0), MATCH($B38,Inputs!$F$2:$M$2,0))</f>
        <v>92190.366897806001</v>
      </c>
      <c r="R38" s="119">
        <f>INDEX(Inputs!$F$4:$M$212,MATCH($A38 &amp; R$4, Inputs!$E$4:$E$212,0), MATCH($B38,Inputs!$F$2:$M$2,0))</f>
        <v>599854.93622499297</v>
      </c>
      <c r="S38" s="119">
        <f>INDEX(Inputs!$F$4:$M$212,MATCH($A38 &amp; S$4, Inputs!$E$4:$E$212,0), MATCH($B38,Inputs!$F$2:$M$2,0))</f>
        <v>216.39500000000001</v>
      </c>
      <c r="T38" s="119">
        <f>INDEX(Inputs!$F$4:$M$212,MATCH($A38 &amp; T$4, Inputs!$E$4:$E$212,0), MATCH($B38,Inputs!$F$2:$M$2,0))</f>
        <v>42.65050820720375</v>
      </c>
      <c r="U38" s="119">
        <f>INDEX(Inputs!$F$4:$M$212,MATCH($A38 &amp; U$4, Inputs!$E$4:$E$212,0), MATCH($B38,Inputs!$F$2:$M$2,0))</f>
        <v>98795.989999999496</v>
      </c>
      <c r="V38" s="120">
        <f>INDEX(Inputs!$F$4:$M$212,MATCH($A38 &amp; V$4, Inputs!$E$4:$E$212,0), MATCH($B38,Inputs!$F$2:$M$2,0))</f>
        <v>1.0716519884286382</v>
      </c>
      <c r="W38" s="120">
        <f>INDEX(Inputs!$F$4:$M$212,MATCH($A38 &amp; W$4, Inputs!$E$4:$E$212,0), MATCH($B38,Inputs!$F$2:$M$2,0))</f>
        <v>2.595425454822283</v>
      </c>
      <c r="X38" s="120">
        <f>INDEX(Inputs!$F$4:$M$212,MATCH($A38 &amp; X$4, Inputs!$E$4:$E$212,0), MATCH($B38,Inputs!$F$2:$M$2,0))</f>
        <v>44.60615036248619</v>
      </c>
      <c r="Y38" s="120">
        <f>INDEX(Inputs!$F$4:$M$212,MATCH($A38 &amp; Y$4, Inputs!$E$4:$E$212,0), MATCH($B38,Inputs!$F$2:$M$2,0))</f>
        <v>82.137514554284735</v>
      </c>
      <c r="Z38" s="119">
        <f>INDEX(Inputs!$F$4:$M$212,MATCH($A38 &amp; Z$4, Inputs!$E$4:$E$212,0), MATCH($B38,Inputs!$F$2:$M$2,0))</f>
        <v>1897.4560843604286</v>
      </c>
      <c r="AA38" s="121">
        <f>INDEX(Inputs!$F$4:$M$212,MATCH($A38 &amp; AA$4, Inputs!$E$4:$E$212,0), MATCH($B38,Inputs!$F$2:$M$2,0))</f>
        <v>2.6017518971425491E-4</v>
      </c>
      <c r="AB38" s="107"/>
      <c r="AC38" s="107"/>
    </row>
    <row r="39" spans="1:29" x14ac:dyDescent="0.3">
      <c r="A39" s="100" t="str">
        <f>'Actual costs'!A39</f>
        <v>SVT</v>
      </c>
      <c r="B39" s="100">
        <f>'Actual costs'!B39</f>
        <v>2013</v>
      </c>
      <c r="C39" s="100" t="str">
        <f>'Actual costs'!C39</f>
        <v>SVT13</v>
      </c>
      <c r="D39" s="123">
        <f t="shared" si="1"/>
        <v>15.191703571828594</v>
      </c>
      <c r="E39" s="123">
        <f t="shared" si="2"/>
        <v>11.439587410513553</v>
      </c>
      <c r="F39" s="123">
        <f t="shared" si="3"/>
        <v>13.318402665320008</v>
      </c>
      <c r="G39" s="123">
        <f t="shared" si="4"/>
        <v>5.2849940034121152</v>
      </c>
      <c r="H39" s="123">
        <f t="shared" si="5"/>
        <v>3.7521161613150396</v>
      </c>
      <c r="I39" s="123">
        <f t="shared" si="6"/>
        <v>0.18160995790914358</v>
      </c>
      <c r="J39" s="123">
        <f t="shared" si="7"/>
        <v>2.5850859633864314</v>
      </c>
      <c r="K39" s="123">
        <f t="shared" si="8"/>
        <v>44.914557928270071</v>
      </c>
      <c r="L39" s="123">
        <f t="shared" si="9"/>
        <v>82.282902602441837</v>
      </c>
      <c r="M39" s="123">
        <f t="shared" si="10"/>
        <v>7.5580065068737046</v>
      </c>
      <c r="N39" s="123">
        <f t="shared" si="11"/>
        <v>57.123462357945257</v>
      </c>
      <c r="O39" s="123">
        <f t="shared" si="12"/>
        <v>-8.2612088058769668</v>
      </c>
      <c r="P39" s="119">
        <f>INDEX(Inputs!$F$4:$M$212,MATCH($A39 &amp; P$4, Inputs!$E$4:$E$212,0), MATCH($B39,Inputs!$F$2:$M$2,0))</f>
        <v>3959798</v>
      </c>
      <c r="Q39" s="119">
        <f>INDEX(Inputs!$F$4:$M$212,MATCH($A39 &amp; Q$4, Inputs!$E$4:$E$212,0), MATCH($B39,Inputs!$F$2:$M$2,0))</f>
        <v>92928.662743405992</v>
      </c>
      <c r="R39" s="119">
        <f>INDEX(Inputs!$F$4:$M$212,MATCH($A39 &amp; R$4, Inputs!$E$4:$E$212,0), MATCH($B39,Inputs!$F$2:$M$2,0))</f>
        <v>608287.35053984297</v>
      </c>
      <c r="S39" s="119">
        <f>INDEX(Inputs!$F$4:$M$212,MATCH($A39 &amp; S$4, Inputs!$E$4:$E$212,0), MATCH($B39,Inputs!$F$2:$M$2,0))</f>
        <v>197.35300000000001</v>
      </c>
      <c r="T39" s="119">
        <f>INDEX(Inputs!$F$4:$M$212,MATCH($A39 &amp; T$4, Inputs!$E$4:$E$212,0), MATCH($B39,Inputs!$F$2:$M$2,0))</f>
        <v>42.611158743710412</v>
      </c>
      <c r="U39" s="119">
        <f>INDEX(Inputs!$F$4:$M$212,MATCH($A39 &amp; U$4, Inputs!$E$4:$E$212,0), MATCH($B39,Inputs!$F$2:$M$2,0))</f>
        <v>111435.069999999</v>
      </c>
      <c r="V39" s="120">
        <f>INDEX(Inputs!$F$4:$M$212,MATCH($A39 &amp; V$4, Inputs!$E$4:$E$212,0), MATCH($B39,Inputs!$F$2:$M$2,0))</f>
        <v>1.1991463850899564</v>
      </c>
      <c r="W39" s="120">
        <f>INDEX(Inputs!$F$4:$M$212,MATCH($A39 &amp; W$4, Inputs!$E$4:$E$212,0), MATCH($B39,Inputs!$F$2:$M$2,0))</f>
        <v>2.5850859633864314</v>
      </c>
      <c r="X39" s="120">
        <f>INDEX(Inputs!$F$4:$M$212,MATCH($A39 &amp; X$4, Inputs!$E$4:$E$212,0), MATCH($B39,Inputs!$F$2:$M$2,0))</f>
        <v>44.914557928270071</v>
      </c>
      <c r="Y39" s="120">
        <f>INDEX(Inputs!$F$4:$M$212,MATCH($A39 &amp; Y$4, Inputs!$E$4:$E$212,0), MATCH($B39,Inputs!$F$2:$M$2,0))</f>
        <v>82.282902602441837</v>
      </c>
      <c r="Z39" s="119">
        <f>INDEX(Inputs!$F$4:$M$212,MATCH($A39 &amp; Z$4, Inputs!$E$4:$E$212,0), MATCH($B39,Inputs!$F$2:$M$2,0))</f>
        <v>1916.0221267527581</v>
      </c>
      <c r="AA39" s="121">
        <f>INDEX(Inputs!$F$4:$M$212,MATCH($A39 &amp; AA$4, Inputs!$E$4:$E$212,0), MATCH($B39,Inputs!$F$2:$M$2,0))</f>
        <v>2.5834651161498644E-4</v>
      </c>
      <c r="AB39" s="107"/>
      <c r="AC39" s="107"/>
    </row>
    <row r="40" spans="1:29" x14ac:dyDescent="0.3">
      <c r="A40" s="100" t="str">
        <f>'Actual costs'!A40</f>
        <v>SVT</v>
      </c>
      <c r="B40" s="100">
        <f>'Actual costs'!B40</f>
        <v>2014</v>
      </c>
      <c r="C40" s="100" t="str">
        <f>'Actual costs'!C40</f>
        <v>SVT14</v>
      </c>
      <c r="D40" s="123">
        <f t="shared" si="1"/>
        <v>15.196283202426983</v>
      </c>
      <c r="E40" s="123">
        <f t="shared" si="2"/>
        <v>11.444323728185914</v>
      </c>
      <c r="F40" s="123">
        <f t="shared" si="3"/>
        <v>13.323863982549073</v>
      </c>
      <c r="G40" s="123">
        <f t="shared" si="4"/>
        <v>5.4234819800891962</v>
      </c>
      <c r="H40" s="123">
        <f t="shared" si="5"/>
        <v>3.7519594742410693</v>
      </c>
      <c r="I40" s="123">
        <f t="shared" si="6"/>
        <v>0.18530347694025043</v>
      </c>
      <c r="J40" s="123">
        <f t="shared" si="7"/>
        <v>2.5228513072354479</v>
      </c>
      <c r="K40" s="123">
        <f t="shared" si="8"/>
        <v>46.419445396584877</v>
      </c>
      <c r="L40" s="123">
        <f t="shared" si="9"/>
        <v>81.616376341067507</v>
      </c>
      <c r="M40" s="123">
        <f t="shared" si="10"/>
        <v>7.5647635973715159</v>
      </c>
      <c r="N40" s="123">
        <f t="shared" si="11"/>
        <v>57.225648284117241</v>
      </c>
      <c r="O40" s="123">
        <f t="shared" si="12"/>
        <v>-8.2697061692042571</v>
      </c>
      <c r="P40" s="119">
        <f>INDEX(Inputs!$F$4:$M$212,MATCH($A40 &amp; P$4, Inputs!$E$4:$E$212,0), MATCH($B40,Inputs!$F$2:$M$2,0))</f>
        <v>3977974</v>
      </c>
      <c r="Q40" s="119">
        <f>INDEX(Inputs!$F$4:$M$212,MATCH($A40 &amp; Q$4, Inputs!$E$4:$E$212,0), MATCH($B40,Inputs!$F$2:$M$2,0))</f>
        <v>93369.846379206894</v>
      </c>
      <c r="R40" s="119">
        <f>INDEX(Inputs!$F$4:$M$212,MATCH($A40 &amp; R$4, Inputs!$E$4:$E$212,0), MATCH($B40,Inputs!$F$2:$M$2,0))</f>
        <v>611618.488649006</v>
      </c>
      <c r="S40" s="119">
        <f>INDEX(Inputs!$F$4:$M$212,MATCH($A40 &amp; S$4, Inputs!$E$4:$E$212,0), MATCH($B40,Inputs!$F$2:$M$2,0))</f>
        <v>226.667</v>
      </c>
      <c r="T40" s="119">
        <f>INDEX(Inputs!$F$4:$M$212,MATCH($A40 &amp; T$4, Inputs!$E$4:$E$212,0), MATCH($B40,Inputs!$F$2:$M$2,0))</f>
        <v>42.604482648970915</v>
      </c>
      <c r="U40" s="119">
        <f>INDEX(Inputs!$F$4:$M$212,MATCH($A40 &amp; U$4, Inputs!$E$4:$E$212,0), MATCH($B40,Inputs!$F$2:$M$2,0))</f>
        <v>112378.41999999899</v>
      </c>
      <c r="V40" s="120">
        <f>INDEX(Inputs!$F$4:$M$212,MATCH($A40 &amp; V$4, Inputs!$E$4:$E$212,0), MATCH($B40,Inputs!$F$2:$M$2,0))</f>
        <v>1.2035836445911219</v>
      </c>
      <c r="W40" s="120">
        <f>INDEX(Inputs!$F$4:$M$212,MATCH($A40 &amp; W$4, Inputs!$E$4:$E$212,0), MATCH($B40,Inputs!$F$2:$M$2,0))</f>
        <v>2.5228513072354479</v>
      </c>
      <c r="X40" s="120">
        <f>INDEX(Inputs!$F$4:$M$212,MATCH($A40 &amp; X$4, Inputs!$E$4:$E$212,0), MATCH($B40,Inputs!$F$2:$M$2,0))</f>
        <v>46.419445396584877</v>
      </c>
      <c r="Y40" s="120">
        <f>INDEX(Inputs!$F$4:$M$212,MATCH($A40 &amp; Y$4, Inputs!$E$4:$E$212,0), MATCH($B40,Inputs!$F$2:$M$2,0))</f>
        <v>81.616376341067507</v>
      </c>
      <c r="Z40" s="119">
        <f>INDEX(Inputs!$F$4:$M$212,MATCH($A40 &amp; Z$4, Inputs!$E$4:$E$212,0), MATCH($B40,Inputs!$F$2:$M$2,0))</f>
        <v>1929.0127014763198</v>
      </c>
      <c r="AA40" s="121">
        <f>INDEX(Inputs!$F$4:$M$212,MATCH($A40 &amp; AA$4, Inputs!$E$4:$E$212,0), MATCH($B40,Inputs!$F$2:$M$2,0))</f>
        <v>2.5616054805788072E-4</v>
      </c>
      <c r="AB40" s="107"/>
      <c r="AC40" s="107"/>
    </row>
    <row r="41" spans="1:29" x14ac:dyDescent="0.3">
      <c r="A41" s="100" t="str">
        <f>'Actual costs'!A41</f>
        <v>SVT</v>
      </c>
      <c r="B41" s="100">
        <f>'Actual costs'!B41</f>
        <v>2015</v>
      </c>
      <c r="C41" s="100" t="str">
        <f>'Actual costs'!C41</f>
        <v>SVT15</v>
      </c>
      <c r="D41" s="123">
        <f t="shared" si="1"/>
        <v>15.201322052522869</v>
      </c>
      <c r="E41" s="123">
        <f t="shared" si="2"/>
        <v>11.441848529032361</v>
      </c>
      <c r="F41" s="123">
        <f t="shared" si="3"/>
        <v>13.318833016373237</v>
      </c>
      <c r="G41" s="123">
        <f t="shared" si="4"/>
        <v>5.4543377260059467</v>
      </c>
      <c r="H41" s="123">
        <f t="shared" si="5"/>
        <v>3.7594735234905072</v>
      </c>
      <c r="I41" s="123">
        <f t="shared" si="6"/>
        <v>0.2040184546209507</v>
      </c>
      <c r="J41" s="123">
        <f t="shared" si="7"/>
        <v>2.5302436197342661</v>
      </c>
      <c r="K41" s="123">
        <f t="shared" si="8"/>
        <v>46.601656255609356</v>
      </c>
      <c r="L41" s="123">
        <f t="shared" si="9"/>
        <v>81.112640488814733</v>
      </c>
      <c r="M41" s="123">
        <f t="shared" si="10"/>
        <v>7.5737060601534782</v>
      </c>
      <c r="N41" s="123">
        <f t="shared" si="11"/>
        <v>57.361023485605521</v>
      </c>
      <c r="O41" s="123">
        <f t="shared" si="12"/>
        <v>-8.2747450193001431</v>
      </c>
      <c r="P41" s="119">
        <f>INDEX(Inputs!$F$4:$M$212,MATCH($A41 &amp; P$4, Inputs!$E$4:$E$212,0), MATCH($B41,Inputs!$F$2:$M$2,0))</f>
        <v>3998069</v>
      </c>
      <c r="Q41" s="119">
        <f>INDEX(Inputs!$F$4:$M$212,MATCH($A41 &amp; Q$4, Inputs!$E$4:$E$212,0), MATCH($B41,Inputs!$F$2:$M$2,0))</f>
        <v>93139.023198998897</v>
      </c>
      <c r="R41" s="119">
        <f>INDEX(Inputs!$F$4:$M$212,MATCH($A41 &amp; R$4, Inputs!$E$4:$E$212,0), MATCH($B41,Inputs!$F$2:$M$2,0))</f>
        <v>608549.18397791998</v>
      </c>
      <c r="S41" s="119">
        <f>INDEX(Inputs!$F$4:$M$212,MATCH($A41 &amp; S$4, Inputs!$E$4:$E$212,0), MATCH($B41,Inputs!$F$2:$M$2,0))</f>
        <v>233.77</v>
      </c>
      <c r="T41" s="119">
        <f>INDEX(Inputs!$F$4:$M$212,MATCH($A41 &amp; T$4, Inputs!$E$4:$E$212,0), MATCH($B41,Inputs!$F$2:$M$2,0))</f>
        <v>42.925820592490098</v>
      </c>
      <c r="U41" s="119">
        <f>INDEX(Inputs!$F$4:$M$212,MATCH($A41 &amp; U$4, Inputs!$E$4:$E$212,0), MATCH($B41,Inputs!$F$2:$M$2,0))</f>
        <v>114218.319999999</v>
      </c>
      <c r="V41" s="120">
        <f>INDEX(Inputs!$F$4:$M$212,MATCH($A41 &amp; V$4, Inputs!$E$4:$E$212,0), MATCH($B41,Inputs!$F$2:$M$2,0))</f>
        <v>1.2263207845326285</v>
      </c>
      <c r="W41" s="120">
        <f>INDEX(Inputs!$F$4:$M$212,MATCH($A41 &amp; W$4, Inputs!$E$4:$E$212,0), MATCH($B41,Inputs!$F$2:$M$2,0))</f>
        <v>2.5302436197342661</v>
      </c>
      <c r="X41" s="120">
        <f>INDEX(Inputs!$F$4:$M$212,MATCH($A41 &amp; X$4, Inputs!$E$4:$E$212,0), MATCH($B41,Inputs!$F$2:$M$2,0))</f>
        <v>46.601656255609356</v>
      </c>
      <c r="Y41" s="120">
        <f>INDEX(Inputs!$F$4:$M$212,MATCH($A41 &amp; Y$4, Inputs!$E$4:$E$212,0), MATCH($B41,Inputs!$F$2:$M$2,0))</f>
        <v>81.112640488814733</v>
      </c>
      <c r="Z41" s="119">
        <f>INDEX(Inputs!$F$4:$M$212,MATCH($A41 &amp; Z$4, Inputs!$E$4:$E$212,0), MATCH($B41,Inputs!$F$2:$M$2,0))</f>
        <v>1946.3401854859544</v>
      </c>
      <c r="AA41" s="121">
        <f>INDEX(Inputs!$F$4:$M$212,MATCH($A41 &amp; AA$4, Inputs!$E$4:$E$212,0), MATCH($B41,Inputs!$F$2:$M$2,0))</f>
        <v>2.5487303996004073E-4</v>
      </c>
      <c r="AB41" s="107"/>
      <c r="AC41" s="107"/>
    </row>
    <row r="42" spans="1:29" x14ac:dyDescent="0.3">
      <c r="A42" s="100" t="str">
        <f>'Actual costs'!A42</f>
        <v>SVT</v>
      </c>
      <c r="B42" s="100">
        <f>'Actual costs'!B42</f>
        <v>2016</v>
      </c>
      <c r="C42" s="100" t="str">
        <f>'Actual costs'!C42</f>
        <v>SVT16</v>
      </c>
      <c r="D42" s="123">
        <f t="shared" si="1"/>
        <v>15.209106199745637</v>
      </c>
      <c r="E42" s="123">
        <f t="shared" si="2"/>
        <v>11.443277925191879</v>
      </c>
      <c r="F42" s="123">
        <f t="shared" si="3"/>
        <v>13.320837040530977</v>
      </c>
      <c r="G42" s="123">
        <f t="shared" si="4"/>
        <v>5.4137108829091112</v>
      </c>
      <c r="H42" s="123">
        <f t="shared" si="5"/>
        <v>3.7658282745537592</v>
      </c>
      <c r="I42" s="123">
        <f t="shared" si="6"/>
        <v>0.22276185419300737</v>
      </c>
      <c r="J42" s="123">
        <f t="shared" si="7"/>
        <v>2.5249589160748984</v>
      </c>
      <c r="K42" s="123">
        <f t="shared" si="8"/>
        <v>46.150247064246983</v>
      </c>
      <c r="L42" s="123">
        <f t="shared" si="9"/>
        <v>81.839755377435381</v>
      </c>
      <c r="M42" s="123">
        <f t="shared" si="10"/>
        <v>7.5855784880144572</v>
      </c>
      <c r="N42" s="123">
        <f t="shared" si="11"/>
        <v>57.541000997827702</v>
      </c>
      <c r="O42" s="123">
        <f t="shared" si="12"/>
        <v>-8.2864623082697495</v>
      </c>
      <c r="P42" s="119">
        <f>INDEX(Inputs!$F$4:$M$212,MATCH($A42 &amp; P$4, Inputs!$E$4:$E$212,0), MATCH($B42,Inputs!$F$2:$M$2,0))</f>
        <v>4029312</v>
      </c>
      <c r="Q42" s="119">
        <f>INDEX(Inputs!$F$4:$M$212,MATCH($A42 &amp; Q$4, Inputs!$E$4:$E$212,0), MATCH($B42,Inputs!$F$2:$M$2,0))</f>
        <v>93272.250955998898</v>
      </c>
      <c r="R42" s="119">
        <f>INDEX(Inputs!$F$4:$M$212,MATCH($A42 &amp; R$4, Inputs!$E$4:$E$212,0), MATCH($B42,Inputs!$F$2:$M$2,0))</f>
        <v>609769.954061592</v>
      </c>
      <c r="S42" s="119">
        <f>INDEX(Inputs!$F$4:$M$212,MATCH($A42 &amp; S$4, Inputs!$E$4:$E$212,0), MATCH($B42,Inputs!$F$2:$M$2,0))</f>
        <v>224.46299999999999</v>
      </c>
      <c r="T42" s="119">
        <f>INDEX(Inputs!$F$4:$M$212,MATCH($A42 &amp; T$4, Inputs!$E$4:$E$212,0), MATCH($B42,Inputs!$F$2:$M$2,0))</f>
        <v>43.199472069145457</v>
      </c>
      <c r="U42" s="119">
        <f>INDEX(Inputs!$F$4:$M$212,MATCH($A42 &amp; U$4, Inputs!$E$4:$E$212,0), MATCH($B42,Inputs!$F$2:$M$2,0))</f>
        <v>116545.819999999</v>
      </c>
      <c r="V42" s="120">
        <f>INDEX(Inputs!$F$4:$M$212,MATCH($A42 &amp; V$4, Inputs!$E$4:$E$212,0), MATCH($B42,Inputs!$F$2:$M$2,0))</f>
        <v>1.2495229696448453</v>
      </c>
      <c r="W42" s="120">
        <f>INDEX(Inputs!$F$4:$M$212,MATCH($A42 &amp; W$4, Inputs!$E$4:$E$212,0), MATCH($B42,Inputs!$F$2:$M$2,0))</f>
        <v>2.5249589160748984</v>
      </c>
      <c r="X42" s="120">
        <f>INDEX(Inputs!$F$4:$M$212,MATCH($A42 &amp; X$4, Inputs!$E$4:$E$212,0), MATCH($B42,Inputs!$F$2:$M$2,0))</f>
        <v>46.150247064246983</v>
      </c>
      <c r="Y42" s="120">
        <f>INDEX(Inputs!$F$4:$M$212,MATCH($A42 &amp; Y$4, Inputs!$E$4:$E$212,0), MATCH($B42,Inputs!$F$2:$M$2,0))</f>
        <v>81.839755377435381</v>
      </c>
      <c r="Z42" s="119">
        <f>INDEX(Inputs!$F$4:$M$212,MATCH($A42 &amp; Z$4, Inputs!$E$4:$E$212,0), MATCH($B42,Inputs!$F$2:$M$2,0))</f>
        <v>1969.5856861499876</v>
      </c>
      <c r="AA42" s="121">
        <f>INDEX(Inputs!$F$4:$M$212,MATCH($A42 &amp; AA$4, Inputs!$E$4:$E$212,0), MATCH($B42,Inputs!$F$2:$M$2,0))</f>
        <v>2.5190404714253944E-4</v>
      </c>
      <c r="AB42" s="107"/>
      <c r="AC42" s="107"/>
    </row>
    <row r="43" spans="1:29" x14ac:dyDescent="0.3">
      <c r="A43" s="100" t="str">
        <f>'Actual costs'!A43</f>
        <v>SVT</v>
      </c>
      <c r="B43" s="100">
        <f>'Actual costs'!B43</f>
        <v>2017</v>
      </c>
      <c r="C43" s="100" t="str">
        <f>'Actual costs'!C43</f>
        <v>SVT17</v>
      </c>
      <c r="D43" s="123">
        <f t="shared" si="1"/>
        <v>15.221280041776174</v>
      </c>
      <c r="E43" s="123">
        <f t="shared" si="2"/>
        <v>11.448142240380532</v>
      </c>
      <c r="F43" s="123">
        <f t="shared" si="3"/>
        <v>13.324103364580216</v>
      </c>
      <c r="G43" s="123">
        <f t="shared" si="4"/>
        <v>5.4584316572178588</v>
      </c>
      <c r="H43" s="123">
        <f t="shared" si="5"/>
        <v>3.7731378013956416</v>
      </c>
      <c r="I43" s="123">
        <f t="shared" si="6"/>
        <v>0.24739290653827009</v>
      </c>
      <c r="J43" s="123">
        <f t="shared" si="7"/>
        <v>2.4764457811237168</v>
      </c>
      <c r="K43" s="123">
        <f t="shared" si="8"/>
        <v>45.852364067286558</v>
      </c>
      <c r="L43" s="123">
        <f t="shared" si="9"/>
        <v>82.501994386874458</v>
      </c>
      <c r="M43" s="123">
        <f t="shared" si="10"/>
        <v>7.6000295177266395</v>
      </c>
      <c r="N43" s="123">
        <f t="shared" si="11"/>
        <v>57.760448670316215</v>
      </c>
      <c r="O43" s="123">
        <f t="shared" si="12"/>
        <v>-8.3006085375274896</v>
      </c>
      <c r="P43" s="119">
        <f>INDEX(Inputs!$F$4:$M$212,MATCH($A43 &amp; P$4, Inputs!$E$4:$E$212,0), MATCH($B43,Inputs!$F$2:$M$2,0))</f>
        <v>4078664</v>
      </c>
      <c r="Q43" s="119">
        <f>INDEX(Inputs!$F$4:$M$212,MATCH($A43 &amp; Q$4, Inputs!$E$4:$E$212,0), MATCH($B43,Inputs!$F$2:$M$2,0))</f>
        <v>93727.061857998997</v>
      </c>
      <c r="R43" s="119">
        <f>INDEX(Inputs!$F$4:$M$212,MATCH($A43 &amp; R$4, Inputs!$E$4:$E$212,0), MATCH($B43,Inputs!$F$2:$M$2,0))</f>
        <v>611764.91665052099</v>
      </c>
      <c r="S43" s="119">
        <f>INDEX(Inputs!$F$4:$M$212,MATCH($A43 &amp; S$4, Inputs!$E$4:$E$212,0), MATCH($B43,Inputs!$F$2:$M$2,0))</f>
        <v>234.72900000000001</v>
      </c>
      <c r="T43" s="119">
        <f>INDEX(Inputs!$F$4:$M$212,MATCH($A43 &amp; T$4, Inputs!$E$4:$E$212,0), MATCH($B43,Inputs!$F$2:$M$2,0))</f>
        <v>43.516396643046079</v>
      </c>
      <c r="U43" s="119">
        <f>INDEX(Inputs!$F$4:$M$212,MATCH($A43 &amp; U$4, Inputs!$E$4:$E$212,0), MATCH($B43,Inputs!$F$2:$M$2,0))</f>
        <v>120034.579999999</v>
      </c>
      <c r="V43" s="120">
        <f>INDEX(Inputs!$F$4:$M$212,MATCH($A43 &amp; V$4, Inputs!$E$4:$E$212,0), MATCH($B43,Inputs!$F$2:$M$2,0))</f>
        <v>1.2806822023489561</v>
      </c>
      <c r="W43" s="120">
        <f>INDEX(Inputs!$F$4:$M$212,MATCH($A43 &amp; W$4, Inputs!$E$4:$E$212,0), MATCH($B43,Inputs!$F$2:$M$2,0))</f>
        <v>2.4764457811237168</v>
      </c>
      <c r="X43" s="120">
        <f>INDEX(Inputs!$F$4:$M$212,MATCH($A43 &amp; X$4, Inputs!$E$4:$E$212,0), MATCH($B43,Inputs!$F$2:$M$2,0))</f>
        <v>45.852364067286558</v>
      </c>
      <c r="Y43" s="120">
        <f>INDEX(Inputs!$F$4:$M$212,MATCH($A43 &amp; Y$4, Inputs!$E$4:$E$212,0), MATCH($B43,Inputs!$F$2:$M$2,0))</f>
        <v>82.501994386874458</v>
      </c>
      <c r="Z43" s="119">
        <f>INDEX(Inputs!$F$4:$M$212,MATCH($A43 &amp; Z$4, Inputs!$E$4:$E$212,0), MATCH($B43,Inputs!$F$2:$M$2,0))</f>
        <v>1998.2548781748403</v>
      </c>
      <c r="AA43" s="121">
        <f>INDEX(Inputs!$F$4:$M$212,MATCH($A43 &amp; AA$4, Inputs!$E$4:$E$212,0), MATCH($B43,Inputs!$F$2:$M$2,0))</f>
        <v>2.4836564129822905E-4</v>
      </c>
      <c r="AB43" s="107"/>
      <c r="AC43" s="107"/>
    </row>
    <row r="44" spans="1:29" x14ac:dyDescent="0.3">
      <c r="A44" s="100" t="str">
        <f>'Actual costs'!A44</f>
        <v>SVT</v>
      </c>
      <c r="B44" s="100">
        <f>'Actual costs'!B44</f>
        <v>2018</v>
      </c>
      <c r="C44" s="100" t="str">
        <f>'Actual costs'!C44</f>
        <v>SVT18</v>
      </c>
      <c r="D44" s="123">
        <f t="shared" si="1"/>
        <v>15.233984797864586</v>
      </c>
      <c r="E44" s="123">
        <f t="shared" si="2"/>
        <v>11.451337254050895</v>
      </c>
      <c r="F44" s="123">
        <f t="shared" si="3"/>
        <v>13.332346225399164</v>
      </c>
      <c r="G44" s="123">
        <f t="shared" si="4"/>
        <v>5.4573788258783731</v>
      </c>
      <c r="H44" s="123">
        <f t="shared" si="5"/>
        <v>3.7826475438136917</v>
      </c>
      <c r="I44" s="123">
        <f t="shared" si="6"/>
        <v>0.10906322494352207</v>
      </c>
      <c r="J44" s="123">
        <f t="shared" si="7"/>
        <v>2.4829755480113178</v>
      </c>
      <c r="K44" s="123">
        <f t="shared" si="8"/>
        <v>46.342652136321803</v>
      </c>
      <c r="L44" s="123">
        <f t="shared" si="9"/>
        <v>83.138590613295591</v>
      </c>
      <c r="M44" s="123">
        <f t="shared" si="10"/>
        <v>7.6088435015136344</v>
      </c>
      <c r="N44" s="123">
        <f t="shared" si="11"/>
        <v>57.894499430526267</v>
      </c>
      <c r="O44" s="123">
        <f t="shared" si="12"/>
        <v>-8.3162791880292808</v>
      </c>
      <c r="P44" s="119">
        <f>INDEX(Inputs!$F$4:$M$212,MATCH($A44 &amp; P$4, Inputs!$E$4:$E$212,0), MATCH($B44,Inputs!$F$2:$M$2,0))</f>
        <v>4130813</v>
      </c>
      <c r="Q44" s="119">
        <f>INDEX(Inputs!$F$4:$M$212,MATCH($A44 &amp; Q$4, Inputs!$E$4:$E$212,0), MATCH($B44,Inputs!$F$2:$M$2,0))</f>
        <v>94027</v>
      </c>
      <c r="R44" s="119">
        <f>INDEX(Inputs!$F$4:$M$212,MATCH($A44 &amp; R$4, Inputs!$E$4:$E$212,0), MATCH($B44,Inputs!$F$2:$M$2,0))</f>
        <v>616828.450042877</v>
      </c>
      <c r="S44" s="119">
        <f>INDEX(Inputs!$F$4:$M$212,MATCH($A44 &amp; S$4, Inputs!$E$4:$E$212,0), MATCH($B44,Inputs!$F$2:$M$2,0))</f>
        <v>234.482</v>
      </c>
      <c r="T44" s="119">
        <f>INDEX(Inputs!$F$4:$M$212,MATCH($A44 &amp; T$4, Inputs!$E$4:$E$212,0), MATCH($B44,Inputs!$F$2:$M$2,0))</f>
        <v>43.932200325438437</v>
      </c>
      <c r="U44" s="119">
        <f>INDEX(Inputs!$F$4:$M$212,MATCH($A44 &amp; U$4, Inputs!$E$4:$E$212,0), MATCH($B44,Inputs!$F$2:$M$2,0))</f>
        <v>104862</v>
      </c>
      <c r="V44" s="120">
        <f>INDEX(Inputs!$F$4:$M$212,MATCH($A44 &amp; V$4, Inputs!$E$4:$E$212,0), MATCH($B44,Inputs!$F$2:$M$2,0))</f>
        <v>1.1152328586469844</v>
      </c>
      <c r="W44" s="120">
        <f>INDEX(Inputs!$F$4:$M$212,MATCH($A44 &amp; W$4, Inputs!$E$4:$E$212,0), MATCH($B44,Inputs!$F$2:$M$2,0))</f>
        <v>2.4829755480113178</v>
      </c>
      <c r="X44" s="120">
        <f>INDEX(Inputs!$F$4:$M$212,MATCH($A44 &amp; X$4, Inputs!$E$4:$E$212,0), MATCH($B44,Inputs!$F$2:$M$2,0))</f>
        <v>46.342652136321803</v>
      </c>
      <c r="Y44" s="120">
        <f>INDEX(Inputs!$F$4:$M$212,MATCH($A44 &amp; Y$4, Inputs!$E$4:$E$212,0), MATCH($B44,Inputs!$F$2:$M$2,0))</f>
        <v>83.138590613295591</v>
      </c>
      <c r="Z44" s="119">
        <f>INDEX(Inputs!$F$4:$M$212,MATCH($A44 &amp; Z$4, Inputs!$E$4:$E$212,0), MATCH($B44,Inputs!$F$2:$M$2,0))</f>
        <v>2015.9453113437005</v>
      </c>
      <c r="AA44" s="121">
        <f>INDEX(Inputs!$F$4:$M$212,MATCH($A44 &amp; AA$4, Inputs!$E$4:$E$212,0), MATCH($B44,Inputs!$F$2:$M$2,0))</f>
        <v>2.445039269509416E-4</v>
      </c>
      <c r="AB44" s="107"/>
      <c r="AC44" s="107"/>
    </row>
    <row r="45" spans="1:29" x14ac:dyDescent="0.3">
      <c r="A45" s="100" t="str">
        <f>'Actual costs'!A45</f>
        <v>SVT</v>
      </c>
      <c r="B45" s="100">
        <f>'Actual costs'!B45</f>
        <v>2019</v>
      </c>
      <c r="C45" s="100" t="str">
        <f>'Actual costs'!C45</f>
        <v>SVT19</v>
      </c>
      <c r="D45" s="123">
        <f t="shared" ref="D45" si="13">LN(P45)</f>
        <v>15.243679981016447</v>
      </c>
      <c r="E45" s="123">
        <f t="shared" ref="E45" si="14">LN(Q45)</f>
        <v>11.437386579438856</v>
      </c>
      <c r="F45" s="123">
        <f t="shared" ref="F45" si="15">LN(R45)</f>
        <v>13.353097837738689</v>
      </c>
      <c r="G45" s="123">
        <f t="shared" ref="G45" si="16">LN(S45)</f>
        <v>5.477832476570355</v>
      </c>
      <c r="H45" s="123">
        <f t="shared" ref="H45" si="17">LN(T45)</f>
        <v>3.8062934015775913</v>
      </c>
      <c r="I45" s="123">
        <f t="shared" ref="I45" si="18">LN(V45)</f>
        <v>0.11045225847655513</v>
      </c>
      <c r="J45" s="123">
        <f t="shared" ref="J45" si="19">W45</f>
        <v>2.4217951968757858</v>
      </c>
      <c r="K45" s="123">
        <f t="shared" ref="K45" si="20">X45</f>
        <v>46.885407640965312</v>
      </c>
      <c r="L45" s="123">
        <f t="shared" ref="L45" si="21">Y45</f>
        <v>83.263958005205723</v>
      </c>
      <c r="M45" s="123">
        <f t="shared" ref="M45" si="22">LN(Z45)</f>
        <v>7.6128806573585619</v>
      </c>
      <c r="N45" s="123">
        <f t="shared" ref="N45" si="23">(LN(Z45))^2</f>
        <v>57.955951903184129</v>
      </c>
      <c r="O45" s="123">
        <f t="shared" ref="O45" si="24">LN(AA45)</f>
        <v>-8.3249847619959763</v>
      </c>
      <c r="P45" s="119">
        <f>INDEX(Inputs!$F$4:$M$212,MATCH($A45 &amp; P$4, Inputs!$E$4:$E$212,0), MATCH($B45,Inputs!$F$2:$M$2,0))</f>
        <v>4171056.75867583</v>
      </c>
      <c r="Q45" s="119">
        <f>INDEX(Inputs!$F$4:$M$212,MATCH($A45 &amp; Q$4, Inputs!$E$4:$E$212,0), MATCH($B45,Inputs!$F$2:$M$2,0))</f>
        <v>92724.367346999992</v>
      </c>
      <c r="R45" s="119">
        <f>INDEX(Inputs!$F$4:$M$212,MATCH($A45 &amp; R$4, Inputs!$E$4:$E$212,0), MATCH($B45,Inputs!$F$2:$M$2,0))</f>
        <v>629762.37063063495</v>
      </c>
      <c r="S45" s="119">
        <f>INDEX(Inputs!$F$4:$M$212,MATCH($A45 &amp; S$4, Inputs!$E$4:$E$212,0), MATCH($B45,Inputs!$F$2:$M$2,0))</f>
        <v>239.32739702848599</v>
      </c>
      <c r="T45" s="119">
        <f>INDEX(Inputs!$F$4:$M$212,MATCH($A45 &amp; T$4, Inputs!$E$4:$E$212,0), MATCH($B45,Inputs!$F$2:$M$2,0))</f>
        <v>44.983394096037266</v>
      </c>
      <c r="U45" s="119">
        <f>INDEX(Inputs!$F$4:$M$212,MATCH($A45 &amp; U$4, Inputs!$E$4:$E$212,0), MATCH($B45,Inputs!$F$2:$M$2,0))</f>
        <v>103553</v>
      </c>
      <c r="V45" s="120">
        <f>INDEX(Inputs!$F$4:$M$212,MATCH($A45 &amp; V$4, Inputs!$E$4:$E$212,0), MATCH($B45,Inputs!$F$2:$M$2,0))</f>
        <v>1.116783030856132</v>
      </c>
      <c r="W45" s="120">
        <f>INDEX(Inputs!$F$4:$M$212,MATCH($A45 &amp; W$4, Inputs!$E$4:$E$212,0), MATCH($B45,Inputs!$F$2:$M$2,0))</f>
        <v>2.4217951968757858</v>
      </c>
      <c r="X45" s="120">
        <f>INDEX(Inputs!$F$4:$M$212,MATCH($A45 &amp; X$4, Inputs!$E$4:$E$212,0), MATCH($B45,Inputs!$F$2:$M$2,0))</f>
        <v>46.885407640965312</v>
      </c>
      <c r="Y45" s="120">
        <f>INDEX(Inputs!$F$4:$M$212,MATCH($A45 &amp; Y$4, Inputs!$E$4:$E$212,0), MATCH($B45,Inputs!$F$2:$M$2,0))</f>
        <v>83.263958005205723</v>
      </c>
      <c r="Z45" s="119">
        <f>INDEX(Inputs!$F$4:$M$212,MATCH($A45 &amp; Z$4, Inputs!$E$4:$E$212,0), MATCH($B45,Inputs!$F$2:$M$2,0))</f>
        <v>2024.1004474416698</v>
      </c>
      <c r="AA45" s="121">
        <f>INDEX(Inputs!$F$4:$M$212,MATCH($A45 &amp; AA$4, Inputs!$E$4:$E$212,0), MATCH($B45,Inputs!$F$2:$M$2,0))</f>
        <v>2.4238461821386446E-4</v>
      </c>
      <c r="AB45" s="107"/>
      <c r="AC45" s="107"/>
    </row>
    <row r="46" spans="1:29" x14ac:dyDescent="0.3">
      <c r="A46" s="100" t="str">
        <f>'Actual costs'!A46</f>
        <v>SWB</v>
      </c>
      <c r="B46" s="100">
        <f>'Actual costs'!B46</f>
        <v>2012</v>
      </c>
      <c r="C46" s="100" t="str">
        <f>'Actual costs'!C46</f>
        <v>SWB12</v>
      </c>
      <c r="D46" s="123">
        <f t="shared" si="1"/>
        <v>13.463767598437759</v>
      </c>
      <c r="E46" s="123">
        <f t="shared" si="2"/>
        <v>9.7537338584499693</v>
      </c>
      <c r="F46" s="123">
        <f t="shared" si="3"/>
        <v>11.523564639250594</v>
      </c>
      <c r="G46" s="123">
        <f t="shared" si="4"/>
        <v>3.8649313978942956</v>
      </c>
      <c r="H46" s="123">
        <f t="shared" si="5"/>
        <v>3.710033739987789</v>
      </c>
      <c r="I46" s="123">
        <f t="shared" si="6"/>
        <v>0.87920869559903425</v>
      </c>
      <c r="J46" s="123">
        <f t="shared" si="7"/>
        <v>10.308937724899755</v>
      </c>
      <c r="K46" s="123">
        <f t="shared" si="8"/>
        <v>0.62075832116186391</v>
      </c>
      <c r="L46" s="123">
        <f t="shared" si="9"/>
        <v>59.342143755467326</v>
      </c>
      <c r="M46" s="123">
        <f t="shared" si="10"/>
        <v>6.8211716935728166</v>
      </c>
      <c r="N46" s="123">
        <f t="shared" si="11"/>
        <v>46.528383273199047</v>
      </c>
      <c r="O46" s="123">
        <f t="shared" si="12"/>
        <v>-7.010142599545067</v>
      </c>
      <c r="P46" s="119">
        <f>INDEX(Inputs!$F$4:$M$212,MATCH($A46 &amp; P$4, Inputs!$E$4:$E$212,0), MATCH($B46,Inputs!$F$2:$M$2,0))</f>
        <v>703460.91666666698</v>
      </c>
      <c r="Q46" s="119">
        <f>INDEX(Inputs!$F$4:$M$212,MATCH($A46 &amp; Q$4, Inputs!$E$4:$E$212,0), MATCH($B46,Inputs!$F$2:$M$2,0))</f>
        <v>17218.400000000001</v>
      </c>
      <c r="R46" s="119">
        <f>INDEX(Inputs!$F$4:$M$212,MATCH($A46 &amp; R$4, Inputs!$E$4:$E$212,0), MATCH($B46,Inputs!$F$2:$M$2,0))</f>
        <v>101069.597154166</v>
      </c>
      <c r="S46" s="119">
        <f>INDEX(Inputs!$F$4:$M$212,MATCH($A46 &amp; S$4, Inputs!$E$4:$E$212,0), MATCH($B46,Inputs!$F$2:$M$2,0))</f>
        <v>47.7</v>
      </c>
      <c r="T46" s="119">
        <f>INDEX(Inputs!$F$4:$M$212,MATCH($A46 &amp; T$4, Inputs!$E$4:$E$212,0), MATCH($B46,Inputs!$F$2:$M$2,0))</f>
        <v>40.855184957177606</v>
      </c>
      <c r="U46" s="119">
        <f>INDEX(Inputs!$F$4:$M$212,MATCH($A46 &amp; U$4, Inputs!$E$4:$E$212,0), MATCH($B46,Inputs!$F$2:$M$2,0))</f>
        <v>41479</v>
      </c>
      <c r="V46" s="120">
        <f>INDEX(Inputs!$F$4:$M$212,MATCH($A46 &amp; V$4, Inputs!$E$4:$E$212,0), MATCH($B46,Inputs!$F$2:$M$2,0))</f>
        <v>2.4089927054778606</v>
      </c>
      <c r="W46" s="120">
        <f>INDEX(Inputs!$F$4:$M$212,MATCH($A46 &amp; W$4, Inputs!$E$4:$E$212,0), MATCH($B46,Inputs!$F$2:$M$2,0))</f>
        <v>10.308937724899755</v>
      </c>
      <c r="X46" s="120">
        <f>INDEX(Inputs!$F$4:$M$212,MATCH($A46 &amp; X$4, Inputs!$E$4:$E$212,0), MATCH($B46,Inputs!$F$2:$M$2,0))</f>
        <v>0.62075832116186391</v>
      </c>
      <c r="Y46" s="120">
        <f>INDEX(Inputs!$F$4:$M$212,MATCH($A46 &amp; Y$4, Inputs!$E$4:$E$212,0), MATCH($B46,Inputs!$F$2:$M$2,0))</f>
        <v>59.342143755467326</v>
      </c>
      <c r="Z46" s="119">
        <f>INDEX(Inputs!$F$4:$M$212,MATCH($A46 &amp; Z$4, Inputs!$E$4:$E$212,0), MATCH($B46,Inputs!$F$2:$M$2,0))</f>
        <v>917.05889283816191</v>
      </c>
      <c r="AA46" s="121">
        <f>INDEX(Inputs!$F$4:$M$212,MATCH($A46 &amp; AA$4, Inputs!$E$4:$E$212,0), MATCH($B46,Inputs!$F$2:$M$2,0))</f>
        <v>9.0267985748082862E-4</v>
      </c>
      <c r="AB46" s="107"/>
      <c r="AC46" s="107"/>
    </row>
    <row r="47" spans="1:29" x14ac:dyDescent="0.3">
      <c r="A47" s="100" t="str">
        <f>'Actual costs'!A47</f>
        <v>SWB</v>
      </c>
      <c r="B47" s="100">
        <f>'Actual costs'!B47</f>
        <v>2013</v>
      </c>
      <c r="C47" s="100" t="str">
        <f>'Actual costs'!C47</f>
        <v>SWB13</v>
      </c>
      <c r="D47" s="123">
        <f t="shared" si="1"/>
        <v>13.471526645884554</v>
      </c>
      <c r="E47" s="123">
        <f t="shared" si="2"/>
        <v>9.7522576032198476</v>
      </c>
      <c r="F47" s="123">
        <f t="shared" si="3"/>
        <v>11.512461373843497</v>
      </c>
      <c r="G47" s="123">
        <f t="shared" si="4"/>
        <v>3.8110970868381857</v>
      </c>
      <c r="H47" s="123">
        <f t="shared" si="5"/>
        <v>3.719269042664707</v>
      </c>
      <c r="I47" s="123">
        <f t="shared" si="6"/>
        <v>0.88078138051993304</v>
      </c>
      <c r="J47" s="123">
        <f t="shared" si="7"/>
        <v>10.756782581008546</v>
      </c>
      <c r="K47" s="123">
        <f t="shared" si="8"/>
        <v>0.73553653814264786</v>
      </c>
      <c r="L47" s="123">
        <f t="shared" si="9"/>
        <v>57.49919483599335</v>
      </c>
      <c r="M47" s="123">
        <f t="shared" si="10"/>
        <v>6.8278157950141605</v>
      </c>
      <c r="N47" s="123">
        <f t="shared" si="11"/>
        <v>46.619068530644853</v>
      </c>
      <c r="O47" s="123">
        <f t="shared" si="12"/>
        <v>-7.0147569903123914</v>
      </c>
      <c r="P47" s="119">
        <f>INDEX(Inputs!$F$4:$M$212,MATCH($A47 &amp; P$4, Inputs!$E$4:$E$212,0), MATCH($B47,Inputs!$F$2:$M$2,0))</f>
        <v>708940.33333333302</v>
      </c>
      <c r="Q47" s="119">
        <f>INDEX(Inputs!$F$4:$M$212,MATCH($A47 &amp; Q$4, Inputs!$E$4:$E$212,0), MATCH($B47,Inputs!$F$2:$M$2,0))</f>
        <v>17193</v>
      </c>
      <c r="R47" s="119">
        <f>INDEX(Inputs!$F$4:$M$212,MATCH($A47 &amp; R$4, Inputs!$E$4:$E$212,0), MATCH($B47,Inputs!$F$2:$M$2,0))</f>
        <v>99953.601654689701</v>
      </c>
      <c r="S47" s="119">
        <f>INDEX(Inputs!$F$4:$M$212,MATCH($A47 &amp; S$4, Inputs!$E$4:$E$212,0), MATCH($B47,Inputs!$F$2:$M$2,0))</f>
        <v>45.2</v>
      </c>
      <c r="T47" s="119">
        <f>INDEX(Inputs!$F$4:$M$212,MATCH($A47 &amp; T$4, Inputs!$E$4:$E$212,0), MATCH($B47,Inputs!$F$2:$M$2,0))</f>
        <v>41.234242618119758</v>
      </c>
      <c r="U47" s="119">
        <f>INDEX(Inputs!$F$4:$M$212,MATCH($A47 &amp; U$4, Inputs!$E$4:$E$212,0), MATCH($B47,Inputs!$F$2:$M$2,0))</f>
        <v>41483</v>
      </c>
      <c r="V47" s="120">
        <f>INDEX(Inputs!$F$4:$M$212,MATCH($A47 &amp; V$4, Inputs!$E$4:$E$212,0), MATCH($B47,Inputs!$F$2:$M$2,0))</f>
        <v>2.4127842726691093</v>
      </c>
      <c r="W47" s="120">
        <f>INDEX(Inputs!$F$4:$M$212,MATCH($A47 &amp; W$4, Inputs!$E$4:$E$212,0), MATCH($B47,Inputs!$F$2:$M$2,0))</f>
        <v>10.756782581008546</v>
      </c>
      <c r="X47" s="120">
        <f>INDEX(Inputs!$F$4:$M$212,MATCH($A47 &amp; X$4, Inputs!$E$4:$E$212,0), MATCH($B47,Inputs!$F$2:$M$2,0))</f>
        <v>0.73553653814264786</v>
      </c>
      <c r="Y47" s="120">
        <f>INDEX(Inputs!$F$4:$M$212,MATCH($A47 &amp; Y$4, Inputs!$E$4:$E$212,0), MATCH($B47,Inputs!$F$2:$M$2,0))</f>
        <v>57.49919483599335</v>
      </c>
      <c r="Z47" s="119">
        <f>INDEX(Inputs!$F$4:$M$212,MATCH($A47 &amp; Z$4, Inputs!$E$4:$E$212,0), MATCH($B47,Inputs!$F$2:$M$2,0))</f>
        <v>923.17221141536334</v>
      </c>
      <c r="AA47" s="121">
        <f>INDEX(Inputs!$F$4:$M$212,MATCH($A47 &amp; AA$4, Inputs!$E$4:$E$212,0), MATCH($B47,Inputs!$F$2:$M$2,0))</f>
        <v>8.9852413531745304E-4</v>
      </c>
      <c r="AB47" s="107"/>
      <c r="AC47" s="107"/>
    </row>
    <row r="48" spans="1:29" x14ac:dyDescent="0.3">
      <c r="A48" s="100" t="str">
        <f>'Actual costs'!A48</f>
        <v>SWB</v>
      </c>
      <c r="B48" s="100">
        <f>'Actual costs'!B48</f>
        <v>2014</v>
      </c>
      <c r="C48" s="100" t="str">
        <f>'Actual costs'!C48</f>
        <v>SWB14</v>
      </c>
      <c r="D48" s="123">
        <f t="shared" si="1"/>
        <v>13.478884126122255</v>
      </c>
      <c r="E48" s="123">
        <f t="shared" si="2"/>
        <v>9.7559615476805064</v>
      </c>
      <c r="F48" s="123">
        <f t="shared" si="3"/>
        <v>11.535733516270987</v>
      </c>
      <c r="G48" s="123">
        <f t="shared" si="4"/>
        <v>3.7471483622379123</v>
      </c>
      <c r="H48" s="123">
        <f t="shared" si="5"/>
        <v>3.7229225784417483</v>
      </c>
      <c r="I48" s="123">
        <f t="shared" si="6"/>
        <v>0.87727026754925297</v>
      </c>
      <c r="J48" s="123">
        <f t="shared" si="7"/>
        <v>10.693296696156988</v>
      </c>
      <c r="K48" s="123">
        <f t="shared" si="8"/>
        <v>0.73432996882520263</v>
      </c>
      <c r="L48" s="123">
        <f t="shared" si="9"/>
        <v>58.033843028124679</v>
      </c>
      <c r="M48" s="123">
        <f t="shared" si="10"/>
        <v>6.8349165377663166</v>
      </c>
      <c r="N48" s="123">
        <f t="shared" si="11"/>
        <v>46.716084078231489</v>
      </c>
      <c r="O48" s="123">
        <f t="shared" si="12"/>
        <v>-7.020545842777465</v>
      </c>
      <c r="P48" s="119">
        <f>INDEX(Inputs!$F$4:$M$212,MATCH($A48 &amp; P$4, Inputs!$E$4:$E$212,0), MATCH($B48,Inputs!$F$2:$M$2,0))</f>
        <v>714175.58333333291</v>
      </c>
      <c r="Q48" s="119">
        <f>INDEX(Inputs!$F$4:$M$212,MATCH($A48 &amp; Q$4, Inputs!$E$4:$E$212,0), MATCH($B48,Inputs!$F$2:$M$2,0))</f>
        <v>17256.8</v>
      </c>
      <c r="R48" s="119">
        <f>INDEX(Inputs!$F$4:$M$212,MATCH($A48 &amp; R$4, Inputs!$E$4:$E$212,0), MATCH($B48,Inputs!$F$2:$M$2,0))</f>
        <v>102307.014371554</v>
      </c>
      <c r="S48" s="119">
        <f>INDEX(Inputs!$F$4:$M$212,MATCH($A48 &amp; S$4, Inputs!$E$4:$E$212,0), MATCH($B48,Inputs!$F$2:$M$2,0))</f>
        <v>42.4</v>
      </c>
      <c r="T48" s="119">
        <f>INDEX(Inputs!$F$4:$M$212,MATCH($A48 &amp; T$4, Inputs!$E$4:$E$212,0), MATCH($B48,Inputs!$F$2:$M$2,0))</f>
        <v>41.385168938234955</v>
      </c>
      <c r="U48" s="119">
        <f>INDEX(Inputs!$F$4:$M$212,MATCH($A48 &amp; U$4, Inputs!$E$4:$E$212,0), MATCH($B48,Inputs!$F$2:$M$2,0))</f>
        <v>41491</v>
      </c>
      <c r="V48" s="120">
        <f>INDEX(Inputs!$F$4:$M$212,MATCH($A48 &amp; V$4, Inputs!$E$4:$E$212,0), MATCH($B48,Inputs!$F$2:$M$2,0))</f>
        <v>2.4043275694219091</v>
      </c>
      <c r="W48" s="120">
        <f>INDEX(Inputs!$F$4:$M$212,MATCH($A48 &amp; W$4, Inputs!$E$4:$E$212,0), MATCH($B48,Inputs!$F$2:$M$2,0))</f>
        <v>10.693296696156988</v>
      </c>
      <c r="X48" s="120">
        <f>INDEX(Inputs!$F$4:$M$212,MATCH($A48 &amp; X$4, Inputs!$E$4:$E$212,0), MATCH($B48,Inputs!$F$2:$M$2,0))</f>
        <v>0.73432996882520263</v>
      </c>
      <c r="Y48" s="120">
        <f>INDEX(Inputs!$F$4:$M$212,MATCH($A48 &amp; Y$4, Inputs!$E$4:$E$212,0), MATCH($B48,Inputs!$F$2:$M$2,0))</f>
        <v>58.033843028124679</v>
      </c>
      <c r="Z48" s="119">
        <f>INDEX(Inputs!$F$4:$M$212,MATCH($A48 &amp; Z$4, Inputs!$E$4:$E$212,0), MATCH($B48,Inputs!$F$2:$M$2,0))</f>
        <v>929.75074841291826</v>
      </c>
      <c r="AA48" s="121">
        <f>INDEX(Inputs!$F$4:$M$212,MATCH($A48 &amp; AA$4, Inputs!$E$4:$E$212,0), MATCH($B48,Inputs!$F$2:$M$2,0))</f>
        <v>8.9333773779020546E-4</v>
      </c>
      <c r="AB48" s="107"/>
      <c r="AC48" s="107"/>
    </row>
    <row r="49" spans="1:29" x14ac:dyDescent="0.3">
      <c r="A49" s="100" t="str">
        <f>'Actual costs'!A49</f>
        <v>SWB</v>
      </c>
      <c r="B49" s="100">
        <f>'Actual costs'!B49</f>
        <v>2015</v>
      </c>
      <c r="C49" s="100" t="str">
        <f>'Actual costs'!C49</f>
        <v>SWB15</v>
      </c>
      <c r="D49" s="123">
        <f t="shared" si="1"/>
        <v>13.487859830498198</v>
      </c>
      <c r="E49" s="123">
        <f t="shared" si="2"/>
        <v>9.7596460500600202</v>
      </c>
      <c r="F49" s="123">
        <f t="shared" si="3"/>
        <v>11.546041886188682</v>
      </c>
      <c r="G49" s="123">
        <f t="shared" si="4"/>
        <v>3.7236672795996002</v>
      </c>
      <c r="H49" s="123">
        <f t="shared" si="5"/>
        <v>3.7282137804381783</v>
      </c>
      <c r="I49" s="123">
        <f t="shared" si="6"/>
        <v>0.87358576516973985</v>
      </c>
      <c r="J49" s="123">
        <f t="shared" si="7"/>
        <v>10.705005368172966</v>
      </c>
      <c r="K49" s="123">
        <f t="shared" si="8"/>
        <v>0.97624599621633168</v>
      </c>
      <c r="L49" s="123">
        <f t="shared" si="9"/>
        <v>57.930848508910394</v>
      </c>
      <c r="M49" s="123">
        <f t="shared" si="10"/>
        <v>6.8453531380197115</v>
      </c>
      <c r="N49" s="123">
        <f t="shared" si="11"/>
        <v>46.85885958419631</v>
      </c>
      <c r="O49" s="123">
        <f t="shared" si="12"/>
        <v>-7.0093501882896296</v>
      </c>
      <c r="P49" s="119">
        <f>INDEX(Inputs!$F$4:$M$212,MATCH($A49 &amp; P$4, Inputs!$E$4:$E$212,0), MATCH($B49,Inputs!$F$2:$M$2,0))</f>
        <v>720614.66666666698</v>
      </c>
      <c r="Q49" s="119">
        <f>INDEX(Inputs!$F$4:$M$212,MATCH($A49 &amp; Q$4, Inputs!$E$4:$E$212,0), MATCH($B49,Inputs!$F$2:$M$2,0))</f>
        <v>17320.5</v>
      </c>
      <c r="R49" s="119">
        <f>INDEX(Inputs!$F$4:$M$212,MATCH($A49 &amp; R$4, Inputs!$E$4:$E$212,0), MATCH($B49,Inputs!$F$2:$M$2,0))</f>
        <v>103367.087345901</v>
      </c>
      <c r="S49" s="119">
        <f>INDEX(Inputs!$F$4:$M$212,MATCH($A49 &amp; S$4, Inputs!$E$4:$E$212,0), MATCH($B49,Inputs!$F$2:$M$2,0))</f>
        <v>41.415999999999997</v>
      </c>
      <c r="T49" s="119">
        <f>INDEX(Inputs!$F$4:$M$212,MATCH($A49 &amp; T$4, Inputs!$E$4:$E$212,0), MATCH($B49,Inputs!$F$2:$M$2,0))</f>
        <v>41.60472657640755</v>
      </c>
      <c r="U49" s="119">
        <f>INDEX(Inputs!$F$4:$M$212,MATCH($A49 &amp; U$4, Inputs!$E$4:$E$212,0), MATCH($B49,Inputs!$F$2:$M$2,0))</f>
        <v>41491</v>
      </c>
      <c r="V49" s="120">
        <f>INDEX(Inputs!$F$4:$M$212,MATCH($A49 &amp; V$4, Inputs!$E$4:$E$212,0), MATCH($B49,Inputs!$F$2:$M$2,0))</f>
        <v>2.3954851187898734</v>
      </c>
      <c r="W49" s="120">
        <f>INDEX(Inputs!$F$4:$M$212,MATCH($A49 &amp; W$4, Inputs!$E$4:$E$212,0), MATCH($B49,Inputs!$F$2:$M$2,0))</f>
        <v>10.705005368172966</v>
      </c>
      <c r="X49" s="120">
        <f>INDEX(Inputs!$F$4:$M$212,MATCH($A49 &amp; X$4, Inputs!$E$4:$E$212,0), MATCH($B49,Inputs!$F$2:$M$2,0))</f>
        <v>0.97624599621633168</v>
      </c>
      <c r="Y49" s="120">
        <f>INDEX(Inputs!$F$4:$M$212,MATCH($A49 &amp; Y$4, Inputs!$E$4:$E$212,0), MATCH($B49,Inputs!$F$2:$M$2,0))</f>
        <v>57.930848508910394</v>
      </c>
      <c r="Z49" s="119">
        <f>INDEX(Inputs!$F$4:$M$212,MATCH($A49 &amp; Z$4, Inputs!$E$4:$E$212,0), MATCH($B49,Inputs!$F$2:$M$2,0))</f>
        <v>939.50499736992765</v>
      </c>
      <c r="AA49" s="121">
        <f>INDEX(Inputs!$F$4:$M$212,MATCH($A49 &amp; AA$4, Inputs!$E$4:$E$212,0), MATCH($B49,Inputs!$F$2:$M$2,0))</f>
        <v>9.0339543463820659E-4</v>
      </c>
      <c r="AB49" s="107"/>
      <c r="AC49" s="107"/>
    </row>
    <row r="50" spans="1:29" x14ac:dyDescent="0.3">
      <c r="A50" s="100" t="str">
        <f>'Actual costs'!A50</f>
        <v>SWB</v>
      </c>
      <c r="B50" s="100">
        <f>'Actual costs'!B50</f>
        <v>2016</v>
      </c>
      <c r="C50" s="100" t="str">
        <f>'Actual costs'!C50</f>
        <v>SWB16</v>
      </c>
      <c r="D50" s="123">
        <f t="shared" si="1"/>
        <v>13.492986146607667</v>
      </c>
      <c r="E50" s="123">
        <f t="shared" si="2"/>
        <v>9.759992400396845</v>
      </c>
      <c r="F50" s="123">
        <f t="shared" si="3"/>
        <v>11.564170338544187</v>
      </c>
      <c r="G50" s="123">
        <f t="shared" si="4"/>
        <v>3.6349511120883808</v>
      </c>
      <c r="H50" s="123">
        <f t="shared" si="5"/>
        <v>3.732993746210822</v>
      </c>
      <c r="I50" s="123">
        <f t="shared" si="6"/>
        <v>0.87299836965988298</v>
      </c>
      <c r="J50" s="123">
        <f t="shared" si="7"/>
        <v>10.710309729125013</v>
      </c>
      <c r="K50" s="123">
        <f t="shared" si="8"/>
        <v>0.99179841932716795</v>
      </c>
      <c r="L50" s="123">
        <f t="shared" si="9"/>
        <v>57.669750827267421</v>
      </c>
      <c r="M50" s="123">
        <f t="shared" si="10"/>
        <v>6.8526375065626759</v>
      </c>
      <c r="N50" s="123">
        <f t="shared" si="11"/>
        <v>46.958640796349528</v>
      </c>
      <c r="O50" s="123">
        <f t="shared" si="12"/>
        <v>-7.0175534299035762</v>
      </c>
      <c r="P50" s="119">
        <f>INDEX(Inputs!$F$4:$M$212,MATCH($A50 &amp; P$4, Inputs!$E$4:$E$212,0), MATCH($B50,Inputs!$F$2:$M$2,0))</f>
        <v>724318.25</v>
      </c>
      <c r="Q50" s="119">
        <f>INDEX(Inputs!$F$4:$M$212,MATCH($A50 &amp; Q$4, Inputs!$E$4:$E$212,0), MATCH($B50,Inputs!$F$2:$M$2,0))</f>
        <v>17326.5</v>
      </c>
      <c r="R50" s="119">
        <f>INDEX(Inputs!$F$4:$M$212,MATCH($A50 &amp; R$4, Inputs!$E$4:$E$212,0), MATCH($B50,Inputs!$F$2:$M$2,0))</f>
        <v>105258.061090387</v>
      </c>
      <c r="S50" s="119">
        <f>INDEX(Inputs!$F$4:$M$212,MATCH($A50 &amp; S$4, Inputs!$E$4:$E$212,0), MATCH($B50,Inputs!$F$2:$M$2,0))</f>
        <v>37.9</v>
      </c>
      <c r="T50" s="119">
        <f>INDEX(Inputs!$F$4:$M$212,MATCH($A50 &amp; T$4, Inputs!$E$4:$E$212,0), MATCH($B50,Inputs!$F$2:$M$2,0))</f>
        <v>41.80407179753557</v>
      </c>
      <c r="U50" s="119">
        <f>INDEX(Inputs!$F$4:$M$212,MATCH($A50 &amp; U$4, Inputs!$E$4:$E$212,0), MATCH($B50,Inputs!$F$2:$M$2,0))</f>
        <v>41481</v>
      </c>
      <c r="V50" s="120">
        <f>INDEX(Inputs!$F$4:$M$212,MATCH($A50 &amp; V$4, Inputs!$E$4:$E$212,0), MATCH($B50,Inputs!$F$2:$M$2,0))</f>
        <v>2.3940784347675526</v>
      </c>
      <c r="W50" s="120">
        <f>INDEX(Inputs!$F$4:$M$212,MATCH($A50 &amp; W$4, Inputs!$E$4:$E$212,0), MATCH($B50,Inputs!$F$2:$M$2,0))</f>
        <v>10.710309729125013</v>
      </c>
      <c r="X50" s="120">
        <f>INDEX(Inputs!$F$4:$M$212,MATCH($A50 &amp; X$4, Inputs!$E$4:$E$212,0), MATCH($B50,Inputs!$F$2:$M$2,0))</f>
        <v>0.99179841932716795</v>
      </c>
      <c r="Y50" s="120">
        <f>INDEX(Inputs!$F$4:$M$212,MATCH($A50 &amp; Y$4, Inputs!$E$4:$E$212,0), MATCH($B50,Inputs!$F$2:$M$2,0))</f>
        <v>57.669750827267421</v>
      </c>
      <c r="Z50" s="119">
        <f>INDEX(Inputs!$F$4:$M$212,MATCH($A50 &amp; Z$4, Inputs!$E$4:$E$212,0), MATCH($B50,Inputs!$F$2:$M$2,0))</f>
        <v>946.37368467140459</v>
      </c>
      <c r="AA50" s="121">
        <f>INDEX(Inputs!$F$4:$M$212,MATCH($A50 &amp; AA$4, Inputs!$E$4:$E$212,0), MATCH($B50,Inputs!$F$2:$M$2,0))</f>
        <v>8.9601497684201666E-4</v>
      </c>
      <c r="AB50" s="107"/>
      <c r="AC50" s="107"/>
    </row>
    <row r="51" spans="1:29" x14ac:dyDescent="0.3">
      <c r="A51" s="100" t="str">
        <f>'Actual costs'!A51</f>
        <v>SWB</v>
      </c>
      <c r="B51" s="100">
        <f>'Actual costs'!B51</f>
        <v>2017</v>
      </c>
      <c r="C51" s="100" t="str">
        <f>'Actual costs'!C51</f>
        <v>SWB17</v>
      </c>
      <c r="D51" s="123">
        <f t="shared" si="1"/>
        <v>13.505586956208171</v>
      </c>
      <c r="E51" s="123">
        <f t="shared" si="2"/>
        <v>9.7614457632839464</v>
      </c>
      <c r="F51" s="123">
        <f t="shared" si="3"/>
        <v>11.565529436433085</v>
      </c>
      <c r="G51" s="123">
        <f t="shared" si="4"/>
        <v>3.692024503258009</v>
      </c>
      <c r="H51" s="123">
        <f t="shared" si="5"/>
        <v>3.7441411929242245</v>
      </c>
      <c r="I51" s="123">
        <f t="shared" si="6"/>
        <v>0.88540668597274386</v>
      </c>
      <c r="J51" s="123">
        <f t="shared" si="7"/>
        <v>9.9109410981550283</v>
      </c>
      <c r="K51" s="123">
        <f t="shared" si="8"/>
        <v>0.9881464780202418</v>
      </c>
      <c r="L51" s="123">
        <f t="shared" si="9"/>
        <v>58.135504460583796</v>
      </c>
      <c r="M51" s="123">
        <f t="shared" si="10"/>
        <v>6.858603688199536</v>
      </c>
      <c r="N51" s="123">
        <f t="shared" si="11"/>
        <v>47.040444551784276</v>
      </c>
      <c r="O51" s="123">
        <f t="shared" si="12"/>
        <v>-7.031696259855897</v>
      </c>
      <c r="P51" s="119">
        <f>INDEX(Inputs!$F$4:$M$212,MATCH($A51 &amp; P$4, Inputs!$E$4:$E$212,0), MATCH($B51,Inputs!$F$2:$M$2,0))</f>
        <v>733502.99242424301</v>
      </c>
      <c r="Q51" s="119">
        <f>INDEX(Inputs!$F$4:$M$212,MATCH($A51 &amp; Q$4, Inputs!$E$4:$E$212,0), MATCH($B51,Inputs!$F$2:$M$2,0))</f>
        <v>17351.7</v>
      </c>
      <c r="R51" s="119">
        <f>INDEX(Inputs!$F$4:$M$212,MATCH($A51 &amp; R$4, Inputs!$E$4:$E$212,0), MATCH($B51,Inputs!$F$2:$M$2,0))</f>
        <v>105401.21435662</v>
      </c>
      <c r="S51" s="119">
        <f>INDEX(Inputs!$F$4:$M$212,MATCH($A51 &amp; S$4, Inputs!$E$4:$E$212,0), MATCH($B51,Inputs!$F$2:$M$2,0))</f>
        <v>40.125999999999998</v>
      </c>
      <c r="T51" s="119">
        <f>INDEX(Inputs!$F$4:$M$212,MATCH($A51 &amp; T$4, Inputs!$E$4:$E$212,0), MATCH($B51,Inputs!$F$2:$M$2,0))</f>
        <v>42.27268754209922</v>
      </c>
      <c r="U51" s="119">
        <f>INDEX(Inputs!$F$4:$M$212,MATCH($A51 &amp; U$4, Inputs!$E$4:$E$212,0), MATCH($B51,Inputs!$F$2:$M$2,0))</f>
        <v>42060</v>
      </c>
      <c r="V51" s="120">
        <f>INDEX(Inputs!$F$4:$M$212,MATCH($A51 &amp; V$4, Inputs!$E$4:$E$212,0), MATCH($B51,Inputs!$F$2:$M$2,0))</f>
        <v>2.4239699856498209</v>
      </c>
      <c r="W51" s="120">
        <f>INDEX(Inputs!$F$4:$M$212,MATCH($A51 &amp; W$4, Inputs!$E$4:$E$212,0), MATCH($B51,Inputs!$F$2:$M$2,0))</f>
        <v>9.9109410981550283</v>
      </c>
      <c r="X51" s="120">
        <f>INDEX(Inputs!$F$4:$M$212,MATCH($A51 &amp; X$4, Inputs!$E$4:$E$212,0), MATCH($B51,Inputs!$F$2:$M$2,0))</f>
        <v>0.9881464780202418</v>
      </c>
      <c r="Y51" s="120">
        <f>INDEX(Inputs!$F$4:$M$212,MATCH($A51 &amp; Y$4, Inputs!$E$4:$E$212,0), MATCH($B51,Inputs!$F$2:$M$2,0))</f>
        <v>58.135504460583796</v>
      </c>
      <c r="Z51" s="119">
        <f>INDEX(Inputs!$F$4:$M$212,MATCH($A51 &amp; Z$4, Inputs!$E$4:$E$212,0), MATCH($B51,Inputs!$F$2:$M$2,0))</f>
        <v>952.03679875577291</v>
      </c>
      <c r="AA51" s="121">
        <f>INDEX(Inputs!$F$4:$M$212,MATCH($A51 &amp; AA$4, Inputs!$E$4:$E$212,0), MATCH($B51,Inputs!$F$2:$M$2,0))</f>
        <v>8.8343197872764803E-4</v>
      </c>
      <c r="AB51" s="107"/>
      <c r="AC51" s="107"/>
    </row>
    <row r="52" spans="1:29" x14ac:dyDescent="0.3">
      <c r="A52" s="100" t="str">
        <f>'Actual costs'!A52</f>
        <v>SWB</v>
      </c>
      <c r="B52" s="100">
        <f>'Actual costs'!B52</f>
        <v>2018</v>
      </c>
      <c r="C52" s="100" t="str">
        <f>'Actual costs'!C52</f>
        <v>SWB18</v>
      </c>
      <c r="D52" s="123">
        <f t="shared" si="1"/>
        <v>13.522941898905337</v>
      </c>
      <c r="E52" s="123">
        <f t="shared" si="2"/>
        <v>9.7665216974629701</v>
      </c>
      <c r="F52" s="123">
        <f t="shared" si="3"/>
        <v>11.574058192972966</v>
      </c>
      <c r="G52" s="123">
        <f t="shared" si="4"/>
        <v>3.6712245188752153</v>
      </c>
      <c r="H52" s="123">
        <f t="shared" si="5"/>
        <v>3.7564202014423658</v>
      </c>
      <c r="I52" s="123">
        <f t="shared" si="6"/>
        <v>0.87983134037535682</v>
      </c>
      <c r="J52" s="123">
        <f t="shared" si="7"/>
        <v>10.149194762191451</v>
      </c>
      <c r="K52" s="123">
        <f t="shared" si="8"/>
        <v>2.3329319686935581</v>
      </c>
      <c r="L52" s="123">
        <f t="shared" si="9"/>
        <v>58.522727272727273</v>
      </c>
      <c r="M52" s="123">
        <f t="shared" si="10"/>
        <v>6.8608136736869696</v>
      </c>
      <c r="N52" s="123">
        <f t="shared" si="11"/>
        <v>47.070764265050094</v>
      </c>
      <c r="O52" s="123">
        <f t="shared" si="12"/>
        <v>-7.0444322566967674</v>
      </c>
      <c r="P52" s="119">
        <f>INDEX(Inputs!$F$4:$M$212,MATCH($A52 &amp; P$4, Inputs!$E$4:$E$212,0), MATCH($B52,Inputs!$F$2:$M$2,0))</f>
        <v>746344</v>
      </c>
      <c r="Q52" s="119">
        <f>INDEX(Inputs!$F$4:$M$212,MATCH($A52 &amp; Q$4, Inputs!$E$4:$E$212,0), MATCH($B52,Inputs!$F$2:$M$2,0))</f>
        <v>17440</v>
      </c>
      <c r="R52" s="119">
        <f>INDEX(Inputs!$F$4:$M$212,MATCH($A52 &amp; R$4, Inputs!$E$4:$E$212,0), MATCH($B52,Inputs!$F$2:$M$2,0))</f>
        <v>106304</v>
      </c>
      <c r="S52" s="119">
        <f>INDEX(Inputs!$F$4:$M$212,MATCH($A52 &amp; S$4, Inputs!$E$4:$E$212,0), MATCH($B52,Inputs!$F$2:$M$2,0))</f>
        <v>39.299999999999997</v>
      </c>
      <c r="T52" s="119">
        <f>INDEX(Inputs!$F$4:$M$212,MATCH($A52 &amp; T$4, Inputs!$E$4:$E$212,0), MATCH($B52,Inputs!$F$2:$M$2,0))</f>
        <v>42.794954128440367</v>
      </c>
      <c r="U52" s="119">
        <f>INDEX(Inputs!$F$4:$M$212,MATCH($A52 &amp; U$4, Inputs!$E$4:$E$212,0), MATCH($B52,Inputs!$F$2:$M$2,0))</f>
        <v>42039</v>
      </c>
      <c r="V52" s="120">
        <f>INDEX(Inputs!$F$4:$M$212,MATCH($A52 &amp; V$4, Inputs!$E$4:$E$212,0), MATCH($B52,Inputs!$F$2:$M$2,0))</f>
        <v>2.410493119266055</v>
      </c>
      <c r="W52" s="120">
        <f>INDEX(Inputs!$F$4:$M$212,MATCH($A52 &amp; W$4, Inputs!$E$4:$E$212,0), MATCH($B52,Inputs!$F$2:$M$2,0))</f>
        <v>10.149194762191451</v>
      </c>
      <c r="X52" s="120">
        <f>INDEX(Inputs!$F$4:$M$212,MATCH($A52 &amp; X$4, Inputs!$E$4:$E$212,0), MATCH($B52,Inputs!$F$2:$M$2,0))</f>
        <v>2.3329319686935581</v>
      </c>
      <c r="Y52" s="120">
        <f>INDEX(Inputs!$F$4:$M$212,MATCH($A52 &amp; Y$4, Inputs!$E$4:$E$212,0), MATCH($B52,Inputs!$F$2:$M$2,0))</f>
        <v>58.522727272727273</v>
      </c>
      <c r="Z52" s="119">
        <f>INDEX(Inputs!$F$4:$M$212,MATCH($A52 &amp; Z$4, Inputs!$E$4:$E$212,0), MATCH($B52,Inputs!$F$2:$M$2,0))</f>
        <v>954.14311286906036</v>
      </c>
      <c r="AA52" s="121">
        <f>INDEX(Inputs!$F$4:$M$212,MATCH($A52 &amp; AA$4, Inputs!$E$4:$E$212,0), MATCH($B52,Inputs!$F$2:$M$2,0))</f>
        <v>8.7225193744439565E-4</v>
      </c>
      <c r="AB52" s="107"/>
      <c r="AC52" s="107"/>
    </row>
    <row r="53" spans="1:29" x14ac:dyDescent="0.3">
      <c r="A53" s="100" t="str">
        <f>'Actual costs'!A53</f>
        <v>SWB</v>
      </c>
      <c r="B53" s="100">
        <f>'Actual costs'!B53</f>
        <v>2019</v>
      </c>
      <c r="C53" s="100" t="str">
        <f>'Actual costs'!C53</f>
        <v>SWB19</v>
      </c>
      <c r="D53" s="123">
        <f t="shared" si="1"/>
        <v>13.538553873467047</v>
      </c>
      <c r="E53" s="123">
        <f t="shared" si="2"/>
        <v>9.7694000052862879</v>
      </c>
      <c r="F53" s="123">
        <f t="shared" si="3"/>
        <v>11.58456407835528</v>
      </c>
      <c r="G53" s="123">
        <f t="shared" si="4"/>
        <v>3.6454498961866002</v>
      </c>
      <c r="H53" s="123">
        <f t="shared" si="5"/>
        <v>3.7691538681807581</v>
      </c>
      <c r="I53" s="123">
        <f t="shared" si="6"/>
        <v>0.89091350447296769</v>
      </c>
      <c r="J53" s="123">
        <f t="shared" si="7"/>
        <v>10.055293584609892</v>
      </c>
      <c r="K53" s="123">
        <f t="shared" si="8"/>
        <v>2.2542386837587016</v>
      </c>
      <c r="L53" s="123">
        <f t="shared" si="9"/>
        <v>60.172457551951254</v>
      </c>
      <c r="M53" s="123">
        <f t="shared" si="10"/>
        <v>6.8619603889908802</v>
      </c>
      <c r="N53" s="123">
        <f t="shared" si="11"/>
        <v>47.086500380079869</v>
      </c>
      <c r="O53" s="123">
        <f t="shared" si="12"/>
        <v>-7.0615815105773638</v>
      </c>
      <c r="P53" s="119">
        <f>INDEX(Inputs!$F$4:$M$212,MATCH($A53 &amp; P$4, Inputs!$E$4:$E$212,0), MATCH($B53,Inputs!$F$2:$M$2,0))</f>
        <v>758087.33333333302</v>
      </c>
      <c r="Q53" s="119">
        <f>INDEX(Inputs!$F$4:$M$212,MATCH($A53 &amp; Q$4, Inputs!$E$4:$E$212,0), MATCH($B53,Inputs!$F$2:$M$2,0))</f>
        <v>17490.27</v>
      </c>
      <c r="R53" s="119">
        <f>INDEX(Inputs!$F$4:$M$212,MATCH($A53 &amp; R$4, Inputs!$E$4:$E$212,0), MATCH($B53,Inputs!$F$2:$M$2,0))</f>
        <v>107426.704817348</v>
      </c>
      <c r="S53" s="119">
        <f>INDEX(Inputs!$F$4:$M$212,MATCH($A53 &amp; S$4, Inputs!$E$4:$E$212,0), MATCH($B53,Inputs!$F$2:$M$2,0))</f>
        <v>38.299999999999997</v>
      </c>
      <c r="T53" s="119">
        <f>INDEX(Inputs!$F$4:$M$212,MATCH($A53 &amp; T$4, Inputs!$E$4:$E$212,0), MATCH($B53,Inputs!$F$2:$M$2,0))</f>
        <v>43.343375107035683</v>
      </c>
      <c r="U53" s="119">
        <f>INDEX(Inputs!$F$4:$M$212,MATCH($A53 &amp; U$4, Inputs!$E$4:$E$212,0), MATCH($B53,Inputs!$F$2:$M$2,0))</f>
        <v>42630</v>
      </c>
      <c r="V53" s="120">
        <f>INDEX(Inputs!$F$4:$M$212,MATCH($A53 &amp; V$4, Inputs!$E$4:$E$212,0), MATCH($B53,Inputs!$F$2:$M$2,0))</f>
        <v>2.4373551694742277</v>
      </c>
      <c r="W53" s="120">
        <f>INDEX(Inputs!$F$4:$M$212,MATCH($A53 &amp; W$4, Inputs!$E$4:$E$212,0), MATCH($B53,Inputs!$F$2:$M$2,0))</f>
        <v>10.055293584609892</v>
      </c>
      <c r="X53" s="120">
        <f>INDEX(Inputs!$F$4:$M$212,MATCH($A53 &amp; X$4, Inputs!$E$4:$E$212,0), MATCH($B53,Inputs!$F$2:$M$2,0))</f>
        <v>2.2542386837587016</v>
      </c>
      <c r="Y53" s="120">
        <f>INDEX(Inputs!$F$4:$M$212,MATCH($A53 &amp; Y$4, Inputs!$E$4:$E$212,0), MATCH($B53,Inputs!$F$2:$M$2,0))</f>
        <v>60.172457551951254</v>
      </c>
      <c r="Z53" s="119">
        <f>INDEX(Inputs!$F$4:$M$212,MATCH($A53 &amp; Z$4, Inputs!$E$4:$E$212,0), MATCH($B53,Inputs!$F$2:$M$2,0))</f>
        <v>955.23787094666659</v>
      </c>
      <c r="AA53" s="121">
        <f>INDEX(Inputs!$F$4:$M$212,MATCH($A53 &amp; AA$4, Inputs!$E$4:$E$212,0), MATCH($B53,Inputs!$F$2:$M$2,0))</f>
        <v>8.5742100074661612E-4</v>
      </c>
      <c r="AB53" s="107"/>
      <c r="AC53" s="107"/>
    </row>
    <row r="54" spans="1:29" x14ac:dyDescent="0.3">
      <c r="A54" s="100" t="str">
        <f>'Actual costs'!A54</f>
        <v>TMS</v>
      </c>
      <c r="B54" s="100">
        <f>'Actual costs'!B54</f>
        <v>2012</v>
      </c>
      <c r="C54" s="100" t="str">
        <f>'Actual costs'!C54</f>
        <v>TMS12</v>
      </c>
      <c r="D54" s="123">
        <f t="shared" si="1"/>
        <v>15.537946029460562</v>
      </c>
      <c r="E54" s="123">
        <f t="shared" si="2"/>
        <v>11.595952699125952</v>
      </c>
      <c r="F54" s="123">
        <f t="shared" si="3"/>
        <v>13.716564094888147</v>
      </c>
      <c r="G54" s="123">
        <f t="shared" si="4"/>
        <v>5.942034580103579</v>
      </c>
      <c r="H54" s="123">
        <f t="shared" si="5"/>
        <v>3.9419933303346091</v>
      </c>
      <c r="I54" s="123">
        <f t="shared" si="6"/>
        <v>0.18160369026530396</v>
      </c>
      <c r="J54" s="123">
        <f t="shared" si="7"/>
        <v>0.65558155124492257</v>
      </c>
      <c r="K54" s="123">
        <f t="shared" si="8"/>
        <v>35.668485187314694</v>
      </c>
      <c r="L54" s="123">
        <f t="shared" si="9"/>
        <v>94.179320797110861</v>
      </c>
      <c r="M54" s="123">
        <f t="shared" si="10"/>
        <v>8.4359278194620479</v>
      </c>
      <c r="N54" s="123">
        <f t="shared" si="11"/>
        <v>71.164878175173698</v>
      </c>
      <c r="O54" s="123">
        <f t="shared" si="12"/>
        <v>-9.6800128749771019</v>
      </c>
      <c r="P54" s="119">
        <f>INDEX(Inputs!$F$4:$M$212,MATCH($A54 &amp; P$4, Inputs!$E$4:$E$212,0), MATCH($B54,Inputs!$F$2:$M$2,0))</f>
        <v>5598146</v>
      </c>
      <c r="Q54" s="119">
        <f>INDEX(Inputs!$F$4:$M$212,MATCH($A54 &amp; Q$4, Inputs!$E$4:$E$212,0), MATCH($B54,Inputs!$F$2:$M$2,0))</f>
        <v>108657.14</v>
      </c>
      <c r="R54" s="119">
        <f>INDEX(Inputs!$F$4:$M$212,MATCH($A54 &amp; R$4, Inputs!$E$4:$E$212,0), MATCH($B54,Inputs!$F$2:$M$2,0))</f>
        <v>905791.2</v>
      </c>
      <c r="S54" s="119">
        <f>INDEX(Inputs!$F$4:$M$212,MATCH($A54 &amp; S$4, Inputs!$E$4:$E$212,0), MATCH($B54,Inputs!$F$2:$M$2,0))</f>
        <v>380.70872449341698</v>
      </c>
      <c r="T54" s="119">
        <f>INDEX(Inputs!$F$4:$M$212,MATCH($A54 &amp; T$4, Inputs!$E$4:$E$212,0), MATCH($B54,Inputs!$F$2:$M$2,0))</f>
        <v>51.521197778627339</v>
      </c>
      <c r="U54" s="119">
        <f>INDEX(Inputs!$F$4:$M$212,MATCH($A54 &amp; U$4, Inputs!$E$4:$E$212,0), MATCH($B54,Inputs!$F$2:$M$2,0))</f>
        <v>130295</v>
      </c>
      <c r="V54" s="120">
        <f>INDEX(Inputs!$F$4:$M$212,MATCH($A54 &amp; V$4, Inputs!$E$4:$E$212,0), MATCH($B54,Inputs!$F$2:$M$2,0))</f>
        <v>1.1991388692910563</v>
      </c>
      <c r="W54" s="120">
        <f>INDEX(Inputs!$F$4:$M$212,MATCH($A54 &amp; W$4, Inputs!$E$4:$E$212,0), MATCH($B54,Inputs!$F$2:$M$2,0))</f>
        <v>0.65558155124492257</v>
      </c>
      <c r="X54" s="120">
        <f>INDEX(Inputs!$F$4:$M$212,MATCH($A54 &amp; X$4, Inputs!$E$4:$E$212,0), MATCH($B54,Inputs!$F$2:$M$2,0))</f>
        <v>35.668485187314694</v>
      </c>
      <c r="Y54" s="120">
        <f>INDEX(Inputs!$F$4:$M$212,MATCH($A54 &amp; Y$4, Inputs!$E$4:$E$212,0), MATCH($B54,Inputs!$F$2:$M$2,0))</f>
        <v>94.179320797110861</v>
      </c>
      <c r="Z54" s="119">
        <f>INDEX(Inputs!$F$4:$M$212,MATCH($A54 &amp; Z$4, Inputs!$E$4:$E$212,0), MATCH($B54,Inputs!$F$2:$M$2,0))</f>
        <v>4609.7449978559252</v>
      </c>
      <c r="AA54" s="121">
        <f>INDEX(Inputs!$F$4:$M$212,MATCH($A54 &amp; AA$4, Inputs!$E$4:$E$212,0), MATCH($B54,Inputs!$F$2:$M$2,0))</f>
        <v>6.2520698817072654E-5</v>
      </c>
      <c r="AB54" s="107"/>
      <c r="AC54" s="107"/>
    </row>
    <row r="55" spans="1:29" x14ac:dyDescent="0.3">
      <c r="A55" s="100" t="str">
        <f>'Actual costs'!A55</f>
        <v>TMS</v>
      </c>
      <c r="B55" s="100">
        <f>'Actual costs'!B55</f>
        <v>2013</v>
      </c>
      <c r="C55" s="100" t="str">
        <f>'Actual costs'!C55</f>
        <v>TMS13</v>
      </c>
      <c r="D55" s="123">
        <f t="shared" si="1"/>
        <v>15.542911578729589</v>
      </c>
      <c r="E55" s="123">
        <f t="shared" si="2"/>
        <v>11.596885842390485</v>
      </c>
      <c r="F55" s="123">
        <f t="shared" si="3"/>
        <v>13.728336055705167</v>
      </c>
      <c r="G55" s="123">
        <f t="shared" si="4"/>
        <v>5.9275227893858817</v>
      </c>
      <c r="H55" s="123">
        <f t="shared" si="5"/>
        <v>3.946025736339104</v>
      </c>
      <c r="I55" s="123">
        <f t="shared" si="6"/>
        <v>0.1814990919545364</v>
      </c>
      <c r="J55" s="123">
        <f t="shared" si="7"/>
        <v>0.70559217481621606</v>
      </c>
      <c r="K55" s="123">
        <f t="shared" si="8"/>
        <v>37.913133077077831</v>
      </c>
      <c r="L55" s="123">
        <f t="shared" si="9"/>
        <v>93.853305539834679</v>
      </c>
      <c r="M55" s="123">
        <f t="shared" si="10"/>
        <v>8.4509700866656807</v>
      </c>
      <c r="N55" s="123">
        <f t="shared" si="11"/>
        <v>71.418895405718146</v>
      </c>
      <c r="O55" s="123">
        <f t="shared" si="12"/>
        <v>-9.6849784242461308</v>
      </c>
      <c r="P55" s="119">
        <f>INDEX(Inputs!$F$4:$M$212,MATCH($A55 &amp; P$4, Inputs!$E$4:$E$212,0), MATCH($B55,Inputs!$F$2:$M$2,0))</f>
        <v>5626013</v>
      </c>
      <c r="Q55" s="119">
        <f>INDEX(Inputs!$F$4:$M$212,MATCH($A55 &amp; Q$4, Inputs!$E$4:$E$212,0), MATCH($B55,Inputs!$F$2:$M$2,0))</f>
        <v>108758.58</v>
      </c>
      <c r="R55" s="119">
        <f>INDEX(Inputs!$F$4:$M$212,MATCH($A55 &amp; R$4, Inputs!$E$4:$E$212,0), MATCH($B55,Inputs!$F$2:$M$2,0))</f>
        <v>916517.14736516494</v>
      </c>
      <c r="S55" s="119">
        <f>INDEX(Inputs!$F$4:$M$212,MATCH($A55 &amp; S$4, Inputs!$E$4:$E$212,0), MATCH($B55,Inputs!$F$2:$M$2,0))</f>
        <v>375.22385306781899</v>
      </c>
      <c r="T55" s="119">
        <f>INDEX(Inputs!$F$4:$M$212,MATCH($A55 &amp; T$4, Inputs!$E$4:$E$212,0), MATCH($B55,Inputs!$F$2:$M$2,0))</f>
        <v>51.729371604520765</v>
      </c>
      <c r="U55" s="119">
        <f>INDEX(Inputs!$F$4:$M$212,MATCH($A55 &amp; U$4, Inputs!$E$4:$E$212,0), MATCH($B55,Inputs!$F$2:$M$2,0))</f>
        <v>130403</v>
      </c>
      <c r="V55" s="120">
        <f>INDEX(Inputs!$F$4:$M$212,MATCH($A55 &amp; V$4, Inputs!$E$4:$E$212,0), MATCH($B55,Inputs!$F$2:$M$2,0))</f>
        <v>1.1990134479504972</v>
      </c>
      <c r="W55" s="120">
        <f>INDEX(Inputs!$F$4:$M$212,MATCH($A55 &amp; W$4, Inputs!$E$4:$E$212,0), MATCH($B55,Inputs!$F$2:$M$2,0))</f>
        <v>0.70559217481621606</v>
      </c>
      <c r="X55" s="120">
        <f>INDEX(Inputs!$F$4:$M$212,MATCH($A55 &amp; X$4, Inputs!$E$4:$E$212,0), MATCH($B55,Inputs!$F$2:$M$2,0))</f>
        <v>37.913133077077831</v>
      </c>
      <c r="Y55" s="120">
        <f>INDEX(Inputs!$F$4:$M$212,MATCH($A55 &amp; Y$4, Inputs!$E$4:$E$212,0), MATCH($B55,Inputs!$F$2:$M$2,0))</f>
        <v>93.853305539834679</v>
      </c>
      <c r="Z55" s="119">
        <f>INDEX(Inputs!$F$4:$M$212,MATCH($A55 &amp; Z$4, Inputs!$E$4:$E$212,0), MATCH($B55,Inputs!$F$2:$M$2,0))</f>
        <v>4679.6101617260947</v>
      </c>
      <c r="AA55" s="121">
        <f>INDEX(Inputs!$F$4:$M$212,MATCH($A55 &amp; AA$4, Inputs!$E$4:$E$212,0), MATCH($B55,Inputs!$F$2:$M$2,0))</f>
        <v>6.2211018708986269E-5</v>
      </c>
      <c r="AB55" s="107"/>
      <c r="AC55" s="107"/>
    </row>
    <row r="56" spans="1:29" x14ac:dyDescent="0.3">
      <c r="A56" s="100" t="str">
        <f>'Actual costs'!A56</f>
        <v>TMS</v>
      </c>
      <c r="B56" s="100">
        <f>'Actual costs'!B56</f>
        <v>2014</v>
      </c>
      <c r="C56" s="100" t="str">
        <f>'Actual costs'!C56</f>
        <v>TMS14</v>
      </c>
      <c r="D56" s="123">
        <f t="shared" si="1"/>
        <v>15.547967728637673</v>
      </c>
      <c r="E56" s="123">
        <f t="shared" si="2"/>
        <v>11.596792328154391</v>
      </c>
      <c r="F56" s="123">
        <f t="shared" si="3"/>
        <v>13.737974367346006</v>
      </c>
      <c r="G56" s="123">
        <f t="shared" si="4"/>
        <v>5.8860808018822324</v>
      </c>
      <c r="H56" s="123">
        <f t="shared" si="5"/>
        <v>3.9511754004832826</v>
      </c>
      <c r="I56" s="123">
        <f t="shared" si="6"/>
        <v>0.18232851472588529</v>
      </c>
      <c r="J56" s="123">
        <f t="shared" si="7"/>
        <v>0.69908836295557053</v>
      </c>
      <c r="K56" s="123">
        <f t="shared" si="8"/>
        <v>62.849106897186623</v>
      </c>
      <c r="L56" s="123">
        <f t="shared" si="9"/>
        <v>93.906340616600588</v>
      </c>
      <c r="M56" s="123">
        <f t="shared" si="10"/>
        <v>8.4668834258734584</v>
      </c>
      <c r="N56" s="123">
        <f t="shared" si="11"/>
        <v>71.688114947330675</v>
      </c>
      <c r="O56" s="123">
        <f t="shared" si="12"/>
        <v>-9.6900345741542147</v>
      </c>
      <c r="P56" s="119">
        <f>INDEX(Inputs!$F$4:$M$212,MATCH($A56 &amp; P$4, Inputs!$E$4:$E$212,0), MATCH($B56,Inputs!$F$2:$M$2,0))</f>
        <v>5654531</v>
      </c>
      <c r="Q56" s="119">
        <f>INDEX(Inputs!$F$4:$M$212,MATCH($A56 &amp; Q$4, Inputs!$E$4:$E$212,0), MATCH($B56,Inputs!$F$2:$M$2,0))</f>
        <v>108748.4099999999</v>
      </c>
      <c r="R56" s="119">
        <f>INDEX(Inputs!$F$4:$M$212,MATCH($A56 &amp; R$4, Inputs!$E$4:$E$212,0), MATCH($B56,Inputs!$F$2:$M$2,0))</f>
        <v>925393.53322649898</v>
      </c>
      <c r="S56" s="119">
        <f>INDEX(Inputs!$F$4:$M$212,MATCH($A56 &amp; S$4, Inputs!$E$4:$E$212,0), MATCH($B56,Inputs!$F$2:$M$2,0))</f>
        <v>359.99163745267703</v>
      </c>
      <c r="T56" s="119">
        <f>INDEX(Inputs!$F$4:$M$212,MATCH($A56 &amp; T$4, Inputs!$E$4:$E$212,0), MATCH($B56,Inputs!$F$2:$M$2,0))</f>
        <v>51.996447580245132</v>
      </c>
      <c r="U56" s="119">
        <f>INDEX(Inputs!$F$4:$M$212,MATCH($A56 &amp; U$4, Inputs!$E$4:$E$212,0), MATCH($B56,Inputs!$F$2:$M$2,0))</f>
        <v>130499</v>
      </c>
      <c r="V56" s="120">
        <f>INDEX(Inputs!$F$4:$M$212,MATCH($A56 &amp; V$4, Inputs!$E$4:$E$212,0), MATCH($B56,Inputs!$F$2:$M$2,0))</f>
        <v>1.2000083495473646</v>
      </c>
      <c r="W56" s="120">
        <f>INDEX(Inputs!$F$4:$M$212,MATCH($A56 &amp; W$4, Inputs!$E$4:$E$212,0), MATCH($B56,Inputs!$F$2:$M$2,0))</f>
        <v>0.69908836295557053</v>
      </c>
      <c r="X56" s="120">
        <f>INDEX(Inputs!$F$4:$M$212,MATCH($A56 &amp; X$4, Inputs!$E$4:$E$212,0), MATCH($B56,Inputs!$F$2:$M$2,0))</f>
        <v>62.849106897186623</v>
      </c>
      <c r="Y56" s="120">
        <f>INDEX(Inputs!$F$4:$M$212,MATCH($A56 &amp; Y$4, Inputs!$E$4:$E$212,0), MATCH($B56,Inputs!$F$2:$M$2,0))</f>
        <v>93.906340616600588</v>
      </c>
      <c r="Z56" s="119">
        <f>INDEX(Inputs!$F$4:$M$212,MATCH($A56 &amp; Z$4, Inputs!$E$4:$E$212,0), MATCH($B56,Inputs!$F$2:$M$2,0))</f>
        <v>4754.674060172385</v>
      </c>
      <c r="AA56" s="121">
        <f>INDEX(Inputs!$F$4:$M$212,MATCH($A56 &amp; AA$4, Inputs!$E$4:$E$212,0), MATCH($B56,Inputs!$F$2:$M$2,0))</f>
        <v>6.189726433545063E-5</v>
      </c>
      <c r="AB56" s="107"/>
      <c r="AC56" s="107"/>
    </row>
    <row r="57" spans="1:29" x14ac:dyDescent="0.3">
      <c r="A57" s="100" t="str">
        <f>'Actual costs'!A57</f>
        <v>TMS</v>
      </c>
      <c r="B57" s="100">
        <f>'Actual costs'!B57</f>
        <v>2015</v>
      </c>
      <c r="C57" s="100" t="str">
        <f>'Actual costs'!C57</f>
        <v>TMS15</v>
      </c>
      <c r="D57" s="123">
        <f t="shared" si="1"/>
        <v>15.554103576032743</v>
      </c>
      <c r="E57" s="123">
        <f t="shared" si="2"/>
        <v>11.597262477366014</v>
      </c>
      <c r="F57" s="123">
        <f t="shared" si="3"/>
        <v>13.74608821186769</v>
      </c>
      <c r="G57" s="123">
        <f t="shared" si="4"/>
        <v>5.8897441317985226</v>
      </c>
      <c r="H57" s="123">
        <f t="shared" si="5"/>
        <v>3.9568410986667293</v>
      </c>
      <c r="I57" s="123">
        <f t="shared" si="6"/>
        <v>0.18260904729109612</v>
      </c>
      <c r="J57" s="123">
        <f t="shared" si="7"/>
        <v>0.67702295686026859</v>
      </c>
      <c r="K57" s="123">
        <f t="shared" si="8"/>
        <v>85.600352061109504</v>
      </c>
      <c r="L57" s="123">
        <f t="shared" si="9"/>
        <v>94.417806054223746</v>
      </c>
      <c r="M57" s="123">
        <f t="shared" si="10"/>
        <v>8.485042714012673</v>
      </c>
      <c r="N57" s="123">
        <f t="shared" si="11"/>
        <v>71.995949858619554</v>
      </c>
      <c r="O57" s="123">
        <f t="shared" si="12"/>
        <v>-9.7019010962582701</v>
      </c>
      <c r="P57" s="119">
        <f>INDEX(Inputs!$F$4:$M$212,MATCH($A57 &amp; P$4, Inputs!$E$4:$E$212,0), MATCH($B57,Inputs!$F$2:$M$2,0))</f>
        <v>5689333</v>
      </c>
      <c r="Q57" s="119">
        <f>INDEX(Inputs!$F$4:$M$212,MATCH($A57 &amp; Q$4, Inputs!$E$4:$E$212,0), MATCH($B57,Inputs!$F$2:$M$2,0))</f>
        <v>108799.55</v>
      </c>
      <c r="R57" s="119">
        <f>INDEX(Inputs!$F$4:$M$212,MATCH($A57 &amp; R$4, Inputs!$E$4:$E$212,0), MATCH($B57,Inputs!$F$2:$M$2,0))</f>
        <v>932932.576427961</v>
      </c>
      <c r="S57" s="119">
        <f>INDEX(Inputs!$F$4:$M$212,MATCH($A57 &amp; S$4, Inputs!$E$4:$E$212,0), MATCH($B57,Inputs!$F$2:$M$2,0))</f>
        <v>361.31282408149798</v>
      </c>
      <c r="T57" s="119">
        <f>INDEX(Inputs!$F$4:$M$212,MATCH($A57 &amp; T$4, Inputs!$E$4:$E$212,0), MATCH($B57,Inputs!$F$2:$M$2,0))</f>
        <v>52.291879883694371</v>
      </c>
      <c r="U57" s="119">
        <f>INDEX(Inputs!$F$4:$M$212,MATCH($A57 &amp; U$4, Inputs!$E$4:$E$212,0), MATCH($B57,Inputs!$F$2:$M$2,0))</f>
        <v>130597</v>
      </c>
      <c r="V57" s="120">
        <f>INDEX(Inputs!$F$4:$M$212,MATCH($A57 &amp; V$4, Inputs!$E$4:$E$212,0), MATCH($B57,Inputs!$F$2:$M$2,0))</f>
        <v>1.2003450381917939</v>
      </c>
      <c r="W57" s="120">
        <f>INDEX(Inputs!$F$4:$M$212,MATCH($A57 &amp; W$4, Inputs!$E$4:$E$212,0), MATCH($B57,Inputs!$F$2:$M$2,0))</f>
        <v>0.67702295686026859</v>
      </c>
      <c r="X57" s="120">
        <f>INDEX(Inputs!$F$4:$M$212,MATCH($A57 &amp; X$4, Inputs!$E$4:$E$212,0), MATCH($B57,Inputs!$F$2:$M$2,0))</f>
        <v>85.600352061109504</v>
      </c>
      <c r="Y57" s="120">
        <f>INDEX(Inputs!$F$4:$M$212,MATCH($A57 &amp; Y$4, Inputs!$E$4:$E$212,0), MATCH($B57,Inputs!$F$2:$M$2,0))</f>
        <v>94.417806054223746</v>
      </c>
      <c r="Z57" s="119">
        <f>INDEX(Inputs!$F$4:$M$212,MATCH($A57 &amp; Z$4, Inputs!$E$4:$E$212,0), MATCH($B57,Inputs!$F$2:$M$2,0))</f>
        <v>4841.8042734400315</v>
      </c>
      <c r="AA57" s="121">
        <f>INDEX(Inputs!$F$4:$M$212,MATCH($A57 &amp; AA$4, Inputs!$E$4:$E$212,0), MATCH($B57,Inputs!$F$2:$M$2,0))</f>
        <v>6.1167099904329728E-5</v>
      </c>
      <c r="AB57" s="107"/>
      <c r="AC57" s="107"/>
    </row>
    <row r="58" spans="1:29" x14ac:dyDescent="0.3">
      <c r="A58" s="100" t="str">
        <f>'Actual costs'!A58</f>
        <v>TMS</v>
      </c>
      <c r="B58" s="100">
        <f>'Actual costs'!B58</f>
        <v>2016</v>
      </c>
      <c r="C58" s="100" t="str">
        <f>'Actual costs'!C58</f>
        <v>TMS16</v>
      </c>
      <c r="D58" s="123">
        <f t="shared" si="1"/>
        <v>15.563701904399878</v>
      </c>
      <c r="E58" s="123">
        <f t="shared" si="2"/>
        <v>11.597675353387821</v>
      </c>
      <c r="F58" s="123">
        <f t="shared" si="3"/>
        <v>13.782585390820573</v>
      </c>
      <c r="G58" s="123">
        <f t="shared" si="4"/>
        <v>5.9711671936910138</v>
      </c>
      <c r="H58" s="123">
        <f t="shared" si="5"/>
        <v>3.9660265510120558</v>
      </c>
      <c r="I58" s="123">
        <f t="shared" si="6"/>
        <v>0.20444354135811621</v>
      </c>
      <c r="J58" s="123">
        <f t="shared" si="7"/>
        <v>0.67789070521153427</v>
      </c>
      <c r="K58" s="123">
        <f t="shared" si="8"/>
        <v>85.542159034395155</v>
      </c>
      <c r="L58" s="123">
        <f t="shared" si="9"/>
        <v>94.591475263122675</v>
      </c>
      <c r="M58" s="123">
        <f t="shared" si="10"/>
        <v>8.5047163644130137</v>
      </c>
      <c r="N58" s="123">
        <f t="shared" si="11"/>
        <v>72.330200439114506</v>
      </c>
      <c r="O58" s="123">
        <f t="shared" si="12"/>
        <v>-9.7057687499164178</v>
      </c>
      <c r="P58" s="119">
        <f>INDEX(Inputs!$F$4:$M$212,MATCH($A58 &amp; P$4, Inputs!$E$4:$E$212,0), MATCH($B58,Inputs!$F$2:$M$2,0))</f>
        <v>5744204</v>
      </c>
      <c r="Q58" s="119">
        <f>INDEX(Inputs!$F$4:$M$212,MATCH($A58 &amp; Q$4, Inputs!$E$4:$E$212,0), MATCH($B58,Inputs!$F$2:$M$2,0))</f>
        <v>108844.48</v>
      </c>
      <c r="R58" s="119">
        <f>INDEX(Inputs!$F$4:$M$212,MATCH($A58 &amp; R$4, Inputs!$E$4:$E$212,0), MATCH($B58,Inputs!$F$2:$M$2,0))</f>
        <v>967610.96597218001</v>
      </c>
      <c r="S58" s="119">
        <f>INDEX(Inputs!$F$4:$M$212,MATCH($A58 &amp; S$4, Inputs!$E$4:$E$212,0), MATCH($B58,Inputs!$F$2:$M$2,0))</f>
        <v>391.96290048470598</v>
      </c>
      <c r="T58" s="119">
        <f>INDEX(Inputs!$F$4:$M$212,MATCH($A58 &amp; T$4, Inputs!$E$4:$E$212,0), MATCH($B58,Inputs!$F$2:$M$2,0))</f>
        <v>52.774417223546848</v>
      </c>
      <c r="U58" s="119">
        <f>INDEX(Inputs!$F$4:$M$212,MATCH($A58 &amp; U$4, Inputs!$E$4:$E$212,0), MATCH($B58,Inputs!$F$2:$M$2,0))</f>
        <v>133535</v>
      </c>
      <c r="V58" s="120">
        <f>INDEX(Inputs!$F$4:$M$212,MATCH($A58 &amp; V$4, Inputs!$E$4:$E$212,0), MATCH($B58,Inputs!$F$2:$M$2,0))</f>
        <v>1.2268421880466516</v>
      </c>
      <c r="W58" s="120">
        <f>INDEX(Inputs!$F$4:$M$212,MATCH($A58 &amp; W$4, Inputs!$E$4:$E$212,0), MATCH($B58,Inputs!$F$2:$M$2,0))</f>
        <v>0.67789070521153427</v>
      </c>
      <c r="X58" s="120">
        <f>INDEX(Inputs!$F$4:$M$212,MATCH($A58 &amp; X$4, Inputs!$E$4:$E$212,0), MATCH($B58,Inputs!$F$2:$M$2,0))</f>
        <v>85.542159034395155</v>
      </c>
      <c r="Y58" s="120">
        <f>INDEX(Inputs!$F$4:$M$212,MATCH($A58 &amp; Y$4, Inputs!$E$4:$E$212,0), MATCH($B58,Inputs!$F$2:$M$2,0))</f>
        <v>94.591475263122675</v>
      </c>
      <c r="Z58" s="119">
        <f>INDEX(Inputs!$F$4:$M$212,MATCH($A58 &amp; Z$4, Inputs!$E$4:$E$212,0), MATCH($B58,Inputs!$F$2:$M$2,0))</f>
        <v>4938.003429481143</v>
      </c>
      <c r="AA58" s="121">
        <f>INDEX(Inputs!$F$4:$M$212,MATCH($A58 &amp; AA$4, Inputs!$E$4:$E$212,0), MATCH($B58,Inputs!$F$2:$M$2,0))</f>
        <v>6.0930983648909403E-5</v>
      </c>
      <c r="AB58" s="107"/>
      <c r="AC58" s="107"/>
    </row>
    <row r="59" spans="1:29" x14ac:dyDescent="0.3">
      <c r="A59" s="100" t="str">
        <f>'Actual costs'!A59</f>
        <v>TMS</v>
      </c>
      <c r="B59" s="100">
        <f>'Actual costs'!B59</f>
        <v>2017</v>
      </c>
      <c r="C59" s="100" t="str">
        <f>'Actual costs'!C59</f>
        <v>TMS17</v>
      </c>
      <c r="D59" s="123">
        <f t="shared" si="1"/>
        <v>15.572571261274078</v>
      </c>
      <c r="E59" s="123">
        <f t="shared" si="2"/>
        <v>11.598200552147389</v>
      </c>
      <c r="F59" s="123">
        <f t="shared" si="3"/>
        <v>13.775283733258519</v>
      </c>
      <c r="G59" s="123">
        <f t="shared" si="4"/>
        <v>5.9468955815383238</v>
      </c>
      <c r="H59" s="123">
        <f t="shared" si="5"/>
        <v>3.974370709126688</v>
      </c>
      <c r="I59" s="123">
        <f t="shared" si="6"/>
        <v>0.24156519647469479</v>
      </c>
      <c r="J59" s="123">
        <f t="shared" si="7"/>
        <v>0.68273267613044686</v>
      </c>
      <c r="K59" s="123">
        <f t="shared" si="8"/>
        <v>85.629575984699116</v>
      </c>
      <c r="L59" s="123">
        <f t="shared" si="9"/>
        <v>94.314056830784835</v>
      </c>
      <c r="M59" s="123">
        <f t="shared" si="10"/>
        <v>8.5184393201777215</v>
      </c>
      <c r="N59" s="123">
        <f t="shared" si="11"/>
        <v>72.563808451549889</v>
      </c>
      <c r="O59" s="123">
        <f t="shared" si="12"/>
        <v>-9.7117850378082125</v>
      </c>
      <c r="P59" s="119">
        <f>INDEX(Inputs!$F$4:$M$212,MATCH($A59 &amp; P$4, Inputs!$E$4:$E$212,0), MATCH($B59,Inputs!$F$2:$M$2,0))</f>
        <v>5795378</v>
      </c>
      <c r="Q59" s="119">
        <f>INDEX(Inputs!$F$4:$M$212,MATCH($A59 &amp; Q$4, Inputs!$E$4:$E$212,0), MATCH($B59,Inputs!$F$2:$M$2,0))</f>
        <v>108901.66</v>
      </c>
      <c r="R59" s="119">
        <f>INDEX(Inputs!$F$4:$M$212,MATCH($A59 &amp; R$4, Inputs!$E$4:$E$212,0), MATCH($B59,Inputs!$F$2:$M$2,0))</f>
        <v>960571.53308466799</v>
      </c>
      <c r="S59" s="119">
        <f>INDEX(Inputs!$F$4:$M$212,MATCH($A59 &amp; S$4, Inputs!$E$4:$E$212,0), MATCH($B59,Inputs!$F$2:$M$2,0))</f>
        <v>382.563855393425</v>
      </c>
      <c r="T59" s="119">
        <f>INDEX(Inputs!$F$4:$M$212,MATCH($A59 &amp; T$4, Inputs!$E$4:$E$212,0), MATCH($B59,Inputs!$F$2:$M$2,0))</f>
        <v>53.216617634662313</v>
      </c>
      <c r="U59" s="119">
        <f>INDEX(Inputs!$F$4:$M$212,MATCH($A59 &amp; U$4, Inputs!$E$4:$E$212,0), MATCH($B59,Inputs!$F$2:$M$2,0))</f>
        <v>138658</v>
      </c>
      <c r="V59" s="120">
        <f>INDEX(Inputs!$F$4:$M$212,MATCH($A59 &amp; V$4, Inputs!$E$4:$E$212,0), MATCH($B59,Inputs!$F$2:$M$2,0))</f>
        <v>1.2732404630012066</v>
      </c>
      <c r="W59" s="120">
        <f>INDEX(Inputs!$F$4:$M$212,MATCH($A59 &amp; W$4, Inputs!$E$4:$E$212,0), MATCH($B59,Inputs!$F$2:$M$2,0))</f>
        <v>0.68273267613044686</v>
      </c>
      <c r="X59" s="120">
        <f>INDEX(Inputs!$F$4:$M$212,MATCH($A59 &amp; X$4, Inputs!$E$4:$E$212,0), MATCH($B59,Inputs!$F$2:$M$2,0))</f>
        <v>85.629575984699116</v>
      </c>
      <c r="Y59" s="120">
        <f>INDEX(Inputs!$F$4:$M$212,MATCH($A59 &amp; Y$4, Inputs!$E$4:$E$212,0), MATCH($B59,Inputs!$F$2:$M$2,0))</f>
        <v>94.314056830784835</v>
      </c>
      <c r="Z59" s="119">
        <f>INDEX(Inputs!$F$4:$M$212,MATCH($A59 &amp; Z$4, Inputs!$E$4:$E$212,0), MATCH($B59,Inputs!$F$2:$M$2,0))</f>
        <v>5006.23452751268</v>
      </c>
      <c r="AA59" s="121">
        <f>INDEX(Inputs!$F$4:$M$212,MATCH($A59 &amp; AA$4, Inputs!$E$4:$E$212,0), MATCH($B59,Inputs!$F$2:$M$2,0))</f>
        <v>6.0565505822053365E-5</v>
      </c>
      <c r="AB59" s="107"/>
      <c r="AC59" s="107"/>
    </row>
    <row r="60" spans="1:29" x14ac:dyDescent="0.3">
      <c r="A60" s="100" t="str">
        <f>'Actual costs'!A60</f>
        <v>TMS</v>
      </c>
      <c r="B60" s="100">
        <f>'Actual costs'!B60</f>
        <v>2018</v>
      </c>
      <c r="C60" s="100" t="str">
        <f>'Actual costs'!C60</f>
        <v>TMS18</v>
      </c>
      <c r="D60" s="123">
        <f t="shared" si="1"/>
        <v>15.579967173384503</v>
      </c>
      <c r="E60" s="123">
        <f t="shared" si="2"/>
        <v>11.598919749897041</v>
      </c>
      <c r="F60" s="123">
        <f t="shared" si="3"/>
        <v>13.785199777679923</v>
      </c>
      <c r="G60" s="123">
        <f t="shared" si="4"/>
        <v>5.90317963224041</v>
      </c>
      <c r="H60" s="123">
        <f t="shared" si="5"/>
        <v>3.9810474234874618</v>
      </c>
      <c r="I60" s="123">
        <f t="shared" si="6"/>
        <v>0.25347143405312356</v>
      </c>
      <c r="J60" s="123">
        <f t="shared" si="7"/>
        <v>0.67751728138075618</v>
      </c>
      <c r="K60" s="123">
        <f t="shared" si="8"/>
        <v>85.849013088453347</v>
      </c>
      <c r="L60" s="123">
        <f t="shared" si="9"/>
        <v>94.201053244804456</v>
      </c>
      <c r="M60" s="123">
        <f t="shared" si="10"/>
        <v>8.5266605428940316</v>
      </c>
      <c r="N60" s="123">
        <f t="shared" si="11"/>
        <v>72.703940013745935</v>
      </c>
      <c r="O60" s="123">
        <f t="shared" si="12"/>
        <v>-9.7191809499186377</v>
      </c>
      <c r="P60" s="119">
        <f>INDEX(Inputs!$F$4:$M$212,MATCH($A60 &amp; P$4, Inputs!$E$4:$E$212,0), MATCH($B60,Inputs!$F$2:$M$2,0))</f>
        <v>5838399</v>
      </c>
      <c r="Q60" s="119">
        <f>INDEX(Inputs!$F$4:$M$212,MATCH($A60 &amp; Q$4, Inputs!$E$4:$E$212,0), MATCH($B60,Inputs!$F$2:$M$2,0))</f>
        <v>108980.01</v>
      </c>
      <c r="R60" s="119">
        <f>INDEX(Inputs!$F$4:$M$212,MATCH($A60 &amp; R$4, Inputs!$E$4:$E$212,0), MATCH($B60,Inputs!$F$2:$M$2,0))</f>
        <v>970143.985069733</v>
      </c>
      <c r="S60" s="119">
        <f>INDEX(Inputs!$F$4:$M$212,MATCH($A60 &amp; S$4, Inputs!$E$4:$E$212,0), MATCH($B60,Inputs!$F$2:$M$2,0))</f>
        <v>366.2</v>
      </c>
      <c r="T60" s="119">
        <f>INDEX(Inputs!$F$4:$M$212,MATCH($A60 &amp; T$4, Inputs!$E$4:$E$212,0), MATCH($B60,Inputs!$F$2:$M$2,0))</f>
        <v>53.573118593033719</v>
      </c>
      <c r="U60" s="119">
        <f>INDEX(Inputs!$F$4:$M$212,MATCH($A60 &amp; U$4, Inputs!$E$4:$E$212,0), MATCH($B60,Inputs!$F$2:$M$2,0))</f>
        <v>140419.71542215699</v>
      </c>
      <c r="V60" s="120">
        <f>INDEX(Inputs!$F$4:$M$212,MATCH($A60 &amp; V$4, Inputs!$E$4:$E$212,0), MATCH($B60,Inputs!$F$2:$M$2,0))</f>
        <v>1.2884905720063431</v>
      </c>
      <c r="W60" s="120">
        <f>INDEX(Inputs!$F$4:$M$212,MATCH($A60 &amp; W$4, Inputs!$E$4:$E$212,0), MATCH($B60,Inputs!$F$2:$M$2,0))</f>
        <v>0.67751728138075618</v>
      </c>
      <c r="X60" s="120">
        <f>INDEX(Inputs!$F$4:$M$212,MATCH($A60 &amp; X$4, Inputs!$E$4:$E$212,0), MATCH($B60,Inputs!$F$2:$M$2,0))</f>
        <v>85.849013088453347</v>
      </c>
      <c r="Y60" s="120">
        <f>INDEX(Inputs!$F$4:$M$212,MATCH($A60 &amp; Y$4, Inputs!$E$4:$E$212,0), MATCH($B60,Inputs!$F$2:$M$2,0))</f>
        <v>94.201053244804456</v>
      </c>
      <c r="Z60" s="119">
        <f>INDEX(Inputs!$F$4:$M$212,MATCH($A60 &amp; Z$4, Inputs!$E$4:$E$212,0), MATCH($B60,Inputs!$F$2:$M$2,0))</f>
        <v>5047.5615430639709</v>
      </c>
      <c r="AA60" s="121">
        <f>INDEX(Inputs!$F$4:$M$212,MATCH($A60 &amp; AA$4, Inputs!$E$4:$E$212,0), MATCH($B60,Inputs!$F$2:$M$2,0))</f>
        <v>6.0119221039877541E-5</v>
      </c>
      <c r="AB60" s="107"/>
      <c r="AC60" s="107"/>
    </row>
    <row r="61" spans="1:29" x14ac:dyDescent="0.3">
      <c r="A61" s="100" t="str">
        <f>'Actual costs'!A61</f>
        <v>TMS</v>
      </c>
      <c r="B61" s="100">
        <f>'Actual costs'!B61</f>
        <v>2019</v>
      </c>
      <c r="C61" s="100" t="str">
        <f>'Actual costs'!C61</f>
        <v>TMS19</v>
      </c>
      <c r="D61" s="123">
        <f t="shared" si="1"/>
        <v>15.590452569839449</v>
      </c>
      <c r="E61" s="123">
        <f t="shared" si="2"/>
        <v>11.599687119115037</v>
      </c>
      <c r="F61" s="123">
        <f t="shared" si="3"/>
        <v>13.769807382953857</v>
      </c>
      <c r="G61" s="123">
        <f t="shared" si="4"/>
        <v>5.9237566420392369</v>
      </c>
      <c r="H61" s="123">
        <f t="shared" si="5"/>
        <v>3.9907654507244121</v>
      </c>
      <c r="I61" s="123">
        <f t="shared" si="6"/>
        <v>0.26019118289568732</v>
      </c>
      <c r="J61" s="123">
        <f t="shared" si="7"/>
        <v>0.66317048660794142</v>
      </c>
      <c r="K61" s="123">
        <f t="shared" si="8"/>
        <v>86.136308884315184</v>
      </c>
      <c r="L61" s="123">
        <f t="shared" si="9"/>
        <v>94.282603731139417</v>
      </c>
      <c r="M61" s="123">
        <f t="shared" si="10"/>
        <v>8.5410552615237449</v>
      </c>
      <c r="N61" s="123">
        <f t="shared" si="11"/>
        <v>72.949624980402447</v>
      </c>
      <c r="O61" s="123">
        <f t="shared" si="12"/>
        <v>-9.7211556567056743</v>
      </c>
      <c r="P61" s="119">
        <f>INDEX(Inputs!$F$4:$M$212,MATCH($A61 &amp; P$4, Inputs!$E$4:$E$212,0), MATCH($B61,Inputs!$F$2:$M$2,0))</f>
        <v>5899939</v>
      </c>
      <c r="Q61" s="119">
        <f>INDEX(Inputs!$F$4:$M$212,MATCH($A61 &amp; Q$4, Inputs!$E$4:$E$212,0), MATCH($B61,Inputs!$F$2:$M$2,0))</f>
        <v>109063.67</v>
      </c>
      <c r="R61" s="119">
        <f>INDEX(Inputs!$F$4:$M$212,MATCH($A61 &amp; R$4, Inputs!$E$4:$E$212,0), MATCH($B61,Inputs!$F$2:$M$2,0))</f>
        <v>955325.48458737705</v>
      </c>
      <c r="S61" s="119">
        <f>INDEX(Inputs!$F$4:$M$212,MATCH($A61 &amp; S$4, Inputs!$E$4:$E$212,0), MATCH($B61,Inputs!$F$2:$M$2,0))</f>
        <v>373.813362474077</v>
      </c>
      <c r="T61" s="119">
        <f>INDEX(Inputs!$F$4:$M$212,MATCH($A61 &amp; T$4, Inputs!$E$4:$E$212,0), MATCH($B61,Inputs!$F$2:$M$2,0))</f>
        <v>54.096281557369196</v>
      </c>
      <c r="U61" s="119">
        <f>INDEX(Inputs!$F$4:$M$212,MATCH($A61 &amp; U$4, Inputs!$E$4:$E$212,0), MATCH($B61,Inputs!$F$2:$M$2,0))</f>
        <v>141475</v>
      </c>
      <c r="V61" s="120">
        <f>INDEX(Inputs!$F$4:$M$212,MATCH($A61 &amp; V$4, Inputs!$E$4:$E$212,0), MATCH($B61,Inputs!$F$2:$M$2,0))</f>
        <v>1.2971780612187358</v>
      </c>
      <c r="W61" s="120">
        <f>INDEX(Inputs!$F$4:$M$212,MATCH($A61 &amp; W$4, Inputs!$E$4:$E$212,0), MATCH($B61,Inputs!$F$2:$M$2,0))</f>
        <v>0.66317048660794142</v>
      </c>
      <c r="X61" s="120">
        <f>INDEX(Inputs!$F$4:$M$212,MATCH($A61 &amp; X$4, Inputs!$E$4:$E$212,0), MATCH($B61,Inputs!$F$2:$M$2,0))</f>
        <v>86.136308884315184</v>
      </c>
      <c r="Y61" s="120">
        <f>INDEX(Inputs!$F$4:$M$212,MATCH($A61 &amp; Y$4, Inputs!$E$4:$E$212,0), MATCH($B61,Inputs!$F$2:$M$2,0))</f>
        <v>94.282603731139417</v>
      </c>
      <c r="Z61" s="119">
        <f>INDEX(Inputs!$F$4:$M$212,MATCH($A61 &amp; Z$4, Inputs!$E$4:$E$212,0), MATCH($B61,Inputs!$F$2:$M$2,0))</f>
        <v>5120.7452369006569</v>
      </c>
      <c r="AA61" s="121">
        <f>INDEX(Inputs!$F$4:$M$212,MATCH($A61 &amp; AA$4, Inputs!$E$4:$E$212,0), MATCH($B61,Inputs!$F$2:$M$2,0))</f>
        <v>6.0000620345396791E-5</v>
      </c>
      <c r="AB61" s="107"/>
      <c r="AC61" s="107"/>
    </row>
    <row r="62" spans="1:29" x14ac:dyDescent="0.3">
      <c r="A62" s="100" t="str">
        <f>'Actual costs'!A62</f>
        <v>WSH</v>
      </c>
      <c r="B62" s="100">
        <f>'Actual costs'!B62</f>
        <v>2012</v>
      </c>
      <c r="C62" s="100" t="str">
        <f>'Actual costs'!C62</f>
        <v>WSH12</v>
      </c>
      <c r="D62" s="123">
        <f t="shared" si="1"/>
        <v>14.153142122305326</v>
      </c>
      <c r="E62" s="123">
        <f t="shared" si="2"/>
        <v>10.484825692543867</v>
      </c>
      <c r="F62" s="123">
        <f t="shared" si="3"/>
        <v>12.362075894006255</v>
      </c>
      <c r="G62" s="123">
        <f t="shared" si="4"/>
        <v>4.1351665567423561</v>
      </c>
      <c r="H62" s="123">
        <f t="shared" si="5"/>
        <v>3.6683164297614597</v>
      </c>
      <c r="I62" s="123">
        <f t="shared" si="6"/>
        <v>0.35076688416077451</v>
      </c>
      <c r="J62" s="123">
        <f t="shared" si="7"/>
        <v>6.3674785897008119</v>
      </c>
      <c r="K62" s="123">
        <f t="shared" si="8"/>
        <v>1.4630014630014629</v>
      </c>
      <c r="L62" s="123">
        <f t="shared" si="9"/>
        <v>72.899822899822894</v>
      </c>
      <c r="M62" s="123">
        <f t="shared" si="10"/>
        <v>6.3311938611702328</v>
      </c>
      <c r="N62" s="123">
        <f t="shared" si="11"/>
        <v>40.084015707719644</v>
      </c>
      <c r="O62" s="123">
        <f t="shared" si="12"/>
        <v>-7.4245135092206249</v>
      </c>
      <c r="P62" s="119">
        <f>INDEX(Inputs!$F$4:$M$212,MATCH($A62 &amp; P$4, Inputs!$E$4:$E$212,0), MATCH($B62,Inputs!$F$2:$M$2,0))</f>
        <v>1401623.99999999</v>
      </c>
      <c r="Q62" s="119">
        <f>INDEX(Inputs!$F$4:$M$212,MATCH($A62 &amp; Q$4, Inputs!$E$4:$E$212,0), MATCH($B62,Inputs!$F$2:$M$2,0))</f>
        <v>35768.6</v>
      </c>
      <c r="R62" s="119">
        <f>INDEX(Inputs!$F$4:$M$212,MATCH($A62 &amp; R$4, Inputs!$E$4:$E$212,0), MATCH($B62,Inputs!$F$2:$M$2,0))</f>
        <v>233766</v>
      </c>
      <c r="S62" s="119">
        <f>INDEX(Inputs!$F$4:$M$212,MATCH($A62 &amp; S$4, Inputs!$E$4:$E$212,0), MATCH($B62,Inputs!$F$2:$M$2,0))</f>
        <v>62.5</v>
      </c>
      <c r="T62" s="119">
        <f>INDEX(Inputs!$F$4:$M$212,MATCH($A62 &amp; T$4, Inputs!$E$4:$E$212,0), MATCH($B62,Inputs!$F$2:$M$2,0))</f>
        <v>39.185878116560055</v>
      </c>
      <c r="U62" s="119">
        <f>INDEX(Inputs!$F$4:$M$212,MATCH($A62 &amp; U$4, Inputs!$E$4:$E$212,0), MATCH($B62,Inputs!$F$2:$M$2,0))</f>
        <v>50797</v>
      </c>
      <c r="V62" s="120">
        <f>INDEX(Inputs!$F$4:$M$212,MATCH($A62 &amp; V$4, Inputs!$E$4:$E$212,0), MATCH($B62,Inputs!$F$2:$M$2,0))</f>
        <v>1.4201562264108745</v>
      </c>
      <c r="W62" s="120">
        <f>INDEX(Inputs!$F$4:$M$212,MATCH($A62 &amp; W$4, Inputs!$E$4:$E$212,0), MATCH($B62,Inputs!$F$2:$M$2,0))</f>
        <v>6.3674785897008119</v>
      </c>
      <c r="X62" s="120">
        <f>INDEX(Inputs!$F$4:$M$212,MATCH($A62 &amp; X$4, Inputs!$E$4:$E$212,0), MATCH($B62,Inputs!$F$2:$M$2,0))</f>
        <v>1.4630014630014629</v>
      </c>
      <c r="Y62" s="120">
        <f>INDEX(Inputs!$F$4:$M$212,MATCH($A62 &amp; Y$4, Inputs!$E$4:$E$212,0), MATCH($B62,Inputs!$F$2:$M$2,0))</f>
        <v>72.899822899822894</v>
      </c>
      <c r="Z62" s="119">
        <f>INDEX(Inputs!$F$4:$M$212,MATCH($A62 &amp; Z$4, Inputs!$E$4:$E$212,0), MATCH($B62,Inputs!$F$2:$M$2,0))</f>
        <v>561.82693698951221</v>
      </c>
      <c r="AA62" s="121">
        <f>INDEX(Inputs!$F$4:$M$212,MATCH($A62 &amp; AA$4, Inputs!$E$4:$E$212,0), MATCH($B62,Inputs!$F$2:$M$2,0))</f>
        <v>5.9645097401300631E-4</v>
      </c>
      <c r="AB62" s="107"/>
      <c r="AC62" s="107"/>
    </row>
    <row r="63" spans="1:29" x14ac:dyDescent="0.3">
      <c r="A63" s="100" t="str">
        <f>'Actual costs'!A63</f>
        <v>WSH</v>
      </c>
      <c r="B63" s="100">
        <f>'Actual costs'!B63</f>
        <v>2013</v>
      </c>
      <c r="C63" s="100" t="str">
        <f>'Actual costs'!C63</f>
        <v>WSH13</v>
      </c>
      <c r="D63" s="123">
        <f t="shared" si="1"/>
        <v>14.156161907060392</v>
      </c>
      <c r="E63" s="123">
        <f t="shared" si="2"/>
        <v>10.486825447430439</v>
      </c>
      <c r="F63" s="123">
        <f t="shared" si="3"/>
        <v>12.343575516384542</v>
      </c>
      <c r="G63" s="123">
        <f t="shared" si="4"/>
        <v>4.0775374439057197</v>
      </c>
      <c r="H63" s="123">
        <f t="shared" si="5"/>
        <v>3.6693364596299518</v>
      </c>
      <c r="I63" s="123">
        <f t="shared" si="6"/>
        <v>0.44720966285966901</v>
      </c>
      <c r="J63" s="123">
        <f t="shared" si="7"/>
        <v>7.0938334764098121</v>
      </c>
      <c r="K63" s="123">
        <f t="shared" si="8"/>
        <v>1.491113701744371</v>
      </c>
      <c r="L63" s="123">
        <f t="shared" si="9"/>
        <v>70.811091114297042</v>
      </c>
      <c r="M63" s="123">
        <f t="shared" si="10"/>
        <v>6.3386811892433021</v>
      </c>
      <c r="N63" s="123">
        <f t="shared" si="11"/>
        <v>40.178879218866882</v>
      </c>
      <c r="O63" s="123">
        <f t="shared" si="12"/>
        <v>-7.4251438065783084</v>
      </c>
      <c r="P63" s="119">
        <f>INDEX(Inputs!$F$4:$M$212,MATCH($A63 &amp; P$4, Inputs!$E$4:$E$212,0), MATCH($B63,Inputs!$F$2:$M$2,0))</f>
        <v>1405862.99999999</v>
      </c>
      <c r="Q63" s="119">
        <f>INDEX(Inputs!$F$4:$M$212,MATCH($A63 &amp; Q$4, Inputs!$E$4:$E$212,0), MATCH($B63,Inputs!$F$2:$M$2,0))</f>
        <v>35840.199999999997</v>
      </c>
      <c r="R63" s="119">
        <f>INDEX(Inputs!$F$4:$M$212,MATCH($A63 &amp; R$4, Inputs!$E$4:$E$212,0), MATCH($B63,Inputs!$F$2:$M$2,0))</f>
        <v>229481</v>
      </c>
      <c r="S63" s="119">
        <f>INDEX(Inputs!$F$4:$M$212,MATCH($A63 &amp; S$4, Inputs!$E$4:$E$212,0), MATCH($B63,Inputs!$F$2:$M$2,0))</f>
        <v>59</v>
      </c>
      <c r="T63" s="119">
        <f>INDEX(Inputs!$F$4:$M$212,MATCH($A63 &amp; T$4, Inputs!$E$4:$E$212,0), MATCH($B63,Inputs!$F$2:$M$2,0))</f>
        <v>39.225869275282783</v>
      </c>
      <c r="U63" s="119">
        <f>INDEX(Inputs!$F$4:$M$212,MATCH($A63 &amp; U$4, Inputs!$E$4:$E$212,0), MATCH($B63,Inputs!$F$2:$M$2,0))</f>
        <v>56052</v>
      </c>
      <c r="V63" s="120">
        <f>INDEX(Inputs!$F$4:$M$212,MATCH($A63 &amp; V$4, Inputs!$E$4:$E$212,0), MATCH($B63,Inputs!$F$2:$M$2,0))</f>
        <v>1.5639421655013088</v>
      </c>
      <c r="W63" s="120">
        <f>INDEX(Inputs!$F$4:$M$212,MATCH($A63 &amp; W$4, Inputs!$E$4:$E$212,0), MATCH($B63,Inputs!$F$2:$M$2,0))</f>
        <v>7.0938334764098121</v>
      </c>
      <c r="X63" s="120">
        <f>INDEX(Inputs!$F$4:$M$212,MATCH($A63 &amp; X$4, Inputs!$E$4:$E$212,0), MATCH($B63,Inputs!$F$2:$M$2,0))</f>
        <v>1.491113701744371</v>
      </c>
      <c r="Y63" s="120">
        <f>INDEX(Inputs!$F$4:$M$212,MATCH($A63 &amp; Y$4, Inputs!$E$4:$E$212,0), MATCH($B63,Inputs!$F$2:$M$2,0))</f>
        <v>70.811091114297042</v>
      </c>
      <c r="Z63" s="119">
        <f>INDEX(Inputs!$F$4:$M$212,MATCH($A63 &amp; Z$4, Inputs!$E$4:$E$212,0), MATCH($B63,Inputs!$F$2:$M$2,0))</f>
        <v>566.04930699626811</v>
      </c>
      <c r="AA63" s="121">
        <f>INDEX(Inputs!$F$4:$M$212,MATCH($A63 &amp; AA$4, Inputs!$E$4:$E$212,0), MATCH($B63,Inputs!$F$2:$M$2,0))</f>
        <v>5.9607515099266851E-4</v>
      </c>
      <c r="AB63" s="107"/>
      <c r="AC63" s="107"/>
    </row>
    <row r="64" spans="1:29" x14ac:dyDescent="0.3">
      <c r="A64" s="100" t="str">
        <f>'Actual costs'!A64</f>
        <v>WSH</v>
      </c>
      <c r="B64" s="100">
        <f>'Actual costs'!B64</f>
        <v>2014</v>
      </c>
      <c r="C64" s="100" t="str">
        <f>'Actual costs'!C64</f>
        <v>WSH14</v>
      </c>
      <c r="D64" s="123">
        <f t="shared" si="1"/>
        <v>14.16280544641193</v>
      </c>
      <c r="E64" s="123">
        <f t="shared" si="2"/>
        <v>10.489225175139739</v>
      </c>
      <c r="F64" s="123">
        <f t="shared" si="3"/>
        <v>12.353483520958656</v>
      </c>
      <c r="G64" s="123">
        <f t="shared" si="4"/>
        <v>4.1108738641733114</v>
      </c>
      <c r="H64" s="123">
        <f t="shared" si="5"/>
        <v>3.6735802712721917</v>
      </c>
      <c r="I64" s="123">
        <f t="shared" si="6"/>
        <v>0.44799831008938817</v>
      </c>
      <c r="J64" s="123">
        <f t="shared" si="7"/>
        <v>7.0277780174831506</v>
      </c>
      <c r="K64" s="123">
        <f t="shared" si="8"/>
        <v>1.5481131831243582</v>
      </c>
      <c r="L64" s="123">
        <f t="shared" si="9"/>
        <v>71.296480070415839</v>
      </c>
      <c r="M64" s="123">
        <f t="shared" si="10"/>
        <v>6.3469483162440978</v>
      </c>
      <c r="N64" s="123">
        <f t="shared" si="11"/>
        <v>40.283752929073792</v>
      </c>
      <c r="O64" s="123">
        <f t="shared" si="12"/>
        <v>-7.4365720440531824</v>
      </c>
      <c r="P64" s="119">
        <f>INDEX(Inputs!$F$4:$M$212,MATCH($A64 &amp; P$4, Inputs!$E$4:$E$212,0), MATCH($B64,Inputs!$F$2:$M$2,0))</f>
        <v>1415234</v>
      </c>
      <c r="Q64" s="119">
        <f>INDEX(Inputs!$F$4:$M$212,MATCH($A64 &amp; Q$4, Inputs!$E$4:$E$212,0), MATCH($B64,Inputs!$F$2:$M$2,0))</f>
        <v>35926.309999999896</v>
      </c>
      <c r="R64" s="119">
        <f>INDEX(Inputs!$F$4:$M$212,MATCH($A64 &amp; R$4, Inputs!$E$4:$E$212,0), MATCH($B64,Inputs!$F$2:$M$2,0))</f>
        <v>231766</v>
      </c>
      <c r="S64" s="119">
        <f>INDEX(Inputs!$F$4:$M$212,MATCH($A64 &amp; S$4, Inputs!$E$4:$E$212,0), MATCH($B64,Inputs!$F$2:$M$2,0))</f>
        <v>61</v>
      </c>
      <c r="T64" s="119">
        <f>INDEX(Inputs!$F$4:$M$212,MATCH($A64 &amp; T$4, Inputs!$E$4:$E$212,0), MATCH($B64,Inputs!$F$2:$M$2,0))</f>
        <v>39.392690203920303</v>
      </c>
      <c r="U64" s="119">
        <f>INDEX(Inputs!$F$4:$M$212,MATCH($A64 &amp; U$4, Inputs!$E$4:$E$212,0), MATCH($B64,Inputs!$F$2:$M$2,0))</f>
        <v>56231</v>
      </c>
      <c r="V64" s="120">
        <f>INDEX(Inputs!$F$4:$M$212,MATCH($A64 &amp; V$4, Inputs!$E$4:$E$212,0), MATCH($B64,Inputs!$F$2:$M$2,0))</f>
        <v>1.5651760506436694</v>
      </c>
      <c r="W64" s="120">
        <f>INDEX(Inputs!$F$4:$M$212,MATCH($A64 &amp; W$4, Inputs!$E$4:$E$212,0), MATCH($B64,Inputs!$F$2:$M$2,0))</f>
        <v>7.0277780174831506</v>
      </c>
      <c r="X64" s="120">
        <f>INDEX(Inputs!$F$4:$M$212,MATCH($A64 &amp; X$4, Inputs!$E$4:$E$212,0), MATCH($B64,Inputs!$F$2:$M$2,0))</f>
        <v>1.5481131831243582</v>
      </c>
      <c r="Y64" s="120">
        <f>INDEX(Inputs!$F$4:$M$212,MATCH($A64 &amp; Y$4, Inputs!$E$4:$E$212,0), MATCH($B64,Inputs!$F$2:$M$2,0))</f>
        <v>71.296480070415839</v>
      </c>
      <c r="Z64" s="119">
        <f>INDEX(Inputs!$F$4:$M$212,MATCH($A64 &amp; Z$4, Inputs!$E$4:$E$212,0), MATCH($B64,Inputs!$F$2:$M$2,0))</f>
        <v>570.74830535113153</v>
      </c>
      <c r="AA64" s="121">
        <f>INDEX(Inputs!$F$4:$M$212,MATCH($A64 &amp; AA$4, Inputs!$E$4:$E$212,0), MATCH($B64,Inputs!$F$2:$M$2,0))</f>
        <v>5.89301839837087E-4</v>
      </c>
      <c r="AB64" s="107"/>
      <c r="AC64" s="107"/>
    </row>
    <row r="65" spans="1:29" x14ac:dyDescent="0.3">
      <c r="A65" s="100" t="str">
        <f>'Actual costs'!A65</f>
        <v>WSH</v>
      </c>
      <c r="B65" s="100">
        <f>'Actual costs'!B65</f>
        <v>2015</v>
      </c>
      <c r="C65" s="100" t="str">
        <f>'Actual costs'!C65</f>
        <v>WSH15</v>
      </c>
      <c r="D65" s="123">
        <f t="shared" si="1"/>
        <v>14.162560227213358</v>
      </c>
      <c r="E65" s="123">
        <f t="shared" si="2"/>
        <v>10.490913041110819</v>
      </c>
      <c r="F65" s="123">
        <f t="shared" si="3"/>
        <v>12.440575435710473</v>
      </c>
      <c r="G65" s="123">
        <f t="shared" si="4"/>
        <v>4.1125118661775497</v>
      </c>
      <c r="H65" s="123">
        <f t="shared" si="5"/>
        <v>3.671647186102541</v>
      </c>
      <c r="I65" s="123">
        <f t="shared" si="6"/>
        <v>0.47945530593192248</v>
      </c>
      <c r="J65" s="123">
        <f t="shared" si="7"/>
        <v>6.4321194672066317</v>
      </c>
      <c r="K65" s="123">
        <f t="shared" si="8"/>
        <v>1.4454867592621887</v>
      </c>
      <c r="L65" s="123">
        <f t="shared" si="9"/>
        <v>73.217562565254539</v>
      </c>
      <c r="M65" s="123">
        <f t="shared" si="10"/>
        <v>6.3536945368051754</v>
      </c>
      <c r="N65" s="123">
        <f t="shared" si="11"/>
        <v>40.369434267027934</v>
      </c>
      <c r="O65" s="123">
        <f t="shared" si="12"/>
        <v>-7.4375265850465162</v>
      </c>
      <c r="P65" s="119">
        <f>INDEX(Inputs!$F$4:$M$212,MATCH($A65 &amp; P$4, Inputs!$E$4:$E$212,0), MATCH($B65,Inputs!$F$2:$M$2,0))</f>
        <v>1414887</v>
      </c>
      <c r="Q65" s="119">
        <f>INDEX(Inputs!$F$4:$M$212,MATCH($A65 &amp; Q$4, Inputs!$E$4:$E$212,0), MATCH($B65,Inputs!$F$2:$M$2,0))</f>
        <v>35987</v>
      </c>
      <c r="R65" s="119">
        <f>INDEX(Inputs!$F$4:$M$212,MATCH($A65 &amp; R$4, Inputs!$E$4:$E$212,0), MATCH($B65,Inputs!$F$2:$M$2,0))</f>
        <v>252856</v>
      </c>
      <c r="S65" s="119">
        <f>INDEX(Inputs!$F$4:$M$212,MATCH($A65 &amp; S$4, Inputs!$E$4:$E$212,0), MATCH($B65,Inputs!$F$2:$M$2,0))</f>
        <v>61.1</v>
      </c>
      <c r="T65" s="119">
        <f>INDEX(Inputs!$F$4:$M$212,MATCH($A65 &amp; T$4, Inputs!$E$4:$E$212,0), MATCH($B65,Inputs!$F$2:$M$2,0))</f>
        <v>39.31661433295357</v>
      </c>
      <c r="U65" s="119">
        <f>INDEX(Inputs!$F$4:$M$212,MATCH($A65 &amp; U$4, Inputs!$E$4:$E$212,0), MATCH($B65,Inputs!$F$2:$M$2,0))</f>
        <v>58126</v>
      </c>
      <c r="V65" s="120">
        <f>INDEX(Inputs!$F$4:$M$212,MATCH($A65 &amp; V$4, Inputs!$E$4:$E$212,0), MATCH($B65,Inputs!$F$2:$M$2,0))</f>
        <v>1.6151943757467975</v>
      </c>
      <c r="W65" s="120">
        <f>INDEX(Inputs!$F$4:$M$212,MATCH($A65 &amp; W$4, Inputs!$E$4:$E$212,0), MATCH($B65,Inputs!$F$2:$M$2,0))</f>
        <v>6.4321194672066317</v>
      </c>
      <c r="X65" s="120">
        <f>INDEX(Inputs!$F$4:$M$212,MATCH($A65 &amp; X$4, Inputs!$E$4:$E$212,0), MATCH($B65,Inputs!$F$2:$M$2,0))</f>
        <v>1.4454867592621887</v>
      </c>
      <c r="Y65" s="120">
        <f>INDEX(Inputs!$F$4:$M$212,MATCH($A65 &amp; Y$4, Inputs!$E$4:$E$212,0), MATCH($B65,Inputs!$F$2:$M$2,0))</f>
        <v>73.217562565254539</v>
      </c>
      <c r="Z65" s="119">
        <f>INDEX(Inputs!$F$4:$M$212,MATCH($A65 &amp; Z$4, Inputs!$E$4:$E$212,0), MATCH($B65,Inputs!$F$2:$M$2,0))</f>
        <v>574.61171636283746</v>
      </c>
      <c r="AA65" s="121">
        <f>INDEX(Inputs!$F$4:$M$212,MATCH($A65 &amp; AA$4, Inputs!$E$4:$E$212,0), MATCH($B65,Inputs!$F$2:$M$2,0))</f>
        <v>5.8873959545885997E-4</v>
      </c>
      <c r="AB65" s="107"/>
      <c r="AC65" s="107"/>
    </row>
    <row r="66" spans="1:29" x14ac:dyDescent="0.3">
      <c r="A66" s="100" t="str">
        <f>'Actual costs'!A66</f>
        <v>WSH</v>
      </c>
      <c r="B66" s="100">
        <f>'Actual costs'!B66</f>
        <v>2016</v>
      </c>
      <c r="C66" s="100" t="str">
        <f>'Actual costs'!C66</f>
        <v>WSH16</v>
      </c>
      <c r="D66" s="123">
        <f t="shared" si="1"/>
        <v>14.175490035911301</v>
      </c>
      <c r="E66" s="123">
        <f t="shared" si="2"/>
        <v>10.492667690547913</v>
      </c>
      <c r="F66" s="123">
        <f t="shared" si="3"/>
        <v>12.424778364215728</v>
      </c>
      <c r="G66" s="123">
        <f t="shared" si="4"/>
        <v>4.1510399058986458</v>
      </c>
      <c r="H66" s="123">
        <f t="shared" si="5"/>
        <v>3.6828223453633862</v>
      </c>
      <c r="I66" s="123">
        <f t="shared" si="6"/>
        <v>0.48722062429110391</v>
      </c>
      <c r="J66" s="123">
        <f t="shared" si="7"/>
        <v>6.110657993595642</v>
      </c>
      <c r="K66" s="123">
        <f t="shared" si="8"/>
        <v>1.8919776771544397</v>
      </c>
      <c r="L66" s="123">
        <f t="shared" si="9"/>
        <v>73.311824760037453</v>
      </c>
      <c r="M66" s="123">
        <f t="shared" si="10"/>
        <v>6.3609995739651062</v>
      </c>
      <c r="N66" s="123">
        <f t="shared" si="11"/>
        <v>40.462315579984264</v>
      </c>
      <c r="O66" s="123">
        <f t="shared" si="12"/>
        <v>-7.4480583110604446</v>
      </c>
      <c r="P66" s="119">
        <f>INDEX(Inputs!$F$4:$M$212,MATCH($A66 &amp; P$4, Inputs!$E$4:$E$212,0), MATCH($B66,Inputs!$F$2:$M$2,0))</f>
        <v>1433299.99999999</v>
      </c>
      <c r="Q66" s="119">
        <f>INDEX(Inputs!$F$4:$M$212,MATCH($A66 &amp; Q$4, Inputs!$E$4:$E$212,0), MATCH($B66,Inputs!$F$2:$M$2,0))</f>
        <v>36050.199999999997</v>
      </c>
      <c r="R66" s="119">
        <f>INDEX(Inputs!$F$4:$M$212,MATCH($A66 &amp; R$4, Inputs!$E$4:$E$212,0), MATCH($B66,Inputs!$F$2:$M$2,0))</f>
        <v>248893</v>
      </c>
      <c r="S66" s="119">
        <f>INDEX(Inputs!$F$4:$M$212,MATCH($A66 &amp; S$4, Inputs!$E$4:$E$212,0), MATCH($B66,Inputs!$F$2:$M$2,0))</f>
        <v>63.5</v>
      </c>
      <c r="T66" s="119">
        <f>INDEX(Inputs!$F$4:$M$212,MATCH($A66 &amp; T$4, Inputs!$E$4:$E$212,0), MATCH($B66,Inputs!$F$2:$M$2,0))</f>
        <v>39.758447942036106</v>
      </c>
      <c r="U66" s="119">
        <f>INDEX(Inputs!$F$4:$M$212,MATCH($A66 &amp; U$4, Inputs!$E$4:$E$212,0), MATCH($B66,Inputs!$F$2:$M$2,0))</f>
        <v>58682</v>
      </c>
      <c r="V66" s="120">
        <f>INDEX(Inputs!$F$4:$M$212,MATCH($A66 &amp; V$4, Inputs!$E$4:$E$212,0), MATCH($B66,Inputs!$F$2:$M$2,0))</f>
        <v>1.6277856988310746</v>
      </c>
      <c r="W66" s="120">
        <f>INDEX(Inputs!$F$4:$M$212,MATCH($A66 &amp; W$4, Inputs!$E$4:$E$212,0), MATCH($B66,Inputs!$F$2:$M$2,0))</f>
        <v>6.110657993595642</v>
      </c>
      <c r="X66" s="120">
        <f>INDEX(Inputs!$F$4:$M$212,MATCH($A66 &amp; X$4, Inputs!$E$4:$E$212,0), MATCH($B66,Inputs!$F$2:$M$2,0))</f>
        <v>1.8919776771544397</v>
      </c>
      <c r="Y66" s="120">
        <f>INDEX(Inputs!$F$4:$M$212,MATCH($A66 &amp; Y$4, Inputs!$E$4:$E$212,0), MATCH($B66,Inputs!$F$2:$M$2,0))</f>
        <v>73.311824760037453</v>
      </c>
      <c r="Z66" s="119">
        <f>INDEX(Inputs!$F$4:$M$212,MATCH($A66 &amp; Z$4, Inputs!$E$4:$E$212,0), MATCH($B66,Inputs!$F$2:$M$2,0))</f>
        <v>578.82464537014823</v>
      </c>
      <c r="AA66" s="121">
        <f>INDEX(Inputs!$F$4:$M$212,MATCH($A66 &amp; AA$4, Inputs!$E$4:$E$212,0), MATCH($B66,Inputs!$F$2:$M$2,0))</f>
        <v>5.8257168771367186E-4</v>
      </c>
      <c r="AB66" s="107"/>
      <c r="AC66" s="107"/>
    </row>
    <row r="67" spans="1:29" x14ac:dyDescent="0.3">
      <c r="A67" s="100" t="str">
        <f>'Actual costs'!A67</f>
        <v>WSH</v>
      </c>
      <c r="B67" s="100">
        <f>'Actual costs'!B67</f>
        <v>2017</v>
      </c>
      <c r="C67" s="100" t="str">
        <f>'Actual costs'!C67</f>
        <v>WSH17</v>
      </c>
      <c r="D67" s="123">
        <f t="shared" si="1"/>
        <v>14.178926530033033</v>
      </c>
      <c r="E67" s="123">
        <f t="shared" si="2"/>
        <v>10.494560478429397</v>
      </c>
      <c r="F67" s="123">
        <f t="shared" si="3"/>
        <v>12.431026557152832</v>
      </c>
      <c r="G67" s="123">
        <f t="shared" si="4"/>
        <v>4.1916225016865711</v>
      </c>
      <c r="H67" s="123">
        <f t="shared" si="5"/>
        <v>3.6843660516036354</v>
      </c>
      <c r="I67" s="123">
        <f t="shared" si="6"/>
        <v>0.53328832779757396</v>
      </c>
      <c r="J67" s="123">
        <f t="shared" si="7"/>
        <v>6.227515741476445</v>
      </c>
      <c r="K67" s="123">
        <f t="shared" si="8"/>
        <v>1.9704295815981443</v>
      </c>
      <c r="L67" s="123">
        <f t="shared" si="9"/>
        <v>73.74397591564086</v>
      </c>
      <c r="M67" s="123">
        <f t="shared" si="10"/>
        <v>6.371327567785098</v>
      </c>
      <c r="N67" s="123">
        <f t="shared" si="11"/>
        <v>40.593814976018372</v>
      </c>
      <c r="O67" s="123">
        <f t="shared" si="12"/>
        <v>-7.4514948051821781</v>
      </c>
      <c r="P67" s="119">
        <f>INDEX(Inputs!$F$4:$M$212,MATCH($A67 &amp; P$4, Inputs!$E$4:$E$212,0), MATCH($B67,Inputs!$F$2:$M$2,0))</f>
        <v>1438234</v>
      </c>
      <c r="Q67" s="119">
        <f>INDEX(Inputs!$F$4:$M$212,MATCH($A67 &amp; Q$4, Inputs!$E$4:$E$212,0), MATCH($B67,Inputs!$F$2:$M$2,0))</f>
        <v>36118.5</v>
      </c>
      <c r="R67" s="119">
        <f>INDEX(Inputs!$F$4:$M$212,MATCH($A67 &amp; R$4, Inputs!$E$4:$E$212,0), MATCH($B67,Inputs!$F$2:$M$2,0))</f>
        <v>250453</v>
      </c>
      <c r="S67" s="119">
        <f>INDEX(Inputs!$F$4:$M$212,MATCH($A67 &amp; S$4, Inputs!$E$4:$E$212,0), MATCH($B67,Inputs!$F$2:$M$2,0))</f>
        <v>66.13</v>
      </c>
      <c r="T67" s="119">
        <f>INDEX(Inputs!$F$4:$M$212,MATCH($A67 &amp; T$4, Inputs!$E$4:$E$212,0), MATCH($B67,Inputs!$F$2:$M$2,0))</f>
        <v>39.819870703379152</v>
      </c>
      <c r="U67" s="119">
        <f>INDEX(Inputs!$F$4:$M$212,MATCH($A67 &amp; U$4, Inputs!$E$4:$E$212,0), MATCH($B67,Inputs!$F$2:$M$2,0))</f>
        <v>61565</v>
      </c>
      <c r="V67" s="120">
        <f>INDEX(Inputs!$F$4:$M$212,MATCH($A67 &amp; V$4, Inputs!$E$4:$E$212,0), MATCH($B67,Inputs!$F$2:$M$2,0))</f>
        <v>1.7045281503938425</v>
      </c>
      <c r="W67" s="120">
        <f>INDEX(Inputs!$F$4:$M$212,MATCH($A67 &amp; W$4, Inputs!$E$4:$E$212,0), MATCH($B67,Inputs!$F$2:$M$2,0))</f>
        <v>6.227515741476445</v>
      </c>
      <c r="X67" s="120">
        <f>INDEX(Inputs!$F$4:$M$212,MATCH($A67 &amp; X$4, Inputs!$E$4:$E$212,0), MATCH($B67,Inputs!$F$2:$M$2,0))</f>
        <v>1.9704295815981443</v>
      </c>
      <c r="Y67" s="120">
        <f>INDEX(Inputs!$F$4:$M$212,MATCH($A67 &amp; Y$4, Inputs!$E$4:$E$212,0), MATCH($B67,Inputs!$F$2:$M$2,0))</f>
        <v>73.74397591564086</v>
      </c>
      <c r="Z67" s="119">
        <f>INDEX(Inputs!$F$4:$M$212,MATCH($A67 &amp; Z$4, Inputs!$E$4:$E$212,0), MATCH($B67,Inputs!$F$2:$M$2,0))</f>
        <v>584.83372015973669</v>
      </c>
      <c r="AA67" s="121">
        <f>INDEX(Inputs!$F$4:$M$212,MATCH($A67 &amp; AA$4, Inputs!$E$4:$E$212,0), MATCH($B67,Inputs!$F$2:$M$2,0))</f>
        <v>5.8057311953409532E-4</v>
      </c>
      <c r="AB67" s="107"/>
      <c r="AC67" s="107"/>
    </row>
    <row r="68" spans="1:29" x14ac:dyDescent="0.3">
      <c r="A68" s="100" t="str">
        <f>'Actual costs'!A68</f>
        <v>WSH</v>
      </c>
      <c r="B68" s="100">
        <f>'Actual costs'!B68</f>
        <v>2018</v>
      </c>
      <c r="C68" s="100" t="str">
        <f>'Actual costs'!C68</f>
        <v>WSH18</v>
      </c>
      <c r="D68" s="123">
        <f t="shared" si="1"/>
        <v>14.187011353806662</v>
      </c>
      <c r="E68" s="123">
        <f t="shared" si="2"/>
        <v>10.498470484308841</v>
      </c>
      <c r="F68" s="123">
        <f t="shared" si="3"/>
        <v>12.411119320676313</v>
      </c>
      <c r="G68" s="123">
        <f t="shared" si="4"/>
        <v>4.2442003177664782</v>
      </c>
      <c r="H68" s="123">
        <f t="shared" si="5"/>
        <v>3.688540869497821</v>
      </c>
      <c r="I68" s="123">
        <f t="shared" si="6"/>
        <v>0.51399214393094239</v>
      </c>
      <c r="J68" s="123">
        <f t="shared" si="7"/>
        <v>6.1482379021836975</v>
      </c>
      <c r="K68" s="123">
        <f t="shared" si="8"/>
        <v>2.0611453397868384</v>
      </c>
      <c r="L68" s="123">
        <f t="shared" si="9"/>
        <v>74.659585608483837</v>
      </c>
      <c r="M68" s="123">
        <f t="shared" si="10"/>
        <v>6.3767694683408092</v>
      </c>
      <c r="N68" s="123">
        <f t="shared" si="11"/>
        <v>40.663188852363525</v>
      </c>
      <c r="O68" s="123">
        <f t="shared" si="12"/>
        <v>-7.4595796289558072</v>
      </c>
      <c r="P68" s="119">
        <f>INDEX(Inputs!$F$4:$M$212,MATCH($A68 &amp; P$4, Inputs!$E$4:$E$212,0), MATCH($B68,Inputs!$F$2:$M$2,0))</f>
        <v>1449909</v>
      </c>
      <c r="Q68" s="119">
        <f>INDEX(Inputs!$F$4:$M$212,MATCH($A68 &amp; Q$4, Inputs!$E$4:$E$212,0), MATCH($B68,Inputs!$F$2:$M$2,0))</f>
        <v>36260</v>
      </c>
      <c r="R68" s="119">
        <f>INDEX(Inputs!$F$4:$M$212,MATCH($A68 &amp; R$4, Inputs!$E$4:$E$212,0), MATCH($B68,Inputs!$F$2:$M$2,0))</f>
        <v>245516.472242424</v>
      </c>
      <c r="S68" s="119">
        <f>INDEX(Inputs!$F$4:$M$212,MATCH($A68 &amp; S$4, Inputs!$E$4:$E$212,0), MATCH($B68,Inputs!$F$2:$M$2,0))</f>
        <v>69.7</v>
      </c>
      <c r="T68" s="119">
        <f>INDEX(Inputs!$F$4:$M$212,MATCH($A68 &amp; T$4, Inputs!$E$4:$E$212,0), MATCH($B68,Inputs!$F$2:$M$2,0))</f>
        <v>39.986458907887481</v>
      </c>
      <c r="U68" s="119">
        <f>INDEX(Inputs!$F$4:$M$212,MATCH($A68 &amp; U$4, Inputs!$E$4:$E$212,0), MATCH($B68,Inputs!$F$2:$M$2,0))</f>
        <v>60625</v>
      </c>
      <c r="V68" s="120">
        <f>INDEX(Inputs!$F$4:$M$212,MATCH($A68 &amp; V$4, Inputs!$E$4:$E$212,0), MATCH($B68,Inputs!$F$2:$M$2,0))</f>
        <v>1.6719525648097078</v>
      </c>
      <c r="W68" s="120">
        <f>INDEX(Inputs!$F$4:$M$212,MATCH($A68 &amp; W$4, Inputs!$E$4:$E$212,0), MATCH($B68,Inputs!$F$2:$M$2,0))</f>
        <v>6.1482379021836975</v>
      </c>
      <c r="X68" s="120">
        <f>INDEX(Inputs!$F$4:$M$212,MATCH($A68 &amp; X$4, Inputs!$E$4:$E$212,0), MATCH($B68,Inputs!$F$2:$M$2,0))</f>
        <v>2.0611453397868384</v>
      </c>
      <c r="Y68" s="120">
        <f>INDEX(Inputs!$F$4:$M$212,MATCH($A68 &amp; Y$4, Inputs!$E$4:$E$212,0), MATCH($B68,Inputs!$F$2:$M$2,0))</f>
        <v>74.659585608483837</v>
      </c>
      <c r="Z68" s="119">
        <f>INDEX(Inputs!$F$4:$M$212,MATCH($A68 &amp; Z$4, Inputs!$E$4:$E$212,0), MATCH($B68,Inputs!$F$2:$M$2,0))</f>
        <v>588.02500255155906</v>
      </c>
      <c r="AA68" s="121">
        <f>INDEX(Inputs!$F$4:$M$212,MATCH($A68 &amp; AA$4, Inputs!$E$4:$E$212,0), MATCH($B68,Inputs!$F$2:$M$2,0))</f>
        <v>5.7589821154293132E-4</v>
      </c>
      <c r="AB68" s="107"/>
      <c r="AC68" s="107"/>
    </row>
    <row r="69" spans="1:29" x14ac:dyDescent="0.3">
      <c r="A69" s="100" t="str">
        <f>'Actual costs'!A69</f>
        <v>WSH</v>
      </c>
      <c r="B69" s="100">
        <f>'Actual costs'!B69</f>
        <v>2019</v>
      </c>
      <c r="C69" s="100" t="str">
        <f>'Actual costs'!C69</f>
        <v>WSH19</v>
      </c>
      <c r="D69" s="123">
        <f t="shared" si="1"/>
        <v>14.192680438517385</v>
      </c>
      <c r="E69" s="123">
        <f t="shared" si="2"/>
        <v>10.503806470784879</v>
      </c>
      <c r="F69" s="123">
        <f t="shared" si="3"/>
        <v>12.413180306478987</v>
      </c>
      <c r="G69" s="123">
        <f t="shared" si="4"/>
        <v>4.3201512309557941</v>
      </c>
      <c r="H69" s="123">
        <f t="shared" si="5"/>
        <v>3.6888739677325066</v>
      </c>
      <c r="I69" s="123">
        <f t="shared" si="6"/>
        <v>0.44165246970521316</v>
      </c>
      <c r="J69" s="123">
        <f t="shared" si="7"/>
        <v>5.8222198737516413</v>
      </c>
      <c r="K69" s="123">
        <f t="shared" si="8"/>
        <v>2.0416790300093894</v>
      </c>
      <c r="L69" s="123">
        <f t="shared" si="9"/>
        <v>74.577986611007915</v>
      </c>
      <c r="M69" s="123">
        <f t="shared" si="10"/>
        <v>6.3813569325525723</v>
      </c>
      <c r="N69" s="123">
        <f t="shared" si="11"/>
        <v>40.721716300636771</v>
      </c>
      <c r="O69" s="123">
        <f t="shared" si="12"/>
        <v>-7.4652487136665302</v>
      </c>
      <c r="P69" s="119">
        <f>INDEX(Inputs!$F$4:$M$212,MATCH($A69 &amp; P$4, Inputs!$E$4:$E$212,0), MATCH($B69,Inputs!$F$2:$M$2,0))</f>
        <v>1458152</v>
      </c>
      <c r="Q69" s="119">
        <f>INDEX(Inputs!$F$4:$M$212,MATCH($A69 &amp; Q$4, Inputs!$E$4:$E$212,0), MATCH($B69,Inputs!$F$2:$M$2,0))</f>
        <v>36454</v>
      </c>
      <c r="R69" s="119">
        <f>INDEX(Inputs!$F$4:$M$212,MATCH($A69 &amp; R$4, Inputs!$E$4:$E$212,0), MATCH($B69,Inputs!$F$2:$M$2,0))</f>
        <v>246023</v>
      </c>
      <c r="S69" s="119">
        <f>INDEX(Inputs!$F$4:$M$212,MATCH($A69 &amp; S$4, Inputs!$E$4:$E$212,0), MATCH($B69,Inputs!$F$2:$M$2,0))</f>
        <v>75.2</v>
      </c>
      <c r="T69" s="119">
        <f>INDEX(Inputs!$F$4:$M$212,MATCH($A69 &amp; T$4, Inputs!$E$4:$E$212,0), MATCH($B69,Inputs!$F$2:$M$2,0))</f>
        <v>39.999780545344819</v>
      </c>
      <c r="U69" s="119">
        <f>INDEX(Inputs!$F$4:$M$212,MATCH($A69 &amp; U$4, Inputs!$E$4:$E$212,0), MATCH($B69,Inputs!$F$2:$M$2,0))</f>
        <v>56696</v>
      </c>
      <c r="V69" s="120">
        <f>INDEX(Inputs!$F$4:$M$212,MATCH($A69 &amp; V$4, Inputs!$E$4:$E$212,0), MATCH($B69,Inputs!$F$2:$M$2,0))</f>
        <v>1.5552751412739343</v>
      </c>
      <c r="W69" s="120">
        <f>INDEX(Inputs!$F$4:$M$212,MATCH($A69 &amp; W$4, Inputs!$E$4:$E$212,0), MATCH($B69,Inputs!$F$2:$M$2,0))</f>
        <v>5.8222198737516413</v>
      </c>
      <c r="X69" s="120">
        <f>INDEX(Inputs!$F$4:$M$212,MATCH($A69 &amp; X$4, Inputs!$E$4:$E$212,0), MATCH($B69,Inputs!$F$2:$M$2,0))</f>
        <v>2.0416790300093894</v>
      </c>
      <c r="Y69" s="120">
        <f>INDEX(Inputs!$F$4:$M$212,MATCH($A69 &amp; Y$4, Inputs!$E$4:$E$212,0), MATCH($B69,Inputs!$F$2:$M$2,0))</f>
        <v>74.577986611007915</v>
      </c>
      <c r="Z69" s="119">
        <f>INDEX(Inputs!$F$4:$M$212,MATCH($A69 &amp; Z$4, Inputs!$E$4:$E$212,0), MATCH($B69,Inputs!$F$2:$M$2,0))</f>
        <v>590.7287431212925</v>
      </c>
      <c r="AA69" s="121">
        <f>INDEX(Inputs!$F$4:$M$212,MATCH($A69 &amp; AA$4, Inputs!$E$4:$E$212,0), MATCH($B69,Inputs!$F$2:$M$2,0))</f>
        <v>5.7264263259248691E-4</v>
      </c>
      <c r="AB69" s="107"/>
      <c r="AC69" s="107"/>
    </row>
    <row r="70" spans="1:29" x14ac:dyDescent="0.3">
      <c r="A70" s="100" t="str">
        <f>'Actual costs'!A70</f>
        <v>WSX</v>
      </c>
      <c r="B70" s="100">
        <f>'Actual costs'!B70</f>
        <v>2012</v>
      </c>
      <c r="C70" s="100" t="str">
        <f>'Actual costs'!C70</f>
        <v>WSX12</v>
      </c>
      <c r="D70" s="123">
        <f t="shared" si="1"/>
        <v>13.985716516404404</v>
      </c>
      <c r="E70" s="123">
        <f t="shared" si="2"/>
        <v>10.442551884301572</v>
      </c>
      <c r="F70" s="123">
        <f t="shared" si="3"/>
        <v>12.087538867517798</v>
      </c>
      <c r="G70" s="123">
        <f t="shared" si="4"/>
        <v>4.2165621949463494</v>
      </c>
      <c r="H70" s="123">
        <f t="shared" si="5"/>
        <v>3.5431646321028327</v>
      </c>
      <c r="I70" s="123">
        <f t="shared" si="6"/>
        <v>0.32885514818329153</v>
      </c>
      <c r="J70" s="123">
        <f t="shared" si="7"/>
        <v>4.5340760376290508</v>
      </c>
      <c r="K70" s="123">
        <f t="shared" si="8"/>
        <v>1.4481349524800542</v>
      </c>
      <c r="L70" s="123">
        <f t="shared" si="9"/>
        <v>69.368778503447416</v>
      </c>
      <c r="M70" s="123">
        <f t="shared" si="10"/>
        <v>7.1292791167869209</v>
      </c>
      <c r="N70" s="123">
        <f t="shared" si="11"/>
        <v>50.826620725054099</v>
      </c>
      <c r="O70" s="123">
        <f t="shared" si="12"/>
        <v>-7.981829449297865</v>
      </c>
      <c r="P70" s="119">
        <f>INDEX(Inputs!$F$4:$M$212,MATCH($A70 &amp; P$4, Inputs!$E$4:$E$212,0), MATCH($B70,Inputs!$F$2:$M$2,0))</f>
        <v>1185549</v>
      </c>
      <c r="Q70" s="119">
        <f>INDEX(Inputs!$F$4:$M$212,MATCH($A70 &amp; Q$4, Inputs!$E$4:$E$212,0), MATCH($B70,Inputs!$F$2:$M$2,0))</f>
        <v>34288.04</v>
      </c>
      <c r="R70" s="119">
        <f>INDEX(Inputs!$F$4:$M$212,MATCH($A70 &amp; R$4, Inputs!$E$4:$E$212,0), MATCH($B70,Inputs!$F$2:$M$2,0))</f>
        <v>177644.36255654099</v>
      </c>
      <c r="S70" s="119">
        <f>INDEX(Inputs!$F$4:$M$212,MATCH($A70 &amp; S$4, Inputs!$E$4:$E$212,0), MATCH($B70,Inputs!$F$2:$M$2,0))</f>
        <v>67.8</v>
      </c>
      <c r="T70" s="119">
        <f>INDEX(Inputs!$F$4:$M$212,MATCH($A70 &amp; T$4, Inputs!$E$4:$E$212,0), MATCH($B70,Inputs!$F$2:$M$2,0))</f>
        <v>34.576167083332848</v>
      </c>
      <c r="U70" s="119">
        <f>INDEX(Inputs!$F$4:$M$212,MATCH($A70 &amp; U$4, Inputs!$E$4:$E$212,0), MATCH($B70,Inputs!$F$2:$M$2,0))</f>
        <v>47639</v>
      </c>
      <c r="V70" s="120">
        <f>INDEX(Inputs!$F$4:$M$212,MATCH($A70 &amp; V$4, Inputs!$E$4:$E$212,0), MATCH($B70,Inputs!$F$2:$M$2,0))</f>
        <v>1.3893765872881623</v>
      </c>
      <c r="W70" s="120">
        <f>INDEX(Inputs!$F$4:$M$212,MATCH($A70 &amp; W$4, Inputs!$E$4:$E$212,0), MATCH($B70,Inputs!$F$2:$M$2,0))</f>
        <v>4.5340760376290508</v>
      </c>
      <c r="X70" s="120">
        <f>INDEX(Inputs!$F$4:$M$212,MATCH($A70 &amp; X$4, Inputs!$E$4:$E$212,0), MATCH($B70,Inputs!$F$2:$M$2,0))</f>
        <v>1.4481349524800542</v>
      </c>
      <c r="Y70" s="120">
        <f>INDEX(Inputs!$F$4:$M$212,MATCH($A70 &amp; Y$4, Inputs!$E$4:$E$212,0), MATCH($B70,Inputs!$F$2:$M$2,0))</f>
        <v>69.368778503447416</v>
      </c>
      <c r="Z70" s="119">
        <f>INDEX(Inputs!$F$4:$M$212,MATCH($A70 &amp; Z$4, Inputs!$E$4:$E$212,0), MATCH($B70,Inputs!$F$2:$M$2,0))</f>
        <v>1247.9769968982184</v>
      </c>
      <c r="AA70" s="121">
        <f>INDEX(Inputs!$F$4:$M$212,MATCH($A70 &amp; AA$4, Inputs!$E$4:$E$212,0), MATCH($B70,Inputs!$F$2:$M$2,0))</f>
        <v>3.4161388521267361E-4</v>
      </c>
      <c r="AB70" s="107"/>
      <c r="AC70" s="107"/>
    </row>
    <row r="71" spans="1:29" x14ac:dyDescent="0.3">
      <c r="A71" s="100" t="str">
        <f>'Actual costs'!A71</f>
        <v>WSX</v>
      </c>
      <c r="B71" s="100">
        <f>'Actual costs'!B71</f>
        <v>2013</v>
      </c>
      <c r="C71" s="100" t="str">
        <f>'Actual costs'!C71</f>
        <v>WSX13</v>
      </c>
      <c r="D71" s="123">
        <f t="shared" si="1"/>
        <v>13.993206432768135</v>
      </c>
      <c r="E71" s="123">
        <f t="shared" si="2"/>
        <v>10.450273676887006</v>
      </c>
      <c r="F71" s="123">
        <f t="shared" si="3"/>
        <v>12.092624451925667</v>
      </c>
      <c r="G71" s="123">
        <f t="shared" si="4"/>
        <v>4.2370008626236242</v>
      </c>
      <c r="H71" s="123">
        <f t="shared" si="5"/>
        <v>3.5429327558811301</v>
      </c>
      <c r="I71" s="123">
        <f t="shared" si="6"/>
        <v>0.32465367438538156</v>
      </c>
      <c r="J71" s="123">
        <f t="shared" si="7"/>
        <v>4.5600376741098456</v>
      </c>
      <c r="K71" s="123">
        <f t="shared" si="8"/>
        <v>1.4565822052583139</v>
      </c>
      <c r="L71" s="123">
        <f t="shared" si="9"/>
        <v>69.238135224911559</v>
      </c>
      <c r="M71" s="123">
        <f t="shared" si="10"/>
        <v>7.1426685004673258</v>
      </c>
      <c r="N71" s="123">
        <f t="shared" si="11"/>
        <v>51.017713307568158</v>
      </c>
      <c r="O71" s="123">
        <f t="shared" si="12"/>
        <v>-7.9843932473255403</v>
      </c>
      <c r="P71" s="119">
        <f>INDEX(Inputs!$F$4:$M$212,MATCH($A71 &amp; P$4, Inputs!$E$4:$E$212,0), MATCH($B71,Inputs!$F$2:$M$2,0))</f>
        <v>1194462</v>
      </c>
      <c r="Q71" s="119">
        <f>INDEX(Inputs!$F$4:$M$212,MATCH($A71 &amp; Q$4, Inputs!$E$4:$E$212,0), MATCH($B71,Inputs!$F$2:$M$2,0))</f>
        <v>34553.83</v>
      </c>
      <c r="R71" s="119">
        <f>INDEX(Inputs!$F$4:$M$212,MATCH($A71 &amp; R$4, Inputs!$E$4:$E$212,0), MATCH($B71,Inputs!$F$2:$M$2,0))</f>
        <v>178550.08907916601</v>
      </c>
      <c r="S71" s="119">
        <f>INDEX(Inputs!$F$4:$M$212,MATCH($A71 &amp; S$4, Inputs!$E$4:$E$212,0), MATCH($B71,Inputs!$F$2:$M$2,0))</f>
        <v>69.2</v>
      </c>
      <c r="T71" s="119">
        <f>INDEX(Inputs!$F$4:$M$212,MATCH($A71 &amp; T$4, Inputs!$E$4:$E$212,0), MATCH($B71,Inputs!$F$2:$M$2,0))</f>
        <v>34.568150621797926</v>
      </c>
      <c r="U71" s="119">
        <f>INDEX(Inputs!$F$4:$M$212,MATCH($A71 &amp; U$4, Inputs!$E$4:$E$212,0), MATCH($B71,Inputs!$F$2:$M$2,0))</f>
        <v>47807</v>
      </c>
      <c r="V71" s="120">
        <f>INDEX(Inputs!$F$4:$M$212,MATCH($A71 &amp; V$4, Inputs!$E$4:$E$212,0), MATCH($B71,Inputs!$F$2:$M$2,0))</f>
        <v>1.3835514037083587</v>
      </c>
      <c r="W71" s="120">
        <f>INDEX(Inputs!$F$4:$M$212,MATCH($A71 &amp; W$4, Inputs!$E$4:$E$212,0), MATCH($B71,Inputs!$F$2:$M$2,0))</f>
        <v>4.5600376741098456</v>
      </c>
      <c r="X71" s="120">
        <f>INDEX(Inputs!$F$4:$M$212,MATCH($A71 &amp; X$4, Inputs!$E$4:$E$212,0), MATCH($B71,Inputs!$F$2:$M$2,0))</f>
        <v>1.4565822052583139</v>
      </c>
      <c r="Y71" s="120">
        <f>INDEX(Inputs!$F$4:$M$212,MATCH($A71 &amp; Y$4, Inputs!$E$4:$E$212,0), MATCH($B71,Inputs!$F$2:$M$2,0))</f>
        <v>69.238135224911559</v>
      </c>
      <c r="Z71" s="119">
        <f>INDEX(Inputs!$F$4:$M$212,MATCH($A71 &amp; Z$4, Inputs!$E$4:$E$212,0), MATCH($B71,Inputs!$F$2:$M$2,0))</f>
        <v>1264.7990065911358</v>
      </c>
      <c r="AA71" s="121">
        <f>INDEX(Inputs!$F$4:$M$212,MATCH($A71 &amp; AA$4, Inputs!$E$4:$E$212,0), MATCH($B71,Inputs!$F$2:$M$2,0))</f>
        <v>3.4073917797301209E-4</v>
      </c>
      <c r="AB71" s="107"/>
      <c r="AC71" s="107"/>
    </row>
    <row r="72" spans="1:29" x14ac:dyDescent="0.3">
      <c r="A72" s="100" t="str">
        <f>'Actual costs'!A72</f>
        <v>WSX</v>
      </c>
      <c r="B72" s="100">
        <f>'Actual costs'!B72</f>
        <v>2014</v>
      </c>
      <c r="C72" s="100" t="str">
        <f>'Actual costs'!C72</f>
        <v>WSX14</v>
      </c>
      <c r="D72" s="123">
        <f t="shared" ref="D72:D85" si="25">LN(P72)</f>
        <v>13.999970659773238</v>
      </c>
      <c r="E72" s="123">
        <f t="shared" ref="E72:E85" si="26">LN(Q72)</f>
        <v>10.450948916674852</v>
      </c>
      <c r="F72" s="123">
        <f t="shared" ref="F72:F85" si="27">LN(R72)</f>
        <v>12.0648319974553</v>
      </c>
      <c r="G72" s="123">
        <f t="shared" ref="G72:G85" si="28">LN(S72)</f>
        <v>4.2355547307736243</v>
      </c>
      <c r="H72" s="123">
        <f t="shared" ref="H72:H85" si="29">LN(T72)</f>
        <v>3.5490217430983861</v>
      </c>
      <c r="I72" s="123">
        <f t="shared" ref="I72:I85" si="30">LN(V72)</f>
        <v>0.32433396784886692</v>
      </c>
      <c r="J72" s="123">
        <f t="shared" ref="J72:J85" si="31">W72</f>
        <v>4.6786634139763006</v>
      </c>
      <c r="K72" s="123">
        <f t="shared" ref="K72:K85" si="32">X72</f>
        <v>1.5375410956388778</v>
      </c>
      <c r="L72" s="123">
        <f t="shared" ref="L72:L85" si="33">Y72</f>
        <v>69.425892972905501</v>
      </c>
      <c r="M72" s="123">
        <f t="shared" ref="M72:M85" si="34">LN(Z72)</f>
        <v>7.1537602877425197</v>
      </c>
      <c r="N72" s="123">
        <f t="shared" ref="N72:N85" si="35">(LN(Z72))^2</f>
        <v>51.176286254481937</v>
      </c>
      <c r="O72" s="123">
        <f t="shared" ref="O72:O85" si="36">LN(AA72)</f>
        <v>-7.9911574743306435</v>
      </c>
      <c r="P72" s="119">
        <f>INDEX(Inputs!$F$4:$M$212,MATCH($A72 &amp; P$4, Inputs!$E$4:$E$212,0), MATCH($B72,Inputs!$F$2:$M$2,0))</f>
        <v>1202569</v>
      </c>
      <c r="Q72" s="119">
        <f>INDEX(Inputs!$F$4:$M$212,MATCH($A72 &amp; Q$4, Inputs!$E$4:$E$212,0), MATCH($B72,Inputs!$F$2:$M$2,0))</f>
        <v>34577.17</v>
      </c>
      <c r="R72" s="119">
        <f>INDEX(Inputs!$F$4:$M$212,MATCH($A72 &amp; R$4, Inputs!$E$4:$E$212,0), MATCH($B72,Inputs!$F$2:$M$2,0))</f>
        <v>173656.0673125</v>
      </c>
      <c r="S72" s="119">
        <f>INDEX(Inputs!$F$4:$M$212,MATCH($A72 &amp; S$4, Inputs!$E$4:$E$212,0), MATCH($B72,Inputs!$F$2:$M$2,0))</f>
        <v>69.099999999999994</v>
      </c>
      <c r="T72" s="119">
        <f>INDEX(Inputs!$F$4:$M$212,MATCH($A72 &amp; T$4, Inputs!$E$4:$E$212,0), MATCH($B72,Inputs!$F$2:$M$2,0))</f>
        <v>34.779277772009685</v>
      </c>
      <c r="U72" s="119">
        <f>INDEX(Inputs!$F$4:$M$212,MATCH($A72 &amp; U$4, Inputs!$E$4:$E$212,0), MATCH($B72,Inputs!$F$2:$M$2,0))</f>
        <v>47824</v>
      </c>
      <c r="V72" s="120">
        <f>INDEX(Inputs!$F$4:$M$212,MATCH($A72 &amp; V$4, Inputs!$E$4:$E$212,0), MATCH($B72,Inputs!$F$2:$M$2,0))</f>
        <v>1.3831091439814189</v>
      </c>
      <c r="W72" s="120">
        <f>INDEX(Inputs!$F$4:$M$212,MATCH($A72 &amp; W$4, Inputs!$E$4:$E$212,0), MATCH($B72,Inputs!$F$2:$M$2,0))</f>
        <v>4.6786634139763006</v>
      </c>
      <c r="X72" s="120">
        <f>INDEX(Inputs!$F$4:$M$212,MATCH($A72 &amp; X$4, Inputs!$E$4:$E$212,0), MATCH($B72,Inputs!$F$2:$M$2,0))</f>
        <v>1.5375410956388778</v>
      </c>
      <c r="Y72" s="120">
        <f>INDEX(Inputs!$F$4:$M$212,MATCH($A72 &amp; Y$4, Inputs!$E$4:$E$212,0), MATCH($B72,Inputs!$F$2:$M$2,0))</f>
        <v>69.425892972905501</v>
      </c>
      <c r="Z72" s="119">
        <f>INDEX(Inputs!$F$4:$M$212,MATCH($A72 &amp; Z$4, Inputs!$E$4:$E$212,0), MATCH($B72,Inputs!$F$2:$M$2,0))</f>
        <v>1278.9059792592977</v>
      </c>
      <c r="AA72" s="121">
        <f>INDEX(Inputs!$F$4:$M$212,MATCH($A72 &amp; AA$4, Inputs!$E$4:$E$212,0), MATCH($B72,Inputs!$F$2:$M$2,0))</f>
        <v>3.3844211849798226E-4</v>
      </c>
      <c r="AB72" s="107"/>
      <c r="AC72" s="107"/>
    </row>
    <row r="73" spans="1:29" x14ac:dyDescent="0.3">
      <c r="A73" s="100" t="str">
        <f>'Actual costs'!A73</f>
        <v>WSX</v>
      </c>
      <c r="B73" s="100">
        <f>'Actual costs'!B73</f>
        <v>2015</v>
      </c>
      <c r="C73" s="100" t="str">
        <f>'Actual costs'!C73</f>
        <v>WSX15</v>
      </c>
      <c r="D73" s="123">
        <f t="shared" si="25"/>
        <v>14.006458136758159</v>
      </c>
      <c r="E73" s="123">
        <f t="shared" si="26"/>
        <v>10.452546960293299</v>
      </c>
      <c r="F73" s="123">
        <f t="shared" si="27"/>
        <v>12.089815228876637</v>
      </c>
      <c r="G73" s="123">
        <f t="shared" si="28"/>
        <v>4.3040650932041702</v>
      </c>
      <c r="H73" s="123">
        <f t="shared" si="29"/>
        <v>3.5539111764648599</v>
      </c>
      <c r="I73" s="123">
        <f t="shared" si="30"/>
        <v>0.32461605597563536</v>
      </c>
      <c r="J73" s="123">
        <f t="shared" si="31"/>
        <v>4.5075460084853596</v>
      </c>
      <c r="K73" s="123">
        <f t="shared" si="32"/>
        <v>4.3743278186434882</v>
      </c>
      <c r="L73" s="123">
        <f t="shared" si="33"/>
        <v>70.240015768779557</v>
      </c>
      <c r="M73" s="123">
        <f t="shared" si="34"/>
        <v>7.1654447375281345</v>
      </c>
      <c r="N73" s="123">
        <f t="shared" si="35"/>
        <v>51.343598286569637</v>
      </c>
      <c r="O73" s="123">
        <f t="shared" si="36"/>
        <v>-7.9976449513155643</v>
      </c>
      <c r="P73" s="119">
        <f>INDEX(Inputs!$F$4:$M$212,MATCH($A73 &amp; P$4, Inputs!$E$4:$E$212,0), MATCH($B73,Inputs!$F$2:$M$2,0))</f>
        <v>1210396</v>
      </c>
      <c r="Q73" s="119">
        <f>INDEX(Inputs!$F$4:$M$212,MATCH($A73 &amp; Q$4, Inputs!$E$4:$E$212,0), MATCH($B73,Inputs!$F$2:$M$2,0))</f>
        <v>34632.47</v>
      </c>
      <c r="R73" s="119">
        <f>INDEX(Inputs!$F$4:$M$212,MATCH($A73 &amp; R$4, Inputs!$E$4:$E$212,0), MATCH($B73,Inputs!$F$2:$M$2,0))</f>
        <v>178049.205929166</v>
      </c>
      <c r="S73" s="119">
        <f>INDEX(Inputs!$F$4:$M$212,MATCH($A73 &amp; S$4, Inputs!$E$4:$E$212,0), MATCH($B73,Inputs!$F$2:$M$2,0))</f>
        <v>74</v>
      </c>
      <c r="T73" s="119">
        <f>INDEX(Inputs!$F$4:$M$212,MATCH($A73 &amp; T$4, Inputs!$E$4:$E$212,0), MATCH($B73,Inputs!$F$2:$M$2,0))</f>
        <v>34.949745138016432</v>
      </c>
      <c r="U73" s="119">
        <f>INDEX(Inputs!$F$4:$M$212,MATCH($A73 &amp; U$4, Inputs!$E$4:$E$212,0), MATCH($B73,Inputs!$F$2:$M$2,0))</f>
        <v>47914</v>
      </c>
      <c r="V73" s="120">
        <f>INDEX(Inputs!$F$4:$M$212,MATCH($A73 &amp; V$4, Inputs!$E$4:$E$212,0), MATCH($B73,Inputs!$F$2:$M$2,0))</f>
        <v>1.3834993576836996</v>
      </c>
      <c r="W73" s="120">
        <f>INDEX(Inputs!$F$4:$M$212,MATCH($A73 &amp; W$4, Inputs!$E$4:$E$212,0), MATCH($B73,Inputs!$F$2:$M$2,0))</f>
        <v>4.5075460084853596</v>
      </c>
      <c r="X73" s="120">
        <f>INDEX(Inputs!$F$4:$M$212,MATCH($A73 &amp; X$4, Inputs!$E$4:$E$212,0), MATCH($B73,Inputs!$F$2:$M$2,0))</f>
        <v>4.3743278186434882</v>
      </c>
      <c r="Y73" s="120">
        <f>INDEX(Inputs!$F$4:$M$212,MATCH($A73 &amp; Y$4, Inputs!$E$4:$E$212,0), MATCH($B73,Inputs!$F$2:$M$2,0))</f>
        <v>70.240015768779557</v>
      </c>
      <c r="Z73" s="119">
        <f>INDEX(Inputs!$F$4:$M$212,MATCH($A73 &amp; Z$4, Inputs!$E$4:$E$212,0), MATCH($B73,Inputs!$F$2:$M$2,0))</f>
        <v>1293.9369351694966</v>
      </c>
      <c r="AA73" s="121">
        <f>INDEX(Inputs!$F$4:$M$212,MATCH($A73 &amp; AA$4, Inputs!$E$4:$E$212,0), MATCH($B73,Inputs!$F$2:$M$2,0))</f>
        <v>3.362535897342688E-4</v>
      </c>
      <c r="AB73" s="107"/>
      <c r="AC73" s="107"/>
    </row>
    <row r="74" spans="1:29" x14ac:dyDescent="0.3">
      <c r="A74" s="100" t="str">
        <f>'Actual costs'!A74</f>
        <v>WSX</v>
      </c>
      <c r="B74" s="100">
        <f>'Actual costs'!B74</f>
        <v>2016</v>
      </c>
      <c r="C74" s="100" t="str">
        <f>'Actual costs'!C74</f>
        <v>WSX16</v>
      </c>
      <c r="D74" s="123">
        <f t="shared" si="25"/>
        <v>14.014604010232063</v>
      </c>
      <c r="E74" s="123">
        <f t="shared" si="26"/>
        <v>10.454796649530506</v>
      </c>
      <c r="F74" s="123">
        <f t="shared" si="27"/>
        <v>12.112539026706449</v>
      </c>
      <c r="G74" s="123">
        <f t="shared" si="28"/>
        <v>4.2136079830489184</v>
      </c>
      <c r="H74" s="123">
        <f t="shared" si="29"/>
        <v>3.5598073607015563</v>
      </c>
      <c r="I74" s="123">
        <f t="shared" si="30"/>
        <v>0.32288799883271574</v>
      </c>
      <c r="J74" s="123">
        <f t="shared" si="31"/>
        <v>4.6334640522301935</v>
      </c>
      <c r="K74" s="123">
        <f t="shared" si="32"/>
        <v>4.2878191218899637</v>
      </c>
      <c r="L74" s="123">
        <f t="shared" si="33"/>
        <v>71.320365904570835</v>
      </c>
      <c r="M74" s="123">
        <f t="shared" si="34"/>
        <v>7.1794285835899627</v>
      </c>
      <c r="N74" s="123">
        <f t="shared" si="35"/>
        <v>51.54419478686858</v>
      </c>
      <c r="O74" s="123">
        <f t="shared" si="36"/>
        <v>-8.0008888541892613</v>
      </c>
      <c r="P74" s="119">
        <f>INDEX(Inputs!$F$4:$M$212,MATCH($A74 &amp; P$4, Inputs!$E$4:$E$212,0), MATCH($B74,Inputs!$F$2:$M$2,0))</f>
        <v>1220295.99999999</v>
      </c>
      <c r="Q74" s="119">
        <f>INDEX(Inputs!$F$4:$M$212,MATCH($A74 &amp; Q$4, Inputs!$E$4:$E$212,0), MATCH($B74,Inputs!$F$2:$M$2,0))</f>
        <v>34710.47</v>
      </c>
      <c r="R74" s="119">
        <f>INDEX(Inputs!$F$4:$M$212,MATCH($A74 &amp; R$4, Inputs!$E$4:$E$212,0), MATCH($B74,Inputs!$F$2:$M$2,0))</f>
        <v>182141.47999999899</v>
      </c>
      <c r="S74" s="119">
        <f>INDEX(Inputs!$F$4:$M$212,MATCH($A74 &amp; S$4, Inputs!$E$4:$E$212,0), MATCH($B74,Inputs!$F$2:$M$2,0))</f>
        <v>67.599999999999994</v>
      </c>
      <c r="T74" s="119">
        <f>INDEX(Inputs!$F$4:$M$212,MATCH($A74 &amp; T$4, Inputs!$E$4:$E$212,0), MATCH($B74,Inputs!$F$2:$M$2,0))</f>
        <v>35.156423983886995</v>
      </c>
      <c r="U74" s="119">
        <f>INDEX(Inputs!$F$4:$M$212,MATCH($A74 &amp; U$4, Inputs!$E$4:$E$212,0), MATCH($B74,Inputs!$F$2:$M$2,0))</f>
        <v>47939</v>
      </c>
      <c r="V74" s="120">
        <f>INDEX(Inputs!$F$4:$M$212,MATCH($A74 &amp; V$4, Inputs!$E$4:$E$212,0), MATCH($B74,Inputs!$F$2:$M$2,0))</f>
        <v>1.3811106562371527</v>
      </c>
      <c r="W74" s="120">
        <f>INDEX(Inputs!$F$4:$M$212,MATCH($A74 &amp; W$4, Inputs!$E$4:$E$212,0), MATCH($B74,Inputs!$F$2:$M$2,0))</f>
        <v>4.6334640522301935</v>
      </c>
      <c r="X74" s="120">
        <f>INDEX(Inputs!$F$4:$M$212,MATCH($A74 &amp; X$4, Inputs!$E$4:$E$212,0), MATCH($B74,Inputs!$F$2:$M$2,0))</f>
        <v>4.2878191218899637</v>
      </c>
      <c r="Y74" s="120">
        <f>INDEX(Inputs!$F$4:$M$212,MATCH($A74 &amp; Y$4, Inputs!$E$4:$E$212,0), MATCH($B74,Inputs!$F$2:$M$2,0))</f>
        <v>71.320365904570835</v>
      </c>
      <c r="Z74" s="119">
        <f>INDEX(Inputs!$F$4:$M$212,MATCH($A74 &amp; Z$4, Inputs!$E$4:$E$212,0), MATCH($B74,Inputs!$F$2:$M$2,0))</f>
        <v>1312.1582552244508</v>
      </c>
      <c r="AA74" s="121">
        <f>INDEX(Inputs!$F$4:$M$212,MATCH($A74 &amp; AA$4, Inputs!$E$4:$E$212,0), MATCH($B74,Inputs!$F$2:$M$2,0))</f>
        <v>3.3516458301920463E-4</v>
      </c>
      <c r="AB74" s="107"/>
      <c r="AC74" s="107"/>
    </row>
    <row r="75" spans="1:29" x14ac:dyDescent="0.3">
      <c r="A75" s="100" t="str">
        <f>'Actual costs'!A75</f>
        <v>WSX</v>
      </c>
      <c r="B75" s="100">
        <f>'Actual costs'!B75</f>
        <v>2017</v>
      </c>
      <c r="C75" s="100" t="str">
        <f>'Actual costs'!C75</f>
        <v>WSX17</v>
      </c>
      <c r="D75" s="123">
        <f t="shared" si="25"/>
        <v>14.022843375761786</v>
      </c>
      <c r="E75" s="123">
        <f t="shared" si="26"/>
        <v>10.456962524194745</v>
      </c>
      <c r="F75" s="123">
        <f t="shared" si="27"/>
        <v>12.131497432823116</v>
      </c>
      <c r="G75" s="123">
        <f t="shared" si="28"/>
        <v>4.2224445648494164</v>
      </c>
      <c r="H75" s="123">
        <f t="shared" si="29"/>
        <v>3.5658808515670395</v>
      </c>
      <c r="I75" s="123">
        <f t="shared" si="30"/>
        <v>0.34340865469030846</v>
      </c>
      <c r="J75" s="123">
        <f t="shared" si="31"/>
        <v>4.4463159388492342</v>
      </c>
      <c r="K75" s="123">
        <f t="shared" si="32"/>
        <v>4.6103322576266192</v>
      </c>
      <c r="L75" s="123">
        <f t="shared" si="33"/>
        <v>71.90699938332402</v>
      </c>
      <c r="M75" s="123">
        <f t="shared" si="34"/>
        <v>7.1909183304854407</v>
      </c>
      <c r="N75" s="123">
        <f t="shared" si="35"/>
        <v>51.709306435711518</v>
      </c>
      <c r="O75" s="123">
        <f t="shared" si="36"/>
        <v>-8.0164902161600526</v>
      </c>
      <c r="P75" s="119">
        <f>INDEX(Inputs!$F$4:$M$212,MATCH($A75 &amp; P$4, Inputs!$E$4:$E$212,0), MATCH($B75,Inputs!$F$2:$M$2,0))</f>
        <v>1230391.99999999</v>
      </c>
      <c r="Q75" s="119">
        <f>INDEX(Inputs!$F$4:$M$212,MATCH($A75 &amp; Q$4, Inputs!$E$4:$E$212,0), MATCH($B75,Inputs!$F$2:$M$2,0))</f>
        <v>34785.729999999996</v>
      </c>
      <c r="R75" s="119">
        <f>INDEX(Inputs!$F$4:$M$212,MATCH($A75 &amp; R$4, Inputs!$E$4:$E$212,0), MATCH($B75,Inputs!$F$2:$M$2,0))</f>
        <v>185627.53273749899</v>
      </c>
      <c r="S75" s="119">
        <f>INDEX(Inputs!$F$4:$M$212,MATCH($A75 &amp; S$4, Inputs!$E$4:$E$212,0), MATCH($B75,Inputs!$F$2:$M$2,0))</f>
        <v>68.2</v>
      </c>
      <c r="T75" s="119">
        <f>INDEX(Inputs!$F$4:$M$212,MATCH($A75 &amp; T$4, Inputs!$E$4:$E$212,0), MATCH($B75,Inputs!$F$2:$M$2,0))</f>
        <v>35.370595931147342</v>
      </c>
      <c r="U75" s="119">
        <f>INDEX(Inputs!$F$4:$M$212,MATCH($A75 &amp; U$4, Inputs!$E$4:$E$212,0), MATCH($B75,Inputs!$F$2:$M$2,0))</f>
        <v>49039</v>
      </c>
      <c r="V75" s="120">
        <f>INDEX(Inputs!$F$4:$M$212,MATCH($A75 &amp; V$4, Inputs!$E$4:$E$212,0), MATCH($B75,Inputs!$F$2:$M$2,0))</f>
        <v>1.4097447430311225</v>
      </c>
      <c r="W75" s="120">
        <f>INDEX(Inputs!$F$4:$M$212,MATCH($A75 &amp; W$4, Inputs!$E$4:$E$212,0), MATCH($B75,Inputs!$F$2:$M$2,0))</f>
        <v>4.4463159388492342</v>
      </c>
      <c r="X75" s="120">
        <f>INDEX(Inputs!$F$4:$M$212,MATCH($A75 &amp; X$4, Inputs!$E$4:$E$212,0), MATCH($B75,Inputs!$F$2:$M$2,0))</f>
        <v>4.6103322576266192</v>
      </c>
      <c r="Y75" s="120">
        <f>INDEX(Inputs!$F$4:$M$212,MATCH($A75 &amp; Y$4, Inputs!$E$4:$E$212,0), MATCH($B75,Inputs!$F$2:$M$2,0))</f>
        <v>71.90699938332402</v>
      </c>
      <c r="Z75" s="119">
        <f>INDEX(Inputs!$F$4:$M$212,MATCH($A75 &amp; Z$4, Inputs!$E$4:$E$212,0), MATCH($B75,Inputs!$F$2:$M$2,0))</f>
        <v>1327.3215659508639</v>
      </c>
      <c r="AA75" s="121">
        <f>INDEX(Inputs!$F$4:$M$212,MATCH($A75 &amp; AA$4, Inputs!$E$4:$E$212,0), MATCH($B75,Inputs!$F$2:$M$2,0))</f>
        <v>3.2997613768620353E-4</v>
      </c>
      <c r="AB75" s="107"/>
      <c r="AC75" s="107"/>
    </row>
    <row r="76" spans="1:29" x14ac:dyDescent="0.3">
      <c r="A76" s="100" t="str">
        <f>'Actual costs'!A76</f>
        <v>WSX</v>
      </c>
      <c r="B76" s="100">
        <f>'Actual costs'!B76</f>
        <v>2018</v>
      </c>
      <c r="C76" s="100" t="str">
        <f>'Actual costs'!C76</f>
        <v>WSX18</v>
      </c>
      <c r="D76" s="123">
        <f t="shared" si="25"/>
        <v>14.029163616683496</v>
      </c>
      <c r="E76" s="123">
        <f t="shared" si="26"/>
        <v>10.461516081442161</v>
      </c>
      <c r="F76" s="123">
        <f t="shared" si="27"/>
        <v>12.113595873806291</v>
      </c>
      <c r="G76" s="123">
        <f t="shared" si="28"/>
        <v>4.3157532762425941</v>
      </c>
      <c r="H76" s="123">
        <f t="shared" si="29"/>
        <v>3.5676475352413353</v>
      </c>
      <c r="I76" s="123">
        <f t="shared" si="30"/>
        <v>0.33286849466758478</v>
      </c>
      <c r="J76" s="123">
        <f t="shared" si="31"/>
        <v>4.4612977871515263</v>
      </c>
      <c r="K76" s="123">
        <f t="shared" si="32"/>
        <v>6.1513487509809979</v>
      </c>
      <c r="L76" s="123">
        <f t="shared" si="33"/>
        <v>70.066806019407096</v>
      </c>
      <c r="M76" s="123">
        <f t="shared" si="34"/>
        <v>7.1969188283665018</v>
      </c>
      <c r="N76" s="123">
        <f t="shared" si="35"/>
        <v>51.795640622096258</v>
      </c>
      <c r="O76" s="123">
        <f t="shared" si="36"/>
        <v>-8.0352021893769265</v>
      </c>
      <c r="P76" s="119">
        <f>INDEX(Inputs!$F$4:$M$212,MATCH($A76 &amp; P$4, Inputs!$E$4:$E$212,0), MATCH($B76,Inputs!$F$2:$M$2,0))</f>
        <v>1238193</v>
      </c>
      <c r="Q76" s="119">
        <f>INDEX(Inputs!$F$4:$M$212,MATCH($A76 &amp; Q$4, Inputs!$E$4:$E$212,0), MATCH($B76,Inputs!$F$2:$M$2,0))</f>
        <v>34944.490000000005</v>
      </c>
      <c r="R76" s="119">
        <f>INDEX(Inputs!$F$4:$M$212,MATCH($A76 &amp; R$4, Inputs!$E$4:$E$212,0), MATCH($B76,Inputs!$F$2:$M$2,0))</f>
        <v>182334.07745000001</v>
      </c>
      <c r="S76" s="119">
        <f>INDEX(Inputs!$F$4:$M$212,MATCH($A76 &amp; S$4, Inputs!$E$4:$E$212,0), MATCH($B76,Inputs!$F$2:$M$2,0))</f>
        <v>74.87</v>
      </c>
      <c r="T76" s="119">
        <f>INDEX(Inputs!$F$4:$M$212,MATCH($A76 &amp; T$4, Inputs!$E$4:$E$212,0), MATCH($B76,Inputs!$F$2:$M$2,0))</f>
        <v>35.433139816892442</v>
      </c>
      <c r="U76" s="119">
        <f>INDEX(Inputs!$F$4:$M$212,MATCH($A76 &amp; U$4, Inputs!$E$4:$E$212,0), MATCH($B76,Inputs!$F$2:$M$2,0))</f>
        <v>48746.300000000301</v>
      </c>
      <c r="V76" s="120">
        <f>INDEX(Inputs!$F$4:$M$212,MATCH($A76 &amp; V$4, Inputs!$E$4:$E$212,0), MATCH($B76,Inputs!$F$2:$M$2,0))</f>
        <v>1.3949638412236176</v>
      </c>
      <c r="W76" s="120">
        <f>INDEX(Inputs!$F$4:$M$212,MATCH($A76 &amp; W$4, Inputs!$E$4:$E$212,0), MATCH($B76,Inputs!$F$2:$M$2,0))</f>
        <v>4.4612977871515263</v>
      </c>
      <c r="X76" s="120">
        <f>INDEX(Inputs!$F$4:$M$212,MATCH($A76 &amp; X$4, Inputs!$E$4:$E$212,0), MATCH($B76,Inputs!$F$2:$M$2,0))</f>
        <v>6.1513487509809979</v>
      </c>
      <c r="Y76" s="120">
        <f>INDEX(Inputs!$F$4:$M$212,MATCH($A76 &amp; Y$4, Inputs!$E$4:$E$212,0), MATCH($B76,Inputs!$F$2:$M$2,0))</f>
        <v>70.066806019407096</v>
      </c>
      <c r="Z76" s="119">
        <f>INDEX(Inputs!$F$4:$M$212,MATCH($A76 &amp; Z$4, Inputs!$E$4:$E$212,0), MATCH($B76,Inputs!$F$2:$M$2,0))</f>
        <v>1335.3100998155378</v>
      </c>
      <c r="AA76" s="121">
        <f>INDEX(Inputs!$F$4:$M$212,MATCH($A76 &amp; AA$4, Inputs!$E$4:$E$212,0), MATCH($B76,Inputs!$F$2:$M$2,0))</f>
        <v>3.238590429763373E-4</v>
      </c>
    </row>
    <row r="77" spans="1:29" x14ac:dyDescent="0.3">
      <c r="A77" s="100" t="str">
        <f>'Actual costs'!A77</f>
        <v>WSX</v>
      </c>
      <c r="B77" s="100">
        <f>'Actual costs'!B77</f>
        <v>2019</v>
      </c>
      <c r="C77" s="100" t="str">
        <f>'Actual costs'!C77</f>
        <v>WSX19</v>
      </c>
      <c r="D77" s="123">
        <f t="shared" si="25"/>
        <v>14.038211611390732</v>
      </c>
      <c r="E77" s="123">
        <f t="shared" si="26"/>
        <v>10.458183543808635</v>
      </c>
      <c r="F77" s="123">
        <f t="shared" si="27"/>
        <v>12.155346865317213</v>
      </c>
      <c r="G77" s="123">
        <f t="shared" si="28"/>
        <v>4.2492949222199234</v>
      </c>
      <c r="H77" s="123">
        <f t="shared" si="29"/>
        <v>3.5800280675820977</v>
      </c>
      <c r="I77" s="123">
        <f t="shared" si="30"/>
        <v>0.33282194537564869</v>
      </c>
      <c r="J77" s="123">
        <f t="shared" si="31"/>
        <v>4.3407189449223411</v>
      </c>
      <c r="K77" s="123">
        <f t="shared" si="32"/>
        <v>6.1696913799225053</v>
      </c>
      <c r="L77" s="123">
        <f t="shared" si="33"/>
        <v>71.878152151322823</v>
      </c>
      <c r="M77" s="123">
        <f t="shared" si="34"/>
        <v>7.2017670481928651</v>
      </c>
      <c r="N77" s="123">
        <f t="shared" si="35"/>
        <v>51.865448616436574</v>
      </c>
      <c r="O77" s="123">
        <f t="shared" si="36"/>
        <v>-8.0442501840841629</v>
      </c>
      <c r="P77" s="119">
        <f>INDEX(Inputs!$F$4:$M$212,MATCH($A77 &amp; P$4, Inputs!$E$4:$E$212,0), MATCH($B77,Inputs!$F$2:$M$2,0))</f>
        <v>1249447</v>
      </c>
      <c r="Q77" s="119">
        <f>INDEX(Inputs!$F$4:$M$212,MATCH($A77 &amp; Q$4, Inputs!$E$4:$E$212,0), MATCH($B77,Inputs!$F$2:$M$2,0))</f>
        <v>34828.229999999996</v>
      </c>
      <c r="R77" s="119">
        <f>INDEX(Inputs!$F$4:$M$212,MATCH($A77 &amp; R$4, Inputs!$E$4:$E$212,0), MATCH($B77,Inputs!$F$2:$M$2,0))</f>
        <v>190107.85829583299</v>
      </c>
      <c r="S77" s="119">
        <f>INDEX(Inputs!$F$4:$M$212,MATCH($A77 &amp; S$4, Inputs!$E$4:$E$212,0), MATCH($B77,Inputs!$F$2:$M$2,0))</f>
        <v>70.055999999999997</v>
      </c>
      <c r="T77" s="119">
        <f>INDEX(Inputs!$F$4:$M$212,MATCH($A77 &amp; T$4, Inputs!$E$4:$E$212,0), MATCH($B77,Inputs!$F$2:$M$2,0))</f>
        <v>35.874547744746145</v>
      </c>
      <c r="U77" s="119">
        <f>INDEX(Inputs!$F$4:$M$212,MATCH($A77 &amp; U$4, Inputs!$E$4:$E$212,0), MATCH($B77,Inputs!$F$2:$M$2,0))</f>
        <v>48581.860000000401</v>
      </c>
      <c r="V77" s="120">
        <f>INDEX(Inputs!$F$4:$M$212,MATCH($A77 &amp; V$4, Inputs!$E$4:$E$212,0), MATCH($B77,Inputs!$F$2:$M$2,0))</f>
        <v>1.3948989081558381</v>
      </c>
      <c r="W77" s="120">
        <f>INDEX(Inputs!$F$4:$M$212,MATCH($A77 &amp; W$4, Inputs!$E$4:$E$212,0), MATCH($B77,Inputs!$F$2:$M$2,0))</f>
        <v>4.3407189449223411</v>
      </c>
      <c r="X77" s="120">
        <f>INDEX(Inputs!$F$4:$M$212,MATCH($A77 &amp; X$4, Inputs!$E$4:$E$212,0), MATCH($B77,Inputs!$F$2:$M$2,0))</f>
        <v>6.1696913799225053</v>
      </c>
      <c r="Y77" s="120">
        <f>INDEX(Inputs!$F$4:$M$212,MATCH($A77 &amp; Y$4, Inputs!$E$4:$E$212,0), MATCH($B77,Inputs!$F$2:$M$2,0))</f>
        <v>71.878152151322823</v>
      </c>
      <c r="Z77" s="119">
        <f>INDEX(Inputs!$F$4:$M$212,MATCH($A77 &amp; Z$4, Inputs!$E$4:$E$212,0), MATCH($B77,Inputs!$F$2:$M$2,0))</f>
        <v>1341.7996954974142</v>
      </c>
      <c r="AA77" s="121">
        <f>INDEX(Inputs!$F$4:$M$212,MATCH($A77 &amp; AA$4, Inputs!$E$4:$E$212,0), MATCH($B77,Inputs!$F$2:$M$2,0))</f>
        <v>3.2094198473404636E-4</v>
      </c>
    </row>
    <row r="78" spans="1:29" x14ac:dyDescent="0.3">
      <c r="A78" s="100" t="str">
        <f>'Actual costs'!A78</f>
        <v>YKY</v>
      </c>
      <c r="B78" s="100">
        <f>'Actual costs'!B78</f>
        <v>2012</v>
      </c>
      <c r="C78" s="100" t="str">
        <f>'Actual costs'!C78</f>
        <v>YKY12</v>
      </c>
      <c r="D78" s="123">
        <f t="shared" si="25"/>
        <v>14.614140996648882</v>
      </c>
      <c r="E78" s="123">
        <f t="shared" si="26"/>
        <v>10.859183065720012</v>
      </c>
      <c r="F78" s="123">
        <f t="shared" si="27"/>
        <v>12.819593285336257</v>
      </c>
      <c r="G78" s="123">
        <f t="shared" si="28"/>
        <v>5.0369526024136295</v>
      </c>
      <c r="H78" s="123">
        <f t="shared" si="29"/>
        <v>3.7549579309288683</v>
      </c>
      <c r="I78" s="123">
        <f t="shared" si="30"/>
        <v>0.2415698464450948</v>
      </c>
      <c r="J78" s="123">
        <f t="shared" si="31"/>
        <v>2.3718575078542994</v>
      </c>
      <c r="K78" s="123">
        <f t="shared" si="32"/>
        <v>42.06393728706265</v>
      </c>
      <c r="L78" s="123">
        <f t="shared" si="33"/>
        <v>79.979412582563384</v>
      </c>
      <c r="M78" s="123">
        <f t="shared" si="34"/>
        <v>6.9576768593115483</v>
      </c>
      <c r="N78" s="123">
        <f t="shared" si="35"/>
        <v>48.409267278599408</v>
      </c>
      <c r="O78" s="123">
        <f t="shared" si="36"/>
        <v>-8.1479962724112607</v>
      </c>
      <c r="P78" s="119">
        <f>INDEX(Inputs!$F$4:$M$212,MATCH($A78 &amp; P$4, Inputs!$E$4:$E$212,0), MATCH($B78,Inputs!$F$2:$M$2,0))</f>
        <v>2222495</v>
      </c>
      <c r="Q78" s="119">
        <f>INDEX(Inputs!$F$4:$M$212,MATCH($A78 &amp; Q$4, Inputs!$E$4:$E$212,0), MATCH($B78,Inputs!$F$2:$M$2,0))</f>
        <v>52009.572425097605</v>
      </c>
      <c r="R78" s="119">
        <f>INDEX(Inputs!$F$4:$M$212,MATCH($A78 &amp; R$4, Inputs!$E$4:$E$212,0), MATCH($B78,Inputs!$F$2:$M$2,0))</f>
        <v>369384.46284152899</v>
      </c>
      <c r="S78" s="119">
        <f>INDEX(Inputs!$F$4:$M$212,MATCH($A78 &amp; S$4, Inputs!$E$4:$E$212,0), MATCH($B78,Inputs!$F$2:$M$2,0))</f>
        <v>154</v>
      </c>
      <c r="T78" s="119">
        <f>INDEX(Inputs!$F$4:$M$212,MATCH($A78 &amp; T$4, Inputs!$E$4:$E$212,0), MATCH($B78,Inputs!$F$2:$M$2,0))</f>
        <v>42.732422059434555</v>
      </c>
      <c r="U78" s="119">
        <f>INDEX(Inputs!$F$4:$M$212,MATCH($A78 &amp; U$4, Inputs!$E$4:$E$212,0), MATCH($B78,Inputs!$F$2:$M$2,0))</f>
        <v>66221</v>
      </c>
      <c r="V78" s="120">
        <f>INDEX(Inputs!$F$4:$M$212,MATCH($A78 &amp; V$4, Inputs!$E$4:$E$212,0), MATCH($B78,Inputs!$F$2:$M$2,0))</f>
        <v>1.2732463835454368</v>
      </c>
      <c r="W78" s="120">
        <f>INDEX(Inputs!$F$4:$M$212,MATCH($A78 &amp; W$4, Inputs!$E$4:$E$212,0), MATCH($B78,Inputs!$F$2:$M$2,0))</f>
        <v>2.3718575078542994</v>
      </c>
      <c r="X78" s="120">
        <f>INDEX(Inputs!$F$4:$M$212,MATCH($A78 &amp; X$4, Inputs!$E$4:$E$212,0), MATCH($B78,Inputs!$F$2:$M$2,0))</f>
        <v>42.06393728706265</v>
      </c>
      <c r="Y78" s="120">
        <f>INDEX(Inputs!$F$4:$M$212,MATCH($A78 &amp; Y$4, Inputs!$E$4:$E$212,0), MATCH($B78,Inputs!$F$2:$M$2,0))</f>
        <v>79.979412582563384</v>
      </c>
      <c r="Z78" s="119">
        <f>INDEX(Inputs!$F$4:$M$212,MATCH($A78 &amp; Z$4, Inputs!$E$4:$E$212,0), MATCH($B78,Inputs!$F$2:$M$2,0))</f>
        <v>1051.1886592753342</v>
      </c>
      <c r="AA78" s="121">
        <f>INDEX(Inputs!$F$4:$M$212,MATCH($A78 &amp; AA$4, Inputs!$E$4:$E$212,0), MATCH($B78,Inputs!$F$2:$M$2,0))</f>
        <v>2.8931448664676411E-4</v>
      </c>
    </row>
    <row r="79" spans="1:29" x14ac:dyDescent="0.3">
      <c r="A79" s="100" t="str">
        <f>'Actual costs'!A79</f>
        <v>YKY</v>
      </c>
      <c r="B79" s="100">
        <f>'Actual costs'!B79</f>
        <v>2013</v>
      </c>
      <c r="C79" s="100" t="str">
        <f>'Actual costs'!C79</f>
        <v>YKY13</v>
      </c>
      <c r="D79" s="123">
        <f t="shared" si="25"/>
        <v>14.617564160020635</v>
      </c>
      <c r="E79" s="123">
        <f t="shared" si="26"/>
        <v>10.859860192530489</v>
      </c>
      <c r="F79" s="123">
        <f t="shared" si="27"/>
        <v>12.802277840912105</v>
      </c>
      <c r="G79" s="123">
        <f t="shared" si="28"/>
        <v>5.0638600553335538</v>
      </c>
      <c r="H79" s="123">
        <f t="shared" si="29"/>
        <v>3.7577039674901469</v>
      </c>
      <c r="I79" s="123">
        <f t="shared" si="30"/>
        <v>0.24042448058247978</v>
      </c>
      <c r="J79" s="123">
        <f t="shared" si="31"/>
        <v>2.3641759368214461</v>
      </c>
      <c r="K79" s="123">
        <f t="shared" si="32"/>
        <v>41.259939353581359</v>
      </c>
      <c r="L79" s="123">
        <f t="shared" si="33"/>
        <v>79.994931726262237</v>
      </c>
      <c r="M79" s="123">
        <f t="shared" si="34"/>
        <v>6.96366665850221</v>
      </c>
      <c r="N79" s="123">
        <f t="shared" si="35"/>
        <v>48.492653330735337</v>
      </c>
      <c r="O79" s="123">
        <f t="shared" si="36"/>
        <v>-8.1560959836669173</v>
      </c>
      <c r="P79" s="119">
        <f>INDEX(Inputs!$F$4:$M$212,MATCH($A79 &amp; P$4, Inputs!$E$4:$E$212,0), MATCH($B79,Inputs!$F$2:$M$2,0))</f>
        <v>2230116</v>
      </c>
      <c r="Q79" s="119">
        <f>INDEX(Inputs!$F$4:$M$212,MATCH($A79 &amp; Q$4, Inputs!$E$4:$E$212,0), MATCH($B79,Inputs!$F$2:$M$2,0))</f>
        <v>52044.801426892795</v>
      </c>
      <c r="R79" s="119">
        <f>INDEX(Inputs!$F$4:$M$212,MATCH($A79 &amp; R$4, Inputs!$E$4:$E$212,0), MATCH($B79,Inputs!$F$2:$M$2,0))</f>
        <v>363043.46374429198</v>
      </c>
      <c r="S79" s="119">
        <f>INDEX(Inputs!$F$4:$M$212,MATCH($A79 &amp; S$4, Inputs!$E$4:$E$212,0), MATCH($B79,Inputs!$F$2:$M$2,0))</f>
        <v>158.19999999999999</v>
      </c>
      <c r="T79" s="119">
        <f>INDEX(Inputs!$F$4:$M$212,MATCH($A79 &amp; T$4, Inputs!$E$4:$E$212,0), MATCH($B79,Inputs!$F$2:$M$2,0))</f>
        <v>42.84992811688673</v>
      </c>
      <c r="U79" s="119">
        <f>INDEX(Inputs!$F$4:$M$212,MATCH($A79 &amp; U$4, Inputs!$E$4:$E$212,0), MATCH($B79,Inputs!$F$2:$M$2,0))</f>
        <v>66190</v>
      </c>
      <c r="V79" s="120">
        <f>INDEX(Inputs!$F$4:$M$212,MATCH($A79 &amp; V$4, Inputs!$E$4:$E$212,0), MATCH($B79,Inputs!$F$2:$M$2,0))</f>
        <v>1.2717888854466459</v>
      </c>
      <c r="W79" s="120">
        <f>INDEX(Inputs!$F$4:$M$212,MATCH($A79 &amp; W$4, Inputs!$E$4:$E$212,0), MATCH($B79,Inputs!$F$2:$M$2,0))</f>
        <v>2.3641759368214461</v>
      </c>
      <c r="X79" s="120">
        <f>INDEX(Inputs!$F$4:$M$212,MATCH($A79 &amp; X$4, Inputs!$E$4:$E$212,0), MATCH($B79,Inputs!$F$2:$M$2,0))</f>
        <v>41.259939353581359</v>
      </c>
      <c r="Y79" s="120">
        <f>INDEX(Inputs!$F$4:$M$212,MATCH($A79 &amp; Y$4, Inputs!$E$4:$E$212,0), MATCH($B79,Inputs!$F$2:$M$2,0))</f>
        <v>79.994931726262237</v>
      </c>
      <c r="Z79" s="119">
        <f>INDEX(Inputs!$F$4:$M$212,MATCH($A79 &amp; Z$4, Inputs!$E$4:$E$212,0), MATCH($B79,Inputs!$F$2:$M$2,0))</f>
        <v>1057.5039630751555</v>
      </c>
      <c r="AA79" s="121">
        <f>INDEX(Inputs!$F$4:$M$212,MATCH($A79 &amp; AA$4, Inputs!$E$4:$E$212,0), MATCH($B79,Inputs!$F$2:$M$2,0))</f>
        <v>2.8698058755688048E-4</v>
      </c>
    </row>
    <row r="80" spans="1:29" x14ac:dyDescent="0.3">
      <c r="A80" s="100" t="str">
        <f>'Actual costs'!A80</f>
        <v>YKY</v>
      </c>
      <c r="B80" s="100">
        <f>'Actual costs'!B80</f>
        <v>2014</v>
      </c>
      <c r="C80" s="100" t="str">
        <f>'Actual costs'!C80</f>
        <v>YKY14</v>
      </c>
      <c r="D80" s="123">
        <f t="shared" si="25"/>
        <v>14.620530453706653</v>
      </c>
      <c r="E80" s="123">
        <f t="shared" si="26"/>
        <v>10.860750414663674</v>
      </c>
      <c r="F80" s="123">
        <f t="shared" si="27"/>
        <v>12.798275446506221</v>
      </c>
      <c r="G80" s="123">
        <f t="shared" si="28"/>
        <v>4.9133899096574201</v>
      </c>
      <c r="H80" s="123">
        <f t="shared" si="29"/>
        <v>3.759780039042981</v>
      </c>
      <c r="I80" s="123">
        <f t="shared" si="30"/>
        <v>0.2455893145296881</v>
      </c>
      <c r="J80" s="123">
        <f t="shared" si="31"/>
        <v>2.4167476246071136</v>
      </c>
      <c r="K80" s="123">
        <f t="shared" si="32"/>
        <v>41.388244917351031</v>
      </c>
      <c r="L80" s="123">
        <f t="shared" si="33"/>
        <v>79.817020145094304</v>
      </c>
      <c r="M80" s="123">
        <f t="shared" si="34"/>
        <v>6.9676063244402116</v>
      </c>
      <c r="N80" s="123">
        <f t="shared" si="35"/>
        <v>48.547537892379232</v>
      </c>
      <c r="O80" s="123">
        <f t="shared" si="36"/>
        <v>-8.1543857294690341</v>
      </c>
      <c r="P80" s="119">
        <f>INDEX(Inputs!$F$4:$M$212,MATCH($A80 &amp; P$4, Inputs!$E$4:$E$212,0), MATCH($B80,Inputs!$F$2:$M$2,0))</f>
        <v>2236741</v>
      </c>
      <c r="Q80" s="119">
        <f>INDEX(Inputs!$F$4:$M$212,MATCH($A80 &amp; Q$4, Inputs!$E$4:$E$212,0), MATCH($B80,Inputs!$F$2:$M$2,0))</f>
        <v>52091.153489795201</v>
      </c>
      <c r="R80" s="119">
        <f>INDEX(Inputs!$F$4:$M$212,MATCH($A80 &amp; R$4, Inputs!$E$4:$E$212,0), MATCH($B80,Inputs!$F$2:$M$2,0))</f>
        <v>361593.32456620998</v>
      </c>
      <c r="S80" s="119">
        <f>INDEX(Inputs!$F$4:$M$212,MATCH($A80 &amp; S$4, Inputs!$E$4:$E$212,0), MATCH($B80,Inputs!$F$2:$M$2,0))</f>
        <v>136.1</v>
      </c>
      <c r="T80" s="119">
        <f>INDEX(Inputs!$F$4:$M$212,MATCH($A80 &amp; T$4, Inputs!$E$4:$E$212,0), MATCH($B80,Inputs!$F$2:$M$2,0))</f>
        <v>42.938980040789147</v>
      </c>
      <c r="U80" s="119">
        <f>INDEX(Inputs!$F$4:$M$212,MATCH($A80 &amp; U$4, Inputs!$E$4:$E$212,0), MATCH($B80,Inputs!$F$2:$M$2,0))</f>
        <v>66592</v>
      </c>
      <c r="V80" s="120">
        <f>INDEX(Inputs!$F$4:$M$212,MATCH($A80 &amp; V$4, Inputs!$E$4:$E$212,0), MATCH($B80,Inputs!$F$2:$M$2,0))</f>
        <v>1.2783744559053689</v>
      </c>
      <c r="W80" s="120">
        <f>INDEX(Inputs!$F$4:$M$212,MATCH($A80 &amp; W$4, Inputs!$E$4:$E$212,0), MATCH($B80,Inputs!$F$2:$M$2,0))</f>
        <v>2.4167476246071136</v>
      </c>
      <c r="X80" s="120">
        <f>INDEX(Inputs!$F$4:$M$212,MATCH($A80 &amp; X$4, Inputs!$E$4:$E$212,0), MATCH($B80,Inputs!$F$2:$M$2,0))</f>
        <v>41.388244917351031</v>
      </c>
      <c r="Y80" s="120">
        <f>INDEX(Inputs!$F$4:$M$212,MATCH($A80 &amp; Y$4, Inputs!$E$4:$E$212,0), MATCH($B80,Inputs!$F$2:$M$2,0))</f>
        <v>79.817020145094304</v>
      </c>
      <c r="Z80" s="119">
        <f>INDEX(Inputs!$F$4:$M$212,MATCH($A80 &amp; Z$4, Inputs!$E$4:$E$212,0), MATCH($B80,Inputs!$F$2:$M$2,0))</f>
        <v>1061.6783929481103</v>
      </c>
      <c r="AA80" s="121">
        <f>INDEX(Inputs!$F$4:$M$212,MATCH($A80 &amp; AA$4, Inputs!$E$4:$E$212,0), MATCH($B80,Inputs!$F$2:$M$2,0))</f>
        <v>2.8747181725555172E-4</v>
      </c>
    </row>
    <row r="81" spans="1:27" x14ac:dyDescent="0.3">
      <c r="A81" s="100" t="str">
        <f>'Actual costs'!A81</f>
        <v>YKY</v>
      </c>
      <c r="B81" s="100">
        <f>'Actual costs'!B81</f>
        <v>2015</v>
      </c>
      <c r="C81" s="100" t="str">
        <f>'Actual costs'!C81</f>
        <v>YKY15</v>
      </c>
      <c r="D81" s="123">
        <f t="shared" si="25"/>
        <v>14.624095804665226</v>
      </c>
      <c r="E81" s="123">
        <f t="shared" si="26"/>
        <v>10.861369819489738</v>
      </c>
      <c r="F81" s="123">
        <f t="shared" si="27"/>
        <v>12.807934865329697</v>
      </c>
      <c r="G81" s="123">
        <f t="shared" si="28"/>
        <v>4.9452074887738009</v>
      </c>
      <c r="H81" s="123">
        <f t="shared" si="29"/>
        <v>3.7627259851754871</v>
      </c>
      <c r="I81" s="123">
        <f t="shared" si="30"/>
        <v>0.25526333830466003</v>
      </c>
      <c r="J81" s="123">
        <f t="shared" si="31"/>
        <v>2.39965929046833</v>
      </c>
      <c r="K81" s="123">
        <f t="shared" si="32"/>
        <v>40.798497838568295</v>
      </c>
      <c r="L81" s="123">
        <f t="shared" si="33"/>
        <v>80.004242215311805</v>
      </c>
      <c r="M81" s="123">
        <f t="shared" si="34"/>
        <v>6.9719775120905023</v>
      </c>
      <c r="N81" s="123">
        <f t="shared" si="35"/>
        <v>48.608470429095668</v>
      </c>
      <c r="O81" s="123">
        <f t="shared" si="36"/>
        <v>-8.1579510804276065</v>
      </c>
      <c r="P81" s="119">
        <f>INDEX(Inputs!$F$4:$M$212,MATCH($A81 &amp; P$4, Inputs!$E$4:$E$212,0), MATCH($B81,Inputs!$F$2:$M$2,0))</f>
        <v>2244730</v>
      </c>
      <c r="Q81" s="119">
        <f>INDEX(Inputs!$F$4:$M$212,MATCH($A81 &amp; Q$4, Inputs!$E$4:$E$212,0), MATCH($B81,Inputs!$F$2:$M$2,0))</f>
        <v>52123.4289964325</v>
      </c>
      <c r="R81" s="119">
        <f>INDEX(Inputs!$F$4:$M$212,MATCH($A81 &amp; R$4, Inputs!$E$4:$E$212,0), MATCH($B81,Inputs!$F$2:$M$2,0))</f>
        <v>365103.02949771599</v>
      </c>
      <c r="S81" s="119">
        <f>INDEX(Inputs!$F$4:$M$212,MATCH($A81 &amp; S$4, Inputs!$E$4:$E$212,0), MATCH($B81,Inputs!$F$2:$M$2,0))</f>
        <v>140.5</v>
      </c>
      <c r="T81" s="119">
        <f>INDEX(Inputs!$F$4:$M$212,MATCH($A81 &amp; T$4, Inputs!$E$4:$E$212,0), MATCH($B81,Inputs!$F$2:$M$2,0))</f>
        <v>43.065662471163144</v>
      </c>
      <c r="U81" s="119">
        <f>INDEX(Inputs!$F$4:$M$212,MATCH($A81 &amp; U$4, Inputs!$E$4:$E$212,0), MATCH($B81,Inputs!$F$2:$M$2,0))</f>
        <v>67281</v>
      </c>
      <c r="V81" s="120">
        <f>INDEX(Inputs!$F$4:$M$212,MATCH($A81 &amp; V$4, Inputs!$E$4:$E$212,0), MATCH($B81,Inputs!$F$2:$M$2,0))</f>
        <v>1.2908014935971488</v>
      </c>
      <c r="W81" s="120">
        <f>INDEX(Inputs!$F$4:$M$212,MATCH($A81 &amp; W$4, Inputs!$E$4:$E$212,0), MATCH($B81,Inputs!$F$2:$M$2,0))</f>
        <v>2.39965929046833</v>
      </c>
      <c r="X81" s="120">
        <f>INDEX(Inputs!$F$4:$M$212,MATCH($A81 &amp; X$4, Inputs!$E$4:$E$212,0), MATCH($B81,Inputs!$F$2:$M$2,0))</f>
        <v>40.798497838568295</v>
      </c>
      <c r="Y81" s="120">
        <f>INDEX(Inputs!$F$4:$M$212,MATCH($A81 &amp; Y$4, Inputs!$E$4:$E$212,0), MATCH($B81,Inputs!$F$2:$M$2,0))</f>
        <v>80.004242215311805</v>
      </c>
      <c r="Z81" s="119">
        <f>INDEX(Inputs!$F$4:$M$212,MATCH($A81 &amp; Z$4, Inputs!$E$4:$E$212,0), MATCH($B81,Inputs!$F$2:$M$2,0))</f>
        <v>1066.3293461168851</v>
      </c>
      <c r="AA81" s="121">
        <f>INDEX(Inputs!$F$4:$M$212,MATCH($A81 &amp; AA$4, Inputs!$E$4:$E$212,0), MATCH($B81,Inputs!$F$2:$M$2,0))</f>
        <v>2.8644870429851254E-4</v>
      </c>
    </row>
    <row r="82" spans="1:27" x14ac:dyDescent="0.3">
      <c r="A82" s="100" t="str">
        <f>'Actual costs'!A82</f>
        <v>YKY</v>
      </c>
      <c r="B82" s="100">
        <f>'Actual costs'!B82</f>
        <v>2016</v>
      </c>
      <c r="C82" s="100" t="str">
        <f>'Actual costs'!C82</f>
        <v>YKY16</v>
      </c>
      <c r="D82" s="123">
        <f t="shared" si="25"/>
        <v>14.630152986497617</v>
      </c>
      <c r="E82" s="123">
        <f t="shared" si="26"/>
        <v>10.862454593541395</v>
      </c>
      <c r="F82" s="123">
        <f t="shared" si="27"/>
        <v>12.806901665728098</v>
      </c>
      <c r="G82" s="123">
        <f t="shared" si="28"/>
        <v>4.8194747886350884</v>
      </c>
      <c r="H82" s="123">
        <f t="shared" si="29"/>
        <v>3.7676983929562207</v>
      </c>
      <c r="I82" s="123">
        <f t="shared" si="30"/>
        <v>0.25581216328565426</v>
      </c>
      <c r="J82" s="123">
        <f t="shared" si="31"/>
        <v>2.3590311631197118</v>
      </c>
      <c r="K82" s="123">
        <f t="shared" si="32"/>
        <v>40.484637782883588</v>
      </c>
      <c r="L82" s="123">
        <f t="shared" si="33"/>
        <v>79.447859489041079</v>
      </c>
      <c r="M82" s="123">
        <f t="shared" si="34"/>
        <v>6.9797092620742118</v>
      </c>
      <c r="N82" s="123">
        <f t="shared" si="35"/>
        <v>48.71634138308454</v>
      </c>
      <c r="O82" s="123">
        <f t="shared" si="36"/>
        <v>-8.1718147031528261</v>
      </c>
      <c r="P82" s="119">
        <f>INDEX(Inputs!$F$4:$M$212,MATCH($A82 &amp; P$4, Inputs!$E$4:$E$212,0), MATCH($B82,Inputs!$F$2:$M$2,0))</f>
        <v>2258368</v>
      </c>
      <c r="Q82" s="119">
        <f>INDEX(Inputs!$F$4:$M$212,MATCH($A82 &amp; Q$4, Inputs!$E$4:$E$212,0), MATCH($B82,Inputs!$F$2:$M$2,0))</f>
        <v>52180.001818508303</v>
      </c>
      <c r="R82" s="119">
        <f>INDEX(Inputs!$F$4:$M$212,MATCH($A82 &amp; R$4, Inputs!$E$4:$E$212,0), MATCH($B82,Inputs!$F$2:$M$2,0))</f>
        <v>364726</v>
      </c>
      <c r="S82" s="119">
        <f>INDEX(Inputs!$F$4:$M$212,MATCH($A82 &amp; S$4, Inputs!$E$4:$E$212,0), MATCH($B82,Inputs!$F$2:$M$2,0))</f>
        <v>123.899999999999</v>
      </c>
      <c r="T82" s="119">
        <f>INDEX(Inputs!$F$4:$M$212,MATCH($A82 &amp; T$4, Inputs!$E$4:$E$212,0), MATCH($B82,Inputs!$F$2:$M$2,0))</f>
        <v>43.280335785633383</v>
      </c>
      <c r="U82" s="119">
        <f>INDEX(Inputs!$F$4:$M$212,MATCH($A82 &amp; U$4, Inputs!$E$4:$E$212,0), MATCH($B82,Inputs!$F$2:$M$2,0))</f>
        <v>67391</v>
      </c>
      <c r="V82" s="120">
        <f>INDEX(Inputs!$F$4:$M$212,MATCH($A82 &amp; V$4, Inputs!$E$4:$E$212,0), MATCH($B82,Inputs!$F$2:$M$2,0))</f>
        <v>1.2915101121383314</v>
      </c>
      <c r="W82" s="120">
        <f>INDEX(Inputs!$F$4:$M$212,MATCH($A82 &amp; W$4, Inputs!$E$4:$E$212,0), MATCH($B82,Inputs!$F$2:$M$2,0))</f>
        <v>2.3590311631197118</v>
      </c>
      <c r="X82" s="120">
        <f>INDEX(Inputs!$F$4:$M$212,MATCH($A82 &amp; X$4, Inputs!$E$4:$E$212,0), MATCH($B82,Inputs!$F$2:$M$2,0))</f>
        <v>40.484637782883588</v>
      </c>
      <c r="Y82" s="120">
        <f>INDEX(Inputs!$F$4:$M$212,MATCH($A82 &amp; Y$4, Inputs!$E$4:$E$212,0), MATCH($B82,Inputs!$F$2:$M$2,0))</f>
        <v>79.447859489041079</v>
      </c>
      <c r="Z82" s="119">
        <f>INDEX(Inputs!$F$4:$M$212,MATCH($A82 &amp; Z$4, Inputs!$E$4:$E$212,0), MATCH($B82,Inputs!$F$2:$M$2,0))</f>
        <v>1074.605892885598</v>
      </c>
      <c r="AA82" s="121">
        <f>INDEX(Inputs!$F$4:$M$212,MATCH($A82 &amp; AA$4, Inputs!$E$4:$E$212,0), MATCH($B82,Inputs!$F$2:$M$2,0))</f>
        <v>2.8250488848584462E-4</v>
      </c>
    </row>
    <row r="83" spans="1:27" x14ac:dyDescent="0.3">
      <c r="A83" s="100" t="str">
        <f>'Actual costs'!A83</f>
        <v>YKY</v>
      </c>
      <c r="B83" s="100">
        <f>'Actual costs'!B83</f>
        <v>2017</v>
      </c>
      <c r="C83" s="100" t="str">
        <f>'Actual costs'!C83</f>
        <v>YKY17</v>
      </c>
      <c r="D83" s="123">
        <f t="shared" si="25"/>
        <v>14.636133722726811</v>
      </c>
      <c r="E83" s="123">
        <f t="shared" si="26"/>
        <v>10.863398997905517</v>
      </c>
      <c r="F83" s="123">
        <f t="shared" si="27"/>
        <v>12.816625290690522</v>
      </c>
      <c r="G83" s="123">
        <f t="shared" si="28"/>
        <v>4.9579375050958063</v>
      </c>
      <c r="H83" s="123">
        <f t="shared" si="29"/>
        <v>3.7727347248212943</v>
      </c>
      <c r="I83" s="123">
        <f t="shared" si="30"/>
        <v>0.28937405516546411</v>
      </c>
      <c r="J83" s="123">
        <f t="shared" si="31"/>
        <v>2.3560742141875739</v>
      </c>
      <c r="K83" s="123">
        <f t="shared" si="32"/>
        <v>40.130087019728876</v>
      </c>
      <c r="L83" s="123">
        <f t="shared" si="33"/>
        <v>80.285679393734583</v>
      </c>
      <c r="M83" s="123">
        <f t="shared" si="34"/>
        <v>6.9869174334167861</v>
      </c>
      <c r="N83" s="123">
        <f t="shared" si="35"/>
        <v>48.817015221383407</v>
      </c>
      <c r="O83" s="123">
        <f t="shared" si="36"/>
        <v>-8.2080284500422156</v>
      </c>
      <c r="P83" s="119">
        <f>INDEX(Inputs!$F$4:$M$212,MATCH($A83 &amp; P$4, Inputs!$E$4:$E$212,0), MATCH($B83,Inputs!$F$2:$M$2,0))</f>
        <v>2271915.1739725997</v>
      </c>
      <c r="Q83" s="119">
        <f>INDEX(Inputs!$F$4:$M$212,MATCH($A83 &amp; Q$4, Inputs!$E$4:$E$212,0), MATCH($B83,Inputs!$F$2:$M$2,0))</f>
        <v>52229.304116934101</v>
      </c>
      <c r="R83" s="119">
        <f>INDEX(Inputs!$F$4:$M$212,MATCH($A83 &amp; R$4, Inputs!$E$4:$E$212,0), MATCH($B83,Inputs!$F$2:$M$2,0))</f>
        <v>368289.75707762502</v>
      </c>
      <c r="S83" s="119">
        <f>INDEX(Inputs!$F$4:$M$212,MATCH($A83 &amp; S$4, Inputs!$E$4:$E$212,0), MATCH($B83,Inputs!$F$2:$M$2,0))</f>
        <v>142.30000000000001</v>
      </c>
      <c r="T83" s="119">
        <f>INDEX(Inputs!$F$4:$M$212,MATCH($A83 &amp; T$4, Inputs!$E$4:$E$212,0), MATCH($B83,Inputs!$F$2:$M$2,0))</f>
        <v>43.498859737554604</v>
      </c>
      <c r="U83" s="119">
        <f>INDEX(Inputs!$F$4:$M$212,MATCH($A83 &amp; U$4, Inputs!$E$4:$E$212,0), MATCH($B83,Inputs!$F$2:$M$2,0))</f>
        <v>69757</v>
      </c>
      <c r="V83" s="120">
        <f>INDEX(Inputs!$F$4:$M$212,MATCH($A83 &amp; V$4, Inputs!$E$4:$E$212,0), MATCH($B83,Inputs!$F$2:$M$2,0))</f>
        <v>1.3355912198987725</v>
      </c>
      <c r="W83" s="120">
        <f>INDEX(Inputs!$F$4:$M$212,MATCH($A83 &amp; W$4, Inputs!$E$4:$E$212,0), MATCH($B83,Inputs!$F$2:$M$2,0))</f>
        <v>2.3560742141875739</v>
      </c>
      <c r="X83" s="120">
        <f>INDEX(Inputs!$F$4:$M$212,MATCH($A83 &amp; X$4, Inputs!$E$4:$E$212,0), MATCH($B83,Inputs!$F$2:$M$2,0))</f>
        <v>40.130087019728876</v>
      </c>
      <c r="Y83" s="120">
        <f>INDEX(Inputs!$F$4:$M$212,MATCH($A83 &amp; Y$4, Inputs!$E$4:$E$212,0), MATCH($B83,Inputs!$F$2:$M$2,0))</f>
        <v>80.285679393734583</v>
      </c>
      <c r="Z83" s="119">
        <f>INDEX(Inputs!$F$4:$M$212,MATCH($A83 &amp; Z$4, Inputs!$E$4:$E$212,0), MATCH($B83,Inputs!$F$2:$M$2,0))</f>
        <v>1082.3798205288765</v>
      </c>
      <c r="AA83" s="121">
        <f>INDEX(Inputs!$F$4:$M$212,MATCH($A83 &amp; AA$4, Inputs!$E$4:$E$212,0), MATCH($B83,Inputs!$F$2:$M$2,0))</f>
        <v>2.7245735540277062E-4</v>
      </c>
    </row>
    <row r="84" spans="1:27" x14ac:dyDescent="0.3">
      <c r="A84" s="100" t="str">
        <f>'Actual costs'!A84</f>
        <v>YKY</v>
      </c>
      <c r="B84" s="100">
        <f>'Actual costs'!B84</f>
        <v>2018</v>
      </c>
      <c r="C84" s="100" t="str">
        <f>'Actual costs'!C84</f>
        <v>YKY18</v>
      </c>
      <c r="D84" s="123">
        <f t="shared" si="25"/>
        <v>14.641053486548449</v>
      </c>
      <c r="E84" s="123">
        <f t="shared" si="26"/>
        <v>10.864063076520587</v>
      </c>
      <c r="F84" s="123">
        <f t="shared" si="27"/>
        <v>12.747716472334258</v>
      </c>
      <c r="G84" s="123">
        <f t="shared" si="28"/>
        <v>4.9877077894525508</v>
      </c>
      <c r="H84" s="123">
        <f t="shared" si="29"/>
        <v>3.776990410027862</v>
      </c>
      <c r="I84" s="123">
        <f t="shared" si="30"/>
        <v>0.29250168084778588</v>
      </c>
      <c r="J84" s="123">
        <f t="shared" si="31"/>
        <v>2.3833072496989232</v>
      </c>
      <c r="K84" s="123">
        <f t="shared" si="32"/>
        <v>40.959838960222946</v>
      </c>
      <c r="L84" s="123">
        <f t="shared" si="33"/>
        <v>79.554987986013742</v>
      </c>
      <c r="M84" s="123">
        <f t="shared" si="34"/>
        <v>6.9919338398853403</v>
      </c>
      <c r="N84" s="123">
        <f t="shared" si="35"/>
        <v>48.887138821333757</v>
      </c>
      <c r="O84" s="123">
        <f t="shared" si="36"/>
        <v>-8.2259565273768533</v>
      </c>
      <c r="P84" s="119">
        <f>INDEX(Inputs!$F$4:$M$212,MATCH($A84 &amp; P$4, Inputs!$E$4:$E$212,0), MATCH($B84,Inputs!$F$2:$M$2,0))</f>
        <v>2283120</v>
      </c>
      <c r="Q84" s="119">
        <f>INDEX(Inputs!$F$4:$M$212,MATCH($A84 &amp; Q$4, Inputs!$E$4:$E$212,0), MATCH($B84,Inputs!$F$2:$M$2,0))</f>
        <v>52264</v>
      </c>
      <c r="R84" s="119">
        <f>INDEX(Inputs!$F$4:$M$212,MATCH($A84 &amp; R$4, Inputs!$E$4:$E$212,0), MATCH($B84,Inputs!$F$2:$M$2,0))</f>
        <v>343766</v>
      </c>
      <c r="S84" s="119">
        <f>INDEX(Inputs!$F$4:$M$212,MATCH($A84 &amp; S$4, Inputs!$E$4:$E$212,0), MATCH($B84,Inputs!$F$2:$M$2,0))</f>
        <v>146.6</v>
      </c>
      <c r="T84" s="119">
        <f>INDEX(Inputs!$F$4:$M$212,MATCH($A84 &amp; T$4, Inputs!$E$4:$E$212,0), MATCH($B84,Inputs!$F$2:$M$2,0))</f>
        <v>43.684371651614882</v>
      </c>
      <c r="U84" s="119">
        <f>INDEX(Inputs!$F$4:$M$212,MATCH($A84 &amp; U$4, Inputs!$E$4:$E$212,0), MATCH($B84,Inputs!$F$2:$M$2,0))</f>
        <v>70022</v>
      </c>
      <c r="V84" s="120">
        <f>INDEX(Inputs!$F$4:$M$212,MATCH($A84 &amp; V$4, Inputs!$E$4:$E$212,0), MATCH($B84,Inputs!$F$2:$M$2,0))</f>
        <v>1.3397749885198225</v>
      </c>
      <c r="W84" s="120">
        <f>INDEX(Inputs!$F$4:$M$212,MATCH($A84 &amp; W$4, Inputs!$E$4:$E$212,0), MATCH($B84,Inputs!$F$2:$M$2,0))</f>
        <v>2.3833072496989232</v>
      </c>
      <c r="X84" s="120">
        <f>INDEX(Inputs!$F$4:$M$212,MATCH($A84 &amp; X$4, Inputs!$E$4:$E$212,0), MATCH($B84,Inputs!$F$2:$M$2,0))</f>
        <v>40.959838960222946</v>
      </c>
      <c r="Y84" s="120">
        <f>INDEX(Inputs!$F$4:$M$212,MATCH($A84 &amp; Y$4, Inputs!$E$4:$E$212,0), MATCH($B84,Inputs!$F$2:$M$2,0))</f>
        <v>79.554987986013742</v>
      </c>
      <c r="Z84" s="119">
        <f>INDEX(Inputs!$F$4:$M$212,MATCH($A84 &amp; Z$4, Inputs!$E$4:$E$212,0), MATCH($B84,Inputs!$F$2:$M$2,0))</f>
        <v>1087.8231191464645</v>
      </c>
      <c r="AA84" s="121">
        <f>INDEX(Inputs!$F$4:$M$212,MATCH($A84 &amp; AA$4, Inputs!$E$4:$E$212,0), MATCH($B84,Inputs!$F$2:$M$2,0))</f>
        <v>2.6761624443743647E-4</v>
      </c>
    </row>
    <row r="85" spans="1:27" x14ac:dyDescent="0.3">
      <c r="A85" s="100" t="str">
        <f>'Actual costs'!A85</f>
        <v>YKY</v>
      </c>
      <c r="B85" s="100">
        <f>'Actual costs'!B85</f>
        <v>2019</v>
      </c>
      <c r="C85" s="100" t="str">
        <f>'Actual costs'!C85</f>
        <v>YKY19</v>
      </c>
      <c r="D85" s="123">
        <f t="shared" si="25"/>
        <v>14.648055266682496</v>
      </c>
      <c r="E85" s="123">
        <f t="shared" si="26"/>
        <v>10.86460630541524</v>
      </c>
      <c r="F85" s="123">
        <f t="shared" si="27"/>
        <v>12.7653083612473</v>
      </c>
      <c r="G85" s="123">
        <f t="shared" si="28"/>
        <v>4.9897520831798321</v>
      </c>
      <c r="H85" s="123">
        <f t="shared" si="29"/>
        <v>3.7834489612672546</v>
      </c>
      <c r="I85" s="123">
        <f t="shared" si="30"/>
        <v>0.30010829402838485</v>
      </c>
      <c r="J85" s="123">
        <f t="shared" si="31"/>
        <v>2.5375356921344396</v>
      </c>
      <c r="K85" s="123">
        <f t="shared" si="32"/>
        <v>40.11238556365705</v>
      </c>
      <c r="L85" s="123">
        <f t="shared" si="33"/>
        <v>78.884261733744538</v>
      </c>
      <c r="M85" s="123">
        <f t="shared" si="34"/>
        <v>6.9963406701840833</v>
      </c>
      <c r="N85" s="123">
        <f t="shared" si="35"/>
        <v>48.948782773271866</v>
      </c>
      <c r="O85" s="123">
        <f t="shared" si="36"/>
        <v>-8.2345963095151387</v>
      </c>
      <c r="P85" s="119">
        <f>INDEX(Inputs!$F$4:$M$212,MATCH($A85 &amp; P$4, Inputs!$E$4:$E$212,0), MATCH($B85,Inputs!$F$2:$M$2,0))</f>
        <v>2299162</v>
      </c>
      <c r="Q85" s="119">
        <f>INDEX(Inputs!$F$4:$M$212,MATCH($A85 &amp; Q$4, Inputs!$E$4:$E$212,0), MATCH($B85,Inputs!$F$2:$M$2,0))</f>
        <v>52292.399027838095</v>
      </c>
      <c r="R85" s="119">
        <f>INDEX(Inputs!$F$4:$M$212,MATCH($A85 &amp; R$4, Inputs!$E$4:$E$212,0), MATCH($B85,Inputs!$F$2:$M$2,0))</f>
        <v>349867</v>
      </c>
      <c r="S85" s="119">
        <f>INDEX(Inputs!$F$4:$M$212,MATCH($A85 &amp; S$4, Inputs!$E$4:$E$212,0), MATCH($B85,Inputs!$F$2:$M$2,0))</f>
        <v>146.9</v>
      </c>
      <c r="T85" s="119">
        <f>INDEX(Inputs!$F$4:$M$212,MATCH($A85 &amp; T$4, Inputs!$E$4:$E$212,0), MATCH($B85,Inputs!$F$2:$M$2,0))</f>
        <v>43.967422469487978</v>
      </c>
      <c r="U85" s="119">
        <f>INDEX(Inputs!$F$4:$M$212,MATCH($A85 &amp; U$4, Inputs!$E$4:$E$212,0), MATCH($B85,Inputs!$F$2:$M$2,0))</f>
        <v>70595</v>
      </c>
      <c r="V85" s="120">
        <f>INDEX(Inputs!$F$4:$M$212,MATCH($A85 &amp; V$4, Inputs!$E$4:$E$212,0), MATCH($B85,Inputs!$F$2:$M$2,0))</f>
        <v>1.3500049971396118</v>
      </c>
      <c r="W85" s="120">
        <f>INDEX(Inputs!$F$4:$M$212,MATCH($A85 &amp; W$4, Inputs!$E$4:$E$212,0), MATCH($B85,Inputs!$F$2:$M$2,0))</f>
        <v>2.5375356921344396</v>
      </c>
      <c r="X85" s="120">
        <f>INDEX(Inputs!$F$4:$M$212,MATCH($A85 &amp; X$4, Inputs!$E$4:$E$212,0), MATCH($B85,Inputs!$F$2:$M$2,0))</f>
        <v>40.11238556365705</v>
      </c>
      <c r="Y85" s="120">
        <f>INDEX(Inputs!$F$4:$M$212,MATCH($A85 &amp; Y$4, Inputs!$E$4:$E$212,0), MATCH($B85,Inputs!$F$2:$M$2,0))</f>
        <v>78.884261733744538</v>
      </c>
      <c r="Z85" s="119">
        <f>INDEX(Inputs!$F$4:$M$212,MATCH($A85 &amp; Z$4, Inputs!$E$4:$E$212,0), MATCH($B85,Inputs!$F$2:$M$2,0))</f>
        <v>1092.6275494067836</v>
      </c>
      <c r="AA85" s="121">
        <f>INDEX(Inputs!$F$4:$M$212,MATCH($A85 &amp; AA$4, Inputs!$E$4:$E$212,0), MATCH($B85,Inputs!$F$2:$M$2,0))</f>
        <v>2.6531405790457567E-4</v>
      </c>
    </row>
  </sheetData>
  <mergeCells count="2">
    <mergeCell ref="D3:O3"/>
    <mergeCell ref="P3:AA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
  <sheetViews>
    <sheetView showGridLines="0" workbookViewId="0"/>
  </sheetViews>
  <sheetFormatPr defaultRowHeight="14" x14ac:dyDescent="0.3"/>
  <sheetData>
    <row r="1" spans="1:1" x14ac:dyDescent="0.3">
      <c r="A1" s="1" t="s">
        <v>13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85"/>
  <sheetViews>
    <sheetView showGridLines="0" zoomScaleNormal="100" workbookViewId="0">
      <pane xSplit="3" ySplit="5" topLeftCell="D6" activePane="bottomRight" state="frozen"/>
      <selection pane="topRight" activeCell="B1" sqref="B1"/>
      <selection pane="bottomLeft" activeCell="A7" sqref="A7"/>
      <selection pane="bottomRight"/>
    </sheetView>
  </sheetViews>
  <sheetFormatPr defaultColWidth="9" defaultRowHeight="12.5" x14ac:dyDescent="0.3"/>
  <cols>
    <col min="1" max="2" width="9" style="46"/>
    <col min="3" max="3" width="9.33203125" style="46" customWidth="1"/>
    <col min="4" max="7" width="6.58203125" style="46" customWidth="1"/>
    <col min="8" max="8" width="7" style="46" bestFit="1" customWidth="1"/>
    <col min="9" max="11" width="6.58203125" style="46" customWidth="1"/>
    <col min="12" max="14" width="9" style="46"/>
    <col min="15" max="15" width="11.5" style="46" customWidth="1"/>
    <col min="16" max="16" width="12.08203125" style="46" customWidth="1"/>
    <col min="17" max="19" width="9" style="46"/>
    <col min="20" max="20" width="10.08203125" style="46" customWidth="1"/>
    <col min="21" max="16384" width="9" style="46"/>
  </cols>
  <sheetData>
    <row r="1" spans="1:20" ht="21" x14ac:dyDescent="0.3">
      <c r="A1" s="2" t="s">
        <v>17</v>
      </c>
    </row>
    <row r="2" spans="1:20" ht="15.5" x14ac:dyDescent="0.3">
      <c r="A2" s="6" t="s">
        <v>64</v>
      </c>
      <c r="D2" s="101">
        <f>INDEX(Controls!$B$5:$C$12,MATCH(D5,Controls!$B$5:$B$12,0),2)</f>
        <v>0.5</v>
      </c>
      <c r="E2" s="101">
        <f>INDEX(Controls!$B$5:$C$12,MATCH(E5,Controls!$B$5:$B$12,0),2)</f>
        <v>0.5</v>
      </c>
      <c r="F2" s="101">
        <f>INDEX(Controls!$B$5:$C$12,MATCH(F5,Controls!$B$5:$B$12,0),2)</f>
        <v>0.5</v>
      </c>
      <c r="G2" s="101">
        <f>INDEX(Controls!$B$5:$C$12,MATCH(G5,Controls!$B$5:$B$12,0),2)</f>
        <v>0.5</v>
      </c>
      <c r="H2" s="101">
        <f>INDEX(Controls!$B$5:$C$12,MATCH(H5,Controls!$B$5:$B$12,0),2)</f>
        <v>0.5</v>
      </c>
      <c r="I2" s="101">
        <f>INDEX(Controls!$B$5:$C$12,MATCH(I5,Controls!$B$5:$B$12,0),2)</f>
        <v>0.5</v>
      </c>
      <c r="J2" s="101">
        <f>INDEX(Controls!$B$5:$C$12,MATCH(J5,Controls!$B$5:$B$12,0),2)</f>
        <v>0.5</v>
      </c>
      <c r="K2" s="101">
        <f>INDEX(Controls!$B$5:$C$12,MATCH(K5,Controls!$B$5:$B$12,0),2)</f>
        <v>0.5</v>
      </c>
      <c r="R2" s="101">
        <f>INDEX(Controls!$B$16:$C$17,MATCH(R5,Controls!$B$16:$B$17,0),2)</f>
        <v>0.5</v>
      </c>
      <c r="S2" s="101">
        <f>INDEX(Controls!$B$16:$C$17,MATCH(S5,Controls!$B$16:$B$17,0),2)</f>
        <v>0.5</v>
      </c>
    </row>
    <row r="3" spans="1:20" ht="15.5" x14ac:dyDescent="0.3">
      <c r="A3" s="6"/>
      <c r="D3" s="139"/>
      <c r="E3" s="139"/>
      <c r="F3" s="139"/>
      <c r="G3" s="139"/>
      <c r="H3" s="139"/>
      <c r="I3" s="139"/>
      <c r="J3" s="139"/>
      <c r="K3" s="139"/>
      <c r="R3" s="139"/>
      <c r="S3" s="139"/>
    </row>
    <row r="5" spans="1:20" ht="39" x14ac:dyDescent="0.3">
      <c r="A5" s="93" t="str">
        <f>'Actual costs'!A5</f>
        <v>Company code</v>
      </c>
      <c r="B5" s="93" t="str">
        <f>'Actual costs'!B5</f>
        <v>Financial year</v>
      </c>
      <c r="C5" s="94" t="str">
        <f>'Actual costs'!C5</f>
        <v>Unique id</v>
      </c>
      <c r="D5" s="95" t="s">
        <v>32</v>
      </c>
      <c r="E5" s="95" t="s">
        <v>33</v>
      </c>
      <c r="F5" s="95" t="s">
        <v>34</v>
      </c>
      <c r="G5" s="95" t="s">
        <v>35</v>
      </c>
      <c r="H5" s="95" t="s">
        <v>36</v>
      </c>
      <c r="I5" s="95" t="s">
        <v>37</v>
      </c>
      <c r="J5" s="95" t="s">
        <v>38</v>
      </c>
      <c r="K5" s="95" t="s">
        <v>39</v>
      </c>
      <c r="M5" s="96" t="s">
        <v>206</v>
      </c>
      <c r="N5" s="96" t="s">
        <v>207</v>
      </c>
      <c r="O5" s="96" t="s">
        <v>208</v>
      </c>
      <c r="P5" s="96" t="s">
        <v>209</v>
      </c>
      <c r="R5" s="95" t="s">
        <v>133</v>
      </c>
      <c r="S5" s="95" t="s">
        <v>134</v>
      </c>
      <c r="T5" s="95" t="s">
        <v>135</v>
      </c>
    </row>
    <row r="6" spans="1:20" ht="13" x14ac:dyDescent="0.3">
      <c r="A6" s="47" t="str">
        <f>'Actual costs'!A6</f>
        <v>ANH</v>
      </c>
      <c r="B6" s="47">
        <f>'Actual costs'!B6</f>
        <v>2012</v>
      </c>
      <c r="C6" s="48" t="str">
        <f>'Actual costs'!C6</f>
        <v>ANH12</v>
      </c>
      <c r="D6" s="92">
        <f>EXP('Model coeffs'!$D$15+'Model coeffs'!$D$5*Drivers!E6+'Model coeffs'!$D$6*Drivers!I6+'Model coeffs'!$D$7*Drivers!H6)</f>
        <v>146.03745111026436</v>
      </c>
      <c r="E6" s="92">
        <f>EXP('Model coeffs'!$E$15+'Model coeffs'!$E$5*Drivers!E6+'Model coeffs'!$E$6*Drivers!I6+'Model coeffs'!$E$8*Drivers!M6)</f>
        <v>163.23329189534351</v>
      </c>
      <c r="F6" s="92">
        <f>EXP('Model coeffs'!$F$15+'Model coeffs'!$F$9*Drivers!F6+'Model coeffs'!$F$10*Drivers!J6+'Model coeffs'!$F$11*Drivers!K6)</f>
        <v>165.20830577764718</v>
      </c>
      <c r="G6" s="92">
        <f>EXP('Model coeffs'!$G$15+'Model coeffs'!$G$9*Drivers!F6+'Model coeffs'!$G$11*Drivers!K6+'Model coeffs'!$G$12*Drivers!L6)</f>
        <v>180.66711670599443</v>
      </c>
      <c r="H6" s="92">
        <f>EXP('Model coeffs'!$H$15+'Model coeffs'!$H$8*Drivers!M6+'Model coeffs'!$H$10*Drivers!J6+'Model coeffs'!$H$13*Drivers!G6)</f>
        <v>72.977538813701358</v>
      </c>
      <c r="I6" s="92">
        <f>EXP('Model coeffs'!$I$15+'Model coeffs'!$I$13*Drivers!G6+'Model coeffs'!$I$14*Drivers!O6)</f>
        <v>66.697963411243506</v>
      </c>
      <c r="J6" s="92">
        <f>EXP('Model coeffs'!$J$15+'Model coeffs'!$J$9*Drivers!F6+'Model coeffs'!$J$10*Drivers!J6+'Model coeffs'!$J$11*Drivers!K6)</f>
        <v>215.12780656877024</v>
      </c>
      <c r="K6" s="92">
        <f>EXP('Model coeffs'!$K$15+'Model coeffs'!$K$9*Drivers!F6+'Model coeffs'!$K$11*Drivers!K6+'Model coeffs'!$K$12*Drivers!L6)</f>
        <v>232.60495866663376</v>
      </c>
      <c r="M6" s="140">
        <f>$D$2*D6+$E$2*E6</f>
        <v>154.63537150280393</v>
      </c>
      <c r="N6" s="140">
        <f>$F$2*F6+$G$2*G6</f>
        <v>172.93771124182081</v>
      </c>
      <c r="O6" s="140">
        <f>$H$2*H6+$I$2*I6</f>
        <v>69.837751112472432</v>
      </c>
      <c r="P6" s="140">
        <f>$J$2*J6+$K$2*K6</f>
        <v>223.86638261770202</v>
      </c>
      <c r="R6" s="140">
        <f t="shared" ref="R6" si="0">M6+N6+O6</f>
        <v>397.41083385709715</v>
      </c>
      <c r="S6" s="140">
        <f t="shared" ref="S6" si="1">M6+P6</f>
        <v>378.50175412050595</v>
      </c>
      <c r="T6" s="140">
        <f>$R$2*R6+$S$2*S6</f>
        <v>387.95629398880158</v>
      </c>
    </row>
    <row r="7" spans="1:20" ht="13" x14ac:dyDescent="0.3">
      <c r="A7" s="47" t="str">
        <f>'Actual costs'!A7</f>
        <v>ANH</v>
      </c>
      <c r="B7" s="47">
        <f>'Actual costs'!B7</f>
        <v>2013</v>
      </c>
      <c r="C7" s="48" t="str">
        <f>'Actual costs'!C7</f>
        <v>ANH13</v>
      </c>
      <c r="D7" s="92">
        <f>EXP('Model coeffs'!$D$15+'Model coeffs'!$D$5*Drivers!E7+'Model coeffs'!$D$6*Drivers!I7+'Model coeffs'!$D$7*Drivers!H7)</f>
        <v>147.06141618730112</v>
      </c>
      <c r="E7" s="92">
        <f>EXP('Model coeffs'!$E$15+'Model coeffs'!$E$5*Drivers!E7+'Model coeffs'!$E$6*Drivers!I7+'Model coeffs'!$E$8*Drivers!M7)</f>
        <v>163.54327257565996</v>
      </c>
      <c r="F7" s="92">
        <f>EXP('Model coeffs'!$F$15+'Model coeffs'!$F$9*Drivers!F7+'Model coeffs'!$F$10*Drivers!J7+'Model coeffs'!$F$11*Drivers!K7)</f>
        <v>163.75262810313467</v>
      </c>
      <c r="G7" s="92">
        <f>EXP('Model coeffs'!$G$15+'Model coeffs'!$G$9*Drivers!F7+'Model coeffs'!$G$11*Drivers!K7+'Model coeffs'!$G$12*Drivers!L7)</f>
        <v>180.38466635092195</v>
      </c>
      <c r="H7" s="92">
        <f>EXP('Model coeffs'!$H$15+'Model coeffs'!$H$8*Drivers!M7+'Model coeffs'!$H$10*Drivers!J7+'Model coeffs'!$H$13*Drivers!G7)</f>
        <v>70.415139400314985</v>
      </c>
      <c r="I7" s="92">
        <f>EXP('Model coeffs'!$I$15+'Model coeffs'!$I$13*Drivers!G7+'Model coeffs'!$I$14*Drivers!O7)</f>
        <v>64.939631137501038</v>
      </c>
      <c r="J7" s="92">
        <f>EXP('Model coeffs'!$J$15+'Model coeffs'!$J$9*Drivers!F7+'Model coeffs'!$J$10*Drivers!J7+'Model coeffs'!$J$11*Drivers!K7)</f>
        <v>213.50977848370303</v>
      </c>
      <c r="K7" s="92">
        <f>EXP('Model coeffs'!$K$15+'Model coeffs'!$K$9*Drivers!F7+'Model coeffs'!$K$11*Drivers!K7+'Model coeffs'!$K$12*Drivers!L7)</f>
        <v>232.27874219102966</v>
      </c>
      <c r="M7" s="140">
        <f t="shared" ref="M7:M71" si="2">$D$2*D7+$E$2*E7</f>
        <v>155.30234438148054</v>
      </c>
      <c r="N7" s="140">
        <f t="shared" ref="N7:N71" si="3">$F$2*F7+$G$2*G7</f>
        <v>172.06864722702829</v>
      </c>
      <c r="O7" s="140">
        <f t="shared" ref="O7:O71" si="4">$H$2*H7+$I$2*I7</f>
        <v>67.677385268908012</v>
      </c>
      <c r="P7" s="140">
        <f t="shared" ref="P7:P71" si="5">$J$2*J7+$K$2*K7</f>
        <v>222.89426033736635</v>
      </c>
      <c r="R7" s="140">
        <f t="shared" ref="R7:R71" si="6">M7+N7+O7</f>
        <v>395.04837687741679</v>
      </c>
      <c r="S7" s="140">
        <f t="shared" ref="S7:S71" si="7">M7+P7</f>
        <v>378.19660471884686</v>
      </c>
      <c r="T7" s="140">
        <f t="shared" ref="T7:T71" si="8">$R$2*R7+$S$2*S7</f>
        <v>386.62249079813182</v>
      </c>
    </row>
    <row r="8" spans="1:20" ht="13" x14ac:dyDescent="0.3">
      <c r="A8" s="47" t="str">
        <f>'Actual costs'!A8</f>
        <v>ANH</v>
      </c>
      <c r="B8" s="47">
        <f>'Actual costs'!B8</f>
        <v>2014</v>
      </c>
      <c r="C8" s="48" t="str">
        <f>'Actual costs'!C8</f>
        <v>ANH14</v>
      </c>
      <c r="D8" s="92">
        <f>EXP('Model coeffs'!$D$15+'Model coeffs'!$D$5*Drivers!E8+'Model coeffs'!$D$6*Drivers!I8+'Model coeffs'!$D$7*Drivers!H8)</f>
        <v>147.70388766249224</v>
      </c>
      <c r="E8" s="92">
        <f>EXP('Model coeffs'!$E$15+'Model coeffs'!$E$5*Drivers!E8+'Model coeffs'!$E$6*Drivers!I8+'Model coeffs'!$E$8*Drivers!M8)</f>
        <v>164.08956329211441</v>
      </c>
      <c r="F8" s="92">
        <f>EXP('Model coeffs'!$F$15+'Model coeffs'!$F$9*Drivers!F8+'Model coeffs'!$F$10*Drivers!J8+'Model coeffs'!$F$11*Drivers!K8)</f>
        <v>169.37755530373383</v>
      </c>
      <c r="G8" s="92">
        <f>EXP('Model coeffs'!$G$15+'Model coeffs'!$G$9*Drivers!F8+'Model coeffs'!$G$11*Drivers!K8+'Model coeffs'!$G$12*Drivers!L8)</f>
        <v>184.03094960535572</v>
      </c>
      <c r="H8" s="92">
        <f>EXP('Model coeffs'!$H$15+'Model coeffs'!$H$8*Drivers!M8+'Model coeffs'!$H$10*Drivers!J8+'Model coeffs'!$H$13*Drivers!G8)</f>
        <v>73.309386235862291</v>
      </c>
      <c r="I8" s="92">
        <f>EXP('Model coeffs'!$I$15+'Model coeffs'!$I$13*Drivers!G8+'Model coeffs'!$I$14*Drivers!O8)</f>
        <v>66.575173122050131</v>
      </c>
      <c r="J8" s="92">
        <f>EXP('Model coeffs'!$J$15+'Model coeffs'!$J$9*Drivers!F8+'Model coeffs'!$J$10*Drivers!J8+'Model coeffs'!$J$11*Drivers!K8)</f>
        <v>220.30751729164825</v>
      </c>
      <c r="K8" s="92">
        <f>EXP('Model coeffs'!$K$15+'Model coeffs'!$K$9*Drivers!F8+'Model coeffs'!$K$11*Drivers!K8+'Model coeffs'!$K$12*Drivers!L8)</f>
        <v>236.90217837599508</v>
      </c>
      <c r="M8" s="140">
        <f t="shared" si="2"/>
        <v>155.89672547730333</v>
      </c>
      <c r="N8" s="140">
        <f t="shared" si="3"/>
        <v>176.70425245454476</v>
      </c>
      <c r="O8" s="140">
        <f t="shared" si="4"/>
        <v>69.942279678956211</v>
      </c>
      <c r="P8" s="140">
        <f t="shared" si="5"/>
        <v>228.60484783382168</v>
      </c>
      <c r="R8" s="140">
        <f t="shared" si="6"/>
        <v>402.54325761080429</v>
      </c>
      <c r="S8" s="140">
        <f t="shared" si="7"/>
        <v>384.50157331112501</v>
      </c>
      <c r="T8" s="140">
        <f t="shared" si="8"/>
        <v>393.52241546096468</v>
      </c>
    </row>
    <row r="9" spans="1:20" ht="13" x14ac:dyDescent="0.3">
      <c r="A9" s="47" t="str">
        <f>'Actual costs'!A9</f>
        <v>ANH</v>
      </c>
      <c r="B9" s="47">
        <f>'Actual costs'!B9</f>
        <v>2015</v>
      </c>
      <c r="C9" s="48" t="str">
        <f>'Actual costs'!C9</f>
        <v>ANH15</v>
      </c>
      <c r="D9" s="92">
        <f>EXP('Model coeffs'!$D$15+'Model coeffs'!$D$5*Drivers!E9+'Model coeffs'!$D$6*Drivers!I9+'Model coeffs'!$D$7*Drivers!H9)</f>
        <v>148.93780586271029</v>
      </c>
      <c r="E9" s="92">
        <f>EXP('Model coeffs'!$E$15+'Model coeffs'!$E$5*Drivers!E9+'Model coeffs'!$E$6*Drivers!I9+'Model coeffs'!$E$8*Drivers!M9)</f>
        <v>164.87400752054725</v>
      </c>
      <c r="F9" s="92">
        <f>EXP('Model coeffs'!$F$15+'Model coeffs'!$F$9*Drivers!F9+'Model coeffs'!$F$10*Drivers!J9+'Model coeffs'!$F$11*Drivers!K9)</f>
        <v>175.67821123108413</v>
      </c>
      <c r="G9" s="92">
        <f>EXP('Model coeffs'!$G$15+'Model coeffs'!$G$9*Drivers!F9+'Model coeffs'!$G$11*Drivers!K9+'Model coeffs'!$G$12*Drivers!L9)</f>
        <v>189.28694175384283</v>
      </c>
      <c r="H9" s="92">
        <f>EXP('Model coeffs'!$H$15+'Model coeffs'!$H$8*Drivers!M9+'Model coeffs'!$H$10*Drivers!J9+'Model coeffs'!$H$13*Drivers!G9)</f>
        <v>76.539608732701836</v>
      </c>
      <c r="I9" s="92">
        <f>EXP('Model coeffs'!$I$15+'Model coeffs'!$I$13*Drivers!G9+'Model coeffs'!$I$14*Drivers!O9)</f>
        <v>68.445423246461218</v>
      </c>
      <c r="J9" s="92">
        <f>EXP('Model coeffs'!$J$15+'Model coeffs'!$J$9*Drivers!F9+'Model coeffs'!$J$10*Drivers!J9+'Model coeffs'!$J$11*Drivers!K9)</f>
        <v>229.3754344220163</v>
      </c>
      <c r="K9" s="92">
        <f>EXP('Model coeffs'!$K$15+'Model coeffs'!$K$9*Drivers!F9+'Model coeffs'!$K$11*Drivers!K9+'Model coeffs'!$K$12*Drivers!L9)</f>
        <v>244.9963035538332</v>
      </c>
      <c r="M9" s="140">
        <f t="shared" si="2"/>
        <v>156.90590669162879</v>
      </c>
      <c r="N9" s="140">
        <f t="shared" si="3"/>
        <v>182.48257649246347</v>
      </c>
      <c r="O9" s="140">
        <f t="shared" si="4"/>
        <v>72.492515989581534</v>
      </c>
      <c r="P9" s="140">
        <f t="shared" si="5"/>
        <v>237.18586898792475</v>
      </c>
      <c r="R9" s="140">
        <f t="shared" si="6"/>
        <v>411.88099917367379</v>
      </c>
      <c r="S9" s="140">
        <f t="shared" si="7"/>
        <v>394.09177567955351</v>
      </c>
      <c r="T9" s="140">
        <f t="shared" si="8"/>
        <v>402.98638742661365</v>
      </c>
    </row>
    <row r="10" spans="1:20" ht="13" x14ac:dyDescent="0.3">
      <c r="A10" s="47" t="str">
        <f>'Actual costs'!A10</f>
        <v>ANH</v>
      </c>
      <c r="B10" s="47">
        <f>'Actual costs'!B10</f>
        <v>2016</v>
      </c>
      <c r="C10" s="48" t="str">
        <f>'Actual costs'!C10</f>
        <v>ANH16</v>
      </c>
      <c r="D10" s="92">
        <f>EXP('Model coeffs'!$D$15+'Model coeffs'!$D$5*Drivers!E10+'Model coeffs'!$D$6*Drivers!I10+'Model coeffs'!$D$7*Drivers!H10)</f>
        <v>149.6640935658275</v>
      </c>
      <c r="E10" s="92">
        <f>EXP('Model coeffs'!$E$15+'Model coeffs'!$E$5*Drivers!E10+'Model coeffs'!$E$6*Drivers!I10+'Model coeffs'!$E$8*Drivers!M10)</f>
        <v>167.42715991791775</v>
      </c>
      <c r="F10" s="92">
        <f>EXP('Model coeffs'!$F$15+'Model coeffs'!$F$9*Drivers!F10+'Model coeffs'!$F$10*Drivers!J10+'Model coeffs'!$F$11*Drivers!K10)</f>
        <v>172.43511546202234</v>
      </c>
      <c r="G10" s="92">
        <f>EXP('Model coeffs'!$G$15+'Model coeffs'!$G$9*Drivers!F10+'Model coeffs'!$G$11*Drivers!K10+'Model coeffs'!$G$12*Drivers!L10)</f>
        <v>187.94628208547917</v>
      </c>
      <c r="H10" s="92">
        <f>EXP('Model coeffs'!$H$15+'Model coeffs'!$H$8*Drivers!M10+'Model coeffs'!$H$10*Drivers!J10+'Model coeffs'!$H$13*Drivers!G10)</f>
        <v>76.810986524930286</v>
      </c>
      <c r="I10" s="92">
        <f>EXP('Model coeffs'!$I$15+'Model coeffs'!$I$13*Drivers!G10+'Model coeffs'!$I$14*Drivers!O10)</f>
        <v>70.446794054195507</v>
      </c>
      <c r="J10" s="92">
        <f>EXP('Model coeffs'!$J$15+'Model coeffs'!$J$9*Drivers!F10+'Model coeffs'!$J$10*Drivers!J10+'Model coeffs'!$J$11*Drivers!K10)</f>
        <v>225.71692077524199</v>
      </c>
      <c r="K10" s="92">
        <f>EXP('Model coeffs'!$K$15+'Model coeffs'!$K$9*Drivers!F10+'Model coeffs'!$K$11*Drivers!K10+'Model coeffs'!$K$12*Drivers!L10)</f>
        <v>243.43444893038227</v>
      </c>
      <c r="M10" s="140">
        <f t="shared" si="2"/>
        <v>158.54562674187264</v>
      </c>
      <c r="N10" s="140">
        <f t="shared" si="3"/>
        <v>180.19069877375074</v>
      </c>
      <c r="O10" s="140">
        <f t="shared" si="4"/>
        <v>73.628890289562889</v>
      </c>
      <c r="P10" s="140">
        <f t="shared" si="5"/>
        <v>234.57568485281212</v>
      </c>
      <c r="R10" s="140">
        <f t="shared" si="6"/>
        <v>412.36521580518627</v>
      </c>
      <c r="S10" s="140">
        <f t="shared" si="7"/>
        <v>393.12131159468476</v>
      </c>
      <c r="T10" s="140">
        <f t="shared" si="8"/>
        <v>402.74326369993548</v>
      </c>
    </row>
    <row r="11" spans="1:20" ht="13" x14ac:dyDescent="0.3">
      <c r="A11" s="47" t="str">
        <f>'Actual costs'!A11</f>
        <v>ANH</v>
      </c>
      <c r="B11" s="47">
        <f>'Actual costs'!B11</f>
        <v>2017</v>
      </c>
      <c r="C11" s="48" t="str">
        <f>'Actual costs'!C11</f>
        <v>ANH17</v>
      </c>
      <c r="D11" s="92">
        <f>EXP('Model coeffs'!$D$15+'Model coeffs'!$D$5*Drivers!E11+'Model coeffs'!$D$6*Drivers!I11+'Model coeffs'!$D$7*Drivers!H11)</f>
        <v>152.06915613626461</v>
      </c>
      <c r="E11" s="92">
        <f>EXP('Model coeffs'!$E$15+'Model coeffs'!$E$5*Drivers!E11+'Model coeffs'!$E$6*Drivers!I11+'Model coeffs'!$E$8*Drivers!M11)</f>
        <v>169.69535784529182</v>
      </c>
      <c r="F11" s="92">
        <f>EXP('Model coeffs'!$F$15+'Model coeffs'!$F$9*Drivers!F11+'Model coeffs'!$F$10*Drivers!J11+'Model coeffs'!$F$11*Drivers!K11)</f>
        <v>172.79790846564799</v>
      </c>
      <c r="G11" s="92">
        <f>EXP('Model coeffs'!$G$15+'Model coeffs'!$G$9*Drivers!F11+'Model coeffs'!$G$11*Drivers!K11+'Model coeffs'!$G$12*Drivers!L11)</f>
        <v>188.84814221997075</v>
      </c>
      <c r="H11" s="92">
        <f>EXP('Model coeffs'!$H$15+'Model coeffs'!$H$8*Drivers!M11+'Model coeffs'!$H$10*Drivers!J11+'Model coeffs'!$H$13*Drivers!G11)</f>
        <v>74.038426782323981</v>
      </c>
      <c r="I11" s="92">
        <f>EXP('Model coeffs'!$I$15+'Model coeffs'!$I$13*Drivers!G11+'Model coeffs'!$I$14*Drivers!O11)</f>
        <v>67.962476601914801</v>
      </c>
      <c r="J11" s="92">
        <f>EXP('Model coeffs'!$J$15+'Model coeffs'!$J$9*Drivers!F11+'Model coeffs'!$J$10*Drivers!J11+'Model coeffs'!$J$11*Drivers!K11)</f>
        <v>226.35006945460771</v>
      </c>
      <c r="K11" s="92">
        <f>EXP('Model coeffs'!$K$15+'Model coeffs'!$K$9*Drivers!F11+'Model coeffs'!$K$11*Drivers!K11+'Model coeffs'!$K$12*Drivers!L11)</f>
        <v>244.67875885909334</v>
      </c>
      <c r="M11" s="140">
        <f t="shared" si="2"/>
        <v>160.88225699077822</v>
      </c>
      <c r="N11" s="140">
        <f t="shared" si="3"/>
        <v>180.82302534280939</v>
      </c>
      <c r="O11" s="140">
        <f t="shared" si="4"/>
        <v>71.000451692119384</v>
      </c>
      <c r="P11" s="140">
        <f t="shared" si="5"/>
        <v>235.51441415685053</v>
      </c>
      <c r="R11" s="140">
        <f t="shared" si="6"/>
        <v>412.70573402570699</v>
      </c>
      <c r="S11" s="140">
        <f t="shared" si="7"/>
        <v>396.39667114762875</v>
      </c>
      <c r="T11" s="140">
        <f t="shared" si="8"/>
        <v>404.55120258666784</v>
      </c>
    </row>
    <row r="12" spans="1:20" ht="13" x14ac:dyDescent="0.3">
      <c r="A12" s="47" t="str">
        <f>'Actual costs'!A12</f>
        <v>ANH</v>
      </c>
      <c r="B12" s="47">
        <f>'Actual costs'!B12</f>
        <v>2018</v>
      </c>
      <c r="C12" s="48" t="str">
        <f>'Actual costs'!C12</f>
        <v>ANH18</v>
      </c>
      <c r="D12" s="92">
        <f>EXP('Model coeffs'!$D$15+'Model coeffs'!$D$5*Drivers!E12+'Model coeffs'!$D$6*Drivers!I12+'Model coeffs'!$D$7*Drivers!H12)</f>
        <v>151.88752321853354</v>
      </c>
      <c r="E12" s="92">
        <f>EXP('Model coeffs'!$E$15+'Model coeffs'!$E$5*Drivers!E12+'Model coeffs'!$E$6*Drivers!I12+'Model coeffs'!$E$8*Drivers!M12)</f>
        <v>166.89557115071452</v>
      </c>
      <c r="F12" s="92">
        <f>EXP('Model coeffs'!$F$15+'Model coeffs'!$F$9*Drivers!F12+'Model coeffs'!$F$10*Drivers!J12+'Model coeffs'!$F$11*Drivers!K12)</f>
        <v>176.89451503945023</v>
      </c>
      <c r="G12" s="92">
        <f>EXP('Model coeffs'!$G$15+'Model coeffs'!$G$9*Drivers!F12+'Model coeffs'!$G$11*Drivers!K12+'Model coeffs'!$G$12*Drivers!L12)</f>
        <v>194.36321818321932</v>
      </c>
      <c r="H12" s="92">
        <f>EXP('Model coeffs'!$H$15+'Model coeffs'!$H$8*Drivers!M12+'Model coeffs'!$H$10*Drivers!J12+'Model coeffs'!$H$13*Drivers!G12)</f>
        <v>70.973957786009109</v>
      </c>
      <c r="I12" s="92">
        <f>EXP('Model coeffs'!$I$15+'Model coeffs'!$I$13*Drivers!G12+'Model coeffs'!$I$14*Drivers!O12)</f>
        <v>65.051206507696946</v>
      </c>
      <c r="J12" s="92">
        <f>EXP('Model coeffs'!$J$15+'Model coeffs'!$J$9*Drivers!F12+'Model coeffs'!$J$10*Drivers!J12+'Model coeffs'!$J$11*Drivers!K12)</f>
        <v>233.03998051641844</v>
      </c>
      <c r="K12" s="92">
        <f>EXP('Model coeffs'!$K$15+'Model coeffs'!$K$9*Drivers!F12+'Model coeffs'!$K$11*Drivers!K12+'Model coeffs'!$K$12*Drivers!L12)</f>
        <v>253.15541606209953</v>
      </c>
      <c r="M12" s="140">
        <f t="shared" si="2"/>
        <v>159.39154718462402</v>
      </c>
      <c r="N12" s="140">
        <f t="shared" si="3"/>
        <v>185.62886661133479</v>
      </c>
      <c r="O12" s="140">
        <f t="shared" si="4"/>
        <v>68.012582146853021</v>
      </c>
      <c r="P12" s="140">
        <f t="shared" si="5"/>
        <v>243.09769828925897</v>
      </c>
      <c r="R12" s="140">
        <f t="shared" si="6"/>
        <v>413.03299594281179</v>
      </c>
      <c r="S12" s="140">
        <f t="shared" si="7"/>
        <v>402.48924547388299</v>
      </c>
      <c r="T12" s="140">
        <f t="shared" si="8"/>
        <v>407.76112070834739</v>
      </c>
    </row>
    <row r="13" spans="1:20" ht="13" x14ac:dyDescent="0.3">
      <c r="A13" s="47" t="str">
        <f>'Actual costs'!A13</f>
        <v>ANH</v>
      </c>
      <c r="B13" s="47">
        <f>'Actual costs'!B13</f>
        <v>2019</v>
      </c>
      <c r="C13" s="48" t="str">
        <f>'Actual costs'!C13</f>
        <v>ANH19</v>
      </c>
      <c r="D13" s="92">
        <f>EXP('Model coeffs'!$D$15+'Model coeffs'!$D$5*Drivers!E13+'Model coeffs'!$D$6*Drivers!I13+'Model coeffs'!$D$7*Drivers!H13)</f>
        <v>155.14221427089552</v>
      </c>
      <c r="E13" s="92">
        <f>EXP('Model coeffs'!$E$15+'Model coeffs'!$E$5*Drivers!E13+'Model coeffs'!$E$6*Drivers!I13+'Model coeffs'!$E$8*Drivers!M13)</f>
        <v>170.05259373925895</v>
      </c>
      <c r="F13" s="92">
        <f>EXP('Model coeffs'!$F$15+'Model coeffs'!$F$9*Drivers!F13+'Model coeffs'!$F$10*Drivers!J13+'Model coeffs'!$F$11*Drivers!K13)</f>
        <v>179.27734697660159</v>
      </c>
      <c r="G13" s="92">
        <f>EXP('Model coeffs'!$G$15+'Model coeffs'!$G$9*Drivers!F13+'Model coeffs'!$G$11*Drivers!K13+'Model coeffs'!$G$12*Drivers!L13)</f>
        <v>197.56664709777326</v>
      </c>
      <c r="H13" s="92">
        <f>EXP('Model coeffs'!$H$15+'Model coeffs'!$H$8*Drivers!M13+'Model coeffs'!$H$10*Drivers!J13+'Model coeffs'!$H$13*Drivers!G13)</f>
        <v>75.716054363634569</v>
      </c>
      <c r="I13" s="92">
        <f>EXP('Model coeffs'!$I$15+'Model coeffs'!$I$13*Drivers!G13+'Model coeffs'!$I$14*Drivers!O13)</f>
        <v>69.638097483927197</v>
      </c>
      <c r="J13" s="92">
        <f>EXP('Model coeffs'!$J$15+'Model coeffs'!$J$9*Drivers!F13+'Model coeffs'!$J$10*Drivers!J13+'Model coeffs'!$J$11*Drivers!K13)</f>
        <v>236.39892202060878</v>
      </c>
      <c r="K13" s="92">
        <f>EXP('Model coeffs'!$K$15+'Model coeffs'!$K$9*Drivers!F13+'Model coeffs'!$K$11*Drivers!K13+'Model coeffs'!$K$12*Drivers!L13)</f>
        <v>257.44465992901189</v>
      </c>
      <c r="M13" s="140">
        <f t="shared" si="2"/>
        <v>162.59740400507724</v>
      </c>
      <c r="N13" s="140">
        <f t="shared" si="3"/>
        <v>188.42199703718742</v>
      </c>
      <c r="O13" s="140">
        <f t="shared" si="4"/>
        <v>72.677075923780876</v>
      </c>
      <c r="P13" s="140">
        <f t="shared" si="5"/>
        <v>246.92179097481034</v>
      </c>
      <c r="R13" s="140">
        <f t="shared" si="6"/>
        <v>423.69647696604557</v>
      </c>
      <c r="S13" s="140">
        <f t="shared" si="7"/>
        <v>409.51919497988757</v>
      </c>
      <c r="T13" s="140">
        <f t="shared" si="8"/>
        <v>416.60783597296654</v>
      </c>
    </row>
    <row r="14" spans="1:20" ht="13" x14ac:dyDescent="0.3">
      <c r="A14" s="47" t="str">
        <f>'Actual costs'!A14</f>
        <v>NES</v>
      </c>
      <c r="B14" s="47">
        <f>'Actual costs'!B14</f>
        <v>2012</v>
      </c>
      <c r="C14" s="48" t="str">
        <f>'Actual costs'!C14</f>
        <v>NES12</v>
      </c>
      <c r="D14" s="92">
        <f>EXP('Model coeffs'!$D$15+'Model coeffs'!$D$5*Drivers!E14+'Model coeffs'!$D$6*Drivers!I14+'Model coeffs'!$D$7*Drivers!H14)</f>
        <v>78.166740614275895</v>
      </c>
      <c r="E14" s="92">
        <f>EXP('Model coeffs'!$E$15+'Model coeffs'!$E$5*Drivers!E14+'Model coeffs'!$E$6*Drivers!I14+'Model coeffs'!$E$8*Drivers!M14)</f>
        <v>75.79463301279975</v>
      </c>
      <c r="F14" s="92">
        <f>EXP('Model coeffs'!$F$15+'Model coeffs'!$F$9*Drivers!F14+'Model coeffs'!$F$10*Drivers!J14+'Model coeffs'!$F$11*Drivers!K14)</f>
        <v>78.31190945012824</v>
      </c>
      <c r="G14" s="92">
        <f>EXP('Model coeffs'!$G$15+'Model coeffs'!$G$9*Drivers!F14+'Model coeffs'!$G$11*Drivers!K14+'Model coeffs'!$G$12*Drivers!L14)</f>
        <v>75.184307146472165</v>
      </c>
      <c r="H14" s="92">
        <f>EXP('Model coeffs'!$H$15+'Model coeffs'!$H$8*Drivers!M14+'Model coeffs'!$H$10*Drivers!J14+'Model coeffs'!$H$13*Drivers!G14)</f>
        <v>24.130780282539043</v>
      </c>
      <c r="I14" s="92">
        <f>EXP('Model coeffs'!$I$15+'Model coeffs'!$I$13*Drivers!G14+'Model coeffs'!$I$14*Drivers!O14)</f>
        <v>27.323823807670905</v>
      </c>
      <c r="J14" s="92">
        <f>EXP('Model coeffs'!$J$15+'Model coeffs'!$J$9*Drivers!F14+'Model coeffs'!$J$10*Drivers!J14+'Model coeffs'!$J$11*Drivers!K14)</f>
        <v>104.62521966286393</v>
      </c>
      <c r="K14" s="92">
        <f>EXP('Model coeffs'!$K$15+'Model coeffs'!$K$9*Drivers!F14+'Model coeffs'!$K$11*Drivers!K14+'Model coeffs'!$K$12*Drivers!L14)</f>
        <v>100.70622383012336</v>
      </c>
      <c r="M14" s="140">
        <f t="shared" si="2"/>
        <v>76.980686813537829</v>
      </c>
      <c r="N14" s="140">
        <f t="shared" si="3"/>
        <v>76.748108298300195</v>
      </c>
      <c r="O14" s="140">
        <f t="shared" si="4"/>
        <v>25.727302045104974</v>
      </c>
      <c r="P14" s="140">
        <f t="shared" si="5"/>
        <v>102.66572174649365</v>
      </c>
      <c r="R14" s="140">
        <f t="shared" si="6"/>
        <v>179.456097156943</v>
      </c>
      <c r="S14" s="140">
        <f t="shared" si="7"/>
        <v>179.64640856003149</v>
      </c>
      <c r="T14" s="140">
        <f t="shared" si="8"/>
        <v>179.55125285848726</v>
      </c>
    </row>
    <row r="15" spans="1:20" ht="13" x14ac:dyDescent="0.3">
      <c r="A15" s="47" t="str">
        <f>'Actual costs'!A15</f>
        <v>NES</v>
      </c>
      <c r="B15" s="47">
        <f>'Actual costs'!B15</f>
        <v>2013</v>
      </c>
      <c r="C15" s="48" t="str">
        <f>'Actual costs'!C15</f>
        <v>NES13</v>
      </c>
      <c r="D15" s="92">
        <f>EXP('Model coeffs'!$D$15+'Model coeffs'!$D$5*Drivers!E15+'Model coeffs'!$D$6*Drivers!I15+'Model coeffs'!$D$7*Drivers!H15)</f>
        <v>78.35956805460377</v>
      </c>
      <c r="E15" s="92">
        <f>EXP('Model coeffs'!$E$15+'Model coeffs'!$E$5*Drivers!E15+'Model coeffs'!$E$6*Drivers!I15+'Model coeffs'!$E$8*Drivers!M15)</f>
        <v>75.88170856138575</v>
      </c>
      <c r="F15" s="92">
        <f>EXP('Model coeffs'!$F$15+'Model coeffs'!$F$9*Drivers!F15+'Model coeffs'!$F$10*Drivers!J15+'Model coeffs'!$F$11*Drivers!K15)</f>
        <v>78.788109617821405</v>
      </c>
      <c r="G15" s="92">
        <f>EXP('Model coeffs'!$G$15+'Model coeffs'!$G$9*Drivers!F15+'Model coeffs'!$G$11*Drivers!K15+'Model coeffs'!$G$12*Drivers!L15)</f>
        <v>75.687947470458028</v>
      </c>
      <c r="H15" s="92">
        <f>EXP('Model coeffs'!$H$15+'Model coeffs'!$H$8*Drivers!M15+'Model coeffs'!$H$10*Drivers!J15+'Model coeffs'!$H$13*Drivers!G15)</f>
        <v>23.368075968870027</v>
      </c>
      <c r="I15" s="92">
        <f>EXP('Model coeffs'!$I$15+'Model coeffs'!$I$13*Drivers!G15+'Model coeffs'!$I$14*Drivers!O15)</f>
        <v>26.527768956539457</v>
      </c>
      <c r="J15" s="92">
        <f>EXP('Model coeffs'!$J$15+'Model coeffs'!$J$9*Drivers!F15+'Model coeffs'!$J$10*Drivers!J15+'Model coeffs'!$J$11*Drivers!K15)</f>
        <v>105.23678101245324</v>
      </c>
      <c r="K15" s="92">
        <f>EXP('Model coeffs'!$K$15+'Model coeffs'!$K$9*Drivers!F15+'Model coeffs'!$K$11*Drivers!K15+'Model coeffs'!$K$12*Drivers!L15)</f>
        <v>101.34597553064964</v>
      </c>
      <c r="M15" s="140">
        <f t="shared" si="2"/>
        <v>77.120638307994767</v>
      </c>
      <c r="N15" s="140">
        <f t="shared" si="3"/>
        <v>77.238028544139723</v>
      </c>
      <c r="O15" s="140">
        <f t="shared" si="4"/>
        <v>24.947922462704742</v>
      </c>
      <c r="P15" s="140">
        <f t="shared" si="5"/>
        <v>103.29137827155144</v>
      </c>
      <c r="R15" s="140">
        <f t="shared" si="6"/>
        <v>179.30658931483924</v>
      </c>
      <c r="S15" s="140">
        <f t="shared" si="7"/>
        <v>180.41201657954622</v>
      </c>
      <c r="T15" s="140">
        <f t="shared" si="8"/>
        <v>179.85930294719273</v>
      </c>
    </row>
    <row r="16" spans="1:20" ht="13" x14ac:dyDescent="0.3">
      <c r="A16" s="47" t="str">
        <f>'Actual costs'!A16</f>
        <v>NES</v>
      </c>
      <c r="B16" s="47">
        <f>'Actual costs'!B16</f>
        <v>2014</v>
      </c>
      <c r="C16" s="48" t="str">
        <f>'Actual costs'!C16</f>
        <v>NES14</v>
      </c>
      <c r="D16" s="92">
        <f>EXP('Model coeffs'!$D$15+'Model coeffs'!$D$5*Drivers!E16+'Model coeffs'!$D$6*Drivers!I16+'Model coeffs'!$D$7*Drivers!H16)</f>
        <v>78.497089846461705</v>
      </c>
      <c r="E16" s="92">
        <f>EXP('Model coeffs'!$E$15+'Model coeffs'!$E$5*Drivers!E16+'Model coeffs'!$E$6*Drivers!I16+'Model coeffs'!$E$8*Drivers!M16)</f>
        <v>75.978430494942927</v>
      </c>
      <c r="F16" s="92">
        <f>EXP('Model coeffs'!$F$15+'Model coeffs'!$F$9*Drivers!F16+'Model coeffs'!$F$10*Drivers!J16+'Model coeffs'!$F$11*Drivers!K16)</f>
        <v>77.55902989066098</v>
      </c>
      <c r="G16" s="92">
        <f>EXP('Model coeffs'!$G$15+'Model coeffs'!$G$9*Drivers!F16+'Model coeffs'!$G$11*Drivers!K16+'Model coeffs'!$G$12*Drivers!L16)</f>
        <v>75.328634006792115</v>
      </c>
      <c r="H16" s="92">
        <f>EXP('Model coeffs'!$H$15+'Model coeffs'!$H$8*Drivers!M16+'Model coeffs'!$H$10*Drivers!J16+'Model coeffs'!$H$13*Drivers!G16)</f>
        <v>23.706137935904565</v>
      </c>
      <c r="I16" s="92">
        <f>EXP('Model coeffs'!$I$15+'Model coeffs'!$I$13*Drivers!G16+'Model coeffs'!$I$14*Drivers!O16)</f>
        <v>26.770204539357557</v>
      </c>
      <c r="J16" s="92">
        <f>EXP('Model coeffs'!$J$15+'Model coeffs'!$J$9*Drivers!F16+'Model coeffs'!$J$10*Drivers!J16+'Model coeffs'!$J$11*Drivers!K16)</f>
        <v>103.61627733228354</v>
      </c>
      <c r="K16" s="92">
        <f>EXP('Model coeffs'!$K$15+'Model coeffs'!$K$9*Drivers!F16+'Model coeffs'!$K$11*Drivers!K16+'Model coeffs'!$K$12*Drivers!L16)</f>
        <v>100.73706466715406</v>
      </c>
      <c r="M16" s="140">
        <f t="shared" si="2"/>
        <v>77.237760170702316</v>
      </c>
      <c r="N16" s="140">
        <f t="shared" si="3"/>
        <v>76.44383194872654</v>
      </c>
      <c r="O16" s="140">
        <f t="shared" si="4"/>
        <v>25.238171237631061</v>
      </c>
      <c r="P16" s="140">
        <f t="shared" si="5"/>
        <v>102.17667099971879</v>
      </c>
      <c r="R16" s="140">
        <f t="shared" si="6"/>
        <v>178.91976335705991</v>
      </c>
      <c r="S16" s="140">
        <f t="shared" si="7"/>
        <v>179.4144311704211</v>
      </c>
      <c r="T16" s="140">
        <f t="shared" si="8"/>
        <v>179.16709726374052</v>
      </c>
    </row>
    <row r="17" spans="1:20" ht="13" x14ac:dyDescent="0.3">
      <c r="A17" s="47" t="str">
        <f>'Actual costs'!A17</f>
        <v>NES</v>
      </c>
      <c r="B17" s="47">
        <f>'Actual costs'!B17</f>
        <v>2015</v>
      </c>
      <c r="C17" s="48" t="str">
        <f>'Actual costs'!C17</f>
        <v>NES15</v>
      </c>
      <c r="D17" s="92">
        <f>EXP('Model coeffs'!$D$15+'Model coeffs'!$D$5*Drivers!E17+'Model coeffs'!$D$6*Drivers!I17+'Model coeffs'!$D$7*Drivers!H17)</f>
        <v>78.747521838802484</v>
      </c>
      <c r="E17" s="92">
        <f>EXP('Model coeffs'!$E$15+'Model coeffs'!$E$5*Drivers!E17+'Model coeffs'!$E$6*Drivers!I17+'Model coeffs'!$E$8*Drivers!M17)</f>
        <v>76.080891018426115</v>
      </c>
      <c r="F17" s="92">
        <f>EXP('Model coeffs'!$F$15+'Model coeffs'!$F$9*Drivers!F17+'Model coeffs'!$F$10*Drivers!J17+'Model coeffs'!$F$11*Drivers!K17)</f>
        <v>76.960453998971218</v>
      </c>
      <c r="G17" s="92">
        <f>EXP('Model coeffs'!$G$15+'Model coeffs'!$G$9*Drivers!F17+'Model coeffs'!$G$11*Drivers!K17+'Model coeffs'!$G$12*Drivers!L17)</f>
        <v>74.146451504854241</v>
      </c>
      <c r="H17" s="92">
        <f>EXP('Model coeffs'!$H$15+'Model coeffs'!$H$8*Drivers!M17+'Model coeffs'!$H$10*Drivers!J17+'Model coeffs'!$H$13*Drivers!G17)</f>
        <v>21.300455571197247</v>
      </c>
      <c r="I17" s="92">
        <f>EXP('Model coeffs'!$I$15+'Model coeffs'!$I$13*Drivers!G17+'Model coeffs'!$I$14*Drivers!O17)</f>
        <v>24.314197640450946</v>
      </c>
      <c r="J17" s="92">
        <f>EXP('Model coeffs'!$J$15+'Model coeffs'!$J$9*Drivers!F17+'Model coeffs'!$J$10*Drivers!J17+'Model coeffs'!$J$11*Drivers!K17)</f>
        <v>102.90956255733576</v>
      </c>
      <c r="K17" s="92">
        <f>EXP('Model coeffs'!$K$15+'Model coeffs'!$K$9*Drivers!F17+'Model coeffs'!$K$11*Drivers!K17+'Model coeffs'!$K$12*Drivers!L17)</f>
        <v>99.34207312836449</v>
      </c>
      <c r="M17" s="140">
        <f t="shared" si="2"/>
        <v>77.414206428614307</v>
      </c>
      <c r="N17" s="140">
        <f t="shared" si="3"/>
        <v>75.553452751912729</v>
      </c>
      <c r="O17" s="140">
        <f t="shared" si="4"/>
        <v>22.807326605824095</v>
      </c>
      <c r="P17" s="140">
        <f t="shared" si="5"/>
        <v>101.12581784285013</v>
      </c>
      <c r="R17" s="140">
        <f t="shared" si="6"/>
        <v>175.77498578635115</v>
      </c>
      <c r="S17" s="140">
        <f t="shared" si="7"/>
        <v>178.54002427146443</v>
      </c>
      <c r="T17" s="140">
        <f t="shared" si="8"/>
        <v>177.15750502890779</v>
      </c>
    </row>
    <row r="18" spans="1:20" ht="13" x14ac:dyDescent="0.3">
      <c r="A18" s="47" t="str">
        <f>'Actual costs'!A18</f>
        <v>NES</v>
      </c>
      <c r="B18" s="47">
        <f>'Actual costs'!B18</f>
        <v>2016</v>
      </c>
      <c r="C18" s="48" t="str">
        <f>'Actual costs'!C18</f>
        <v>NES16</v>
      </c>
      <c r="D18" s="92">
        <f>EXP('Model coeffs'!$D$15+'Model coeffs'!$D$5*Drivers!E18+'Model coeffs'!$D$6*Drivers!I18+'Model coeffs'!$D$7*Drivers!H18)</f>
        <v>79.079451502319046</v>
      </c>
      <c r="E18" s="92">
        <f>EXP('Model coeffs'!$E$15+'Model coeffs'!$E$5*Drivers!E18+'Model coeffs'!$E$6*Drivers!I18+'Model coeffs'!$E$8*Drivers!M18)</f>
        <v>76.162813134458403</v>
      </c>
      <c r="F18" s="92">
        <f>EXP('Model coeffs'!$F$15+'Model coeffs'!$F$9*Drivers!F18+'Model coeffs'!$F$10*Drivers!J18+'Model coeffs'!$F$11*Drivers!K18)</f>
        <v>74.741328093951111</v>
      </c>
      <c r="G18" s="92">
        <f>EXP('Model coeffs'!$G$15+'Model coeffs'!$G$9*Drivers!F18+'Model coeffs'!$G$11*Drivers!K18+'Model coeffs'!$G$12*Drivers!L18)</f>
        <v>71.998698917524095</v>
      </c>
      <c r="H18" s="92">
        <f>EXP('Model coeffs'!$H$15+'Model coeffs'!$H$8*Drivers!M18+'Model coeffs'!$H$10*Drivers!J18+'Model coeffs'!$H$13*Drivers!G18)</f>
        <v>20.692521616749278</v>
      </c>
      <c r="I18" s="92">
        <f>EXP('Model coeffs'!$I$15+'Model coeffs'!$I$13*Drivers!G18+'Model coeffs'!$I$14*Drivers!O18)</f>
        <v>23.458806054950749</v>
      </c>
      <c r="J18" s="92">
        <f>EXP('Model coeffs'!$J$15+'Model coeffs'!$J$9*Drivers!F18+'Model coeffs'!$J$10*Drivers!J18+'Model coeffs'!$J$11*Drivers!K18)</f>
        <v>99.995703317358519</v>
      </c>
      <c r="K18" s="92">
        <f>EXP('Model coeffs'!$K$15+'Model coeffs'!$K$9*Drivers!F18+'Model coeffs'!$K$11*Drivers!K18+'Model coeffs'!$K$12*Drivers!L18)</f>
        <v>96.519169369553381</v>
      </c>
      <c r="M18" s="140">
        <f t="shared" si="2"/>
        <v>77.621132318388732</v>
      </c>
      <c r="N18" s="140">
        <f t="shared" si="3"/>
        <v>73.370013505737603</v>
      </c>
      <c r="O18" s="140">
        <f t="shared" si="4"/>
        <v>22.075663835850015</v>
      </c>
      <c r="P18" s="140">
        <f t="shared" si="5"/>
        <v>98.25743634345595</v>
      </c>
      <c r="R18" s="140">
        <f t="shared" si="6"/>
        <v>173.06680965997634</v>
      </c>
      <c r="S18" s="140">
        <f t="shared" si="7"/>
        <v>175.87856866184467</v>
      </c>
      <c r="T18" s="140">
        <f t="shared" si="8"/>
        <v>174.47268916091051</v>
      </c>
    </row>
    <row r="19" spans="1:20" ht="13" x14ac:dyDescent="0.3">
      <c r="A19" s="47" t="str">
        <f>'Actual costs'!A19</f>
        <v>NES</v>
      </c>
      <c r="B19" s="47">
        <f>'Actual costs'!B19</f>
        <v>2017</v>
      </c>
      <c r="C19" s="48" t="str">
        <f>'Actual costs'!C19</f>
        <v>NES17</v>
      </c>
      <c r="D19" s="92">
        <f>EXP('Model coeffs'!$D$15+'Model coeffs'!$D$5*Drivers!E19+'Model coeffs'!$D$6*Drivers!I19+'Model coeffs'!$D$7*Drivers!H19)</f>
        <v>79.518269950073716</v>
      </c>
      <c r="E19" s="92">
        <f>EXP('Model coeffs'!$E$15+'Model coeffs'!$E$5*Drivers!E19+'Model coeffs'!$E$6*Drivers!I19+'Model coeffs'!$E$8*Drivers!M19)</f>
        <v>76.268777938606192</v>
      </c>
      <c r="F19" s="92">
        <f>EXP('Model coeffs'!$F$15+'Model coeffs'!$F$9*Drivers!F19+'Model coeffs'!$F$10*Drivers!J19+'Model coeffs'!$F$11*Drivers!K19)</f>
        <v>74.495422086745478</v>
      </c>
      <c r="G19" s="92">
        <f>EXP('Model coeffs'!$G$15+'Model coeffs'!$G$9*Drivers!F19+'Model coeffs'!$G$11*Drivers!K19+'Model coeffs'!$G$12*Drivers!L19)</f>
        <v>72.117787008167156</v>
      </c>
      <c r="H19" s="92">
        <f>EXP('Model coeffs'!$H$15+'Model coeffs'!$H$8*Drivers!M19+'Model coeffs'!$H$10*Drivers!J19+'Model coeffs'!$H$13*Drivers!G19)</f>
        <v>20.5250727458195</v>
      </c>
      <c r="I19" s="92">
        <f>EXP('Model coeffs'!$I$15+'Model coeffs'!$I$13*Drivers!G19+'Model coeffs'!$I$14*Drivers!O19)</f>
        <v>23.188354745765039</v>
      </c>
      <c r="J19" s="92">
        <f>EXP('Model coeffs'!$J$15+'Model coeffs'!$J$9*Drivers!F19+'Model coeffs'!$J$10*Drivers!J19+'Model coeffs'!$J$11*Drivers!K19)</f>
        <v>99.630235914348688</v>
      </c>
      <c r="K19" s="92">
        <f>EXP('Model coeffs'!$K$15+'Model coeffs'!$K$9*Drivers!F19+'Model coeffs'!$K$11*Drivers!K19+'Model coeffs'!$K$12*Drivers!L19)</f>
        <v>96.580401682818319</v>
      </c>
      <c r="M19" s="140">
        <f t="shared" si="2"/>
        <v>77.893523944339961</v>
      </c>
      <c r="N19" s="140">
        <f t="shared" si="3"/>
        <v>73.306604547456317</v>
      </c>
      <c r="O19" s="140">
        <f t="shared" si="4"/>
        <v>21.85671374579227</v>
      </c>
      <c r="P19" s="140">
        <f t="shared" si="5"/>
        <v>98.105318798583511</v>
      </c>
      <c r="R19" s="140">
        <f t="shared" si="6"/>
        <v>173.05684223758854</v>
      </c>
      <c r="S19" s="140">
        <f t="shared" si="7"/>
        <v>175.99884274292347</v>
      </c>
      <c r="T19" s="140">
        <f t="shared" si="8"/>
        <v>174.52784249025601</v>
      </c>
    </row>
    <row r="20" spans="1:20" ht="13" x14ac:dyDescent="0.3">
      <c r="A20" s="47" t="str">
        <f>'Actual costs'!A20</f>
        <v>NES</v>
      </c>
      <c r="B20" s="47">
        <f>'Actual costs'!B20</f>
        <v>2018</v>
      </c>
      <c r="C20" s="48" t="str">
        <f>'Actual costs'!C20</f>
        <v>NES18</v>
      </c>
      <c r="D20" s="92">
        <f>EXP('Model coeffs'!$D$15+'Model coeffs'!$D$5*Drivers!E20+'Model coeffs'!$D$6*Drivers!I20+'Model coeffs'!$D$7*Drivers!H20)</f>
        <v>79.987585673083004</v>
      </c>
      <c r="E20" s="92">
        <f>EXP('Model coeffs'!$E$15+'Model coeffs'!$E$5*Drivers!E20+'Model coeffs'!$E$6*Drivers!I20+'Model coeffs'!$E$8*Drivers!M20)</f>
        <v>76.354317252847764</v>
      </c>
      <c r="F20" s="92">
        <f>EXP('Model coeffs'!$F$15+'Model coeffs'!$F$9*Drivers!F20+'Model coeffs'!$F$10*Drivers!J20+'Model coeffs'!$F$11*Drivers!K20)</f>
        <v>74.717775935565285</v>
      </c>
      <c r="G20" s="92">
        <f>EXP('Model coeffs'!$G$15+'Model coeffs'!$G$9*Drivers!F20+'Model coeffs'!$G$11*Drivers!K20+'Model coeffs'!$G$12*Drivers!L20)</f>
        <v>72.350996297079604</v>
      </c>
      <c r="H20" s="92">
        <f>EXP('Model coeffs'!$H$15+'Model coeffs'!$H$8*Drivers!M20+'Model coeffs'!$H$10*Drivers!J20+'Model coeffs'!$H$13*Drivers!G20)</f>
        <v>21.475250140665658</v>
      </c>
      <c r="I20" s="92">
        <f>EXP('Model coeffs'!$I$15+'Model coeffs'!$I$13*Drivers!G20+'Model coeffs'!$I$14*Drivers!O20)</f>
        <v>24.280807279158033</v>
      </c>
      <c r="J20" s="92">
        <f>EXP('Model coeffs'!$J$15+'Model coeffs'!$J$9*Drivers!F20+'Model coeffs'!$J$10*Drivers!J20+'Model coeffs'!$J$11*Drivers!K20)</f>
        <v>100.04386335211353</v>
      </c>
      <c r="K20" s="92">
        <f>EXP('Model coeffs'!$K$15+'Model coeffs'!$K$9*Drivers!F20+'Model coeffs'!$K$11*Drivers!K20+'Model coeffs'!$K$12*Drivers!L20)</f>
        <v>97.004723958579362</v>
      </c>
      <c r="M20" s="140">
        <f t="shared" si="2"/>
        <v>78.170951462965377</v>
      </c>
      <c r="N20" s="140">
        <f t="shared" si="3"/>
        <v>73.534386116322452</v>
      </c>
      <c r="O20" s="140">
        <f t="shared" si="4"/>
        <v>22.878028709911845</v>
      </c>
      <c r="P20" s="140">
        <f t="shared" si="5"/>
        <v>98.52429365534644</v>
      </c>
      <c r="R20" s="140">
        <f t="shared" si="6"/>
        <v>174.58336628919966</v>
      </c>
      <c r="S20" s="140">
        <f t="shared" si="7"/>
        <v>176.69524511831182</v>
      </c>
      <c r="T20" s="140">
        <f t="shared" si="8"/>
        <v>175.63930570375572</v>
      </c>
    </row>
    <row r="21" spans="1:20" ht="13" x14ac:dyDescent="0.3">
      <c r="A21" s="47" t="str">
        <f>'Actual costs'!A21</f>
        <v>NES</v>
      </c>
      <c r="B21" s="47">
        <f>'Actual costs'!B21</f>
        <v>2019</v>
      </c>
      <c r="C21" s="48" t="str">
        <f>'Actual costs'!C21</f>
        <v>NES19</v>
      </c>
      <c r="D21" s="92">
        <f>EXP('Model coeffs'!$D$15+'Model coeffs'!$D$5*Drivers!E21+'Model coeffs'!$D$6*Drivers!I21+'Model coeffs'!$D$7*Drivers!H21)</f>
        <v>80.317593366104873</v>
      </c>
      <c r="E21" s="92">
        <f>EXP('Model coeffs'!$E$15+'Model coeffs'!$E$5*Drivers!E21+'Model coeffs'!$E$6*Drivers!I21+'Model coeffs'!$E$8*Drivers!M21)</f>
        <v>76.493932191682106</v>
      </c>
      <c r="F21" s="92">
        <f>EXP('Model coeffs'!$F$15+'Model coeffs'!$F$9*Drivers!F21+'Model coeffs'!$F$10*Drivers!J21+'Model coeffs'!$F$11*Drivers!K21)</f>
        <v>74.995120215370605</v>
      </c>
      <c r="G21" s="92">
        <f>EXP('Model coeffs'!$G$15+'Model coeffs'!$G$9*Drivers!F21+'Model coeffs'!$G$11*Drivers!K21+'Model coeffs'!$G$12*Drivers!L21)</f>
        <v>72.526215373619067</v>
      </c>
      <c r="H21" s="92">
        <f>EXP('Model coeffs'!$H$15+'Model coeffs'!$H$8*Drivers!M21+'Model coeffs'!$H$10*Drivers!J21+'Model coeffs'!$H$13*Drivers!G21)</f>
        <v>21.412539874145139</v>
      </c>
      <c r="I21" s="92">
        <f>EXP('Model coeffs'!$I$15+'Model coeffs'!$I$13*Drivers!G21+'Model coeffs'!$I$14*Drivers!O21)</f>
        <v>24.145639270802139</v>
      </c>
      <c r="J21" s="92">
        <f>EXP('Model coeffs'!$J$15+'Model coeffs'!$J$9*Drivers!F21+'Model coeffs'!$J$10*Drivers!J21+'Model coeffs'!$J$11*Drivers!K21)</f>
        <v>100.42744835016416</v>
      </c>
      <c r="K21" s="92">
        <f>EXP('Model coeffs'!$K$15+'Model coeffs'!$K$9*Drivers!F21+'Model coeffs'!$K$11*Drivers!K21+'Model coeffs'!$K$12*Drivers!L21)</f>
        <v>97.27127070688968</v>
      </c>
      <c r="M21" s="140">
        <f t="shared" si="2"/>
        <v>78.405762778893489</v>
      </c>
      <c r="N21" s="140">
        <f t="shared" si="3"/>
        <v>73.760667794494836</v>
      </c>
      <c r="O21" s="140">
        <f t="shared" si="4"/>
        <v>22.779089572473637</v>
      </c>
      <c r="P21" s="140">
        <f t="shared" si="5"/>
        <v>98.849359528526918</v>
      </c>
      <c r="R21" s="140">
        <f t="shared" si="6"/>
        <v>174.94552014586196</v>
      </c>
      <c r="S21" s="140">
        <f t="shared" si="7"/>
        <v>177.25512230742041</v>
      </c>
      <c r="T21" s="140">
        <f t="shared" si="8"/>
        <v>176.1003212266412</v>
      </c>
    </row>
    <row r="22" spans="1:20" ht="13" x14ac:dyDescent="0.3">
      <c r="A22" s="47" t="str">
        <f>'Actual costs'!A22</f>
        <v>NWT</v>
      </c>
      <c r="B22" s="47">
        <f>'Actual costs'!B22</f>
        <v>2012</v>
      </c>
      <c r="C22" s="48" t="str">
        <f>'Actual costs'!C22</f>
        <v>NWT12</v>
      </c>
      <c r="D22" s="92">
        <f>EXP('Model coeffs'!$D$15+'Model coeffs'!$D$5*Drivers!E22+'Model coeffs'!$D$6*Drivers!I22+'Model coeffs'!$D$7*Drivers!H22)</f>
        <v>158.08056337888576</v>
      </c>
      <c r="E22" s="92">
        <f>EXP('Model coeffs'!$E$15+'Model coeffs'!$E$5*Drivers!E22+'Model coeffs'!$E$6*Drivers!I22+'Model coeffs'!$E$8*Drivers!M22)</f>
        <v>153.41705784215429</v>
      </c>
      <c r="F22" s="92">
        <f>EXP('Model coeffs'!$F$15+'Model coeffs'!$F$9*Drivers!F22+'Model coeffs'!$F$10*Drivers!J22+'Model coeffs'!$F$11*Drivers!K22)</f>
        <v>189.1054577646656</v>
      </c>
      <c r="G22" s="92">
        <f>EXP('Model coeffs'!$G$15+'Model coeffs'!$G$9*Drivers!F22+'Model coeffs'!$G$11*Drivers!K22+'Model coeffs'!$G$12*Drivers!L22)</f>
        <v>182.58343594599089</v>
      </c>
      <c r="H22" s="92">
        <f>EXP('Model coeffs'!$H$15+'Model coeffs'!$H$8*Drivers!M22+'Model coeffs'!$H$10*Drivers!J22+'Model coeffs'!$H$13*Drivers!G22)</f>
        <v>68.245696652621589</v>
      </c>
      <c r="I22" s="92">
        <f>EXP('Model coeffs'!$I$15+'Model coeffs'!$I$13*Drivers!G22+'Model coeffs'!$I$14*Drivers!O22)</f>
        <v>69.900337023904157</v>
      </c>
      <c r="J22" s="92">
        <f>EXP('Model coeffs'!$J$15+'Model coeffs'!$J$9*Drivers!F22+'Model coeffs'!$J$10*Drivers!J22+'Model coeffs'!$J$11*Drivers!K22)</f>
        <v>260.51835281685965</v>
      </c>
      <c r="K22" s="92">
        <f>EXP('Model coeffs'!$K$15+'Model coeffs'!$K$9*Drivers!F22+'Model coeffs'!$K$11*Drivers!K22+'Model coeffs'!$K$12*Drivers!L22)</f>
        <v>252.69379335437119</v>
      </c>
      <c r="M22" s="140">
        <f t="shared" si="2"/>
        <v>155.74881061052002</v>
      </c>
      <c r="N22" s="140">
        <f t="shared" si="3"/>
        <v>185.84444685532824</v>
      </c>
      <c r="O22" s="140">
        <f t="shared" si="4"/>
        <v>69.073016838262873</v>
      </c>
      <c r="P22" s="140">
        <f t="shared" si="5"/>
        <v>256.60607308561544</v>
      </c>
      <c r="R22" s="140">
        <f t="shared" si="6"/>
        <v>410.6662743041112</v>
      </c>
      <c r="S22" s="140">
        <f t="shared" si="7"/>
        <v>412.35488369613546</v>
      </c>
      <c r="T22" s="140">
        <f t="shared" si="8"/>
        <v>411.51057900012336</v>
      </c>
    </row>
    <row r="23" spans="1:20" ht="13" x14ac:dyDescent="0.3">
      <c r="A23" s="47" t="str">
        <f>'Actual costs'!A23</f>
        <v>NWT</v>
      </c>
      <c r="B23" s="47">
        <f>'Actual costs'!B23</f>
        <v>2013</v>
      </c>
      <c r="C23" s="48" t="str">
        <f>'Actual costs'!C23</f>
        <v>NWT13</v>
      </c>
      <c r="D23" s="92">
        <f>EXP('Model coeffs'!$D$15+'Model coeffs'!$D$5*Drivers!E23+'Model coeffs'!$D$6*Drivers!I23+'Model coeffs'!$D$7*Drivers!H23)</f>
        <v>158.44218597909449</v>
      </c>
      <c r="E23" s="92">
        <f>EXP('Model coeffs'!$E$15+'Model coeffs'!$E$5*Drivers!E23+'Model coeffs'!$E$6*Drivers!I23+'Model coeffs'!$E$8*Drivers!M23)</f>
        <v>153.70123656505118</v>
      </c>
      <c r="F23" s="92">
        <f>EXP('Model coeffs'!$F$15+'Model coeffs'!$F$9*Drivers!F23+'Model coeffs'!$F$10*Drivers!J23+'Model coeffs'!$F$11*Drivers!K23)</f>
        <v>193.96703187921233</v>
      </c>
      <c r="G23" s="92">
        <f>EXP('Model coeffs'!$G$15+'Model coeffs'!$G$9*Drivers!F23+'Model coeffs'!$G$11*Drivers!K23+'Model coeffs'!$G$12*Drivers!L23)</f>
        <v>186.77734874284468</v>
      </c>
      <c r="H23" s="92">
        <f>EXP('Model coeffs'!$H$15+'Model coeffs'!$H$8*Drivers!M23+'Model coeffs'!$H$10*Drivers!J23+'Model coeffs'!$H$13*Drivers!G23)</f>
        <v>58.992159743529818</v>
      </c>
      <c r="I23" s="92">
        <f>EXP('Model coeffs'!$I$15+'Model coeffs'!$I$13*Drivers!G23+'Model coeffs'!$I$14*Drivers!O23)</f>
        <v>60.572888131116578</v>
      </c>
      <c r="J23" s="92">
        <f>EXP('Model coeffs'!$J$15+'Model coeffs'!$J$9*Drivers!F23+'Model coeffs'!$J$10*Drivers!J23+'Model coeffs'!$J$11*Drivers!K23)</f>
        <v>267.00951497682706</v>
      </c>
      <c r="K23" s="92">
        <f>EXP('Model coeffs'!$K$15+'Model coeffs'!$K$9*Drivers!F23+'Model coeffs'!$K$11*Drivers!K23+'Model coeffs'!$K$12*Drivers!L23)</f>
        <v>258.40104300540742</v>
      </c>
      <c r="M23" s="140">
        <f t="shared" si="2"/>
        <v>156.07171127207283</v>
      </c>
      <c r="N23" s="140">
        <f t="shared" si="3"/>
        <v>190.3721903110285</v>
      </c>
      <c r="O23" s="140">
        <f t="shared" si="4"/>
        <v>59.782523937323198</v>
      </c>
      <c r="P23" s="140">
        <f t="shared" si="5"/>
        <v>262.70527899111721</v>
      </c>
      <c r="R23" s="140">
        <f t="shared" si="6"/>
        <v>406.22642552042458</v>
      </c>
      <c r="S23" s="140">
        <f t="shared" si="7"/>
        <v>418.77699026319004</v>
      </c>
      <c r="T23" s="140">
        <f t="shared" si="8"/>
        <v>412.50170789180731</v>
      </c>
    </row>
    <row r="24" spans="1:20" ht="13" x14ac:dyDescent="0.3">
      <c r="A24" s="47" t="str">
        <f>'Actual costs'!A24</f>
        <v>NWT</v>
      </c>
      <c r="B24" s="47">
        <f>'Actual costs'!B24</f>
        <v>2014</v>
      </c>
      <c r="C24" s="48" t="str">
        <f>'Actual costs'!C24</f>
        <v>NWT14</v>
      </c>
      <c r="D24" s="92">
        <f>EXP('Model coeffs'!$D$15+'Model coeffs'!$D$5*Drivers!E24+'Model coeffs'!$D$6*Drivers!I24+'Model coeffs'!$D$7*Drivers!H24)</f>
        <v>158.68197949064717</v>
      </c>
      <c r="E24" s="92">
        <f>EXP('Model coeffs'!$E$15+'Model coeffs'!$E$5*Drivers!E24+'Model coeffs'!$E$6*Drivers!I24+'Model coeffs'!$E$8*Drivers!M24)</f>
        <v>153.95604888978994</v>
      </c>
      <c r="F24" s="92">
        <f>EXP('Model coeffs'!$F$15+'Model coeffs'!$F$9*Drivers!F24+'Model coeffs'!$F$10*Drivers!J24+'Model coeffs'!$F$11*Drivers!K24)</f>
        <v>193.22794952394514</v>
      </c>
      <c r="G24" s="92">
        <f>EXP('Model coeffs'!$G$15+'Model coeffs'!$G$9*Drivers!F24+'Model coeffs'!$G$11*Drivers!K24+'Model coeffs'!$G$12*Drivers!L24)</f>
        <v>186.58433176315518</v>
      </c>
      <c r="H24" s="92">
        <f>EXP('Model coeffs'!$H$15+'Model coeffs'!$H$8*Drivers!M24+'Model coeffs'!$H$10*Drivers!J24+'Model coeffs'!$H$13*Drivers!G24)</f>
        <v>52.369061348881701</v>
      </c>
      <c r="I24" s="92">
        <f>EXP('Model coeffs'!$I$15+'Model coeffs'!$I$13*Drivers!G24+'Model coeffs'!$I$14*Drivers!O24)</f>
        <v>53.613541886716192</v>
      </c>
      <c r="J24" s="92">
        <f>EXP('Model coeffs'!$J$15+'Model coeffs'!$J$9*Drivers!F24+'Model coeffs'!$J$10*Drivers!J24+'Model coeffs'!$J$11*Drivers!K24)</f>
        <v>266.69479046565709</v>
      </c>
      <c r="K24" s="92">
        <f>EXP('Model coeffs'!$K$15+'Model coeffs'!$K$9*Drivers!F24+'Model coeffs'!$K$11*Drivers!K24+'Model coeffs'!$K$12*Drivers!L24)</f>
        <v>258.75613698017719</v>
      </c>
      <c r="M24" s="140">
        <f t="shared" si="2"/>
        <v>156.31901419021855</v>
      </c>
      <c r="N24" s="140">
        <f t="shared" si="3"/>
        <v>189.90614064355015</v>
      </c>
      <c r="O24" s="140">
        <f t="shared" si="4"/>
        <v>52.991301617798946</v>
      </c>
      <c r="P24" s="140">
        <f t="shared" si="5"/>
        <v>262.72546372291714</v>
      </c>
      <c r="R24" s="140">
        <f t="shared" si="6"/>
        <v>399.21645645156764</v>
      </c>
      <c r="S24" s="140">
        <f t="shared" si="7"/>
        <v>419.04447791313567</v>
      </c>
      <c r="T24" s="140">
        <f t="shared" si="8"/>
        <v>409.13046718235165</v>
      </c>
    </row>
    <row r="25" spans="1:20" ht="13" x14ac:dyDescent="0.3">
      <c r="A25" s="47" t="str">
        <f>'Actual costs'!A25</f>
        <v>NWT</v>
      </c>
      <c r="B25" s="47">
        <f>'Actual costs'!B25</f>
        <v>2015</v>
      </c>
      <c r="C25" s="48" t="str">
        <f>'Actual costs'!C25</f>
        <v>NWT15</v>
      </c>
      <c r="D25" s="92">
        <f>EXP('Model coeffs'!$D$15+'Model coeffs'!$D$5*Drivers!E25+'Model coeffs'!$D$6*Drivers!I25+'Model coeffs'!$D$7*Drivers!H25)</f>
        <v>159.22014300024159</v>
      </c>
      <c r="E25" s="92">
        <f>EXP('Model coeffs'!$E$15+'Model coeffs'!$E$5*Drivers!E25+'Model coeffs'!$E$6*Drivers!I25+'Model coeffs'!$E$8*Drivers!M25)</f>
        <v>154.24620805693439</v>
      </c>
      <c r="F25" s="92">
        <f>EXP('Model coeffs'!$F$15+'Model coeffs'!$F$9*Drivers!F25+'Model coeffs'!$F$10*Drivers!J25+'Model coeffs'!$F$11*Drivers!K25)</f>
        <v>194.77143642541952</v>
      </c>
      <c r="G25" s="92">
        <f>EXP('Model coeffs'!$G$15+'Model coeffs'!$G$9*Drivers!F25+'Model coeffs'!$G$11*Drivers!K25+'Model coeffs'!$G$12*Drivers!L25)</f>
        <v>187.52996194114243</v>
      </c>
      <c r="H25" s="92">
        <f>EXP('Model coeffs'!$H$15+'Model coeffs'!$H$8*Drivers!M25+'Model coeffs'!$H$10*Drivers!J25+'Model coeffs'!$H$13*Drivers!G25)</f>
        <v>55.837308142889938</v>
      </c>
      <c r="I25" s="92">
        <f>EXP('Model coeffs'!$I$15+'Model coeffs'!$I$13*Drivers!G25+'Model coeffs'!$I$14*Drivers!O25)</f>
        <v>57.13346340378304</v>
      </c>
      <c r="J25" s="92">
        <f>EXP('Model coeffs'!$J$15+'Model coeffs'!$J$9*Drivers!F25+'Model coeffs'!$J$10*Drivers!J25+'Model coeffs'!$J$11*Drivers!K25)</f>
        <v>269.37809969152073</v>
      </c>
      <c r="K25" s="92">
        <f>EXP('Model coeffs'!$K$15+'Model coeffs'!$K$9*Drivers!F25+'Model coeffs'!$K$11*Drivers!K25+'Model coeffs'!$K$12*Drivers!L25)</f>
        <v>260.72575020084292</v>
      </c>
      <c r="M25" s="140">
        <f t="shared" si="2"/>
        <v>156.73317552858799</v>
      </c>
      <c r="N25" s="140">
        <f t="shared" si="3"/>
        <v>191.15069918328098</v>
      </c>
      <c r="O25" s="140">
        <f t="shared" si="4"/>
        <v>56.485385773336489</v>
      </c>
      <c r="P25" s="140">
        <f t="shared" si="5"/>
        <v>265.05192494618183</v>
      </c>
      <c r="R25" s="140">
        <f t="shared" si="6"/>
        <v>404.36926048520547</v>
      </c>
      <c r="S25" s="140">
        <f t="shared" si="7"/>
        <v>421.78510047476982</v>
      </c>
      <c r="T25" s="140">
        <f t="shared" si="8"/>
        <v>413.07718047998765</v>
      </c>
    </row>
    <row r="26" spans="1:20" ht="13" x14ac:dyDescent="0.3">
      <c r="A26" s="47" t="str">
        <f>'Actual costs'!A26</f>
        <v>NWT</v>
      </c>
      <c r="B26" s="47">
        <f>'Actual costs'!B26</f>
        <v>2016</v>
      </c>
      <c r="C26" s="48" t="str">
        <f>'Actual costs'!C26</f>
        <v>NWT16</v>
      </c>
      <c r="D26" s="92">
        <f>EXP('Model coeffs'!$D$15+'Model coeffs'!$D$5*Drivers!E26+'Model coeffs'!$D$6*Drivers!I26+'Model coeffs'!$D$7*Drivers!H26)</f>
        <v>160.22889123863303</v>
      </c>
      <c r="E26" s="92">
        <f>EXP('Model coeffs'!$E$15+'Model coeffs'!$E$5*Drivers!E26+'Model coeffs'!$E$6*Drivers!I26+'Model coeffs'!$E$8*Drivers!M26)</f>
        <v>154.66776307623599</v>
      </c>
      <c r="F26" s="92">
        <f>EXP('Model coeffs'!$F$15+'Model coeffs'!$F$9*Drivers!F26+'Model coeffs'!$F$10*Drivers!J26+'Model coeffs'!$F$11*Drivers!K26)</f>
        <v>193.46990813480195</v>
      </c>
      <c r="G26" s="92">
        <f>EXP('Model coeffs'!$G$15+'Model coeffs'!$G$9*Drivers!F26+'Model coeffs'!$G$11*Drivers!K26+'Model coeffs'!$G$12*Drivers!L26)</f>
        <v>186.56278747320945</v>
      </c>
      <c r="H26" s="92">
        <f>EXP('Model coeffs'!$H$15+'Model coeffs'!$H$8*Drivers!M26+'Model coeffs'!$H$10*Drivers!J26+'Model coeffs'!$H$13*Drivers!G26)</f>
        <v>62.859847845715947</v>
      </c>
      <c r="I26" s="92">
        <f>EXP('Model coeffs'!$I$15+'Model coeffs'!$I$13*Drivers!G26+'Model coeffs'!$I$14*Drivers!O26)</f>
        <v>64.308230230927975</v>
      </c>
      <c r="J26" s="92">
        <f>EXP('Model coeffs'!$J$15+'Model coeffs'!$J$9*Drivers!F26+'Model coeffs'!$J$10*Drivers!J26+'Model coeffs'!$J$11*Drivers!K26)</f>
        <v>267.37297726336351</v>
      </c>
      <c r="K26" s="92">
        <f>EXP('Model coeffs'!$K$15+'Model coeffs'!$K$9*Drivers!F26+'Model coeffs'!$K$11*Drivers!K26+'Model coeffs'!$K$12*Drivers!L26)</f>
        <v>259.11792290314611</v>
      </c>
      <c r="M26" s="140">
        <f t="shared" si="2"/>
        <v>157.44832715743451</v>
      </c>
      <c r="N26" s="140">
        <f t="shared" si="3"/>
        <v>190.0163478040057</v>
      </c>
      <c r="O26" s="140">
        <f t="shared" si="4"/>
        <v>63.584039038321961</v>
      </c>
      <c r="P26" s="140">
        <f t="shared" si="5"/>
        <v>263.24545008325481</v>
      </c>
      <c r="R26" s="140">
        <f t="shared" si="6"/>
        <v>411.04871399976219</v>
      </c>
      <c r="S26" s="140">
        <f t="shared" si="7"/>
        <v>420.69377724068931</v>
      </c>
      <c r="T26" s="140">
        <f t="shared" si="8"/>
        <v>415.87124562022575</v>
      </c>
    </row>
    <row r="27" spans="1:20" ht="13" x14ac:dyDescent="0.3">
      <c r="A27" s="47" t="str">
        <f>'Actual costs'!A27</f>
        <v>NWT</v>
      </c>
      <c r="B27" s="47">
        <f>'Actual costs'!B27</f>
        <v>2017</v>
      </c>
      <c r="C27" s="48" t="str">
        <f>'Actual costs'!C27</f>
        <v>NWT17</v>
      </c>
      <c r="D27" s="92">
        <f>EXP('Model coeffs'!$D$15+'Model coeffs'!$D$5*Drivers!E27+'Model coeffs'!$D$6*Drivers!I27+'Model coeffs'!$D$7*Drivers!H27)</f>
        <v>161.72077723160533</v>
      </c>
      <c r="E27" s="92">
        <f>EXP('Model coeffs'!$E$15+'Model coeffs'!$E$5*Drivers!E27+'Model coeffs'!$E$6*Drivers!I27+'Model coeffs'!$E$8*Drivers!M27)</f>
        <v>156.1779397643011</v>
      </c>
      <c r="F27" s="92">
        <f>EXP('Model coeffs'!$F$15+'Model coeffs'!$F$9*Drivers!F27+'Model coeffs'!$F$10*Drivers!J27+'Model coeffs'!$F$11*Drivers!K27)</f>
        <v>197.1932805982907</v>
      </c>
      <c r="G27" s="92">
        <f>EXP('Model coeffs'!$G$15+'Model coeffs'!$G$9*Drivers!F27+'Model coeffs'!$G$11*Drivers!K27+'Model coeffs'!$G$12*Drivers!L27)</f>
        <v>190.68126262175792</v>
      </c>
      <c r="H27" s="92">
        <f>EXP('Model coeffs'!$H$15+'Model coeffs'!$H$8*Drivers!M27+'Model coeffs'!$H$10*Drivers!J27+'Model coeffs'!$H$13*Drivers!G27)</f>
        <v>64.315596633780473</v>
      </c>
      <c r="I27" s="92">
        <f>EXP('Model coeffs'!$I$15+'Model coeffs'!$I$13*Drivers!G27+'Model coeffs'!$I$14*Drivers!O27)</f>
        <v>65.942414006004512</v>
      </c>
      <c r="J27" s="92">
        <f>EXP('Model coeffs'!$J$15+'Model coeffs'!$J$9*Drivers!F27+'Model coeffs'!$J$10*Drivers!J27+'Model coeffs'!$J$11*Drivers!K27)</f>
        <v>272.68854139711425</v>
      </c>
      <c r="K27" s="92">
        <f>EXP('Model coeffs'!$K$15+'Model coeffs'!$K$9*Drivers!F27+'Model coeffs'!$K$11*Drivers!K27+'Model coeffs'!$K$12*Drivers!L27)</f>
        <v>264.91642368152799</v>
      </c>
      <c r="M27" s="140">
        <f t="shared" si="2"/>
        <v>158.9493584979532</v>
      </c>
      <c r="N27" s="140">
        <f t="shared" si="3"/>
        <v>193.93727161002431</v>
      </c>
      <c r="O27" s="140">
        <f t="shared" si="4"/>
        <v>65.129005319892485</v>
      </c>
      <c r="P27" s="140">
        <f t="shared" si="5"/>
        <v>268.80248253932109</v>
      </c>
      <c r="R27" s="140">
        <f t="shared" si="6"/>
        <v>418.01563542787</v>
      </c>
      <c r="S27" s="140">
        <f t="shared" si="7"/>
        <v>427.75184103727429</v>
      </c>
      <c r="T27" s="140">
        <f t="shared" si="8"/>
        <v>422.88373823257211</v>
      </c>
    </row>
    <row r="28" spans="1:20" ht="13" x14ac:dyDescent="0.3">
      <c r="A28" s="47" t="str">
        <f>'Actual costs'!A28</f>
        <v>NWT</v>
      </c>
      <c r="B28" s="47">
        <f>'Actual costs'!B28</f>
        <v>2018</v>
      </c>
      <c r="C28" s="48" t="str">
        <f>'Actual costs'!C28</f>
        <v>NWT18</v>
      </c>
      <c r="D28" s="92">
        <f>EXP('Model coeffs'!$D$15+'Model coeffs'!$D$5*Drivers!E28+'Model coeffs'!$D$6*Drivers!I28+'Model coeffs'!$D$7*Drivers!H28)</f>
        <v>166.1282181745014</v>
      </c>
      <c r="E28" s="92">
        <f>EXP('Model coeffs'!$E$15+'Model coeffs'!$E$5*Drivers!E28+'Model coeffs'!$E$6*Drivers!I28+'Model coeffs'!$E$8*Drivers!M28)</f>
        <v>162.18033945354108</v>
      </c>
      <c r="F28" s="92">
        <f>EXP('Model coeffs'!$F$15+'Model coeffs'!$F$9*Drivers!F28+'Model coeffs'!$F$10*Drivers!J28+'Model coeffs'!$F$11*Drivers!K28)</f>
        <v>200.20228266475098</v>
      </c>
      <c r="G28" s="92">
        <f>EXP('Model coeffs'!$G$15+'Model coeffs'!$G$9*Drivers!F28+'Model coeffs'!$G$11*Drivers!K28+'Model coeffs'!$G$12*Drivers!L28)</f>
        <v>194.12478339700493</v>
      </c>
      <c r="H28" s="92">
        <f>EXP('Model coeffs'!$H$15+'Model coeffs'!$H$8*Drivers!M28+'Model coeffs'!$H$10*Drivers!J28+'Model coeffs'!$H$13*Drivers!G28)</f>
        <v>64.449971445109767</v>
      </c>
      <c r="I28" s="92">
        <f>EXP('Model coeffs'!$I$15+'Model coeffs'!$I$13*Drivers!G28+'Model coeffs'!$I$14*Drivers!O28)</f>
        <v>66.178806405237538</v>
      </c>
      <c r="J28" s="92">
        <f>EXP('Model coeffs'!$J$15+'Model coeffs'!$J$9*Drivers!F28+'Model coeffs'!$J$10*Drivers!J28+'Model coeffs'!$J$11*Drivers!K28)</f>
        <v>277.0968208968178</v>
      </c>
      <c r="K28" s="92">
        <f>EXP('Model coeffs'!$K$15+'Model coeffs'!$K$9*Drivers!F28+'Model coeffs'!$K$11*Drivers!K28+'Model coeffs'!$K$12*Drivers!L28)</f>
        <v>269.85291514749099</v>
      </c>
      <c r="M28" s="140">
        <f t="shared" si="2"/>
        <v>164.15427881402124</v>
      </c>
      <c r="N28" s="140">
        <f t="shared" si="3"/>
        <v>197.16353303087794</v>
      </c>
      <c r="O28" s="140">
        <f t="shared" si="4"/>
        <v>65.31438892517366</v>
      </c>
      <c r="P28" s="140">
        <f t="shared" si="5"/>
        <v>273.4748680221544</v>
      </c>
      <c r="R28" s="140">
        <f t="shared" si="6"/>
        <v>426.63220077007287</v>
      </c>
      <c r="S28" s="140">
        <f t="shared" si="7"/>
        <v>437.62914683617566</v>
      </c>
      <c r="T28" s="140">
        <f t="shared" si="8"/>
        <v>432.1306738031243</v>
      </c>
    </row>
    <row r="29" spans="1:20" ht="13" x14ac:dyDescent="0.3">
      <c r="A29" s="47" t="str">
        <f>'Actual costs'!A29</f>
        <v>NWT</v>
      </c>
      <c r="B29" s="47">
        <f>'Actual costs'!B29</f>
        <v>2019</v>
      </c>
      <c r="C29" s="48" t="str">
        <f>'Actual costs'!C29</f>
        <v>NWT19</v>
      </c>
      <c r="D29" s="92">
        <f>EXP('Model coeffs'!$D$15+'Model coeffs'!$D$5*Drivers!E29+'Model coeffs'!$D$6*Drivers!I29+'Model coeffs'!$D$7*Drivers!H29)</f>
        <v>171.42528683625966</v>
      </c>
      <c r="E29" s="92">
        <f>EXP('Model coeffs'!$E$15+'Model coeffs'!$E$5*Drivers!E29+'Model coeffs'!$E$6*Drivers!I29+'Model coeffs'!$E$8*Drivers!M29)</f>
        <v>172.79995108408482</v>
      </c>
      <c r="F29" s="92">
        <f>EXP('Model coeffs'!$F$15+'Model coeffs'!$F$9*Drivers!F29+'Model coeffs'!$F$10*Drivers!J29+'Model coeffs'!$F$11*Drivers!K29)</f>
        <v>201.8340608824146</v>
      </c>
      <c r="G29" s="92">
        <f>EXP('Model coeffs'!$G$15+'Model coeffs'!$G$9*Drivers!F29+'Model coeffs'!$G$11*Drivers!K29+'Model coeffs'!$G$12*Drivers!L29)</f>
        <v>195.77312174269653</v>
      </c>
      <c r="H29" s="92">
        <f>EXP('Model coeffs'!$H$15+'Model coeffs'!$H$8*Drivers!M29+'Model coeffs'!$H$10*Drivers!J29+'Model coeffs'!$H$13*Drivers!G29)</f>
        <v>66.930823196797419</v>
      </c>
      <c r="I29" s="92">
        <f>EXP('Model coeffs'!$I$15+'Model coeffs'!$I$13*Drivers!G29+'Model coeffs'!$I$14*Drivers!O29)</f>
        <v>68.706224260251048</v>
      </c>
      <c r="J29" s="92">
        <f>EXP('Model coeffs'!$J$15+'Model coeffs'!$J$9*Drivers!F29+'Model coeffs'!$J$10*Drivers!J29+'Model coeffs'!$J$11*Drivers!K29)</f>
        <v>279.66474846039046</v>
      </c>
      <c r="K29" s="92">
        <f>EXP('Model coeffs'!$K$15+'Model coeffs'!$K$9*Drivers!F29+'Model coeffs'!$K$11*Drivers!K29+'Model coeffs'!$K$12*Drivers!L29)</f>
        <v>272.44640565921543</v>
      </c>
      <c r="M29" s="140">
        <f t="shared" si="2"/>
        <v>172.11261896017226</v>
      </c>
      <c r="N29" s="140">
        <f t="shared" si="3"/>
        <v>198.80359131255557</v>
      </c>
      <c r="O29" s="140">
        <f t="shared" si="4"/>
        <v>67.818523728524241</v>
      </c>
      <c r="P29" s="140">
        <f t="shared" si="5"/>
        <v>276.05557705980294</v>
      </c>
      <c r="R29" s="140">
        <f t="shared" si="6"/>
        <v>438.73473400125204</v>
      </c>
      <c r="S29" s="140">
        <f t="shared" si="7"/>
        <v>448.1681960199752</v>
      </c>
      <c r="T29" s="140">
        <f t="shared" si="8"/>
        <v>443.45146501061362</v>
      </c>
    </row>
    <row r="30" spans="1:20" ht="13" x14ac:dyDescent="0.3">
      <c r="A30" s="47" t="str">
        <f>'Actual costs'!A30</f>
        <v>SRN</v>
      </c>
      <c r="B30" s="47">
        <f>'Actual costs'!B30</f>
        <v>2012</v>
      </c>
      <c r="C30" s="48" t="str">
        <f>'Actual costs'!C30</f>
        <v>SRN12</v>
      </c>
      <c r="D30" s="92">
        <f>EXP('Model coeffs'!$D$15+'Model coeffs'!$D$5*Drivers!E30+'Model coeffs'!$D$6*Drivers!I30+'Model coeffs'!$D$7*Drivers!H30)</f>
        <v>143.69810546397795</v>
      </c>
      <c r="E30" s="92">
        <f>EXP('Model coeffs'!$E$15+'Model coeffs'!$E$5*Drivers!E30+'Model coeffs'!$E$6*Drivers!I30+'Model coeffs'!$E$8*Drivers!M30)</f>
        <v>150.48190946156168</v>
      </c>
      <c r="F30" s="92">
        <f>EXP('Model coeffs'!$F$15+'Model coeffs'!$F$9*Drivers!F30+'Model coeffs'!$F$10*Drivers!J30+'Model coeffs'!$F$11*Drivers!K30)</f>
        <v>105.81108833118759</v>
      </c>
      <c r="G30" s="92">
        <f>EXP('Model coeffs'!$G$15+'Model coeffs'!$G$9*Drivers!F30+'Model coeffs'!$G$11*Drivers!K30+'Model coeffs'!$G$12*Drivers!L30)</f>
        <v>106.90223560122882</v>
      </c>
      <c r="H30" s="92">
        <f>EXP('Model coeffs'!$H$15+'Model coeffs'!$H$8*Drivers!M30+'Model coeffs'!$H$10*Drivers!J30+'Model coeffs'!$H$13*Drivers!G30)</f>
        <v>33.856183780615751</v>
      </c>
      <c r="I30" s="92">
        <f>EXP('Model coeffs'!$I$15+'Model coeffs'!$I$13*Drivers!G30+'Model coeffs'!$I$14*Drivers!O30)</f>
        <v>31.494893940336379</v>
      </c>
      <c r="J30" s="92">
        <f>EXP('Model coeffs'!$J$15+'Model coeffs'!$J$9*Drivers!F30+'Model coeffs'!$J$10*Drivers!J30+'Model coeffs'!$J$11*Drivers!K30)</f>
        <v>141.79841066028175</v>
      </c>
      <c r="K30" s="92">
        <f>EXP('Model coeffs'!$K$15+'Model coeffs'!$K$9*Drivers!F30+'Model coeffs'!$K$11*Drivers!K30+'Model coeffs'!$K$12*Drivers!L30)</f>
        <v>142.81049630940544</v>
      </c>
      <c r="M30" s="140">
        <f t="shared" si="2"/>
        <v>147.09000746276982</v>
      </c>
      <c r="N30" s="140">
        <f t="shared" si="3"/>
        <v>106.35666196620821</v>
      </c>
      <c r="O30" s="140">
        <f t="shared" si="4"/>
        <v>32.675538860476067</v>
      </c>
      <c r="P30" s="140">
        <f t="shared" si="5"/>
        <v>142.30445348484358</v>
      </c>
      <c r="R30" s="140">
        <f t="shared" si="6"/>
        <v>286.12220828945408</v>
      </c>
      <c r="S30" s="140">
        <f t="shared" si="7"/>
        <v>289.39446094761342</v>
      </c>
      <c r="T30" s="140">
        <f t="shared" si="8"/>
        <v>287.75833461853375</v>
      </c>
    </row>
    <row r="31" spans="1:20" ht="13" x14ac:dyDescent="0.3">
      <c r="A31" s="47" t="str">
        <f>'Actual costs'!A31</f>
        <v>SRN</v>
      </c>
      <c r="B31" s="47">
        <f>'Actual costs'!B31</f>
        <v>2013</v>
      </c>
      <c r="C31" s="48" t="str">
        <f>'Actual costs'!C31</f>
        <v>SRN13</v>
      </c>
      <c r="D31" s="92">
        <f>EXP('Model coeffs'!$D$15+'Model coeffs'!$D$5*Drivers!E31+'Model coeffs'!$D$6*Drivers!I31+'Model coeffs'!$D$7*Drivers!H31)</f>
        <v>145.07527627316313</v>
      </c>
      <c r="E31" s="92">
        <f>EXP('Model coeffs'!$E$15+'Model coeffs'!$E$5*Drivers!E31+'Model coeffs'!$E$6*Drivers!I31+'Model coeffs'!$E$8*Drivers!M31)</f>
        <v>151.10696317202681</v>
      </c>
      <c r="F31" s="92">
        <f>EXP('Model coeffs'!$F$15+'Model coeffs'!$F$9*Drivers!F31+'Model coeffs'!$F$10*Drivers!J31+'Model coeffs'!$F$11*Drivers!K31)</f>
        <v>110.57671612420641</v>
      </c>
      <c r="G31" s="92">
        <f>EXP('Model coeffs'!$G$15+'Model coeffs'!$G$9*Drivers!F31+'Model coeffs'!$G$11*Drivers!K31+'Model coeffs'!$G$12*Drivers!L31)</f>
        <v>111.24905438076533</v>
      </c>
      <c r="H31" s="92">
        <f>EXP('Model coeffs'!$H$15+'Model coeffs'!$H$8*Drivers!M31+'Model coeffs'!$H$10*Drivers!J31+'Model coeffs'!$H$13*Drivers!G31)</f>
        <v>32.682811580343461</v>
      </c>
      <c r="I31" s="92">
        <f>EXP('Model coeffs'!$I$15+'Model coeffs'!$I$13*Drivers!G31+'Model coeffs'!$I$14*Drivers!O31)</f>
        <v>30.647455251839641</v>
      </c>
      <c r="J31" s="92">
        <f>EXP('Model coeffs'!$J$15+'Model coeffs'!$J$9*Drivers!F31+'Model coeffs'!$J$10*Drivers!J31+'Model coeffs'!$J$11*Drivers!K31)</f>
        <v>148.160805526074</v>
      </c>
      <c r="K31" s="92">
        <f>EXP('Model coeffs'!$K$15+'Model coeffs'!$K$9*Drivers!F31+'Model coeffs'!$K$11*Drivers!K31+'Model coeffs'!$K$12*Drivers!L31)</f>
        <v>148.67156348444814</v>
      </c>
      <c r="M31" s="140">
        <f t="shared" si="2"/>
        <v>148.09111972259495</v>
      </c>
      <c r="N31" s="140">
        <f t="shared" si="3"/>
        <v>110.91288525248586</v>
      </c>
      <c r="O31" s="140">
        <f t="shared" si="4"/>
        <v>31.66513341609155</v>
      </c>
      <c r="P31" s="140">
        <f t="shared" si="5"/>
        <v>148.41618450526107</v>
      </c>
      <c r="R31" s="140">
        <f t="shared" si="6"/>
        <v>290.6691383911724</v>
      </c>
      <c r="S31" s="140">
        <f t="shared" si="7"/>
        <v>296.50730422785603</v>
      </c>
      <c r="T31" s="140">
        <f t="shared" si="8"/>
        <v>293.58822130951421</v>
      </c>
    </row>
    <row r="32" spans="1:20" ht="13" x14ac:dyDescent="0.3">
      <c r="A32" s="47" t="str">
        <f>'Actual costs'!A32</f>
        <v>SRN</v>
      </c>
      <c r="B32" s="47">
        <f>'Actual costs'!B32</f>
        <v>2014</v>
      </c>
      <c r="C32" s="48" t="str">
        <f>'Actual costs'!C32</f>
        <v>SRN14</v>
      </c>
      <c r="D32" s="92">
        <f>EXP('Model coeffs'!$D$15+'Model coeffs'!$D$5*Drivers!E32+'Model coeffs'!$D$6*Drivers!I32+'Model coeffs'!$D$7*Drivers!H32)</f>
        <v>146.16771967481705</v>
      </c>
      <c r="E32" s="92">
        <f>EXP('Model coeffs'!$E$15+'Model coeffs'!$E$5*Drivers!E32+'Model coeffs'!$E$6*Drivers!I32+'Model coeffs'!$E$8*Drivers!M32)</f>
        <v>152.12234276393821</v>
      </c>
      <c r="F32" s="92">
        <f>EXP('Model coeffs'!$F$15+'Model coeffs'!$F$9*Drivers!F32+'Model coeffs'!$F$10*Drivers!J32+'Model coeffs'!$F$11*Drivers!K32)</f>
        <v>111.48390896520802</v>
      </c>
      <c r="G32" s="92">
        <f>EXP('Model coeffs'!$G$15+'Model coeffs'!$G$9*Drivers!F32+'Model coeffs'!$G$11*Drivers!K32+'Model coeffs'!$G$12*Drivers!L32)</f>
        <v>111.58453070186846</v>
      </c>
      <c r="H32" s="92">
        <f>EXP('Model coeffs'!$H$15+'Model coeffs'!$H$8*Drivers!M32+'Model coeffs'!$H$10*Drivers!J32+'Model coeffs'!$H$13*Drivers!G32)</f>
        <v>37.896401025957665</v>
      </c>
      <c r="I32" s="92">
        <f>EXP('Model coeffs'!$I$15+'Model coeffs'!$I$13*Drivers!G32+'Model coeffs'!$I$14*Drivers!O32)</f>
        <v>35.483122865102558</v>
      </c>
      <c r="J32" s="92">
        <f>EXP('Model coeffs'!$J$15+'Model coeffs'!$J$9*Drivers!F32+'Model coeffs'!$J$10*Drivers!J32+'Model coeffs'!$J$11*Drivers!K32)</f>
        <v>149.67520843711992</v>
      </c>
      <c r="K32" s="92">
        <f>EXP('Model coeffs'!$K$15+'Model coeffs'!$K$9*Drivers!F32+'Model coeffs'!$K$11*Drivers!K32+'Model coeffs'!$K$12*Drivers!L32)</f>
        <v>149.53680935892791</v>
      </c>
      <c r="M32" s="140">
        <f t="shared" si="2"/>
        <v>149.14503121937764</v>
      </c>
      <c r="N32" s="140">
        <f t="shared" si="3"/>
        <v>111.53421983353823</v>
      </c>
      <c r="O32" s="140">
        <f t="shared" si="4"/>
        <v>36.689761945530108</v>
      </c>
      <c r="P32" s="140">
        <f t="shared" si="5"/>
        <v>149.6060088980239</v>
      </c>
      <c r="R32" s="140">
        <f t="shared" si="6"/>
        <v>297.36901299844601</v>
      </c>
      <c r="S32" s="140">
        <f t="shared" si="7"/>
        <v>298.75104011740154</v>
      </c>
      <c r="T32" s="140">
        <f t="shared" si="8"/>
        <v>298.06002655792378</v>
      </c>
    </row>
    <row r="33" spans="1:20" ht="13" x14ac:dyDescent="0.3">
      <c r="A33" s="47" t="str">
        <f>'Actual costs'!A33</f>
        <v>SRN</v>
      </c>
      <c r="B33" s="47">
        <f>'Actual costs'!B33</f>
        <v>2015</v>
      </c>
      <c r="C33" s="48" t="str">
        <f>'Actual costs'!C33</f>
        <v>SRN15</v>
      </c>
      <c r="D33" s="92">
        <f>EXP('Model coeffs'!$D$15+'Model coeffs'!$D$5*Drivers!E33+'Model coeffs'!$D$6*Drivers!I33+'Model coeffs'!$D$7*Drivers!H33)</f>
        <v>146.65623535143422</v>
      </c>
      <c r="E33" s="92">
        <f>EXP('Model coeffs'!$E$15+'Model coeffs'!$E$5*Drivers!E33+'Model coeffs'!$E$6*Drivers!I33+'Model coeffs'!$E$8*Drivers!M33)</f>
        <v>152.54819223092608</v>
      </c>
      <c r="F33" s="92">
        <f>EXP('Model coeffs'!$F$15+'Model coeffs'!$F$9*Drivers!F33+'Model coeffs'!$F$10*Drivers!J33+'Model coeffs'!$F$11*Drivers!K33)</f>
        <v>112.3658103289071</v>
      </c>
      <c r="G33" s="92">
        <f>EXP('Model coeffs'!$G$15+'Model coeffs'!$G$9*Drivers!F33+'Model coeffs'!$G$11*Drivers!K33+'Model coeffs'!$G$12*Drivers!L33)</f>
        <v>112.24455285142822</v>
      </c>
      <c r="H33" s="92">
        <f>EXP('Model coeffs'!$H$15+'Model coeffs'!$H$8*Drivers!M33+'Model coeffs'!$H$10*Drivers!J33+'Model coeffs'!$H$13*Drivers!G33)</f>
        <v>39.145493577203339</v>
      </c>
      <c r="I33" s="92">
        <f>EXP('Model coeffs'!$I$15+'Model coeffs'!$I$13*Drivers!G33+'Model coeffs'!$I$14*Drivers!O33)</f>
        <v>36.658368643505383</v>
      </c>
      <c r="J33" s="92">
        <f>EXP('Model coeffs'!$J$15+'Model coeffs'!$J$9*Drivers!F33+'Model coeffs'!$J$10*Drivers!J33+'Model coeffs'!$J$11*Drivers!K33)</f>
        <v>150.85208945572268</v>
      </c>
      <c r="K33" s="92">
        <f>EXP('Model coeffs'!$K$15+'Model coeffs'!$K$9*Drivers!F33+'Model coeffs'!$K$11*Drivers!K33+'Model coeffs'!$K$12*Drivers!L33)</f>
        <v>150.45335863003427</v>
      </c>
      <c r="M33" s="140">
        <f t="shared" si="2"/>
        <v>149.60221379118013</v>
      </c>
      <c r="N33" s="140">
        <f t="shared" si="3"/>
        <v>112.30518159016766</v>
      </c>
      <c r="O33" s="140">
        <f t="shared" si="4"/>
        <v>37.901931110354361</v>
      </c>
      <c r="P33" s="140">
        <f t="shared" si="5"/>
        <v>150.65272404287848</v>
      </c>
      <c r="R33" s="140">
        <f t="shared" si="6"/>
        <v>299.80932649170217</v>
      </c>
      <c r="S33" s="140">
        <f t="shared" si="7"/>
        <v>300.25493783405864</v>
      </c>
      <c r="T33" s="140">
        <f t="shared" si="8"/>
        <v>300.03213216288043</v>
      </c>
    </row>
    <row r="34" spans="1:20" ht="13" x14ac:dyDescent="0.3">
      <c r="A34" s="47" t="str">
        <f>'Actual costs'!A34</f>
        <v>SRN</v>
      </c>
      <c r="B34" s="47">
        <f>'Actual costs'!B34</f>
        <v>2016</v>
      </c>
      <c r="C34" s="48" t="str">
        <f>'Actual costs'!C34</f>
        <v>SRN16</v>
      </c>
      <c r="D34" s="92">
        <f>EXP('Model coeffs'!$D$15+'Model coeffs'!$D$5*Drivers!E34+'Model coeffs'!$D$6*Drivers!I34+'Model coeffs'!$D$7*Drivers!H34)</f>
        <v>147.61223832136818</v>
      </c>
      <c r="E34" s="92">
        <f>EXP('Model coeffs'!$E$15+'Model coeffs'!$E$5*Drivers!E34+'Model coeffs'!$E$6*Drivers!I34+'Model coeffs'!$E$8*Drivers!M34)</f>
        <v>153.11953492984273</v>
      </c>
      <c r="F34" s="92">
        <f>EXP('Model coeffs'!$F$15+'Model coeffs'!$F$9*Drivers!F34+'Model coeffs'!$F$10*Drivers!J34+'Model coeffs'!$F$11*Drivers!K34)</f>
        <v>113.23754564576446</v>
      </c>
      <c r="G34" s="92">
        <f>EXP('Model coeffs'!$G$15+'Model coeffs'!$G$9*Drivers!F34+'Model coeffs'!$G$11*Drivers!K34+'Model coeffs'!$G$12*Drivers!L34)</f>
        <v>113.53063949878781</v>
      </c>
      <c r="H34" s="92">
        <f>EXP('Model coeffs'!$H$15+'Model coeffs'!$H$8*Drivers!M34+'Model coeffs'!$H$10*Drivers!J34+'Model coeffs'!$H$13*Drivers!G34)</f>
        <v>41.536198777302438</v>
      </c>
      <c r="I34" s="92">
        <f>EXP('Model coeffs'!$I$15+'Model coeffs'!$I$13*Drivers!G34+'Model coeffs'!$I$14*Drivers!O34)</f>
        <v>38.949660593117621</v>
      </c>
      <c r="J34" s="92">
        <f>EXP('Model coeffs'!$J$15+'Model coeffs'!$J$9*Drivers!F34+'Model coeffs'!$J$10*Drivers!J34+'Model coeffs'!$J$11*Drivers!K34)</f>
        <v>152.04326950110737</v>
      </c>
      <c r="K34" s="92">
        <f>EXP('Model coeffs'!$K$15+'Model coeffs'!$K$9*Drivers!F34+'Model coeffs'!$K$11*Drivers!K34+'Model coeffs'!$K$12*Drivers!L34)</f>
        <v>152.12231288096473</v>
      </c>
      <c r="M34" s="140">
        <f t="shared" si="2"/>
        <v>150.36588662560547</v>
      </c>
      <c r="N34" s="140">
        <f t="shared" si="3"/>
        <v>113.38409257227613</v>
      </c>
      <c r="O34" s="140">
        <f t="shared" si="4"/>
        <v>40.242929685210029</v>
      </c>
      <c r="P34" s="140">
        <f t="shared" si="5"/>
        <v>152.08279119103605</v>
      </c>
      <c r="R34" s="140">
        <f t="shared" si="6"/>
        <v>303.99290888309162</v>
      </c>
      <c r="S34" s="140">
        <f t="shared" si="7"/>
        <v>302.44867781664152</v>
      </c>
      <c r="T34" s="140">
        <f t="shared" si="8"/>
        <v>303.22079334986654</v>
      </c>
    </row>
    <row r="35" spans="1:20" ht="13" x14ac:dyDescent="0.3">
      <c r="A35" s="47" t="str">
        <f>'Actual costs'!A35</f>
        <v>SRN</v>
      </c>
      <c r="B35" s="47">
        <f>'Actual costs'!B35</f>
        <v>2017</v>
      </c>
      <c r="C35" s="48" t="str">
        <f>'Actual costs'!C35</f>
        <v>SRN17</v>
      </c>
      <c r="D35" s="92">
        <f>EXP('Model coeffs'!$D$15+'Model coeffs'!$D$5*Drivers!E35+'Model coeffs'!$D$6*Drivers!I35+'Model coeffs'!$D$7*Drivers!H35)</f>
        <v>150.81727625876735</v>
      </c>
      <c r="E35" s="92">
        <f>EXP('Model coeffs'!$E$15+'Model coeffs'!$E$5*Drivers!E35+'Model coeffs'!$E$6*Drivers!I35+'Model coeffs'!$E$8*Drivers!M35)</f>
        <v>157.75492490610566</v>
      </c>
      <c r="F35" s="92">
        <f>EXP('Model coeffs'!$F$15+'Model coeffs'!$F$9*Drivers!F35+'Model coeffs'!$F$10*Drivers!J35+'Model coeffs'!$F$11*Drivers!K35)</f>
        <v>114.91210447530196</v>
      </c>
      <c r="G35" s="92">
        <f>EXP('Model coeffs'!$G$15+'Model coeffs'!$G$9*Drivers!F35+'Model coeffs'!$G$11*Drivers!K35+'Model coeffs'!$G$12*Drivers!L35)</f>
        <v>114.59129520525461</v>
      </c>
      <c r="H35" s="92">
        <f>EXP('Model coeffs'!$H$15+'Model coeffs'!$H$8*Drivers!M35+'Model coeffs'!$H$10*Drivers!J35+'Model coeffs'!$H$13*Drivers!G35)</f>
        <v>40.507131390251715</v>
      </c>
      <c r="I35" s="92">
        <f>EXP('Model coeffs'!$I$15+'Model coeffs'!$I$13*Drivers!G35+'Model coeffs'!$I$14*Drivers!O35)</f>
        <v>37.885840270967932</v>
      </c>
      <c r="J35" s="92">
        <f>EXP('Model coeffs'!$J$15+'Model coeffs'!$J$9*Drivers!F35+'Model coeffs'!$J$10*Drivers!J35+'Model coeffs'!$J$11*Drivers!K35)</f>
        <v>154.30693453340683</v>
      </c>
      <c r="K35" s="92">
        <f>EXP('Model coeffs'!$K$15+'Model coeffs'!$K$9*Drivers!F35+'Model coeffs'!$K$11*Drivers!K35+'Model coeffs'!$K$12*Drivers!L35)</f>
        <v>153.68693046848114</v>
      </c>
      <c r="M35" s="140">
        <f t="shared" si="2"/>
        <v>154.28610058243652</v>
      </c>
      <c r="N35" s="140">
        <f t="shared" si="3"/>
        <v>114.75169984027829</v>
      </c>
      <c r="O35" s="140">
        <f t="shared" si="4"/>
        <v>39.196485830609824</v>
      </c>
      <c r="P35" s="140">
        <f t="shared" si="5"/>
        <v>153.99693250094398</v>
      </c>
      <c r="R35" s="140">
        <f t="shared" si="6"/>
        <v>308.23428625332463</v>
      </c>
      <c r="S35" s="140">
        <f t="shared" si="7"/>
        <v>308.28303308338047</v>
      </c>
      <c r="T35" s="140">
        <f t="shared" si="8"/>
        <v>308.25865966835255</v>
      </c>
    </row>
    <row r="36" spans="1:20" ht="13" x14ac:dyDescent="0.3">
      <c r="A36" s="47" t="str">
        <f>'Actual costs'!A36</f>
        <v>SRN</v>
      </c>
      <c r="B36" s="47">
        <f>'Actual costs'!B36</f>
        <v>2018</v>
      </c>
      <c r="C36" s="48" t="str">
        <f>'Actual costs'!C36</f>
        <v>SRN18</v>
      </c>
      <c r="D36" s="92">
        <f>EXP('Model coeffs'!$D$15+'Model coeffs'!$D$5*Drivers!E36+'Model coeffs'!$D$6*Drivers!I36+'Model coeffs'!$D$7*Drivers!H36)</f>
        <v>153.48588356320516</v>
      </c>
      <c r="E36" s="92">
        <f>EXP('Model coeffs'!$E$15+'Model coeffs'!$E$5*Drivers!E36+'Model coeffs'!$E$6*Drivers!I36+'Model coeffs'!$E$8*Drivers!M36)</f>
        <v>162.04701144076932</v>
      </c>
      <c r="F36" s="92">
        <f>EXP('Model coeffs'!$F$15+'Model coeffs'!$F$9*Drivers!F36+'Model coeffs'!$F$10*Drivers!J36+'Model coeffs'!$F$11*Drivers!K36)</f>
        <v>115.9714913573543</v>
      </c>
      <c r="G36" s="92">
        <f>EXP('Model coeffs'!$G$15+'Model coeffs'!$G$9*Drivers!F36+'Model coeffs'!$G$11*Drivers!K36+'Model coeffs'!$G$12*Drivers!L36)</f>
        <v>115.46190845473495</v>
      </c>
      <c r="H36" s="92">
        <f>EXP('Model coeffs'!$H$15+'Model coeffs'!$H$8*Drivers!M36+'Model coeffs'!$H$10*Drivers!J36+'Model coeffs'!$H$13*Drivers!G36)</f>
        <v>40.112472954652091</v>
      </c>
      <c r="I36" s="92">
        <f>EXP('Model coeffs'!$I$15+'Model coeffs'!$I$13*Drivers!G36+'Model coeffs'!$I$14*Drivers!O36)</f>
        <v>37.698824819442798</v>
      </c>
      <c r="J36" s="92">
        <f>EXP('Model coeffs'!$J$15+'Model coeffs'!$J$9*Drivers!F36+'Model coeffs'!$J$10*Drivers!J36+'Model coeffs'!$J$11*Drivers!K36)</f>
        <v>155.95272084675625</v>
      </c>
      <c r="K36" s="92">
        <f>EXP('Model coeffs'!$K$15+'Model coeffs'!$K$9*Drivers!F36+'Model coeffs'!$K$11*Drivers!K36+'Model coeffs'!$K$12*Drivers!L36)</f>
        <v>155.10968632883132</v>
      </c>
      <c r="M36" s="140">
        <f t="shared" si="2"/>
        <v>157.76644750198724</v>
      </c>
      <c r="N36" s="140">
        <f t="shared" si="3"/>
        <v>115.71669990604462</v>
      </c>
      <c r="O36" s="140">
        <f t="shared" si="4"/>
        <v>38.905648887047448</v>
      </c>
      <c r="P36" s="140">
        <f t="shared" si="5"/>
        <v>155.53120358779378</v>
      </c>
      <c r="R36" s="140">
        <f t="shared" si="6"/>
        <v>312.38879629507932</v>
      </c>
      <c r="S36" s="140">
        <f t="shared" si="7"/>
        <v>313.29765108978103</v>
      </c>
      <c r="T36" s="140">
        <f t="shared" si="8"/>
        <v>312.84322369243017</v>
      </c>
    </row>
    <row r="37" spans="1:20" ht="13" x14ac:dyDescent="0.3">
      <c r="A37" s="47" t="str">
        <f>'Actual costs'!A37</f>
        <v>SRN</v>
      </c>
      <c r="B37" s="47">
        <f>'Actual costs'!B37</f>
        <v>2019</v>
      </c>
      <c r="C37" s="48" t="str">
        <f>'Actual costs'!C37</f>
        <v>SRN19</v>
      </c>
      <c r="D37" s="92">
        <f>EXP('Model coeffs'!$D$15+'Model coeffs'!$D$5*Drivers!E37+'Model coeffs'!$D$6*Drivers!I37+'Model coeffs'!$D$7*Drivers!H37)</f>
        <v>156.0364929377748</v>
      </c>
      <c r="E37" s="92">
        <f>EXP('Model coeffs'!$E$15+'Model coeffs'!$E$5*Drivers!E37+'Model coeffs'!$E$6*Drivers!I37+'Model coeffs'!$E$8*Drivers!M37)</f>
        <v>165.62098973756136</v>
      </c>
      <c r="F37" s="92">
        <f>EXP('Model coeffs'!$F$15+'Model coeffs'!$F$9*Drivers!F37+'Model coeffs'!$F$10*Drivers!J37+'Model coeffs'!$F$11*Drivers!K37)</f>
        <v>116.29321014621462</v>
      </c>
      <c r="G37" s="92">
        <f>EXP('Model coeffs'!$G$15+'Model coeffs'!$G$9*Drivers!F37+'Model coeffs'!$G$11*Drivers!K37+'Model coeffs'!$G$12*Drivers!L37)</f>
        <v>116.75718620441236</v>
      </c>
      <c r="H37" s="92">
        <f>EXP('Model coeffs'!$H$15+'Model coeffs'!$H$8*Drivers!M37+'Model coeffs'!$H$10*Drivers!J37+'Model coeffs'!$H$13*Drivers!G37)</f>
        <v>39.057550529692648</v>
      </c>
      <c r="I37" s="92">
        <f>EXP('Model coeffs'!$I$15+'Model coeffs'!$I$13*Drivers!G37+'Model coeffs'!$I$14*Drivers!O37)</f>
        <v>36.724446240255155</v>
      </c>
      <c r="J37" s="92">
        <f>EXP('Model coeffs'!$J$15+'Model coeffs'!$J$9*Drivers!F37+'Model coeffs'!$J$10*Drivers!J37+'Model coeffs'!$J$11*Drivers!K37)</f>
        <v>156.41923133435157</v>
      </c>
      <c r="K37" s="92">
        <f>EXP('Model coeffs'!$K$15+'Model coeffs'!$K$9*Drivers!F37+'Model coeffs'!$K$11*Drivers!K37+'Model coeffs'!$K$12*Drivers!L37)</f>
        <v>156.70096417473255</v>
      </c>
      <c r="M37" s="140">
        <f t="shared" si="2"/>
        <v>160.82874133766808</v>
      </c>
      <c r="N37" s="140">
        <f t="shared" si="3"/>
        <v>116.52519817531349</v>
      </c>
      <c r="O37" s="140">
        <f t="shared" si="4"/>
        <v>37.890998384973898</v>
      </c>
      <c r="P37" s="140">
        <f t="shared" si="5"/>
        <v>156.56009775454206</v>
      </c>
      <c r="R37" s="140">
        <f t="shared" si="6"/>
        <v>315.24493789795548</v>
      </c>
      <c r="S37" s="140">
        <f t="shared" si="7"/>
        <v>317.38883909221011</v>
      </c>
      <c r="T37" s="140">
        <f t="shared" si="8"/>
        <v>316.31688849508282</v>
      </c>
    </row>
    <row r="38" spans="1:20" ht="13" x14ac:dyDescent="0.3">
      <c r="A38" s="47" t="str">
        <f>'Actual costs'!A38</f>
        <v>SVT</v>
      </c>
      <c r="B38" s="47">
        <f>'Actual costs'!B38</f>
        <v>2012</v>
      </c>
      <c r="C38" s="48" t="str">
        <f>'Actual costs'!C38</f>
        <v>SVT12</v>
      </c>
      <c r="D38" s="92">
        <f>EXP('Model coeffs'!$D$15+'Model coeffs'!$D$5*Drivers!E38+'Model coeffs'!$D$6*Drivers!I38+'Model coeffs'!$D$7*Drivers!H38)</f>
        <v>187.0470431696294</v>
      </c>
      <c r="E38" s="92">
        <f>EXP('Model coeffs'!$E$15+'Model coeffs'!$E$5*Drivers!E38+'Model coeffs'!$E$6*Drivers!I38+'Model coeffs'!$E$8*Drivers!M38)</f>
        <v>183.23882893825333</v>
      </c>
      <c r="F38" s="92">
        <f>EXP('Model coeffs'!$F$15+'Model coeffs'!$F$9*Drivers!F38+'Model coeffs'!$F$10*Drivers!J38+'Model coeffs'!$F$11*Drivers!K38)</f>
        <v>226.41201550477138</v>
      </c>
      <c r="G38" s="92">
        <f>EXP('Model coeffs'!$G$15+'Model coeffs'!$G$9*Drivers!F38+'Model coeffs'!$G$11*Drivers!K38+'Model coeffs'!$G$12*Drivers!L38)</f>
        <v>228.40353314249333</v>
      </c>
      <c r="H38" s="92">
        <f>EXP('Model coeffs'!$H$15+'Model coeffs'!$H$8*Drivers!M38+'Model coeffs'!$H$10*Drivers!J38+'Model coeffs'!$H$13*Drivers!G38)</f>
        <v>80.114690712267887</v>
      </c>
      <c r="I38" s="92">
        <f>EXP('Model coeffs'!$I$15+'Model coeffs'!$I$13*Drivers!G38+'Model coeffs'!$I$14*Drivers!O38)</f>
        <v>91.951773375459439</v>
      </c>
      <c r="J38" s="92">
        <f>EXP('Model coeffs'!$J$15+'Model coeffs'!$J$9*Drivers!F38+'Model coeffs'!$J$10*Drivers!J38+'Model coeffs'!$J$11*Drivers!K38)</f>
        <v>310.11405514891152</v>
      </c>
      <c r="K38" s="92">
        <f>EXP('Model coeffs'!$K$15+'Model coeffs'!$K$9*Drivers!F38+'Model coeffs'!$K$11*Drivers!K38+'Model coeffs'!$K$12*Drivers!L38)</f>
        <v>312.83188473080537</v>
      </c>
      <c r="M38" s="140">
        <f t="shared" si="2"/>
        <v>185.14293605394136</v>
      </c>
      <c r="N38" s="140">
        <f t="shared" si="3"/>
        <v>227.40777432363234</v>
      </c>
      <c r="O38" s="140">
        <f t="shared" si="4"/>
        <v>86.033232043863663</v>
      </c>
      <c r="P38" s="140">
        <f t="shared" si="5"/>
        <v>311.47296993985844</v>
      </c>
      <c r="R38" s="140">
        <f t="shared" si="6"/>
        <v>498.58394242143737</v>
      </c>
      <c r="S38" s="140">
        <f t="shared" si="7"/>
        <v>496.6159059937998</v>
      </c>
      <c r="T38" s="140">
        <f t="shared" si="8"/>
        <v>497.59992420761859</v>
      </c>
    </row>
    <row r="39" spans="1:20" ht="13" x14ac:dyDescent="0.3">
      <c r="A39" s="47" t="str">
        <f>'Actual costs'!A39</f>
        <v>SVT</v>
      </c>
      <c r="B39" s="47">
        <f>'Actual costs'!B39</f>
        <v>2013</v>
      </c>
      <c r="C39" s="48" t="str">
        <f>'Actual costs'!C39</f>
        <v>SVT13</v>
      </c>
      <c r="D39" s="92">
        <f>EXP('Model coeffs'!$D$15+'Model coeffs'!$D$5*Drivers!E39+'Model coeffs'!$D$6*Drivers!I39+'Model coeffs'!$D$7*Drivers!H39)</f>
        <v>194.94728832394892</v>
      </c>
      <c r="E39" s="92">
        <f>EXP('Model coeffs'!$E$15+'Model coeffs'!$E$5*Drivers!E39+'Model coeffs'!$E$6*Drivers!I39+'Model coeffs'!$E$8*Drivers!M39)</f>
        <v>197.908340633059</v>
      </c>
      <c r="F39" s="92">
        <f>EXP('Model coeffs'!$F$15+'Model coeffs'!$F$9*Drivers!F39+'Model coeffs'!$F$10*Drivers!J39+'Model coeffs'!$F$11*Drivers!K39)</f>
        <v>229.05614944304764</v>
      </c>
      <c r="G39" s="92">
        <f>EXP('Model coeffs'!$G$15+'Model coeffs'!$G$9*Drivers!F39+'Model coeffs'!$G$11*Drivers!K39+'Model coeffs'!$G$12*Drivers!L39)</f>
        <v>230.74980939791223</v>
      </c>
      <c r="H39" s="92">
        <f>EXP('Model coeffs'!$H$15+'Model coeffs'!$H$8*Drivers!M39+'Model coeffs'!$H$10*Drivers!J39+'Model coeffs'!$H$13*Drivers!G39)</f>
        <v>70.998713354611567</v>
      </c>
      <c r="I39" s="92">
        <f>EXP('Model coeffs'!$I$15+'Model coeffs'!$I$13*Drivers!G39+'Model coeffs'!$I$14*Drivers!O39)</f>
        <v>81.611967949743629</v>
      </c>
      <c r="J39" s="92">
        <f>EXP('Model coeffs'!$J$15+'Model coeffs'!$J$9*Drivers!F39+'Model coeffs'!$J$10*Drivers!J39+'Model coeffs'!$J$11*Drivers!K39)</f>
        <v>313.79035041909395</v>
      </c>
      <c r="K39" s="92">
        <f>EXP('Model coeffs'!$K$15+'Model coeffs'!$K$9*Drivers!F39+'Model coeffs'!$K$11*Drivers!K39+'Model coeffs'!$K$12*Drivers!L39)</f>
        <v>316.17079613572452</v>
      </c>
      <c r="M39" s="140">
        <f t="shared" si="2"/>
        <v>196.42781447850396</v>
      </c>
      <c r="N39" s="140">
        <f t="shared" si="3"/>
        <v>229.90297942047994</v>
      </c>
      <c r="O39" s="140">
        <f t="shared" si="4"/>
        <v>76.305340652177591</v>
      </c>
      <c r="P39" s="140">
        <f t="shared" si="5"/>
        <v>314.98057327740923</v>
      </c>
      <c r="R39" s="140">
        <f t="shared" si="6"/>
        <v>502.63613455116149</v>
      </c>
      <c r="S39" s="140">
        <f t="shared" si="7"/>
        <v>511.40838775591317</v>
      </c>
      <c r="T39" s="140">
        <f t="shared" si="8"/>
        <v>507.02226115353733</v>
      </c>
    </row>
    <row r="40" spans="1:20" ht="13" x14ac:dyDescent="0.3">
      <c r="A40" s="47" t="str">
        <f>'Actual costs'!A40</f>
        <v>SVT</v>
      </c>
      <c r="B40" s="47">
        <f>'Actual costs'!B40</f>
        <v>2014</v>
      </c>
      <c r="C40" s="48" t="str">
        <f>'Actual costs'!C40</f>
        <v>SVT14</v>
      </c>
      <c r="D40" s="92">
        <f>EXP('Model coeffs'!$D$15+'Model coeffs'!$D$5*Drivers!E40+'Model coeffs'!$D$6*Drivers!I40+'Model coeffs'!$D$7*Drivers!H40)</f>
        <v>195.92177941650698</v>
      </c>
      <c r="E40" s="92">
        <f>EXP('Model coeffs'!$E$15+'Model coeffs'!$E$5*Drivers!E40+'Model coeffs'!$E$6*Drivers!I40+'Model coeffs'!$E$8*Drivers!M40)</f>
        <v>199.43507953235968</v>
      </c>
      <c r="F40" s="92">
        <f>EXP('Model coeffs'!$F$15+'Model coeffs'!$F$9*Drivers!F40+'Model coeffs'!$F$10*Drivers!J40+'Model coeffs'!$F$11*Drivers!K40)</f>
        <v>230.74346245098155</v>
      </c>
      <c r="G40" s="92">
        <f>EXP('Model coeffs'!$G$15+'Model coeffs'!$G$9*Drivers!F40+'Model coeffs'!$G$11*Drivers!K40+'Model coeffs'!$G$12*Drivers!L40)</f>
        <v>235.206950470317</v>
      </c>
      <c r="H40" s="92">
        <f>EXP('Model coeffs'!$H$15+'Model coeffs'!$H$8*Drivers!M40+'Model coeffs'!$H$10*Drivers!J40+'Model coeffs'!$H$13*Drivers!G40)</f>
        <v>84.225461990240348</v>
      </c>
      <c r="I40" s="92">
        <f>EXP('Model coeffs'!$I$15+'Model coeffs'!$I$13*Drivers!G40+'Model coeffs'!$I$14*Drivers!O40)</f>
        <v>96.906687632996281</v>
      </c>
      <c r="J40" s="92">
        <f>EXP('Model coeffs'!$J$15+'Model coeffs'!$J$9*Drivers!F40+'Model coeffs'!$J$10*Drivers!J40+'Model coeffs'!$J$11*Drivers!K40)</f>
        <v>316.6740888840198</v>
      </c>
      <c r="K40" s="92">
        <f>EXP('Model coeffs'!$K$15+'Model coeffs'!$K$9*Drivers!F40+'Model coeffs'!$K$11*Drivers!K40+'Model coeffs'!$K$12*Drivers!L40)</f>
        <v>322.35352487203187</v>
      </c>
      <c r="M40" s="140">
        <f t="shared" si="2"/>
        <v>197.67842947443333</v>
      </c>
      <c r="N40" s="140">
        <f t="shared" si="3"/>
        <v>232.97520646064928</v>
      </c>
      <c r="O40" s="140">
        <f t="shared" si="4"/>
        <v>90.566074811618307</v>
      </c>
      <c r="P40" s="140">
        <f t="shared" si="5"/>
        <v>319.51380687802583</v>
      </c>
      <c r="R40" s="140">
        <f t="shared" si="6"/>
        <v>521.21971074670091</v>
      </c>
      <c r="S40" s="140">
        <f t="shared" si="7"/>
        <v>517.19223635245919</v>
      </c>
      <c r="T40" s="140">
        <f t="shared" si="8"/>
        <v>519.20597354957999</v>
      </c>
    </row>
    <row r="41" spans="1:20" ht="13" x14ac:dyDescent="0.3">
      <c r="A41" s="47" t="str">
        <f>'Actual costs'!A41</f>
        <v>SVT</v>
      </c>
      <c r="B41" s="47">
        <f>'Actual costs'!B41</f>
        <v>2015</v>
      </c>
      <c r="C41" s="48" t="str">
        <f>'Actual costs'!C41</f>
        <v>SVT15</v>
      </c>
      <c r="D41" s="92">
        <f>EXP('Model coeffs'!$D$15+'Model coeffs'!$D$5*Drivers!E41+'Model coeffs'!$D$6*Drivers!I41+'Model coeffs'!$D$7*Drivers!H41)</f>
        <v>198.15771645220212</v>
      </c>
      <c r="E41" s="92">
        <f>EXP('Model coeffs'!$E$15+'Model coeffs'!$E$5*Drivers!E41+'Model coeffs'!$E$6*Drivers!I41+'Model coeffs'!$E$8*Drivers!M41)</f>
        <v>201.58434139243565</v>
      </c>
      <c r="F41" s="92">
        <f>EXP('Model coeffs'!$F$15+'Model coeffs'!$F$9*Drivers!F41+'Model coeffs'!$F$10*Drivers!J41+'Model coeffs'!$F$11*Drivers!K41)</f>
        <v>230.08156500577644</v>
      </c>
      <c r="G41" s="92">
        <f>EXP('Model coeffs'!$G$15+'Model coeffs'!$G$9*Drivers!F41+'Model coeffs'!$G$11*Drivers!K41+'Model coeffs'!$G$12*Drivers!L41)</f>
        <v>235.99897145512782</v>
      </c>
      <c r="H41" s="92">
        <f>EXP('Model coeffs'!$H$15+'Model coeffs'!$H$8*Drivers!M41+'Model coeffs'!$H$10*Drivers!J41+'Model coeffs'!$H$13*Drivers!G41)</f>
        <v>87.408232114862855</v>
      </c>
      <c r="I41" s="92">
        <f>EXP('Model coeffs'!$I$15+'Model coeffs'!$I$13*Drivers!G41+'Model coeffs'!$I$14*Drivers!O41)</f>
        <v>100.56183313167888</v>
      </c>
      <c r="J41" s="92">
        <f>EXP('Model coeffs'!$J$15+'Model coeffs'!$J$9*Drivers!F41+'Model coeffs'!$J$10*Drivers!J41+'Model coeffs'!$J$11*Drivers!K41)</f>
        <v>315.82751850616899</v>
      </c>
      <c r="K41" s="92">
        <f>EXP('Model coeffs'!$K$15+'Model coeffs'!$K$9*Drivers!F41+'Model coeffs'!$K$11*Drivers!K41+'Model coeffs'!$K$12*Drivers!L41)</f>
        <v>323.2287236950944</v>
      </c>
      <c r="M41" s="140">
        <f t="shared" si="2"/>
        <v>199.87102892231889</v>
      </c>
      <c r="N41" s="140">
        <f t="shared" si="3"/>
        <v>233.04026823045211</v>
      </c>
      <c r="O41" s="140">
        <f t="shared" si="4"/>
        <v>93.985032623270868</v>
      </c>
      <c r="P41" s="140">
        <f t="shared" si="5"/>
        <v>319.52812110063167</v>
      </c>
      <c r="R41" s="140">
        <f t="shared" si="6"/>
        <v>526.89632977604185</v>
      </c>
      <c r="S41" s="140">
        <f t="shared" si="7"/>
        <v>519.39915002295061</v>
      </c>
      <c r="T41" s="140">
        <f t="shared" si="8"/>
        <v>523.14773989949617</v>
      </c>
    </row>
    <row r="42" spans="1:20" ht="13" x14ac:dyDescent="0.3">
      <c r="A42" s="47" t="str">
        <f>'Actual costs'!A42</f>
        <v>SVT</v>
      </c>
      <c r="B42" s="47">
        <f>'Actual costs'!B42</f>
        <v>2016</v>
      </c>
      <c r="C42" s="48" t="str">
        <f>'Actual costs'!C42</f>
        <v>SVT16</v>
      </c>
      <c r="D42" s="92">
        <f>EXP('Model coeffs'!$D$15+'Model coeffs'!$D$5*Drivers!E42+'Model coeffs'!$D$6*Drivers!I42+'Model coeffs'!$D$7*Drivers!H42)</f>
        <v>200.84602936547373</v>
      </c>
      <c r="E42" s="92">
        <f>EXP('Model coeffs'!$E$15+'Model coeffs'!$E$5*Drivers!E42+'Model coeffs'!$E$6*Drivers!I42+'Model coeffs'!$E$8*Drivers!M42)</f>
        <v>204.58091981750738</v>
      </c>
      <c r="F42" s="92">
        <f>EXP('Model coeffs'!$F$15+'Model coeffs'!$F$9*Drivers!F42+'Model coeffs'!$F$10*Drivers!J42+'Model coeffs'!$F$11*Drivers!K42)</f>
        <v>229.97986803918258</v>
      </c>
      <c r="G42" s="92">
        <f>EXP('Model coeffs'!$G$15+'Model coeffs'!$G$9*Drivers!F42+'Model coeffs'!$G$11*Drivers!K42+'Model coeffs'!$G$12*Drivers!L42)</f>
        <v>233.71837074959333</v>
      </c>
      <c r="H42" s="92">
        <f>EXP('Model coeffs'!$H$15+'Model coeffs'!$H$8*Drivers!M42+'Model coeffs'!$H$10*Drivers!J42+'Model coeffs'!$H$13*Drivers!G42)</f>
        <v>82.684663507044135</v>
      </c>
      <c r="I42" s="92">
        <f>EXP('Model coeffs'!$I$15+'Model coeffs'!$I$13*Drivers!G42+'Model coeffs'!$I$14*Drivers!O42)</f>
        <v>95.082626521235994</v>
      </c>
      <c r="J42" s="92">
        <f>EXP('Model coeffs'!$J$15+'Model coeffs'!$J$9*Drivers!F42+'Model coeffs'!$J$10*Drivers!J42+'Model coeffs'!$J$11*Drivers!K42)</f>
        <v>315.55272233518559</v>
      </c>
      <c r="K42" s="92">
        <f>EXP('Model coeffs'!$K$15+'Model coeffs'!$K$9*Drivers!F42+'Model coeffs'!$K$11*Drivers!K42+'Model coeffs'!$K$12*Drivers!L42)</f>
        <v>320.36620683923024</v>
      </c>
      <c r="M42" s="140">
        <f t="shared" si="2"/>
        <v>202.71347459149055</v>
      </c>
      <c r="N42" s="140">
        <f t="shared" si="3"/>
        <v>231.84911939438797</v>
      </c>
      <c r="O42" s="140">
        <f t="shared" si="4"/>
        <v>88.883645014140058</v>
      </c>
      <c r="P42" s="140">
        <f t="shared" si="5"/>
        <v>317.95946458720789</v>
      </c>
      <c r="R42" s="140">
        <f t="shared" si="6"/>
        <v>523.44623900001852</v>
      </c>
      <c r="S42" s="140">
        <f t="shared" si="7"/>
        <v>520.67293917869847</v>
      </c>
      <c r="T42" s="140">
        <f t="shared" si="8"/>
        <v>522.0595890893585</v>
      </c>
    </row>
    <row r="43" spans="1:20" ht="13" x14ac:dyDescent="0.3">
      <c r="A43" s="47" t="str">
        <f>'Actual costs'!A43</f>
        <v>SVT</v>
      </c>
      <c r="B43" s="47">
        <f>'Actual costs'!B43</f>
        <v>2017</v>
      </c>
      <c r="C43" s="48" t="str">
        <f>'Actual costs'!C43</f>
        <v>SVT17</v>
      </c>
      <c r="D43" s="92">
        <f>EXP('Model coeffs'!$D$15+'Model coeffs'!$D$5*Drivers!E43+'Model coeffs'!$D$6*Drivers!I43+'Model coeffs'!$D$7*Drivers!H43)</f>
        <v>204.7341682394302</v>
      </c>
      <c r="E43" s="92">
        <f>EXP('Model coeffs'!$E$15+'Model coeffs'!$E$5*Drivers!E43+'Model coeffs'!$E$6*Drivers!I43+'Model coeffs'!$E$8*Drivers!M43)</f>
        <v>209.10241061466203</v>
      </c>
      <c r="F43" s="92">
        <f>EXP('Model coeffs'!$F$15+'Model coeffs'!$F$9*Drivers!F43+'Model coeffs'!$F$10*Drivers!J43+'Model coeffs'!$F$11*Drivers!K43)</f>
        <v>229.79552918881097</v>
      </c>
      <c r="G43" s="92">
        <f>EXP('Model coeffs'!$G$15+'Model coeffs'!$G$9*Drivers!F43+'Model coeffs'!$G$11*Drivers!K43+'Model coeffs'!$G$12*Drivers!L43)</f>
        <v>232.02918871579021</v>
      </c>
      <c r="H43" s="92">
        <f>EXP('Model coeffs'!$H$15+'Model coeffs'!$H$8*Drivers!M43+'Model coeffs'!$H$10*Drivers!J43+'Model coeffs'!$H$13*Drivers!G43)</f>
        <v>86.916592658292188</v>
      </c>
      <c r="I43" s="92">
        <f>EXP('Model coeffs'!$I$15+'Model coeffs'!$I$13*Drivers!G43+'Model coeffs'!$I$14*Drivers!O43)</f>
        <v>100.05235273749547</v>
      </c>
      <c r="J43" s="92">
        <f>EXP('Model coeffs'!$J$15+'Model coeffs'!$J$9*Drivers!F43+'Model coeffs'!$J$10*Drivers!J43+'Model coeffs'!$J$11*Drivers!K43)</f>
        <v>315.29998421973045</v>
      </c>
      <c r="K43" s="92">
        <f>EXP('Model coeffs'!$K$15+'Model coeffs'!$K$9*Drivers!F43+'Model coeffs'!$K$11*Drivers!K43+'Model coeffs'!$K$12*Drivers!L43)</f>
        <v>318.31693195502623</v>
      </c>
      <c r="M43" s="140">
        <f t="shared" si="2"/>
        <v>206.91828942704612</v>
      </c>
      <c r="N43" s="140">
        <f t="shared" si="3"/>
        <v>230.91235895230059</v>
      </c>
      <c r="O43" s="140">
        <f t="shared" si="4"/>
        <v>93.484472697893835</v>
      </c>
      <c r="P43" s="140">
        <f t="shared" si="5"/>
        <v>316.80845808737831</v>
      </c>
      <c r="R43" s="140">
        <f t="shared" si="6"/>
        <v>531.31512107724052</v>
      </c>
      <c r="S43" s="140">
        <f t="shared" si="7"/>
        <v>523.72674751442446</v>
      </c>
      <c r="T43" s="140">
        <f t="shared" si="8"/>
        <v>527.52093429583249</v>
      </c>
    </row>
    <row r="44" spans="1:20" ht="13" x14ac:dyDescent="0.3">
      <c r="A44" s="47" t="str">
        <f>'Actual costs'!A44</f>
        <v>SVT</v>
      </c>
      <c r="B44" s="47">
        <f>'Actual costs'!B44</f>
        <v>2018</v>
      </c>
      <c r="C44" s="48" t="str">
        <f>'Actual costs'!C44</f>
        <v>SVT18</v>
      </c>
      <c r="D44" s="92">
        <f>EXP('Model coeffs'!$D$15+'Model coeffs'!$D$5*Drivers!E44+'Model coeffs'!$D$6*Drivers!I44+'Model coeffs'!$D$7*Drivers!H44)</f>
        <v>198.35779424515619</v>
      </c>
      <c r="E44" s="92">
        <f>EXP('Model coeffs'!$E$15+'Model coeffs'!$E$5*Drivers!E44+'Model coeffs'!$E$6*Drivers!I44+'Model coeffs'!$E$8*Drivers!M44)</f>
        <v>193.13892355512277</v>
      </c>
      <c r="F44" s="92">
        <f>EXP('Model coeffs'!$F$15+'Model coeffs'!$F$9*Drivers!F44+'Model coeffs'!$F$10*Drivers!J44+'Model coeffs'!$F$11*Drivers!K44)</f>
        <v>231.78697268260154</v>
      </c>
      <c r="G44" s="92">
        <f>EXP('Model coeffs'!$G$15+'Model coeffs'!$G$9*Drivers!F44+'Model coeffs'!$G$11*Drivers!K44+'Model coeffs'!$G$12*Drivers!L44)</f>
        <v>232.08441490706932</v>
      </c>
      <c r="H44" s="92">
        <f>EXP('Model coeffs'!$H$15+'Model coeffs'!$H$8*Drivers!M44+'Model coeffs'!$H$10*Drivers!J44+'Model coeffs'!$H$13*Drivers!G44)</f>
        <v>86.60731060537212</v>
      </c>
      <c r="I44" s="92">
        <f>EXP('Model coeffs'!$I$15+'Model coeffs'!$I$13*Drivers!G44+'Model coeffs'!$I$14*Drivers!O44)</f>
        <v>99.300197999752797</v>
      </c>
      <c r="J44" s="92">
        <f>EXP('Model coeffs'!$J$15+'Model coeffs'!$J$9*Drivers!F44+'Model coeffs'!$J$10*Drivers!J44+'Model coeffs'!$J$11*Drivers!K44)</f>
        <v>318.13226404087476</v>
      </c>
      <c r="K44" s="92">
        <f>EXP('Model coeffs'!$K$15+'Model coeffs'!$K$9*Drivers!F44+'Model coeffs'!$K$11*Drivers!K44+'Model coeffs'!$K$12*Drivers!L44)</f>
        <v>318.87190539424847</v>
      </c>
      <c r="M44" s="140">
        <f t="shared" si="2"/>
        <v>195.74835890013946</v>
      </c>
      <c r="N44" s="140">
        <f t="shared" si="3"/>
        <v>231.93569379483543</v>
      </c>
      <c r="O44" s="140">
        <f t="shared" si="4"/>
        <v>92.953754302562459</v>
      </c>
      <c r="P44" s="140">
        <f t="shared" si="5"/>
        <v>318.50208471756162</v>
      </c>
      <c r="R44" s="140">
        <f t="shared" si="6"/>
        <v>520.63780699753738</v>
      </c>
      <c r="S44" s="140">
        <f t="shared" si="7"/>
        <v>514.25044361770108</v>
      </c>
      <c r="T44" s="140">
        <f t="shared" si="8"/>
        <v>517.44412530761929</v>
      </c>
    </row>
    <row r="45" spans="1:20" ht="13" x14ac:dyDescent="0.3">
      <c r="A45" s="47" t="str">
        <f>'Actual costs'!A45</f>
        <v>SVT</v>
      </c>
      <c r="B45" s="47">
        <f>'Actual costs'!B45</f>
        <v>2019</v>
      </c>
      <c r="C45" s="48" t="str">
        <f>'Actual costs'!C45</f>
        <v>SVT19</v>
      </c>
      <c r="D45" s="92">
        <f>EXP('Model coeffs'!$D$15+'Model coeffs'!$D$5*Drivers!E45+'Model coeffs'!$D$6*Drivers!I45+'Model coeffs'!$D$7*Drivers!H45)</f>
        <v>200.81874153623747</v>
      </c>
      <c r="E45" s="92">
        <f>EXP('Model coeffs'!$E$15+'Model coeffs'!$E$5*Drivers!E45+'Model coeffs'!$E$6*Drivers!I45+'Model coeffs'!$E$8*Drivers!M45)</f>
        <v>191.03832579826056</v>
      </c>
      <c r="F45" s="92">
        <f>EXP('Model coeffs'!$F$15+'Model coeffs'!$F$9*Drivers!F45+'Model coeffs'!$F$10*Drivers!J45+'Model coeffs'!$F$11*Drivers!K45)</f>
        <v>235.41486623218606</v>
      </c>
      <c r="G45" s="92">
        <f>EXP('Model coeffs'!$G$15+'Model coeffs'!$G$9*Drivers!F45+'Model coeffs'!$G$11*Drivers!K45+'Model coeffs'!$G$12*Drivers!L45)</f>
        <v>235.99648500213263</v>
      </c>
      <c r="H45" s="92">
        <f>EXP('Model coeffs'!$H$15+'Model coeffs'!$H$8*Drivers!M45+'Model coeffs'!$H$10*Drivers!J45+'Model coeffs'!$H$13*Drivers!G45)</f>
        <v>88.47588758008402</v>
      </c>
      <c r="I45" s="92">
        <f>EXP('Model coeffs'!$I$15+'Model coeffs'!$I$13*Drivers!G45+'Model coeffs'!$I$14*Drivers!O45)</f>
        <v>101.55113153313182</v>
      </c>
      <c r="J45" s="92">
        <f>EXP('Model coeffs'!$J$15+'Model coeffs'!$J$9*Drivers!F45+'Model coeffs'!$J$10*Drivers!J45+'Model coeffs'!$J$11*Drivers!K45)</f>
        <v>323.32378192572128</v>
      </c>
      <c r="K45" s="92">
        <f>EXP('Model coeffs'!$K$15+'Model coeffs'!$K$9*Drivers!F45+'Model coeffs'!$K$11*Drivers!K45+'Model coeffs'!$K$12*Drivers!L45)</f>
        <v>324.41298389859821</v>
      </c>
      <c r="M45" s="140">
        <f t="shared" ref="M45" si="9">$D$2*D45+$E$2*E45</f>
        <v>195.92853366724901</v>
      </c>
      <c r="N45" s="140">
        <f t="shared" ref="N45" si="10">$F$2*F45+$G$2*G45</f>
        <v>235.70567561715933</v>
      </c>
      <c r="O45" s="140">
        <f t="shared" ref="O45" si="11">$H$2*H45+$I$2*I45</f>
        <v>95.013509556607914</v>
      </c>
      <c r="P45" s="140">
        <f t="shared" ref="P45" si="12">$J$2*J45+$K$2*K45</f>
        <v>323.86838291215975</v>
      </c>
      <c r="R45" s="140">
        <f t="shared" ref="R45" si="13">M45+N45+O45</f>
        <v>526.64771884101629</v>
      </c>
      <c r="S45" s="140">
        <f t="shared" ref="S45" si="14">M45+P45</f>
        <v>519.79691657940873</v>
      </c>
      <c r="T45" s="140">
        <f t="shared" ref="T45" si="15">$R$2*R45+$S$2*S45</f>
        <v>523.22231771021256</v>
      </c>
    </row>
    <row r="46" spans="1:20" ht="13" x14ac:dyDescent="0.3">
      <c r="A46" s="47" t="str">
        <f>'Actual costs'!A46</f>
        <v>SWB</v>
      </c>
      <c r="B46" s="47">
        <f>'Actual costs'!B46</f>
        <v>2012</v>
      </c>
      <c r="C46" s="48" t="str">
        <f>'Actual costs'!C46</f>
        <v>SWB12</v>
      </c>
      <c r="D46" s="92">
        <f>EXP('Model coeffs'!$D$15+'Model coeffs'!$D$5*Drivers!E46+'Model coeffs'!$D$6*Drivers!I46+'Model coeffs'!$D$7*Drivers!H46)</f>
        <v>56.686971403383147</v>
      </c>
      <c r="E46" s="92">
        <f>EXP('Model coeffs'!$E$15+'Model coeffs'!$E$5*Drivers!E46+'Model coeffs'!$E$6*Drivers!I46+'Model coeffs'!$E$8*Drivers!M46)</f>
        <v>58.515008091101706</v>
      </c>
      <c r="F46" s="92">
        <f>EXP('Model coeffs'!$F$15+'Model coeffs'!$F$9*Drivers!F46+'Model coeffs'!$F$10*Drivers!J46+'Model coeffs'!$F$11*Drivers!K46)</f>
        <v>67.382322936485039</v>
      </c>
      <c r="G46" s="92">
        <f>EXP('Model coeffs'!$G$15+'Model coeffs'!$G$9*Drivers!F46+'Model coeffs'!$G$11*Drivers!K46+'Model coeffs'!$G$12*Drivers!L46)</f>
        <v>64.23088476998052</v>
      </c>
      <c r="H46" s="92">
        <f>EXP('Model coeffs'!$H$15+'Model coeffs'!$H$8*Drivers!M46+'Model coeffs'!$H$10*Drivers!J46+'Model coeffs'!$H$13*Drivers!G46)</f>
        <v>22.536758756405934</v>
      </c>
      <c r="I46" s="92">
        <f>EXP('Model coeffs'!$I$15+'Model coeffs'!$I$13*Drivers!G46+'Model coeffs'!$I$14*Drivers!O46)</f>
        <v>22.246685311758011</v>
      </c>
      <c r="J46" s="92">
        <f>EXP('Model coeffs'!$J$15+'Model coeffs'!$J$9*Drivers!F46+'Model coeffs'!$J$10*Drivers!J46+'Model coeffs'!$J$11*Drivers!K46)</f>
        <v>85.983714963365841</v>
      </c>
      <c r="K46" s="92">
        <f>EXP('Model coeffs'!$K$15+'Model coeffs'!$K$9*Drivers!F46+'Model coeffs'!$K$11*Drivers!K46+'Model coeffs'!$K$12*Drivers!L46)</f>
        <v>82.636008709655272</v>
      </c>
      <c r="M46" s="140">
        <f t="shared" si="2"/>
        <v>57.600989747242423</v>
      </c>
      <c r="N46" s="140">
        <f t="shared" si="3"/>
        <v>65.806603853232787</v>
      </c>
      <c r="O46" s="140">
        <f t="shared" si="4"/>
        <v>22.391722034081972</v>
      </c>
      <c r="P46" s="140">
        <f t="shared" si="5"/>
        <v>84.309861836510549</v>
      </c>
      <c r="R46" s="140">
        <f t="shared" si="6"/>
        <v>145.79931563455719</v>
      </c>
      <c r="S46" s="140">
        <f t="shared" si="7"/>
        <v>141.91085158375296</v>
      </c>
      <c r="T46" s="140">
        <f t="shared" si="8"/>
        <v>143.85508360915509</v>
      </c>
    </row>
    <row r="47" spans="1:20" ht="13" x14ac:dyDescent="0.3">
      <c r="A47" s="47" t="str">
        <f>'Actual costs'!A47</f>
        <v>SWB</v>
      </c>
      <c r="B47" s="47">
        <f>'Actual costs'!B47</f>
        <v>2013</v>
      </c>
      <c r="C47" s="48" t="str">
        <f>'Actual costs'!C47</f>
        <v>SWB13</v>
      </c>
      <c r="D47" s="92">
        <f>EXP('Model coeffs'!$D$15+'Model coeffs'!$D$5*Drivers!E47+'Model coeffs'!$D$6*Drivers!I47+'Model coeffs'!$D$7*Drivers!H47)</f>
        <v>57.169388918782296</v>
      </c>
      <c r="E47" s="92">
        <f>EXP('Model coeffs'!$E$15+'Model coeffs'!$E$5*Drivers!E47+'Model coeffs'!$E$6*Drivers!I47+'Model coeffs'!$E$8*Drivers!M47)</f>
        <v>58.562665193455025</v>
      </c>
      <c r="F47" s="92">
        <f>EXP('Model coeffs'!$F$15+'Model coeffs'!$F$9*Drivers!F47+'Model coeffs'!$F$10*Drivers!J47+'Model coeffs'!$F$11*Drivers!K47)</f>
        <v>68.19114546667133</v>
      </c>
      <c r="G47" s="92">
        <f>EXP('Model coeffs'!$G$15+'Model coeffs'!$G$9*Drivers!F47+'Model coeffs'!$G$11*Drivers!K47+'Model coeffs'!$G$12*Drivers!L47)</f>
        <v>65.24252844431372</v>
      </c>
      <c r="H47" s="92">
        <f>EXP('Model coeffs'!$H$15+'Model coeffs'!$H$8*Drivers!M47+'Model coeffs'!$H$10*Drivers!J47+'Model coeffs'!$H$13*Drivers!G47)</f>
        <v>21.549731324617564</v>
      </c>
      <c r="I47" s="92">
        <f>EXP('Model coeffs'!$I$15+'Model coeffs'!$I$13*Drivers!G47+'Model coeffs'!$I$14*Drivers!O47)</f>
        <v>20.744478801517907</v>
      </c>
      <c r="J47" s="92">
        <f>EXP('Model coeffs'!$J$15+'Model coeffs'!$J$9*Drivers!F47+'Model coeffs'!$J$10*Drivers!J47+'Model coeffs'!$J$11*Drivers!K47)</f>
        <v>86.770620532300939</v>
      </c>
      <c r="K47" s="92">
        <f>EXP('Model coeffs'!$K$15+'Model coeffs'!$K$9*Drivers!F47+'Model coeffs'!$K$11*Drivers!K47+'Model coeffs'!$K$12*Drivers!L47)</f>
        <v>83.68591513966372</v>
      </c>
      <c r="M47" s="140">
        <f t="shared" si="2"/>
        <v>57.866027056118661</v>
      </c>
      <c r="N47" s="140">
        <f t="shared" si="3"/>
        <v>66.716836955492525</v>
      </c>
      <c r="O47" s="140">
        <f t="shared" si="4"/>
        <v>21.147105063067734</v>
      </c>
      <c r="P47" s="140">
        <f t="shared" si="5"/>
        <v>85.228267835982336</v>
      </c>
      <c r="R47" s="140">
        <f t="shared" si="6"/>
        <v>145.72996907467891</v>
      </c>
      <c r="S47" s="140">
        <f t="shared" si="7"/>
        <v>143.094294892101</v>
      </c>
      <c r="T47" s="140">
        <f t="shared" si="8"/>
        <v>144.41213198338994</v>
      </c>
    </row>
    <row r="48" spans="1:20" ht="13" x14ac:dyDescent="0.3">
      <c r="A48" s="47" t="str">
        <f>'Actual costs'!A48</f>
        <v>SWB</v>
      </c>
      <c r="B48" s="47">
        <f>'Actual costs'!B48</f>
        <v>2014</v>
      </c>
      <c r="C48" s="48" t="str">
        <f>'Actual costs'!C48</f>
        <v>SWB14</v>
      </c>
      <c r="D48" s="92">
        <f>EXP('Model coeffs'!$D$15+'Model coeffs'!$D$5*Drivers!E48+'Model coeffs'!$D$6*Drivers!I48+'Model coeffs'!$D$7*Drivers!H48)</f>
        <v>57.492750506379529</v>
      </c>
      <c r="E48" s="92">
        <f>EXP('Model coeffs'!$E$15+'Model coeffs'!$E$5*Drivers!E48+'Model coeffs'!$E$6*Drivers!I48+'Model coeffs'!$E$8*Drivers!M48)</f>
        <v>58.706568768992398</v>
      </c>
      <c r="F48" s="92">
        <f>EXP('Model coeffs'!$F$15+'Model coeffs'!$F$9*Drivers!F48+'Model coeffs'!$F$10*Drivers!J48+'Model coeffs'!$F$11*Drivers!K48)</f>
        <v>69.239910473455183</v>
      </c>
      <c r="G48" s="92">
        <f>EXP('Model coeffs'!$G$15+'Model coeffs'!$G$9*Drivers!F48+'Model coeffs'!$G$11*Drivers!K48+'Model coeffs'!$G$12*Drivers!L48)</f>
        <v>65.971310019526513</v>
      </c>
      <c r="H48" s="92">
        <f>EXP('Model coeffs'!$H$15+'Model coeffs'!$H$8*Drivers!M48+'Model coeffs'!$H$10*Drivers!J48+'Model coeffs'!$H$13*Drivers!G48)</f>
        <v>19.750154564963356</v>
      </c>
      <c r="I48" s="92">
        <f>EXP('Model coeffs'!$I$15+'Model coeffs'!$I$13*Drivers!G48+'Model coeffs'!$I$14*Drivers!O48)</f>
        <v>19.088957431395738</v>
      </c>
      <c r="J48" s="92">
        <f>EXP('Model coeffs'!$J$15+'Model coeffs'!$J$9*Drivers!F48+'Model coeffs'!$J$10*Drivers!J48+'Model coeffs'!$J$11*Drivers!K48)</f>
        <v>88.114889424426934</v>
      </c>
      <c r="K48" s="92">
        <f>EXP('Model coeffs'!$K$15+'Model coeffs'!$K$9*Drivers!F48+'Model coeffs'!$K$11*Drivers!K48+'Model coeffs'!$K$12*Drivers!L48)</f>
        <v>84.677585847124305</v>
      </c>
      <c r="M48" s="140">
        <f t="shared" si="2"/>
        <v>58.09965963768596</v>
      </c>
      <c r="N48" s="140">
        <f t="shared" si="3"/>
        <v>67.605610246490841</v>
      </c>
      <c r="O48" s="140">
        <f t="shared" si="4"/>
        <v>19.419555998179547</v>
      </c>
      <c r="P48" s="140">
        <f t="shared" si="5"/>
        <v>86.39623763577562</v>
      </c>
      <c r="R48" s="140">
        <f t="shared" si="6"/>
        <v>145.12482588235633</v>
      </c>
      <c r="S48" s="140">
        <f t="shared" si="7"/>
        <v>144.49589727346159</v>
      </c>
      <c r="T48" s="140">
        <f t="shared" si="8"/>
        <v>144.81036157790896</v>
      </c>
    </row>
    <row r="49" spans="1:20" ht="13" x14ac:dyDescent="0.3">
      <c r="A49" s="47" t="str">
        <f>'Actual costs'!A49</f>
        <v>SWB</v>
      </c>
      <c r="B49" s="47">
        <f>'Actual costs'!B49</f>
        <v>2015</v>
      </c>
      <c r="C49" s="48" t="str">
        <f>'Actual costs'!C49</f>
        <v>SWB15</v>
      </c>
      <c r="D49" s="92">
        <f>EXP('Model coeffs'!$D$15+'Model coeffs'!$D$5*Drivers!E49+'Model coeffs'!$D$6*Drivers!I49+'Model coeffs'!$D$7*Drivers!H49)</f>
        <v>57.908366547931209</v>
      </c>
      <c r="E49" s="92">
        <f>EXP('Model coeffs'!$E$15+'Model coeffs'!$E$5*Drivers!E49+'Model coeffs'!$E$6*Drivers!I49+'Model coeffs'!$E$8*Drivers!M49)</f>
        <v>58.878584566743633</v>
      </c>
      <c r="F49" s="92">
        <f>EXP('Model coeffs'!$F$15+'Model coeffs'!$F$9*Drivers!F49+'Model coeffs'!$F$10*Drivers!J49+'Model coeffs'!$F$11*Drivers!K49)</f>
        <v>69.900737580037116</v>
      </c>
      <c r="G49" s="92">
        <f>EXP('Model coeffs'!$G$15+'Model coeffs'!$G$9*Drivers!F49+'Model coeffs'!$G$11*Drivers!K49+'Model coeffs'!$G$12*Drivers!L49)</f>
        <v>66.655350084328518</v>
      </c>
      <c r="H49" s="92">
        <f>EXP('Model coeffs'!$H$15+'Model coeffs'!$H$8*Drivers!M49+'Model coeffs'!$H$10*Drivers!J49+'Model coeffs'!$H$13*Drivers!G49)</f>
        <v>19.122138187942266</v>
      </c>
      <c r="I49" s="92">
        <f>EXP('Model coeffs'!$I$15+'Model coeffs'!$I$13*Drivers!G49+'Model coeffs'!$I$14*Drivers!O49)</f>
        <v>18.612882151485277</v>
      </c>
      <c r="J49" s="92">
        <f>EXP('Model coeffs'!$J$15+'Model coeffs'!$J$9*Drivers!F49+'Model coeffs'!$J$10*Drivers!J49+'Model coeffs'!$J$11*Drivers!K49)</f>
        <v>88.956655424523532</v>
      </c>
      <c r="K49" s="92">
        <f>EXP('Model coeffs'!$K$15+'Model coeffs'!$K$9*Drivers!F49+'Model coeffs'!$K$11*Drivers!K49+'Model coeffs'!$K$12*Drivers!L49)</f>
        <v>85.550164139687155</v>
      </c>
      <c r="M49" s="140">
        <f t="shared" si="2"/>
        <v>58.393475557337425</v>
      </c>
      <c r="N49" s="140">
        <f t="shared" si="3"/>
        <v>68.278043832182817</v>
      </c>
      <c r="O49" s="140">
        <f t="shared" si="4"/>
        <v>18.867510169713771</v>
      </c>
      <c r="P49" s="140">
        <f t="shared" si="5"/>
        <v>87.253409782105336</v>
      </c>
      <c r="R49" s="140">
        <f t="shared" si="6"/>
        <v>145.53902955923402</v>
      </c>
      <c r="S49" s="140">
        <f t="shared" si="7"/>
        <v>145.64688533944275</v>
      </c>
      <c r="T49" s="140">
        <f t="shared" si="8"/>
        <v>145.59295744933837</v>
      </c>
    </row>
    <row r="50" spans="1:20" ht="13" x14ac:dyDescent="0.3">
      <c r="A50" s="47" t="str">
        <f>'Actual costs'!A50</f>
        <v>SWB</v>
      </c>
      <c r="B50" s="47">
        <f>'Actual costs'!B50</f>
        <v>2016</v>
      </c>
      <c r="C50" s="48" t="str">
        <f>'Actual costs'!C50</f>
        <v>SWB16</v>
      </c>
      <c r="D50" s="92">
        <f>EXP('Model coeffs'!$D$15+'Model coeffs'!$D$5*Drivers!E50+'Model coeffs'!$D$6*Drivers!I50+'Model coeffs'!$D$7*Drivers!H50)</f>
        <v>58.19128155986516</v>
      </c>
      <c r="E50" s="92">
        <f>EXP('Model coeffs'!$E$15+'Model coeffs'!$E$5*Drivers!E50+'Model coeffs'!$E$6*Drivers!I50+'Model coeffs'!$E$8*Drivers!M50)</f>
        <v>58.952315778537979</v>
      </c>
      <c r="F50" s="92">
        <f>EXP('Model coeffs'!$F$15+'Model coeffs'!$F$9*Drivers!F50+'Model coeffs'!$F$10*Drivers!J50+'Model coeffs'!$F$11*Drivers!K50)</f>
        <v>70.915650186151964</v>
      </c>
      <c r="G50" s="92">
        <f>EXP('Model coeffs'!$G$15+'Model coeffs'!$G$9*Drivers!F50+'Model coeffs'!$G$11*Drivers!K50+'Model coeffs'!$G$12*Drivers!L50)</f>
        <v>67.828544115462279</v>
      </c>
      <c r="H50" s="92">
        <f>EXP('Model coeffs'!$H$15+'Model coeffs'!$H$8*Drivers!M50+'Model coeffs'!$H$10*Drivers!J50+'Model coeffs'!$H$13*Drivers!G50)</f>
        <v>17.047385869000465</v>
      </c>
      <c r="I50" s="92">
        <f>EXP('Model coeffs'!$I$15+'Model coeffs'!$I$13*Drivers!G50+'Model coeffs'!$I$14*Drivers!O50)</f>
        <v>16.583422580276434</v>
      </c>
      <c r="J50" s="92">
        <f>EXP('Model coeffs'!$J$15+'Model coeffs'!$J$9*Drivers!F50+'Model coeffs'!$J$10*Drivers!J50+'Model coeffs'!$J$11*Drivers!K50)</f>
        <v>90.223395166682209</v>
      </c>
      <c r="K50" s="92">
        <f>EXP('Model coeffs'!$K$15+'Model coeffs'!$K$9*Drivers!F50+'Model coeffs'!$K$11*Drivers!K50+'Model coeffs'!$K$12*Drivers!L50)</f>
        <v>86.999140713005474</v>
      </c>
      <c r="M50" s="140">
        <f t="shared" si="2"/>
        <v>58.57179866920157</v>
      </c>
      <c r="N50" s="140">
        <f t="shared" si="3"/>
        <v>69.372097150807122</v>
      </c>
      <c r="O50" s="140">
        <f t="shared" si="4"/>
        <v>16.815404224638449</v>
      </c>
      <c r="P50" s="140">
        <f t="shared" si="5"/>
        <v>88.611267939843842</v>
      </c>
      <c r="R50" s="140">
        <f t="shared" si="6"/>
        <v>144.75930004464715</v>
      </c>
      <c r="S50" s="140">
        <f t="shared" si="7"/>
        <v>147.1830666090454</v>
      </c>
      <c r="T50" s="140">
        <f t="shared" si="8"/>
        <v>145.97118332684627</v>
      </c>
    </row>
    <row r="51" spans="1:20" ht="13" x14ac:dyDescent="0.3">
      <c r="A51" s="47" t="str">
        <f>'Actual costs'!A51</f>
        <v>SWB</v>
      </c>
      <c r="B51" s="47">
        <f>'Actual costs'!B51</f>
        <v>2017</v>
      </c>
      <c r="C51" s="48" t="str">
        <f>'Actual costs'!C51</f>
        <v>SWB17</v>
      </c>
      <c r="D51" s="92">
        <f>EXP('Model coeffs'!$D$15+'Model coeffs'!$D$5*Drivers!E51+'Model coeffs'!$D$6*Drivers!I51+'Model coeffs'!$D$7*Drivers!H51)</f>
        <v>59.145857806909618</v>
      </c>
      <c r="E51" s="92">
        <f>EXP('Model coeffs'!$E$15+'Model coeffs'!$E$5*Drivers!E51+'Model coeffs'!$E$6*Drivers!I51+'Model coeffs'!$E$8*Drivers!M51)</f>
        <v>59.537976928423333</v>
      </c>
      <c r="F51" s="92">
        <f>EXP('Model coeffs'!$F$15+'Model coeffs'!$F$9*Drivers!F51+'Model coeffs'!$F$10*Drivers!J51+'Model coeffs'!$F$11*Drivers!K51)</f>
        <v>68.48445502478819</v>
      </c>
      <c r="G51" s="92">
        <f>EXP('Model coeffs'!$G$15+'Model coeffs'!$G$9*Drivers!F51+'Model coeffs'!$G$11*Drivers!K51+'Model coeffs'!$G$12*Drivers!L51)</f>
        <v>67.492822663960737</v>
      </c>
      <c r="H51" s="92">
        <f>EXP('Model coeffs'!$H$15+'Model coeffs'!$H$8*Drivers!M51+'Model coeffs'!$H$10*Drivers!J51+'Model coeffs'!$H$13*Drivers!G51)</f>
        <v>17.47860550057236</v>
      </c>
      <c r="I51" s="92">
        <f>EXP('Model coeffs'!$I$15+'Model coeffs'!$I$13*Drivers!G51+'Model coeffs'!$I$14*Drivers!O51)</f>
        <v>17.724968100447224</v>
      </c>
      <c r="J51" s="92">
        <f>EXP('Model coeffs'!$J$15+'Model coeffs'!$J$9*Drivers!F51+'Model coeffs'!$J$10*Drivers!J51+'Model coeffs'!$J$11*Drivers!K51)</f>
        <v>87.609931327526951</v>
      </c>
      <c r="K51" s="92">
        <f>EXP('Model coeffs'!$K$15+'Model coeffs'!$K$9*Drivers!F51+'Model coeffs'!$K$11*Drivers!K51+'Model coeffs'!$K$12*Drivers!L51)</f>
        <v>86.637826091067794</v>
      </c>
      <c r="M51" s="140">
        <f t="shared" si="2"/>
        <v>59.341917367666476</v>
      </c>
      <c r="N51" s="140">
        <f t="shared" si="3"/>
        <v>67.988638844374464</v>
      </c>
      <c r="O51" s="140">
        <f t="shared" si="4"/>
        <v>17.601786800509792</v>
      </c>
      <c r="P51" s="140">
        <f t="shared" si="5"/>
        <v>87.123878709297372</v>
      </c>
      <c r="R51" s="140">
        <f t="shared" si="6"/>
        <v>144.93234301255072</v>
      </c>
      <c r="S51" s="140">
        <f t="shared" si="7"/>
        <v>146.46579607696384</v>
      </c>
      <c r="T51" s="140">
        <f t="shared" si="8"/>
        <v>145.69906954475726</v>
      </c>
    </row>
    <row r="52" spans="1:20" ht="13" x14ac:dyDescent="0.3">
      <c r="A52" s="47" t="str">
        <f>'Actual costs'!A52</f>
        <v>SWB</v>
      </c>
      <c r="B52" s="47">
        <f>'Actual costs'!B52</f>
        <v>2018</v>
      </c>
      <c r="C52" s="48" t="str">
        <f>'Actual costs'!C52</f>
        <v>SWB18</v>
      </c>
      <c r="D52" s="92">
        <f>EXP('Model coeffs'!$D$15+'Model coeffs'!$D$5*Drivers!E52+'Model coeffs'!$D$6*Drivers!I52+'Model coeffs'!$D$7*Drivers!H52)</f>
        <v>60.024327052922061</v>
      </c>
      <c r="E52" s="92">
        <f>EXP('Model coeffs'!$E$15+'Model coeffs'!$E$5*Drivers!E52+'Model coeffs'!$E$6*Drivers!I52+'Model coeffs'!$E$8*Drivers!M52)</f>
        <v>59.630990864561831</v>
      </c>
      <c r="F52" s="92">
        <f>EXP('Model coeffs'!$F$15+'Model coeffs'!$F$9*Drivers!F52+'Model coeffs'!$F$10*Drivers!J52+'Model coeffs'!$F$11*Drivers!K52)</f>
        <v>70.050355031981326</v>
      </c>
      <c r="G52" s="92">
        <f>EXP('Model coeffs'!$G$15+'Model coeffs'!$G$9*Drivers!F52+'Model coeffs'!$G$11*Drivers!K52+'Model coeffs'!$G$12*Drivers!L52)</f>
        <v>67.984724323414127</v>
      </c>
      <c r="H52" s="92">
        <f>EXP('Model coeffs'!$H$15+'Model coeffs'!$H$8*Drivers!M52+'Model coeffs'!$H$10*Drivers!J52+'Model coeffs'!$H$13*Drivers!G52)</f>
        <v>17.245123153378589</v>
      </c>
      <c r="I52" s="92">
        <f>EXP('Model coeffs'!$I$15+'Model coeffs'!$I$13*Drivers!G52+'Model coeffs'!$I$14*Drivers!O52)</f>
        <v>17.177807833334338</v>
      </c>
      <c r="J52" s="92">
        <f>EXP('Model coeffs'!$J$15+'Model coeffs'!$J$9*Drivers!F52+'Model coeffs'!$J$10*Drivers!J52+'Model coeffs'!$J$11*Drivers!K52)</f>
        <v>89.571799735477697</v>
      </c>
      <c r="K52" s="92">
        <f>EXP('Model coeffs'!$K$15+'Model coeffs'!$K$9*Drivers!F52+'Model coeffs'!$K$11*Drivers!K52+'Model coeffs'!$K$12*Drivers!L52)</f>
        <v>87.434931294212063</v>
      </c>
      <c r="M52" s="140">
        <f t="shared" si="2"/>
        <v>59.827658958741949</v>
      </c>
      <c r="N52" s="140">
        <f t="shared" si="3"/>
        <v>69.017539677697727</v>
      </c>
      <c r="O52" s="140">
        <f t="shared" si="4"/>
        <v>17.211465493356464</v>
      </c>
      <c r="P52" s="140">
        <f t="shared" si="5"/>
        <v>88.503365514844887</v>
      </c>
      <c r="R52" s="140">
        <f t="shared" si="6"/>
        <v>146.05666412979613</v>
      </c>
      <c r="S52" s="140">
        <f t="shared" si="7"/>
        <v>148.33102447358684</v>
      </c>
      <c r="T52" s="140">
        <f t="shared" si="8"/>
        <v>147.19384430169148</v>
      </c>
    </row>
    <row r="53" spans="1:20" ht="13" x14ac:dyDescent="0.3">
      <c r="A53" s="47" t="str">
        <f>'Actual costs'!A53</f>
        <v>SWB</v>
      </c>
      <c r="B53" s="47">
        <f>'Actual costs'!B53</f>
        <v>2019</v>
      </c>
      <c r="C53" s="48" t="str">
        <f>'Actual costs'!C53</f>
        <v>SWB19</v>
      </c>
      <c r="D53" s="92">
        <f>EXP('Model coeffs'!$D$15+'Model coeffs'!$D$5*Drivers!E53+'Model coeffs'!$D$6*Drivers!I53+'Model coeffs'!$D$7*Drivers!H53)</f>
        <v>61.152996806919766</v>
      </c>
      <c r="E53" s="92">
        <f>EXP('Model coeffs'!$E$15+'Model coeffs'!$E$5*Drivers!E53+'Model coeffs'!$E$6*Drivers!I53+'Model coeffs'!$E$8*Drivers!M53)</f>
        <v>60.200170944644192</v>
      </c>
      <c r="F53" s="92">
        <f>EXP('Model coeffs'!$F$15+'Model coeffs'!$F$9*Drivers!F53+'Model coeffs'!$F$10*Drivers!J53+'Model coeffs'!$F$11*Drivers!K53)</f>
        <v>70.306664006573101</v>
      </c>
      <c r="G53" s="92">
        <f>EXP('Model coeffs'!$G$15+'Model coeffs'!$G$9*Drivers!F53+'Model coeffs'!$G$11*Drivers!K53+'Model coeffs'!$G$12*Drivers!L53)</f>
        <v>67.076479117152104</v>
      </c>
      <c r="H53" s="92">
        <f>EXP('Model coeffs'!$H$15+'Model coeffs'!$H$8*Drivers!M53+'Model coeffs'!$H$10*Drivers!J53+'Model coeffs'!$H$13*Drivers!G53)</f>
        <v>16.592662426410779</v>
      </c>
      <c r="I53" s="92">
        <f>EXP('Model coeffs'!$I$15+'Model coeffs'!$I$13*Drivers!G53+'Model coeffs'!$I$14*Drivers!O53)</f>
        <v>16.514204182962956</v>
      </c>
      <c r="J53" s="92">
        <f>EXP('Model coeffs'!$J$15+'Model coeffs'!$J$9*Drivers!F53+'Model coeffs'!$J$10*Drivers!J53+'Model coeffs'!$J$11*Drivers!K53)</f>
        <v>89.937687363118357</v>
      </c>
      <c r="K53" s="92">
        <f>EXP('Model coeffs'!$K$15+'Model coeffs'!$K$9*Drivers!F53+'Model coeffs'!$K$11*Drivers!K53+'Model coeffs'!$K$12*Drivers!L53)</f>
        <v>86.500458257735204</v>
      </c>
      <c r="M53" s="140">
        <f t="shared" si="2"/>
        <v>60.676583875781979</v>
      </c>
      <c r="N53" s="140">
        <f t="shared" si="3"/>
        <v>68.691571561862602</v>
      </c>
      <c r="O53" s="140">
        <f t="shared" si="4"/>
        <v>16.55343330468687</v>
      </c>
      <c r="P53" s="140">
        <f t="shared" si="5"/>
        <v>88.219072810426781</v>
      </c>
      <c r="R53" s="140">
        <f t="shared" si="6"/>
        <v>145.92158874233147</v>
      </c>
      <c r="S53" s="140">
        <f t="shared" si="7"/>
        <v>148.89565668620875</v>
      </c>
      <c r="T53" s="140">
        <f t="shared" si="8"/>
        <v>147.40862271427011</v>
      </c>
    </row>
    <row r="54" spans="1:20" ht="13" x14ac:dyDescent="0.3">
      <c r="A54" s="47" t="str">
        <f>'Actual costs'!A54</f>
        <v>TMS</v>
      </c>
      <c r="B54" s="47">
        <f>'Actual costs'!B54</f>
        <v>2012</v>
      </c>
      <c r="C54" s="48" t="str">
        <f>'Actual costs'!C54</f>
        <v>TMS12</v>
      </c>
      <c r="D54" s="92">
        <f>EXP('Model coeffs'!$D$15+'Model coeffs'!$D$5*Drivers!E54+'Model coeffs'!$D$6*Drivers!I54+'Model coeffs'!$D$7*Drivers!H54)</f>
        <v>268.6306493864152</v>
      </c>
      <c r="E54" s="92">
        <f>EXP('Model coeffs'!$E$15+'Model coeffs'!$E$5*Drivers!E54+'Model coeffs'!$E$6*Drivers!I54+'Model coeffs'!$E$8*Drivers!M54)</f>
        <v>266.19133665552135</v>
      </c>
      <c r="F54" s="92">
        <f>EXP('Model coeffs'!$F$15+'Model coeffs'!$F$9*Drivers!F54+'Model coeffs'!$F$10*Drivers!J54+'Model coeffs'!$F$11*Drivers!K54)</f>
        <v>276.19861524858567</v>
      </c>
      <c r="G54" s="92">
        <f>EXP('Model coeffs'!$G$15+'Model coeffs'!$G$9*Drivers!F54+'Model coeffs'!$G$11*Drivers!K54+'Model coeffs'!$G$12*Drivers!L54)</f>
        <v>259.09925432455606</v>
      </c>
      <c r="H54" s="92">
        <f>EXP('Model coeffs'!$H$15+'Model coeffs'!$H$8*Drivers!M54+'Model coeffs'!$H$10*Drivers!J54+'Model coeffs'!$H$13*Drivers!G54)</f>
        <v>113.2709652624938</v>
      </c>
      <c r="I54" s="92">
        <f>EXP('Model coeffs'!$I$15+'Model coeffs'!$I$13*Drivers!G54+'Model coeffs'!$I$14*Drivers!O54)</f>
        <v>106.72583354091236</v>
      </c>
      <c r="J54" s="92">
        <f>EXP('Model coeffs'!$J$15+'Model coeffs'!$J$9*Drivers!F54+'Model coeffs'!$J$10*Drivers!J54+'Model coeffs'!$J$11*Drivers!K54)</f>
        <v>377.91244331243649</v>
      </c>
      <c r="K54" s="92">
        <f>EXP('Model coeffs'!$K$15+'Model coeffs'!$K$9*Drivers!F54+'Model coeffs'!$K$11*Drivers!K54+'Model coeffs'!$K$12*Drivers!L54)</f>
        <v>357.62310276702516</v>
      </c>
      <c r="M54" s="140">
        <f t="shared" si="2"/>
        <v>267.41099302096825</v>
      </c>
      <c r="N54" s="140">
        <f t="shared" si="3"/>
        <v>267.64893478657086</v>
      </c>
      <c r="O54" s="140">
        <f t="shared" si="4"/>
        <v>109.99839940170308</v>
      </c>
      <c r="P54" s="140">
        <f t="shared" si="5"/>
        <v>367.76777303973086</v>
      </c>
      <c r="R54" s="140">
        <f t="shared" si="6"/>
        <v>645.05832720924218</v>
      </c>
      <c r="S54" s="140">
        <f t="shared" si="7"/>
        <v>635.1787660606991</v>
      </c>
      <c r="T54" s="140">
        <f t="shared" si="8"/>
        <v>640.1185466349707</v>
      </c>
    </row>
    <row r="55" spans="1:20" ht="13" x14ac:dyDescent="0.3">
      <c r="A55" s="47" t="str">
        <f>'Actual costs'!A55</f>
        <v>TMS</v>
      </c>
      <c r="B55" s="47">
        <f>'Actual costs'!B55</f>
        <v>2013</v>
      </c>
      <c r="C55" s="48" t="str">
        <f>'Actual costs'!C55</f>
        <v>TMS13</v>
      </c>
      <c r="D55" s="92">
        <f>EXP('Model coeffs'!$D$15+'Model coeffs'!$D$5*Drivers!E55+'Model coeffs'!$D$6*Drivers!I55+'Model coeffs'!$D$7*Drivers!H55)</f>
        <v>269.91586348201025</v>
      </c>
      <c r="E55" s="92">
        <f>EXP('Model coeffs'!$E$15+'Model coeffs'!$E$5*Drivers!E55+'Model coeffs'!$E$6*Drivers!I55+'Model coeffs'!$E$8*Drivers!M55)</f>
        <v>267.11164066883072</v>
      </c>
      <c r="F55" s="92">
        <f>EXP('Model coeffs'!$F$15+'Model coeffs'!$F$9*Drivers!F55+'Model coeffs'!$F$10*Drivers!J55+'Model coeffs'!$F$11*Drivers!K55)</f>
        <v>281.83190564441037</v>
      </c>
      <c r="G55" s="92">
        <f>EXP('Model coeffs'!$G$15+'Model coeffs'!$G$9*Drivers!F55+'Model coeffs'!$G$11*Drivers!K55+'Model coeffs'!$G$12*Drivers!L55)</f>
        <v>265.05778354400411</v>
      </c>
      <c r="H55" s="92">
        <f>EXP('Model coeffs'!$H$15+'Model coeffs'!$H$8*Drivers!M55+'Model coeffs'!$H$10*Drivers!J55+'Model coeffs'!$H$13*Drivers!G55)</f>
        <v>111.02300882274334</v>
      </c>
      <c r="I55" s="92">
        <f>EXP('Model coeffs'!$I$15+'Model coeffs'!$I$13*Drivers!G55+'Model coeffs'!$I$14*Drivers!O55)</f>
        <v>104.57885059276205</v>
      </c>
      <c r="J55" s="92">
        <f>EXP('Model coeffs'!$J$15+'Model coeffs'!$J$9*Drivers!F55+'Model coeffs'!$J$10*Drivers!J55+'Model coeffs'!$J$11*Drivers!K55)</f>
        <v>386.26168526464375</v>
      </c>
      <c r="K55" s="92">
        <f>EXP('Model coeffs'!$K$15+'Model coeffs'!$K$9*Drivers!F55+'Model coeffs'!$K$11*Drivers!K55+'Model coeffs'!$K$12*Drivers!L55)</f>
        <v>366.390549048911</v>
      </c>
      <c r="M55" s="140">
        <f t="shared" si="2"/>
        <v>268.51375207542048</v>
      </c>
      <c r="N55" s="140">
        <f t="shared" si="3"/>
        <v>273.44484459420721</v>
      </c>
      <c r="O55" s="140">
        <f t="shared" si="4"/>
        <v>107.80092970775269</v>
      </c>
      <c r="P55" s="140">
        <f t="shared" si="5"/>
        <v>376.3261171567774</v>
      </c>
      <c r="R55" s="140">
        <f t="shared" si="6"/>
        <v>649.75952637738033</v>
      </c>
      <c r="S55" s="140">
        <f t="shared" si="7"/>
        <v>644.83986923219788</v>
      </c>
      <c r="T55" s="140">
        <f t="shared" si="8"/>
        <v>647.29969780478905</v>
      </c>
    </row>
    <row r="56" spans="1:20" ht="13" x14ac:dyDescent="0.3">
      <c r="A56" s="47" t="str">
        <f>'Actual costs'!A56</f>
        <v>TMS</v>
      </c>
      <c r="B56" s="47">
        <f>'Actual costs'!B56</f>
        <v>2014</v>
      </c>
      <c r="C56" s="48" t="str">
        <f>'Actual costs'!C56</f>
        <v>TMS14</v>
      </c>
      <c r="D56" s="92">
        <f>EXP('Model coeffs'!$D$15+'Model coeffs'!$D$5*Drivers!E56+'Model coeffs'!$D$6*Drivers!I56+'Model coeffs'!$D$7*Drivers!H56)</f>
        <v>271.35625659769539</v>
      </c>
      <c r="E56" s="92">
        <f>EXP('Model coeffs'!$E$15+'Model coeffs'!$E$5*Drivers!E56+'Model coeffs'!$E$6*Drivers!I56+'Model coeffs'!$E$8*Drivers!M56)</f>
        <v>267.98195895996236</v>
      </c>
      <c r="F56" s="92">
        <f>EXP('Model coeffs'!$F$15+'Model coeffs'!$F$9*Drivers!F56+'Model coeffs'!$F$10*Drivers!J56+'Model coeffs'!$F$11*Drivers!K56)</f>
        <v>312.943613624455</v>
      </c>
      <c r="G56" s="92">
        <f>EXP('Model coeffs'!$G$15+'Model coeffs'!$G$9*Drivers!F56+'Model coeffs'!$G$11*Drivers!K56+'Model coeffs'!$G$12*Drivers!L56)</f>
        <v>296.34517499559519</v>
      </c>
      <c r="H56" s="92">
        <f>EXP('Model coeffs'!$H$15+'Model coeffs'!$H$8*Drivers!M56+'Model coeffs'!$H$10*Drivers!J56+'Model coeffs'!$H$13*Drivers!G56)</f>
        <v>104.78201362380851</v>
      </c>
      <c r="I56" s="92">
        <f>EXP('Model coeffs'!$I$15+'Model coeffs'!$I$13*Drivers!G56+'Model coeffs'!$I$14*Drivers!O56)</f>
        <v>99.040170464663959</v>
      </c>
      <c r="J56" s="92">
        <f>EXP('Model coeffs'!$J$15+'Model coeffs'!$J$9*Drivers!F56+'Model coeffs'!$J$10*Drivers!J56+'Model coeffs'!$J$11*Drivers!K56)</f>
        <v>439.33521877627709</v>
      </c>
      <c r="K56" s="92">
        <f>EXP('Model coeffs'!$K$15+'Model coeffs'!$K$9*Drivers!F56+'Model coeffs'!$K$11*Drivers!K56+'Model coeffs'!$K$12*Drivers!L56)</f>
        <v>419.73114257102276</v>
      </c>
      <c r="M56" s="140">
        <f t="shared" si="2"/>
        <v>269.6691077788289</v>
      </c>
      <c r="N56" s="140">
        <f t="shared" si="3"/>
        <v>304.64439431002506</v>
      </c>
      <c r="O56" s="140">
        <f t="shared" si="4"/>
        <v>101.91109204423623</v>
      </c>
      <c r="P56" s="140">
        <f t="shared" si="5"/>
        <v>429.53318067364989</v>
      </c>
      <c r="R56" s="140">
        <f t="shared" si="6"/>
        <v>676.22459413309025</v>
      </c>
      <c r="S56" s="140">
        <f t="shared" si="7"/>
        <v>699.2022884524788</v>
      </c>
      <c r="T56" s="140">
        <f t="shared" si="8"/>
        <v>687.71344129278452</v>
      </c>
    </row>
    <row r="57" spans="1:20" ht="13" x14ac:dyDescent="0.3">
      <c r="A57" s="47" t="str">
        <f>'Actual costs'!A57</f>
        <v>TMS</v>
      </c>
      <c r="B57" s="47">
        <f>'Actual costs'!B57</f>
        <v>2015</v>
      </c>
      <c r="C57" s="48" t="str">
        <f>'Actual costs'!C57</f>
        <v>TMS15</v>
      </c>
      <c r="D57" s="92">
        <f>EXP('Model coeffs'!$D$15+'Model coeffs'!$D$5*Drivers!E57+'Model coeffs'!$D$6*Drivers!I57+'Model coeffs'!$D$7*Drivers!H57)</f>
        <v>273.02644807600848</v>
      </c>
      <c r="E57" s="92">
        <f>EXP('Model coeffs'!$E$15+'Model coeffs'!$E$5*Drivers!E57+'Model coeffs'!$E$6*Drivers!I57+'Model coeffs'!$E$8*Drivers!M57)</f>
        <v>269.00899339576364</v>
      </c>
      <c r="F57" s="92">
        <f>EXP('Model coeffs'!$F$15+'Model coeffs'!$F$9*Drivers!F57+'Model coeffs'!$F$10*Drivers!J57+'Model coeffs'!$F$11*Drivers!K57)</f>
        <v>343.88472266256332</v>
      </c>
      <c r="G57" s="92">
        <f>EXP('Model coeffs'!$G$15+'Model coeffs'!$G$9*Drivers!F57+'Model coeffs'!$G$11*Drivers!K57+'Model coeffs'!$G$12*Drivers!L57)</f>
        <v>325.98039785498833</v>
      </c>
      <c r="H57" s="92">
        <f>EXP('Model coeffs'!$H$15+'Model coeffs'!$H$8*Drivers!M57+'Model coeffs'!$H$10*Drivers!J57+'Model coeffs'!$H$13*Drivers!G57)</f>
        <v>104.57714552478421</v>
      </c>
      <c r="I57" s="92">
        <f>EXP('Model coeffs'!$I$15+'Model coeffs'!$I$13*Drivers!G57+'Model coeffs'!$I$14*Drivers!O57)</f>
        <v>99.032941830786783</v>
      </c>
      <c r="J57" s="92">
        <f>EXP('Model coeffs'!$J$15+'Model coeffs'!$J$9*Drivers!F57+'Model coeffs'!$J$10*Drivers!J57+'Model coeffs'!$J$11*Drivers!K57)</f>
        <v>493.53636707549077</v>
      </c>
      <c r="K57" s="92">
        <f>EXP('Model coeffs'!$K$15+'Model coeffs'!$K$9*Drivers!F57+'Model coeffs'!$K$11*Drivers!K57+'Model coeffs'!$K$12*Drivers!L57)</f>
        <v>472.46057933258555</v>
      </c>
      <c r="M57" s="140">
        <f t="shared" si="2"/>
        <v>271.01772073588609</v>
      </c>
      <c r="N57" s="140">
        <f t="shared" si="3"/>
        <v>334.93256025877582</v>
      </c>
      <c r="O57" s="140">
        <f t="shared" si="4"/>
        <v>101.80504367778551</v>
      </c>
      <c r="P57" s="140">
        <f t="shared" si="5"/>
        <v>482.99847320403819</v>
      </c>
      <c r="R57" s="140">
        <f t="shared" si="6"/>
        <v>707.75532467244739</v>
      </c>
      <c r="S57" s="140">
        <f t="shared" si="7"/>
        <v>754.01619393992428</v>
      </c>
      <c r="T57" s="140">
        <f t="shared" si="8"/>
        <v>730.88575930618583</v>
      </c>
    </row>
    <row r="58" spans="1:20" ht="13" x14ac:dyDescent="0.3">
      <c r="A58" s="47" t="str">
        <f>'Actual costs'!A58</f>
        <v>TMS</v>
      </c>
      <c r="B58" s="47">
        <f>'Actual costs'!B58</f>
        <v>2016</v>
      </c>
      <c r="C58" s="48" t="str">
        <f>'Actual costs'!C58</f>
        <v>TMS16</v>
      </c>
      <c r="D58" s="92">
        <f>EXP('Model coeffs'!$D$15+'Model coeffs'!$D$5*Drivers!E58+'Model coeffs'!$D$6*Drivers!I58+'Model coeffs'!$D$7*Drivers!H58)</f>
        <v>277.54818699763064</v>
      </c>
      <c r="E58" s="92">
        <f>EXP('Model coeffs'!$E$15+'Model coeffs'!$E$5*Drivers!E58+'Model coeffs'!$E$6*Drivers!I58+'Model coeffs'!$E$8*Drivers!M58)</f>
        <v>273.6508155623647</v>
      </c>
      <c r="F58" s="92">
        <f>EXP('Model coeffs'!$F$15+'Model coeffs'!$F$9*Drivers!F58+'Model coeffs'!$F$10*Drivers!J58+'Model coeffs'!$F$11*Drivers!K58)</f>
        <v>353.73091572086139</v>
      </c>
      <c r="G58" s="92">
        <f>EXP('Model coeffs'!$G$15+'Model coeffs'!$G$9*Drivers!F58+'Model coeffs'!$G$11*Drivers!K58+'Model coeffs'!$G$12*Drivers!L58)</f>
        <v>334.48183073300646</v>
      </c>
      <c r="H58" s="92">
        <f>EXP('Model coeffs'!$H$15+'Model coeffs'!$H$8*Drivers!M58+'Model coeffs'!$H$10*Drivers!J58+'Model coeffs'!$H$13*Drivers!G58)</f>
        <v>115.34070956823243</v>
      </c>
      <c r="I58" s="92">
        <f>EXP('Model coeffs'!$I$15+'Model coeffs'!$I$13*Drivers!G58+'Model coeffs'!$I$14*Drivers!O58)</f>
        <v>109.60604571830096</v>
      </c>
      <c r="J58" s="92">
        <f>EXP('Model coeffs'!$J$15+'Model coeffs'!$J$9*Drivers!F58+'Model coeffs'!$J$10*Drivers!J58+'Model coeffs'!$J$11*Drivers!K58)</f>
        <v>507.37640302579786</v>
      </c>
      <c r="K58" s="92">
        <f>EXP('Model coeffs'!$K$15+'Model coeffs'!$K$9*Drivers!F58+'Model coeffs'!$K$11*Drivers!K58+'Model coeffs'!$K$12*Drivers!L58)</f>
        <v>484.69934574914549</v>
      </c>
      <c r="M58" s="140">
        <f t="shared" si="2"/>
        <v>275.59950127999764</v>
      </c>
      <c r="N58" s="140">
        <f t="shared" si="3"/>
        <v>344.1063732269339</v>
      </c>
      <c r="O58" s="140">
        <f t="shared" si="4"/>
        <v>112.4733776432667</v>
      </c>
      <c r="P58" s="140">
        <f t="shared" si="5"/>
        <v>496.03787438747167</v>
      </c>
      <c r="R58" s="140">
        <f t="shared" si="6"/>
        <v>732.17925215019818</v>
      </c>
      <c r="S58" s="140">
        <f t="shared" si="7"/>
        <v>771.63737566746931</v>
      </c>
      <c r="T58" s="140">
        <f t="shared" si="8"/>
        <v>751.90831390883375</v>
      </c>
    </row>
    <row r="59" spans="1:20" ht="13" x14ac:dyDescent="0.3">
      <c r="A59" s="47" t="str">
        <f>'Actual costs'!A59</f>
        <v>TMS</v>
      </c>
      <c r="B59" s="47">
        <f>'Actual costs'!B59</f>
        <v>2017</v>
      </c>
      <c r="C59" s="48" t="str">
        <f>'Actual costs'!C59</f>
        <v>TMS17</v>
      </c>
      <c r="D59" s="92">
        <f>EXP('Model coeffs'!$D$15+'Model coeffs'!$D$5*Drivers!E59+'Model coeffs'!$D$6*Drivers!I59+'Model coeffs'!$D$7*Drivers!H59)</f>
        <v>283.30290027624557</v>
      </c>
      <c r="E59" s="92">
        <f>EXP('Model coeffs'!$E$15+'Model coeffs'!$E$5*Drivers!E59+'Model coeffs'!$E$6*Drivers!I59+'Model coeffs'!$E$8*Drivers!M59)</f>
        <v>280.69477984205787</v>
      </c>
      <c r="F59" s="92">
        <f>EXP('Model coeffs'!$F$15+'Model coeffs'!$F$9*Drivers!F59+'Model coeffs'!$F$10*Drivers!J59+'Model coeffs'!$F$11*Drivers!K59)</f>
        <v>351.92232659820274</v>
      </c>
      <c r="G59" s="92">
        <f>EXP('Model coeffs'!$G$15+'Model coeffs'!$G$9*Drivers!F59+'Model coeffs'!$G$11*Drivers!K59+'Model coeffs'!$G$12*Drivers!L59)</f>
        <v>333.91129520811347</v>
      </c>
      <c r="H59" s="92">
        <f>EXP('Model coeffs'!$H$15+'Model coeffs'!$H$8*Drivers!M59+'Model coeffs'!$H$10*Drivers!J59+'Model coeffs'!$H$13*Drivers!G59)</f>
        <v>111.40865238013726</v>
      </c>
      <c r="I59" s="92">
        <f>EXP('Model coeffs'!$I$15+'Model coeffs'!$I$13*Drivers!G59+'Model coeffs'!$I$14*Drivers!O59)</f>
        <v>106.03942148589481</v>
      </c>
      <c r="J59" s="92">
        <f>EXP('Model coeffs'!$J$15+'Model coeffs'!$J$9*Drivers!F59+'Model coeffs'!$J$10*Drivers!J59+'Model coeffs'!$J$11*Drivers!K59)</f>
        <v>504.85970134702177</v>
      </c>
      <c r="K59" s="92">
        <f>EXP('Model coeffs'!$K$15+'Model coeffs'!$K$9*Drivers!F59+'Model coeffs'!$K$11*Drivers!K59+'Model coeffs'!$K$12*Drivers!L59)</f>
        <v>483.71839313828383</v>
      </c>
      <c r="M59" s="140">
        <f t="shared" si="2"/>
        <v>281.99884005915169</v>
      </c>
      <c r="N59" s="140">
        <f t="shared" si="3"/>
        <v>342.91681090315808</v>
      </c>
      <c r="O59" s="140">
        <f t="shared" si="4"/>
        <v>108.72403693301604</v>
      </c>
      <c r="P59" s="140">
        <f t="shared" si="5"/>
        <v>494.28904724265283</v>
      </c>
      <c r="R59" s="140">
        <f t="shared" si="6"/>
        <v>733.63968789532578</v>
      </c>
      <c r="S59" s="140">
        <f t="shared" si="7"/>
        <v>776.28788730180452</v>
      </c>
      <c r="T59" s="140">
        <f t="shared" si="8"/>
        <v>754.9637875985652</v>
      </c>
    </row>
    <row r="60" spans="1:20" ht="13" x14ac:dyDescent="0.3">
      <c r="A60" s="47" t="str">
        <f>'Actual costs'!A60</f>
        <v>TMS</v>
      </c>
      <c r="B60" s="47">
        <f>'Actual costs'!B60</f>
        <v>2018</v>
      </c>
      <c r="C60" s="48" t="str">
        <f>'Actual costs'!C60</f>
        <v>TMS18</v>
      </c>
      <c r="D60" s="92">
        <f>EXP('Model coeffs'!$D$15+'Model coeffs'!$D$5*Drivers!E60+'Model coeffs'!$D$6*Drivers!I60+'Model coeffs'!$D$7*Drivers!H60)</f>
        <v>286.44661739064634</v>
      </c>
      <c r="E60" s="92">
        <f>EXP('Model coeffs'!$E$15+'Model coeffs'!$E$5*Drivers!E60+'Model coeffs'!$E$6*Drivers!I60+'Model coeffs'!$E$8*Drivers!M60)</f>
        <v>283.32452778670665</v>
      </c>
      <c r="F60" s="92">
        <f>EXP('Model coeffs'!$F$15+'Model coeffs'!$F$9*Drivers!F60+'Model coeffs'!$F$10*Drivers!J60+'Model coeffs'!$F$11*Drivers!K60)</f>
        <v>354.87130676778526</v>
      </c>
      <c r="G60" s="92">
        <f>EXP('Model coeffs'!$G$15+'Model coeffs'!$G$9*Drivers!F60+'Model coeffs'!$G$11*Drivers!K60+'Model coeffs'!$G$12*Drivers!L60)</f>
        <v>337.28279429388954</v>
      </c>
      <c r="H60" s="92">
        <f>EXP('Model coeffs'!$H$15+'Model coeffs'!$H$8*Drivers!M60+'Model coeffs'!$H$10*Drivers!J60+'Model coeffs'!$H$13*Drivers!G60)</f>
        <v>105.08771716218165</v>
      </c>
      <c r="I60" s="92">
        <f>EXP('Model coeffs'!$I$15+'Model coeffs'!$I$13*Drivers!G60+'Model coeffs'!$I$14*Drivers!O60)</f>
        <v>100.04213145873513</v>
      </c>
      <c r="J60" s="92">
        <f>EXP('Model coeffs'!$J$15+'Model coeffs'!$J$9*Drivers!F60+'Model coeffs'!$J$10*Drivers!J60+'Model coeffs'!$J$11*Drivers!K60)</f>
        <v>509.14593873959808</v>
      </c>
      <c r="K60" s="92">
        <f>EXP('Model coeffs'!$K$15+'Model coeffs'!$K$9*Drivers!F60+'Model coeffs'!$K$11*Drivers!K60+'Model coeffs'!$K$12*Drivers!L60)</f>
        <v>488.55440009642825</v>
      </c>
      <c r="M60" s="140">
        <f t="shared" si="2"/>
        <v>284.8855725886765</v>
      </c>
      <c r="N60" s="140">
        <f t="shared" si="3"/>
        <v>346.07705053083737</v>
      </c>
      <c r="O60" s="140">
        <f t="shared" si="4"/>
        <v>102.56492431045839</v>
      </c>
      <c r="P60" s="140">
        <f t="shared" si="5"/>
        <v>498.85016941801314</v>
      </c>
      <c r="R60" s="140">
        <f t="shared" si="6"/>
        <v>733.52754742997229</v>
      </c>
      <c r="S60" s="140">
        <f t="shared" si="7"/>
        <v>783.73574200668963</v>
      </c>
      <c r="T60" s="140">
        <f t="shared" si="8"/>
        <v>758.63164471833102</v>
      </c>
    </row>
    <row r="61" spans="1:20" ht="13" x14ac:dyDescent="0.3">
      <c r="A61" s="47" t="str">
        <f>'Actual costs'!A61</f>
        <v>TMS</v>
      </c>
      <c r="B61" s="47">
        <f>'Actual costs'!B61</f>
        <v>2019</v>
      </c>
      <c r="C61" s="48" t="str">
        <f>'Actual costs'!C61</f>
        <v>TMS19</v>
      </c>
      <c r="D61" s="92">
        <f>EXP('Model coeffs'!$D$15+'Model coeffs'!$D$5*Drivers!E61+'Model coeffs'!$D$6*Drivers!I61+'Model coeffs'!$D$7*Drivers!H61)</f>
        <v>290.04035176559495</v>
      </c>
      <c r="E61" s="92">
        <f>EXP('Model coeffs'!$E$15+'Model coeffs'!$E$5*Drivers!E61+'Model coeffs'!$E$6*Drivers!I61+'Model coeffs'!$E$8*Drivers!M61)</f>
        <v>285.40720822356093</v>
      </c>
      <c r="F61" s="92">
        <f>EXP('Model coeffs'!$F$15+'Model coeffs'!$F$9*Drivers!F61+'Model coeffs'!$F$10*Drivers!J61+'Model coeffs'!$F$11*Drivers!K61)</f>
        <v>350.81127885486791</v>
      </c>
      <c r="G61" s="92">
        <f>EXP('Model coeffs'!$G$15+'Model coeffs'!$G$9*Drivers!F61+'Model coeffs'!$G$11*Drivers!K61+'Model coeffs'!$G$12*Drivers!L61)</f>
        <v>333.34396635799391</v>
      </c>
      <c r="H61" s="92">
        <f>EXP('Model coeffs'!$H$15+'Model coeffs'!$H$8*Drivers!M61+'Model coeffs'!$H$10*Drivers!J61+'Model coeffs'!$H$13*Drivers!G61)</f>
        <v>107.33307637109871</v>
      </c>
      <c r="I61" s="92">
        <f>EXP('Model coeffs'!$I$15+'Model coeffs'!$I$13*Drivers!G61+'Model coeffs'!$I$14*Drivers!O61)</f>
        <v>102.59934528093628</v>
      </c>
      <c r="J61" s="92">
        <f>EXP('Model coeffs'!$J$15+'Model coeffs'!$J$9*Drivers!F61+'Model coeffs'!$J$10*Drivers!J61+'Model coeffs'!$J$11*Drivers!K61)</f>
        <v>503.61916435818722</v>
      </c>
      <c r="K61" s="92">
        <f>EXP('Model coeffs'!$K$15+'Model coeffs'!$K$9*Drivers!F61+'Model coeffs'!$K$11*Drivers!K61+'Model coeffs'!$K$12*Drivers!L61)</f>
        <v>483.13927248152203</v>
      </c>
      <c r="M61" s="140">
        <f t="shared" si="2"/>
        <v>287.72377999457797</v>
      </c>
      <c r="N61" s="140">
        <f t="shared" si="3"/>
        <v>342.07762260643091</v>
      </c>
      <c r="O61" s="140">
        <f t="shared" si="4"/>
        <v>104.96621082601749</v>
      </c>
      <c r="P61" s="140">
        <f t="shared" si="5"/>
        <v>493.37921841985462</v>
      </c>
      <c r="R61" s="140">
        <f t="shared" si="6"/>
        <v>734.76761342702639</v>
      </c>
      <c r="S61" s="140">
        <f t="shared" si="7"/>
        <v>781.10299841443259</v>
      </c>
      <c r="T61" s="140">
        <f t="shared" si="8"/>
        <v>757.93530592072943</v>
      </c>
    </row>
    <row r="62" spans="1:20" ht="13" x14ac:dyDescent="0.3">
      <c r="A62" s="47" t="str">
        <f>'Actual costs'!A62</f>
        <v>WSH</v>
      </c>
      <c r="B62" s="47">
        <f>'Actual costs'!B62</f>
        <v>2012</v>
      </c>
      <c r="C62" s="48" t="str">
        <f>'Actual costs'!C62</f>
        <v>WSH12</v>
      </c>
      <c r="D62" s="92">
        <f>EXP('Model coeffs'!$D$15+'Model coeffs'!$D$5*Drivers!E62+'Model coeffs'!$D$6*Drivers!I62+'Model coeffs'!$D$7*Drivers!H62)</f>
        <v>84.929303863278079</v>
      </c>
      <c r="E62" s="92">
        <f>EXP('Model coeffs'!$E$15+'Model coeffs'!$E$5*Drivers!E62+'Model coeffs'!$E$6*Drivers!I62+'Model coeffs'!$E$8*Drivers!M62)</f>
        <v>74.933998654969443</v>
      </c>
      <c r="F62" s="92">
        <f>EXP('Model coeffs'!$F$15+'Model coeffs'!$F$9*Drivers!F62+'Model coeffs'!$F$10*Drivers!J62+'Model coeffs'!$F$11*Drivers!K62)</f>
        <v>108.79120504336016</v>
      </c>
      <c r="G62" s="92">
        <f>EXP('Model coeffs'!$G$15+'Model coeffs'!$G$9*Drivers!F62+'Model coeffs'!$G$11*Drivers!K62+'Model coeffs'!$G$12*Drivers!L62)</f>
        <v>103.53698037273854</v>
      </c>
      <c r="H62" s="92">
        <f>EXP('Model coeffs'!$H$15+'Model coeffs'!$H$8*Drivers!M62+'Model coeffs'!$H$10*Drivers!J62+'Model coeffs'!$H$13*Drivers!G62)</f>
        <v>29.28985911559279</v>
      </c>
      <c r="I62" s="92">
        <f>EXP('Model coeffs'!$I$15+'Model coeffs'!$I$13*Drivers!G62+'Model coeffs'!$I$14*Drivers!O62)</f>
        <v>26.565824083009183</v>
      </c>
      <c r="J62" s="92">
        <f>EXP('Model coeffs'!$J$15+'Model coeffs'!$J$9*Drivers!F62+'Model coeffs'!$J$10*Drivers!J62+'Model coeffs'!$J$11*Drivers!K62)</f>
        <v>141.09850336658093</v>
      </c>
      <c r="K62" s="92">
        <f>EXP('Model coeffs'!$K$15+'Model coeffs'!$K$9*Drivers!F62+'Model coeffs'!$K$11*Drivers!K62+'Model coeffs'!$K$12*Drivers!L62)</f>
        <v>135.22287932261574</v>
      </c>
      <c r="M62" s="140">
        <f t="shared" si="2"/>
        <v>79.931651259123754</v>
      </c>
      <c r="N62" s="140">
        <f t="shared" si="3"/>
        <v>106.16409270804935</v>
      </c>
      <c r="O62" s="140">
        <f t="shared" si="4"/>
        <v>27.927841599300987</v>
      </c>
      <c r="P62" s="140">
        <f t="shared" si="5"/>
        <v>138.16069134459832</v>
      </c>
      <c r="R62" s="140">
        <f t="shared" si="6"/>
        <v>214.02358556647411</v>
      </c>
      <c r="S62" s="140">
        <f t="shared" si="7"/>
        <v>218.09234260372207</v>
      </c>
      <c r="T62" s="140">
        <f t="shared" si="8"/>
        <v>216.05796408509809</v>
      </c>
    </row>
    <row r="63" spans="1:20" ht="13" x14ac:dyDescent="0.3">
      <c r="A63" s="47" t="str">
        <f>'Actual costs'!A63</f>
        <v>WSH</v>
      </c>
      <c r="B63" s="47">
        <f>'Actual costs'!B63</f>
        <v>2013</v>
      </c>
      <c r="C63" s="48" t="str">
        <f>'Actual costs'!C63</f>
        <v>WSH13</v>
      </c>
      <c r="D63" s="92">
        <f>EXP('Model coeffs'!$D$15+'Model coeffs'!$D$5*Drivers!E63+'Model coeffs'!$D$6*Drivers!I63+'Model coeffs'!$D$7*Drivers!H63)</f>
        <v>87.799626220358903</v>
      </c>
      <c r="E63" s="92">
        <f>EXP('Model coeffs'!$E$15+'Model coeffs'!$E$5*Drivers!E63+'Model coeffs'!$E$6*Drivers!I63+'Model coeffs'!$E$8*Drivers!M63)</f>
        <v>79.693617437449021</v>
      </c>
      <c r="F63" s="92">
        <f>EXP('Model coeffs'!$F$15+'Model coeffs'!$F$9*Drivers!F63+'Model coeffs'!$F$10*Drivers!J63+'Model coeffs'!$F$11*Drivers!K63)</f>
        <v>110.80609297237638</v>
      </c>
      <c r="G63" s="92">
        <f>EXP('Model coeffs'!$G$15+'Model coeffs'!$G$9*Drivers!F63+'Model coeffs'!$G$11*Drivers!K63+'Model coeffs'!$G$12*Drivers!L63)</f>
        <v>104.86105174841447</v>
      </c>
      <c r="H63" s="92">
        <f>EXP('Model coeffs'!$H$15+'Model coeffs'!$H$8*Drivers!M63+'Model coeffs'!$H$10*Drivers!J63+'Model coeffs'!$H$13*Drivers!G63)</f>
        <v>28.314884674591521</v>
      </c>
      <c r="I63" s="92">
        <f>EXP('Model coeffs'!$I$15+'Model coeffs'!$I$13*Drivers!G63+'Model coeffs'!$I$14*Drivers!O63)</f>
        <v>24.6923497128486</v>
      </c>
      <c r="J63" s="92">
        <f>EXP('Model coeffs'!$J$15+'Model coeffs'!$J$9*Drivers!F63+'Model coeffs'!$J$10*Drivers!J63+'Model coeffs'!$J$11*Drivers!K63)</f>
        <v>143.0346335108562</v>
      </c>
      <c r="K63" s="92">
        <f>EXP('Model coeffs'!$K$15+'Model coeffs'!$K$9*Drivers!F63+'Model coeffs'!$K$11*Drivers!K63+'Model coeffs'!$K$12*Drivers!L63)</f>
        <v>136.48264935903265</v>
      </c>
      <c r="M63" s="140">
        <f t="shared" si="2"/>
        <v>83.746621828903955</v>
      </c>
      <c r="N63" s="140">
        <f t="shared" si="3"/>
        <v>107.83357236039542</v>
      </c>
      <c r="O63" s="140">
        <f t="shared" si="4"/>
        <v>26.503617193720061</v>
      </c>
      <c r="P63" s="140">
        <f t="shared" si="5"/>
        <v>139.75864143494442</v>
      </c>
      <c r="R63" s="140">
        <f t="shared" si="6"/>
        <v>218.08381138301945</v>
      </c>
      <c r="S63" s="140">
        <f t="shared" si="7"/>
        <v>223.50526326384838</v>
      </c>
      <c r="T63" s="140">
        <f t="shared" si="8"/>
        <v>220.79453732343393</v>
      </c>
    </row>
    <row r="64" spans="1:20" ht="13" x14ac:dyDescent="0.3">
      <c r="A64" s="47" t="str">
        <f>'Actual costs'!A64</f>
        <v>WSH</v>
      </c>
      <c r="B64" s="47">
        <f>'Actual costs'!B64</f>
        <v>2014</v>
      </c>
      <c r="C64" s="48" t="str">
        <f>'Actual costs'!C64</f>
        <v>WSH14</v>
      </c>
      <c r="D64" s="92">
        <f>EXP('Model coeffs'!$D$15+'Model coeffs'!$D$5*Drivers!E64+'Model coeffs'!$D$6*Drivers!I64+'Model coeffs'!$D$7*Drivers!H64)</f>
        <v>88.371910278249757</v>
      </c>
      <c r="E64" s="92">
        <f>EXP('Model coeffs'!$E$15+'Model coeffs'!$E$5*Drivers!E64+'Model coeffs'!$E$6*Drivers!I64+'Model coeffs'!$E$8*Drivers!M64)</f>
        <v>80.021024752168657</v>
      </c>
      <c r="F64" s="92">
        <f>EXP('Model coeffs'!$F$15+'Model coeffs'!$F$9*Drivers!F64+'Model coeffs'!$F$10*Drivers!J64+'Model coeffs'!$F$11*Drivers!K64)</f>
        <v>111.35803825446524</v>
      </c>
      <c r="G64" s="92">
        <f>EXP('Model coeffs'!$G$15+'Model coeffs'!$G$9*Drivers!F64+'Model coeffs'!$G$11*Drivers!K64+'Model coeffs'!$G$12*Drivers!L64)</f>
        <v>105.03440358156014</v>
      </c>
      <c r="H64" s="92">
        <f>EXP('Model coeffs'!$H$15+'Model coeffs'!$H$8*Drivers!M64+'Model coeffs'!$H$10*Drivers!J64+'Model coeffs'!$H$13*Drivers!G64)</f>
        <v>29.359492725721886</v>
      </c>
      <c r="I64" s="92">
        <f>EXP('Model coeffs'!$I$15+'Model coeffs'!$I$13*Drivers!G64+'Model coeffs'!$I$14*Drivers!O64)</f>
        <v>25.639166761849676</v>
      </c>
      <c r="J64" s="92">
        <f>EXP('Model coeffs'!$J$15+'Model coeffs'!$J$9*Drivers!F64+'Model coeffs'!$J$10*Drivers!J64+'Model coeffs'!$J$11*Drivers!K64)</f>
        <v>143.80058657509613</v>
      </c>
      <c r="K64" s="92">
        <f>EXP('Model coeffs'!$K$15+'Model coeffs'!$K$9*Drivers!F64+'Model coeffs'!$K$11*Drivers!K64+'Model coeffs'!$K$12*Drivers!L64)</f>
        <v>136.81709018588296</v>
      </c>
      <c r="M64" s="140">
        <f t="shared" si="2"/>
        <v>84.196467515209207</v>
      </c>
      <c r="N64" s="140">
        <f t="shared" si="3"/>
        <v>108.1962209180127</v>
      </c>
      <c r="O64" s="140">
        <f t="shared" si="4"/>
        <v>27.499329743785779</v>
      </c>
      <c r="P64" s="140">
        <f t="shared" si="5"/>
        <v>140.30883838048953</v>
      </c>
      <c r="R64" s="140">
        <f t="shared" si="6"/>
        <v>219.89201817700769</v>
      </c>
      <c r="S64" s="140">
        <f t="shared" si="7"/>
        <v>224.50530589569874</v>
      </c>
      <c r="T64" s="140">
        <f t="shared" si="8"/>
        <v>222.1986620363532</v>
      </c>
    </row>
    <row r="65" spans="1:20" ht="13" x14ac:dyDescent="0.3">
      <c r="A65" s="47" t="str">
        <f>'Actual costs'!A65</f>
        <v>WSH</v>
      </c>
      <c r="B65" s="47">
        <f>'Actual costs'!B65</f>
        <v>2015</v>
      </c>
      <c r="C65" s="48" t="str">
        <f>'Actual costs'!C65</f>
        <v>WSH15</v>
      </c>
      <c r="D65" s="92">
        <f>EXP('Model coeffs'!$D$15+'Model coeffs'!$D$5*Drivers!E65+'Model coeffs'!$D$6*Drivers!I65+'Model coeffs'!$D$7*Drivers!H65)</f>
        <v>89.210925238461201</v>
      </c>
      <c r="E65" s="92">
        <f>EXP('Model coeffs'!$E$15+'Model coeffs'!$E$5*Drivers!E65+'Model coeffs'!$E$6*Drivers!I65+'Model coeffs'!$E$8*Drivers!M65)</f>
        <v>81.783038529846976</v>
      </c>
      <c r="F65" s="92">
        <f>EXP('Model coeffs'!$F$15+'Model coeffs'!$F$9*Drivers!F65+'Model coeffs'!$F$10*Drivers!J65+'Model coeffs'!$F$11*Drivers!K65)</f>
        <v>115.97690155799764</v>
      </c>
      <c r="G65" s="92">
        <f>EXP('Model coeffs'!$G$15+'Model coeffs'!$G$9*Drivers!F65+'Model coeffs'!$G$11*Drivers!K65+'Model coeffs'!$G$12*Drivers!L65)</f>
        <v>109.56015771444285</v>
      </c>
      <c r="H65" s="92">
        <f>EXP('Model coeffs'!$H$15+'Model coeffs'!$H$8*Drivers!M65+'Model coeffs'!$H$10*Drivers!J65+'Model coeffs'!$H$13*Drivers!G65)</f>
        <v>28.37377639561613</v>
      </c>
      <c r="I65" s="92">
        <f>EXP('Model coeffs'!$I$15+'Model coeffs'!$I$13*Drivers!G65+'Model coeffs'!$I$14*Drivers!O65)</f>
        <v>25.68261060606368</v>
      </c>
      <c r="J65" s="92">
        <f>EXP('Model coeffs'!$J$15+'Model coeffs'!$J$9*Drivers!F65+'Model coeffs'!$J$10*Drivers!J65+'Model coeffs'!$J$11*Drivers!K65)</f>
        <v>150.18332783667196</v>
      </c>
      <c r="K65" s="92">
        <f>EXP('Model coeffs'!$K$15+'Model coeffs'!$K$9*Drivers!F65+'Model coeffs'!$K$11*Drivers!K65+'Model coeffs'!$K$12*Drivers!L65)</f>
        <v>143.03779201157917</v>
      </c>
      <c r="M65" s="140">
        <f t="shared" si="2"/>
        <v>85.496981884154081</v>
      </c>
      <c r="N65" s="140">
        <f t="shared" si="3"/>
        <v>112.76852963622025</v>
      </c>
      <c r="O65" s="140">
        <f t="shared" si="4"/>
        <v>27.028193500839905</v>
      </c>
      <c r="P65" s="140">
        <f t="shared" si="5"/>
        <v>146.61055992412557</v>
      </c>
      <c r="R65" s="140">
        <f t="shared" si="6"/>
        <v>225.29370502121424</v>
      </c>
      <c r="S65" s="140">
        <f t="shared" si="7"/>
        <v>232.10754180827965</v>
      </c>
      <c r="T65" s="140">
        <f t="shared" si="8"/>
        <v>228.70062341474693</v>
      </c>
    </row>
    <row r="66" spans="1:20" ht="13" x14ac:dyDescent="0.3">
      <c r="A66" s="47" t="str">
        <f>'Actual costs'!A66</f>
        <v>WSH</v>
      </c>
      <c r="B66" s="47">
        <f>'Actual costs'!B66</f>
        <v>2016</v>
      </c>
      <c r="C66" s="48" t="str">
        <f>'Actual costs'!C66</f>
        <v>WSH16</v>
      </c>
      <c r="D66" s="92">
        <f>EXP('Model coeffs'!$D$15+'Model coeffs'!$D$5*Drivers!E66+'Model coeffs'!$D$6*Drivers!I66+'Model coeffs'!$D$7*Drivers!H66)</f>
        <v>90.566509459865117</v>
      </c>
      <c r="E66" s="92">
        <f>EXP('Model coeffs'!$E$15+'Model coeffs'!$E$5*Drivers!E66+'Model coeffs'!$E$6*Drivers!I66+'Model coeffs'!$E$8*Drivers!M66)</f>
        <v>82.405269418202181</v>
      </c>
      <c r="F66" s="92">
        <f>EXP('Model coeffs'!$F$15+'Model coeffs'!$F$9*Drivers!F66+'Model coeffs'!$F$10*Drivers!J66+'Model coeffs'!$F$11*Drivers!K66)</f>
        <v>113.11308342275569</v>
      </c>
      <c r="G66" s="92">
        <f>EXP('Model coeffs'!$G$15+'Model coeffs'!$G$9*Drivers!F66+'Model coeffs'!$G$11*Drivers!K66+'Model coeffs'!$G$12*Drivers!L66)</f>
        <v>108.30154049178819</v>
      </c>
      <c r="H66" s="92">
        <f>EXP('Model coeffs'!$H$15+'Model coeffs'!$H$8*Drivers!M66+'Model coeffs'!$H$10*Drivers!J66+'Model coeffs'!$H$13*Drivers!G66)</f>
        <v>29.192321859473452</v>
      </c>
      <c r="I66" s="92">
        <f>EXP('Model coeffs'!$I$15+'Model coeffs'!$I$13*Drivers!G66+'Model coeffs'!$I$14*Drivers!O66)</f>
        <v>26.852610618676049</v>
      </c>
      <c r="J66" s="92">
        <f>EXP('Model coeffs'!$J$15+'Model coeffs'!$J$9*Drivers!F66+'Model coeffs'!$J$10*Drivers!J66+'Model coeffs'!$J$11*Drivers!K66)</f>
        <v>146.89584309962615</v>
      </c>
      <c r="K66" s="92">
        <f>EXP('Model coeffs'!$K$15+'Model coeffs'!$K$9*Drivers!F66+'Model coeffs'!$K$11*Drivers!K66+'Model coeffs'!$K$12*Drivers!L66)</f>
        <v>141.50540916949299</v>
      </c>
      <c r="M66" s="140">
        <f t="shared" si="2"/>
        <v>86.485889439033656</v>
      </c>
      <c r="N66" s="140">
        <f t="shared" si="3"/>
        <v>110.70731195727194</v>
      </c>
      <c r="O66" s="140">
        <f t="shared" si="4"/>
        <v>28.022466239074753</v>
      </c>
      <c r="P66" s="140">
        <f t="shared" si="5"/>
        <v>144.20062613455957</v>
      </c>
      <c r="R66" s="140">
        <f t="shared" si="6"/>
        <v>225.21566763538036</v>
      </c>
      <c r="S66" s="140">
        <f t="shared" si="7"/>
        <v>230.68651557359323</v>
      </c>
      <c r="T66" s="140">
        <f t="shared" si="8"/>
        <v>227.95109160448681</v>
      </c>
    </row>
    <row r="67" spans="1:20" ht="13" x14ac:dyDescent="0.3">
      <c r="A67" s="47" t="str">
        <f>'Actual costs'!A67</f>
        <v>WSH</v>
      </c>
      <c r="B67" s="47">
        <f>'Actual costs'!B67</f>
        <v>2017</v>
      </c>
      <c r="C67" s="48" t="str">
        <f>'Actual costs'!C67</f>
        <v>WSH17</v>
      </c>
      <c r="D67" s="92">
        <f>EXP('Model coeffs'!$D$15+'Model coeffs'!$D$5*Drivers!E67+'Model coeffs'!$D$6*Drivers!I67+'Model coeffs'!$D$7*Drivers!H67)</f>
        <v>92.185403322965627</v>
      </c>
      <c r="E67" s="92">
        <f>EXP('Model coeffs'!$E$15+'Model coeffs'!$E$5*Drivers!E67+'Model coeffs'!$E$6*Drivers!I67+'Model coeffs'!$E$8*Drivers!M67)</f>
        <v>85.038772462227556</v>
      </c>
      <c r="F67" s="92">
        <f>EXP('Model coeffs'!$F$15+'Model coeffs'!$F$9*Drivers!F67+'Model coeffs'!$F$10*Drivers!J67+'Model coeffs'!$F$11*Drivers!K67)</f>
        <v>114.29836171133687</v>
      </c>
      <c r="G67" s="92">
        <f>EXP('Model coeffs'!$G$15+'Model coeffs'!$G$9*Drivers!F67+'Model coeffs'!$G$11*Drivers!K67+'Model coeffs'!$G$12*Drivers!L67)</f>
        <v>108.25791217526022</v>
      </c>
      <c r="H67" s="92">
        <f>EXP('Model coeffs'!$H$15+'Model coeffs'!$H$8*Drivers!M67+'Model coeffs'!$H$10*Drivers!J67+'Model coeffs'!$H$13*Drivers!G67)</f>
        <v>30.854210228798664</v>
      </c>
      <c r="I67" s="92">
        <f>EXP('Model coeffs'!$I$15+'Model coeffs'!$I$13*Drivers!G67+'Model coeffs'!$I$14*Drivers!O67)</f>
        <v>28.228273103464609</v>
      </c>
      <c r="J67" s="92">
        <f>EXP('Model coeffs'!$J$15+'Model coeffs'!$J$9*Drivers!F67+'Model coeffs'!$J$10*Drivers!J67+'Model coeffs'!$J$11*Drivers!K67)</f>
        <v>148.31383008151263</v>
      </c>
      <c r="K67" s="92">
        <f>EXP('Model coeffs'!$K$15+'Model coeffs'!$K$9*Drivers!F67+'Model coeffs'!$K$11*Drivers!K67+'Model coeffs'!$K$12*Drivers!L67)</f>
        <v>141.55665510169888</v>
      </c>
      <c r="M67" s="140">
        <f t="shared" si="2"/>
        <v>88.612087892596591</v>
      </c>
      <c r="N67" s="140">
        <f t="shared" si="3"/>
        <v>111.27813694329853</v>
      </c>
      <c r="O67" s="140">
        <f t="shared" si="4"/>
        <v>29.541241666131636</v>
      </c>
      <c r="P67" s="140">
        <f t="shared" si="5"/>
        <v>144.93524259160574</v>
      </c>
      <c r="R67" s="140">
        <f t="shared" si="6"/>
        <v>229.43146650202678</v>
      </c>
      <c r="S67" s="140">
        <f t="shared" si="7"/>
        <v>233.54733048420235</v>
      </c>
      <c r="T67" s="140">
        <f t="shared" si="8"/>
        <v>231.48939849311455</v>
      </c>
    </row>
    <row r="68" spans="1:20" ht="13" x14ac:dyDescent="0.3">
      <c r="A68" s="47" t="str">
        <f>'Actual costs'!A68</f>
        <v>WSH</v>
      </c>
      <c r="B68" s="47">
        <f>'Actual costs'!B68</f>
        <v>2018</v>
      </c>
      <c r="C68" s="48" t="str">
        <f>'Actual costs'!C68</f>
        <v>WSH18</v>
      </c>
      <c r="D68" s="92">
        <f>EXP('Model coeffs'!$D$15+'Model coeffs'!$D$5*Drivers!E68+'Model coeffs'!$D$6*Drivers!I68+'Model coeffs'!$D$7*Drivers!H68)</f>
        <v>92.308476651048792</v>
      </c>
      <c r="E68" s="92">
        <f>EXP('Model coeffs'!$E$15+'Model coeffs'!$E$5*Drivers!E68+'Model coeffs'!$E$6*Drivers!I68+'Model coeffs'!$E$8*Drivers!M68)</f>
        <v>84.42662948231461</v>
      </c>
      <c r="F68" s="92">
        <f>EXP('Model coeffs'!$F$15+'Model coeffs'!$F$9*Drivers!F68+'Model coeffs'!$F$10*Drivers!J68+'Model coeffs'!$F$11*Drivers!K68)</f>
        <v>112.17980060096104</v>
      </c>
      <c r="G68" s="92">
        <f>EXP('Model coeffs'!$G$15+'Model coeffs'!$G$9*Drivers!F68+'Model coeffs'!$G$11*Drivers!K68+'Model coeffs'!$G$12*Drivers!L68)</f>
        <v>105.39459381908176</v>
      </c>
      <c r="H68" s="92">
        <f>EXP('Model coeffs'!$H$15+'Model coeffs'!$H$8*Drivers!M68+'Model coeffs'!$H$10*Drivers!J68+'Model coeffs'!$H$13*Drivers!G68)</f>
        <v>32.788705576880602</v>
      </c>
      <c r="I68" s="92">
        <f>EXP('Model coeffs'!$I$15+'Model coeffs'!$I$13*Drivers!G68+'Model coeffs'!$I$14*Drivers!O68)</f>
        <v>30.072519036644426</v>
      </c>
      <c r="J68" s="92">
        <f>EXP('Model coeffs'!$J$15+'Model coeffs'!$J$9*Drivers!F68+'Model coeffs'!$J$10*Drivers!J68+'Model coeffs'!$J$11*Drivers!K68)</f>
        <v>145.69778049103448</v>
      </c>
      <c r="K68" s="92">
        <f>EXP('Model coeffs'!$K$15+'Model coeffs'!$K$9*Drivers!F68+'Model coeffs'!$K$11*Drivers!K68+'Model coeffs'!$K$12*Drivers!L68)</f>
        <v>138.078584515335</v>
      </c>
      <c r="M68" s="140">
        <f t="shared" si="2"/>
        <v>88.367553066681694</v>
      </c>
      <c r="N68" s="140">
        <f t="shared" si="3"/>
        <v>108.7871972100214</v>
      </c>
      <c r="O68" s="140">
        <f t="shared" si="4"/>
        <v>31.430612306762512</v>
      </c>
      <c r="P68" s="140">
        <f t="shared" si="5"/>
        <v>141.88818250318474</v>
      </c>
      <c r="R68" s="140">
        <f t="shared" si="6"/>
        <v>228.58536258346561</v>
      </c>
      <c r="S68" s="140">
        <f t="shared" si="7"/>
        <v>230.25573556986643</v>
      </c>
      <c r="T68" s="140">
        <f t="shared" si="8"/>
        <v>229.42054907666602</v>
      </c>
    </row>
    <row r="69" spans="1:20" ht="13" x14ac:dyDescent="0.3">
      <c r="A69" s="47" t="str">
        <f>'Actual costs'!A69</f>
        <v>WSH</v>
      </c>
      <c r="B69" s="47">
        <f>'Actual costs'!B69</f>
        <v>2019</v>
      </c>
      <c r="C69" s="48" t="str">
        <f>'Actual costs'!C69</f>
        <v>WSH19</v>
      </c>
      <c r="D69" s="92">
        <f>EXP('Model coeffs'!$D$15+'Model coeffs'!$D$5*Drivers!E69+'Model coeffs'!$D$6*Drivers!I69+'Model coeffs'!$D$7*Drivers!H69)</f>
        <v>90.652603935015591</v>
      </c>
      <c r="E69" s="92">
        <f>EXP('Model coeffs'!$E$15+'Model coeffs'!$E$5*Drivers!E69+'Model coeffs'!$E$6*Drivers!I69+'Model coeffs'!$E$8*Drivers!M69)</f>
        <v>81.258242052591328</v>
      </c>
      <c r="F69" s="92">
        <f>EXP('Model coeffs'!$F$15+'Model coeffs'!$F$9*Drivers!F69+'Model coeffs'!$F$10*Drivers!J69+'Model coeffs'!$F$11*Drivers!K69)</f>
        <v>110.71711633023538</v>
      </c>
      <c r="G69" s="92">
        <f>EXP('Model coeffs'!$G$15+'Model coeffs'!$G$9*Drivers!F69+'Model coeffs'!$G$11*Drivers!K69+'Model coeffs'!$G$12*Drivers!L69)</f>
        <v>105.66505388738186</v>
      </c>
      <c r="H69" s="92">
        <f>EXP('Model coeffs'!$H$15+'Model coeffs'!$H$8*Drivers!M69+'Model coeffs'!$H$10*Drivers!J69+'Model coeffs'!$H$13*Drivers!G69)</f>
        <v>35.400756518438897</v>
      </c>
      <c r="I69" s="92">
        <f>EXP('Model coeffs'!$I$15+'Model coeffs'!$I$13*Drivers!G69+'Model coeffs'!$I$14*Drivers!O69)</f>
        <v>33.030020832183347</v>
      </c>
      <c r="J69" s="92">
        <f>EXP('Model coeffs'!$J$15+'Model coeffs'!$J$9*Drivers!F69+'Model coeffs'!$J$10*Drivers!J69+'Model coeffs'!$J$11*Drivers!K69)</f>
        <v>144.11484780427114</v>
      </c>
      <c r="K69" s="92">
        <f>EXP('Model coeffs'!$K$15+'Model coeffs'!$K$9*Drivers!F69+'Model coeffs'!$K$11*Drivers!K69+'Model coeffs'!$K$12*Drivers!L69)</f>
        <v>138.40713747827715</v>
      </c>
      <c r="M69" s="140">
        <f t="shared" si="2"/>
        <v>85.955422993803467</v>
      </c>
      <c r="N69" s="140">
        <f t="shared" si="3"/>
        <v>108.19108510880862</v>
      </c>
      <c r="O69" s="140">
        <f t="shared" si="4"/>
        <v>34.215388675311118</v>
      </c>
      <c r="P69" s="140">
        <f t="shared" si="5"/>
        <v>141.26099264127413</v>
      </c>
      <c r="R69" s="140">
        <f t="shared" si="6"/>
        <v>228.36189677792319</v>
      </c>
      <c r="S69" s="140">
        <f t="shared" si="7"/>
        <v>227.2164156350776</v>
      </c>
      <c r="T69" s="140">
        <f t="shared" si="8"/>
        <v>227.78915620650039</v>
      </c>
    </row>
    <row r="70" spans="1:20" ht="13" x14ac:dyDescent="0.3">
      <c r="A70" s="47" t="str">
        <f>'Actual costs'!A70</f>
        <v>WSX</v>
      </c>
      <c r="B70" s="47">
        <f>'Actual costs'!B70</f>
        <v>2012</v>
      </c>
      <c r="C70" s="48" t="str">
        <f>'Actual costs'!C70</f>
        <v>WSX12</v>
      </c>
      <c r="D70" s="92">
        <f>EXP('Model coeffs'!$D$15+'Model coeffs'!$D$5*Drivers!E70+'Model coeffs'!$D$6*Drivers!I70+'Model coeffs'!$D$7*Drivers!H70)</f>
        <v>71.84785591421219</v>
      </c>
      <c r="E70" s="92">
        <f>EXP('Model coeffs'!$E$15+'Model coeffs'!$E$5*Drivers!E70+'Model coeffs'!$E$6*Drivers!I70+'Model coeffs'!$E$8*Drivers!M70)</f>
        <v>82.0713320114629</v>
      </c>
      <c r="F70" s="92">
        <f>EXP('Model coeffs'!$F$15+'Model coeffs'!$F$9*Drivers!F70+'Model coeffs'!$F$10*Drivers!J70+'Model coeffs'!$F$11*Drivers!K70)</f>
        <v>80.898889835833032</v>
      </c>
      <c r="G70" s="92">
        <f>EXP('Model coeffs'!$G$15+'Model coeffs'!$G$9*Drivers!F70+'Model coeffs'!$G$11*Drivers!K70+'Model coeffs'!$G$12*Drivers!L70)</f>
        <v>87.620437770008394</v>
      </c>
      <c r="H70" s="92">
        <f>EXP('Model coeffs'!$H$15+'Model coeffs'!$H$8*Drivers!M70+'Model coeffs'!$H$10*Drivers!J70+'Model coeffs'!$H$13*Drivers!G70)</f>
        <v>23.107845583756244</v>
      </c>
      <c r="I70" s="92">
        <f>EXP('Model coeffs'!$I$15+'Model coeffs'!$I$13*Drivers!G70+'Model coeffs'!$I$14*Drivers!O70)</f>
        <v>23.607147313955103</v>
      </c>
      <c r="J70" s="92">
        <f>EXP('Model coeffs'!$J$15+'Model coeffs'!$J$9*Drivers!F70+'Model coeffs'!$J$10*Drivers!J70+'Model coeffs'!$J$11*Drivers!K70)</f>
        <v>106.66590679225243</v>
      </c>
      <c r="K70" s="92">
        <f>EXP('Model coeffs'!$K$15+'Model coeffs'!$K$9*Drivers!F70+'Model coeffs'!$K$11*Drivers!K70+'Model coeffs'!$K$12*Drivers!L70)</f>
        <v>114.08449148934498</v>
      </c>
      <c r="M70" s="140">
        <f t="shared" si="2"/>
        <v>76.959593962837545</v>
      </c>
      <c r="N70" s="140">
        <f t="shared" si="3"/>
        <v>84.259663802920713</v>
      </c>
      <c r="O70" s="140">
        <f t="shared" si="4"/>
        <v>23.357496448855674</v>
      </c>
      <c r="P70" s="140">
        <f t="shared" si="5"/>
        <v>110.37519914079871</v>
      </c>
      <c r="R70" s="140">
        <f t="shared" si="6"/>
        <v>184.57675421461391</v>
      </c>
      <c r="S70" s="140">
        <f t="shared" si="7"/>
        <v>187.33479310363626</v>
      </c>
      <c r="T70" s="140">
        <f t="shared" si="8"/>
        <v>185.9557736591251</v>
      </c>
    </row>
    <row r="71" spans="1:20" ht="13" x14ac:dyDescent="0.3">
      <c r="A71" s="47" t="str">
        <f>'Actual costs'!A71</f>
        <v>WSX</v>
      </c>
      <c r="B71" s="47">
        <f>'Actual costs'!B71</f>
        <v>2013</v>
      </c>
      <c r="C71" s="48" t="str">
        <f>'Actual costs'!C71</f>
        <v>WSX13</v>
      </c>
      <c r="D71" s="92">
        <f>EXP('Model coeffs'!$D$15+'Model coeffs'!$D$5*Drivers!E71+'Model coeffs'!$D$6*Drivers!I71+'Model coeffs'!$D$7*Drivers!H71)</f>
        <v>72.201874493018522</v>
      </c>
      <c r="E71" s="92">
        <f>EXP('Model coeffs'!$E$15+'Model coeffs'!$E$5*Drivers!E71+'Model coeffs'!$E$6*Drivers!I71+'Model coeffs'!$E$8*Drivers!M71)</f>
        <v>82.627583610800642</v>
      </c>
      <c r="F71" s="92">
        <f>EXP('Model coeffs'!$F$15+'Model coeffs'!$F$9*Drivers!F71+'Model coeffs'!$F$10*Drivers!J71+'Model coeffs'!$F$11*Drivers!K71)</f>
        <v>81.31738985192051</v>
      </c>
      <c r="G71" s="92">
        <f>EXP('Model coeffs'!$G$15+'Model coeffs'!$G$9*Drivers!F71+'Model coeffs'!$G$11*Drivers!K71+'Model coeffs'!$G$12*Drivers!L71)</f>
        <v>88.116975822876228</v>
      </c>
      <c r="H71" s="92">
        <f>EXP('Model coeffs'!$H$15+'Model coeffs'!$H$8*Drivers!M71+'Model coeffs'!$H$10*Drivers!J71+'Model coeffs'!$H$13*Drivers!G71)</f>
        <v>23.659185775802403</v>
      </c>
      <c r="I71" s="92">
        <f>EXP('Model coeffs'!$I$15+'Model coeffs'!$I$13*Drivers!G71+'Model coeffs'!$I$14*Drivers!O71)</f>
        <v>24.200688514546385</v>
      </c>
      <c r="J71" s="92">
        <f>EXP('Model coeffs'!$J$15+'Model coeffs'!$J$9*Drivers!F71+'Model coeffs'!$J$10*Drivers!J71+'Model coeffs'!$J$11*Drivers!K71)</f>
        <v>107.19175035998465</v>
      </c>
      <c r="K71" s="92">
        <f>EXP('Model coeffs'!$K$15+'Model coeffs'!$K$9*Drivers!F71+'Model coeffs'!$K$11*Drivers!K71+'Model coeffs'!$K$12*Drivers!L71)</f>
        <v>114.69887705639407</v>
      </c>
      <c r="M71" s="140">
        <f t="shared" si="2"/>
        <v>77.414729051909575</v>
      </c>
      <c r="N71" s="140">
        <f t="shared" si="3"/>
        <v>84.717182837398369</v>
      </c>
      <c r="O71" s="140">
        <f t="shared" si="4"/>
        <v>23.929937145174392</v>
      </c>
      <c r="P71" s="140">
        <f t="shared" si="5"/>
        <v>110.94531370818936</v>
      </c>
      <c r="R71" s="140">
        <f t="shared" si="6"/>
        <v>186.06184903448235</v>
      </c>
      <c r="S71" s="140">
        <f t="shared" si="7"/>
        <v>188.36004276009893</v>
      </c>
      <c r="T71" s="140">
        <f t="shared" si="8"/>
        <v>187.21094589729063</v>
      </c>
    </row>
    <row r="72" spans="1:20" ht="13" x14ac:dyDescent="0.3">
      <c r="A72" s="47" t="str">
        <f>'Actual costs'!A72</f>
        <v>WSX</v>
      </c>
      <c r="B72" s="47">
        <f>'Actual costs'!B72</f>
        <v>2014</v>
      </c>
      <c r="C72" s="48" t="str">
        <f>'Actual costs'!C72</f>
        <v>WSX14</v>
      </c>
      <c r="D72" s="92">
        <f>EXP('Model coeffs'!$D$15+'Model coeffs'!$D$5*Drivers!E72+'Model coeffs'!$D$6*Drivers!I72+'Model coeffs'!$D$7*Drivers!H72)</f>
        <v>72.675650294594107</v>
      </c>
      <c r="E72" s="92">
        <f>EXP('Model coeffs'!$E$15+'Model coeffs'!$E$5*Drivers!E72+'Model coeffs'!$E$6*Drivers!I72+'Model coeffs'!$E$8*Drivers!M72)</f>
        <v>82.825001350877983</v>
      </c>
      <c r="F72" s="92">
        <f>EXP('Model coeffs'!$F$15+'Model coeffs'!$F$9*Drivers!F72+'Model coeffs'!$F$10*Drivers!J72+'Model coeffs'!$F$11*Drivers!K72)</f>
        <v>80.027280107537379</v>
      </c>
      <c r="G72" s="92">
        <f>EXP('Model coeffs'!$G$15+'Model coeffs'!$G$9*Drivers!F72+'Model coeffs'!$G$11*Drivers!K72+'Model coeffs'!$G$12*Drivers!L72)</f>
        <v>86.064196529585217</v>
      </c>
      <c r="H72" s="92">
        <f>EXP('Model coeffs'!$H$15+'Model coeffs'!$H$8*Drivers!M72+'Model coeffs'!$H$10*Drivers!J72+'Model coeffs'!$H$13*Drivers!G72)</f>
        <v>23.699621625392354</v>
      </c>
      <c r="I72" s="92">
        <f>EXP('Model coeffs'!$I$15+'Model coeffs'!$I$13*Drivers!G72+'Model coeffs'!$I$14*Drivers!O72)</f>
        <v>24.09175585553157</v>
      </c>
      <c r="J72" s="92">
        <f>EXP('Model coeffs'!$J$15+'Model coeffs'!$J$9*Drivers!F72+'Model coeffs'!$J$10*Drivers!J72+'Model coeffs'!$J$11*Drivers!K72)</f>
        <v>105.45417221335929</v>
      </c>
      <c r="K72" s="92">
        <f>EXP('Model coeffs'!$K$15+'Model coeffs'!$K$9*Drivers!F72+'Model coeffs'!$K$11*Drivers!K72+'Model coeffs'!$K$12*Drivers!L72)</f>
        <v>112.10851893716766</v>
      </c>
      <c r="M72" s="140">
        <f t="shared" ref="M72:M85" si="16">$D$2*D72+$E$2*E72</f>
        <v>77.750325822736045</v>
      </c>
      <c r="N72" s="140">
        <f t="shared" ref="N72:N85" si="17">$F$2*F72+$G$2*G72</f>
        <v>83.045738318561291</v>
      </c>
      <c r="O72" s="140">
        <f t="shared" ref="O72:O85" si="18">$H$2*H72+$I$2*I72</f>
        <v>23.895688740461964</v>
      </c>
      <c r="P72" s="140">
        <f t="shared" ref="P72:P85" si="19">$J$2*J72+$K$2*K72</f>
        <v>108.78134557526347</v>
      </c>
      <c r="R72" s="140">
        <f t="shared" ref="R72:R85" si="20">M72+N72+O72</f>
        <v>184.6917528817593</v>
      </c>
      <c r="S72" s="140">
        <f t="shared" ref="S72:S85" si="21">M72+P72</f>
        <v>186.5316713979995</v>
      </c>
      <c r="T72" s="140">
        <f t="shared" ref="T72:T85" si="22">$R$2*R72+$S$2*S72</f>
        <v>185.61171213987939</v>
      </c>
    </row>
    <row r="73" spans="1:20" ht="13" x14ac:dyDescent="0.3">
      <c r="A73" s="47" t="str">
        <f>'Actual costs'!A73</f>
        <v>WSX</v>
      </c>
      <c r="B73" s="47">
        <f>'Actual costs'!B73</f>
        <v>2015</v>
      </c>
      <c r="C73" s="48" t="str">
        <f>'Actual costs'!C73</f>
        <v>WSX15</v>
      </c>
      <c r="D73" s="92">
        <f>EXP('Model coeffs'!$D$15+'Model coeffs'!$D$5*Drivers!E73+'Model coeffs'!$D$6*Drivers!I73+'Model coeffs'!$D$7*Drivers!H73)</f>
        <v>73.13555122531875</v>
      </c>
      <c r="E73" s="92">
        <f>EXP('Model coeffs'!$E$15+'Model coeffs'!$E$5*Drivers!E73+'Model coeffs'!$E$6*Drivers!I73+'Model coeffs'!$E$8*Drivers!M73)</f>
        <v>83.130635740460434</v>
      </c>
      <c r="F73" s="92">
        <f>EXP('Model coeffs'!$F$15+'Model coeffs'!$F$9*Drivers!F73+'Model coeffs'!$F$10*Drivers!J73+'Model coeffs'!$F$11*Drivers!K73)</f>
        <v>81.877283924141395</v>
      </c>
      <c r="G73" s="92">
        <f>EXP('Model coeffs'!$G$15+'Model coeffs'!$G$9*Drivers!F73+'Model coeffs'!$G$11*Drivers!K73+'Model coeffs'!$G$12*Drivers!L73)</f>
        <v>87.86965015142269</v>
      </c>
      <c r="H73" s="92">
        <f>EXP('Model coeffs'!$H$15+'Model coeffs'!$H$8*Drivers!M73+'Model coeffs'!$H$10*Drivers!J73+'Model coeffs'!$H$13*Drivers!G73)</f>
        <v>25.519521898748621</v>
      </c>
      <c r="I73" s="92">
        <f>EXP('Model coeffs'!$I$15+'Model coeffs'!$I$13*Drivers!G73+'Model coeffs'!$I$14*Drivers!O73)</f>
        <v>26.204741537802782</v>
      </c>
      <c r="J73" s="92">
        <f>EXP('Model coeffs'!$J$15+'Model coeffs'!$J$9*Drivers!F73+'Model coeffs'!$J$10*Drivers!J73+'Model coeffs'!$J$11*Drivers!K73)</f>
        <v>108.27835110934284</v>
      </c>
      <c r="K73" s="92">
        <f>EXP('Model coeffs'!$K$15+'Model coeffs'!$K$9*Drivers!F73+'Model coeffs'!$K$11*Drivers!K73+'Model coeffs'!$K$12*Drivers!L73)</f>
        <v>114.9093961790394</v>
      </c>
      <c r="M73" s="140">
        <f t="shared" si="16"/>
        <v>78.133093482889592</v>
      </c>
      <c r="N73" s="140">
        <f t="shared" si="17"/>
        <v>84.873467037782035</v>
      </c>
      <c r="O73" s="140">
        <f t="shared" si="18"/>
        <v>25.862131718275702</v>
      </c>
      <c r="P73" s="140">
        <f t="shared" si="19"/>
        <v>111.59387364419112</v>
      </c>
      <c r="R73" s="140">
        <f t="shared" si="20"/>
        <v>188.86869223894732</v>
      </c>
      <c r="S73" s="140">
        <f t="shared" si="21"/>
        <v>189.72696712708071</v>
      </c>
      <c r="T73" s="140">
        <f t="shared" si="22"/>
        <v>189.29782968301402</v>
      </c>
    </row>
    <row r="74" spans="1:20" ht="13" x14ac:dyDescent="0.3">
      <c r="A74" s="47" t="str">
        <f>'Actual costs'!A74</f>
        <v>WSX</v>
      </c>
      <c r="B74" s="47">
        <f>'Actual costs'!B74</f>
        <v>2016</v>
      </c>
      <c r="C74" s="48" t="str">
        <f>'Actual costs'!C74</f>
        <v>WSX16</v>
      </c>
      <c r="D74" s="92">
        <f>EXP('Model coeffs'!$D$15+'Model coeffs'!$D$5*Drivers!E74+'Model coeffs'!$D$6*Drivers!I74+'Model coeffs'!$D$7*Drivers!H74)</f>
        <v>73.665697953376736</v>
      </c>
      <c r="E74" s="92">
        <f>EXP('Model coeffs'!$E$15+'Model coeffs'!$E$5*Drivers!E74+'Model coeffs'!$E$6*Drivers!I74+'Model coeffs'!$E$8*Drivers!M74)</f>
        <v>83.418610574585372</v>
      </c>
      <c r="F74" s="92">
        <f>EXP('Model coeffs'!$F$15+'Model coeffs'!$F$9*Drivers!F74+'Model coeffs'!$F$10*Drivers!J74+'Model coeffs'!$F$11*Drivers!K74)</f>
        <v>83.783553696184129</v>
      </c>
      <c r="G74" s="92">
        <f>EXP('Model coeffs'!$G$15+'Model coeffs'!$G$9*Drivers!F74+'Model coeffs'!$G$11*Drivers!K74+'Model coeffs'!$G$12*Drivers!L74)</f>
        <v>88.159984360280887</v>
      </c>
      <c r="H74" s="92">
        <f>EXP('Model coeffs'!$H$15+'Model coeffs'!$H$8*Drivers!M74+'Model coeffs'!$H$10*Drivers!J74+'Model coeffs'!$H$13*Drivers!G74)</f>
        <v>22.813112229212386</v>
      </c>
      <c r="I74" s="92">
        <f>EXP('Model coeffs'!$I$15+'Model coeffs'!$I$13*Drivers!G74+'Model coeffs'!$I$14*Drivers!O74)</f>
        <v>23.342015943809397</v>
      </c>
      <c r="J74" s="92">
        <f>EXP('Model coeffs'!$J$15+'Model coeffs'!$J$9*Drivers!F74+'Model coeffs'!$J$10*Drivers!J74+'Model coeffs'!$J$11*Drivers!K74)</f>
        <v>110.65863486736215</v>
      </c>
      <c r="K74" s="92">
        <f>EXP('Model coeffs'!$K$15+'Model coeffs'!$K$9*Drivers!F74+'Model coeffs'!$K$11*Drivers!K74+'Model coeffs'!$K$12*Drivers!L74)</f>
        <v>115.46846060109215</v>
      </c>
      <c r="M74" s="140">
        <f t="shared" si="16"/>
        <v>78.542154263981047</v>
      </c>
      <c r="N74" s="140">
        <f t="shared" si="17"/>
        <v>85.971769028232501</v>
      </c>
      <c r="O74" s="140">
        <f t="shared" si="18"/>
        <v>23.07756408651089</v>
      </c>
      <c r="P74" s="140">
        <f t="shared" si="19"/>
        <v>113.06354773422714</v>
      </c>
      <c r="R74" s="140">
        <f t="shared" si="20"/>
        <v>187.59148737872442</v>
      </c>
      <c r="S74" s="140">
        <f t="shared" si="21"/>
        <v>191.60570199820819</v>
      </c>
      <c r="T74" s="140">
        <f t="shared" si="22"/>
        <v>189.59859468846631</v>
      </c>
    </row>
    <row r="75" spans="1:20" ht="13" x14ac:dyDescent="0.3">
      <c r="A75" s="47" t="str">
        <f>'Actual costs'!A75</f>
        <v>WSX</v>
      </c>
      <c r="B75" s="47">
        <f>'Actual costs'!B75</f>
        <v>2017</v>
      </c>
      <c r="C75" s="48" t="str">
        <f>'Actual costs'!C75</f>
        <v>WSX17</v>
      </c>
      <c r="D75" s="92">
        <f>EXP('Model coeffs'!$D$15+'Model coeffs'!$D$5*Drivers!E75+'Model coeffs'!$D$6*Drivers!I75+'Model coeffs'!$D$7*Drivers!H75)</f>
        <v>74.732314297512303</v>
      </c>
      <c r="E75" s="92">
        <f>EXP('Model coeffs'!$E$15+'Model coeffs'!$E$5*Drivers!E75+'Model coeffs'!$E$6*Drivers!I75+'Model coeffs'!$E$8*Drivers!M75)</f>
        <v>84.800037085576633</v>
      </c>
      <c r="F75" s="92">
        <f>EXP('Model coeffs'!$F$15+'Model coeffs'!$F$9*Drivers!F75+'Model coeffs'!$F$10*Drivers!J75+'Model coeffs'!$F$11*Drivers!K75)</f>
        <v>84.423701547454058</v>
      </c>
      <c r="G75" s="92">
        <f>EXP('Model coeffs'!$G$15+'Model coeffs'!$G$9*Drivers!F75+'Model coeffs'!$G$11*Drivers!K75+'Model coeffs'!$G$12*Drivers!L75)</f>
        <v>88.90928568018353</v>
      </c>
      <c r="H75" s="92">
        <f>EXP('Model coeffs'!$H$15+'Model coeffs'!$H$8*Drivers!M75+'Model coeffs'!$H$10*Drivers!J75+'Model coeffs'!$H$13*Drivers!G75)</f>
        <v>22.747226980591314</v>
      </c>
      <c r="I75" s="92">
        <f>EXP('Model coeffs'!$I$15+'Model coeffs'!$I$13*Drivers!G75+'Model coeffs'!$I$14*Drivers!O75)</f>
        <v>23.458745456190979</v>
      </c>
      <c r="J75" s="92">
        <f>EXP('Model coeffs'!$J$15+'Model coeffs'!$J$9*Drivers!F75+'Model coeffs'!$J$10*Drivers!J75+'Model coeffs'!$J$11*Drivers!K75)</f>
        <v>111.65331561652488</v>
      </c>
      <c r="K75" s="92">
        <f>EXP('Model coeffs'!$K$15+'Model coeffs'!$K$9*Drivers!F75+'Model coeffs'!$K$11*Drivers!K75+'Model coeffs'!$K$12*Drivers!L75)</f>
        <v>116.58141658170611</v>
      </c>
      <c r="M75" s="140">
        <f t="shared" si="16"/>
        <v>79.766175691544476</v>
      </c>
      <c r="N75" s="140">
        <f t="shared" si="17"/>
        <v>86.666493613818801</v>
      </c>
      <c r="O75" s="140">
        <f t="shared" si="18"/>
        <v>23.102986218391145</v>
      </c>
      <c r="P75" s="140">
        <f t="shared" si="19"/>
        <v>114.11736609911549</v>
      </c>
      <c r="R75" s="140">
        <f t="shared" si="20"/>
        <v>189.53565552375443</v>
      </c>
      <c r="S75" s="140">
        <f t="shared" si="21"/>
        <v>193.88354179065996</v>
      </c>
      <c r="T75" s="140">
        <f t="shared" si="22"/>
        <v>191.70959865720721</v>
      </c>
    </row>
    <row r="76" spans="1:20" ht="13" x14ac:dyDescent="0.3">
      <c r="A76" s="47" t="str">
        <f>'Actual costs'!A76</f>
        <v>WSX</v>
      </c>
      <c r="B76" s="47">
        <f>'Actual costs'!B76</f>
        <v>2018</v>
      </c>
      <c r="C76" s="48" t="str">
        <f>'Actual costs'!C76</f>
        <v>WSX18</v>
      </c>
      <c r="D76" s="92">
        <f>EXP('Model coeffs'!$D$15+'Model coeffs'!$D$5*Drivers!E76+'Model coeffs'!$D$6*Drivers!I76+'Model coeffs'!$D$7*Drivers!H76)</f>
        <v>74.900223241820143</v>
      </c>
      <c r="E76" s="92">
        <f>EXP('Model coeffs'!$E$15+'Model coeffs'!$E$5*Drivers!E76+'Model coeffs'!$E$6*Drivers!I76+'Model coeffs'!$E$8*Drivers!M76)</f>
        <v>84.694850984371499</v>
      </c>
      <c r="F76" s="92">
        <f>EXP('Model coeffs'!$F$15+'Model coeffs'!$F$9*Drivers!F76+'Model coeffs'!$F$10*Drivers!J76+'Model coeffs'!$F$11*Drivers!K76)</f>
        <v>83.814655517928202</v>
      </c>
      <c r="G76" s="92">
        <f>EXP('Model coeffs'!$G$15+'Model coeffs'!$G$9*Drivers!F76+'Model coeffs'!$G$11*Drivers!K76+'Model coeffs'!$G$12*Drivers!L76)</f>
        <v>90.372974777104432</v>
      </c>
      <c r="H76" s="92">
        <f>EXP('Model coeffs'!$H$15+'Model coeffs'!$H$8*Drivers!M76+'Model coeffs'!$H$10*Drivers!J76+'Model coeffs'!$H$13*Drivers!G76)</f>
        <v>25.594872548166073</v>
      </c>
      <c r="I76" s="92">
        <f>EXP('Model coeffs'!$I$15+'Model coeffs'!$I$13*Drivers!G76+'Model coeffs'!$I$14*Drivers!O76)</f>
        <v>26.201797977362755</v>
      </c>
      <c r="J76" s="92">
        <f>EXP('Model coeffs'!$J$15+'Model coeffs'!$J$9*Drivers!F76+'Model coeffs'!$J$10*Drivers!J76+'Model coeffs'!$J$11*Drivers!K76)</f>
        <v>111.02958402155653</v>
      </c>
      <c r="K76" s="92">
        <f>EXP('Model coeffs'!$K$15+'Model coeffs'!$K$9*Drivers!F76+'Model coeffs'!$K$11*Drivers!K76+'Model coeffs'!$K$12*Drivers!L76)</f>
        <v>118.31994485104083</v>
      </c>
      <c r="M76" s="140">
        <f t="shared" si="16"/>
        <v>79.797537113095814</v>
      </c>
      <c r="N76" s="140">
        <f t="shared" si="17"/>
        <v>87.093815147516324</v>
      </c>
      <c r="O76" s="140">
        <f t="shared" si="18"/>
        <v>25.898335262764412</v>
      </c>
      <c r="P76" s="140">
        <f t="shared" si="19"/>
        <v>114.67476443629869</v>
      </c>
      <c r="R76" s="140">
        <f t="shared" si="20"/>
        <v>192.78968752337656</v>
      </c>
      <c r="S76" s="140">
        <f t="shared" si="21"/>
        <v>194.4723015493945</v>
      </c>
      <c r="T76" s="140">
        <f t="shared" si="22"/>
        <v>193.63099453638551</v>
      </c>
    </row>
    <row r="77" spans="1:20" ht="13" x14ac:dyDescent="0.3">
      <c r="A77" s="47" t="str">
        <f>'Actual costs'!A77</f>
        <v>WSX</v>
      </c>
      <c r="B77" s="47">
        <f>'Actual costs'!B77</f>
        <v>2019</v>
      </c>
      <c r="C77" s="48" t="str">
        <f>'Actual costs'!C77</f>
        <v>WSX19</v>
      </c>
      <c r="D77" s="92">
        <f>EXP('Model coeffs'!$D$15+'Model coeffs'!$D$5*Drivers!E77+'Model coeffs'!$D$6*Drivers!I77+'Model coeffs'!$D$7*Drivers!H77)</f>
        <v>75.618374672887668</v>
      </c>
      <c r="E77" s="92">
        <f>EXP('Model coeffs'!$E$15+'Model coeffs'!$E$5*Drivers!E77+'Model coeffs'!$E$6*Drivers!I77+'Model coeffs'!$E$8*Drivers!M77)</f>
        <v>84.512953853852053</v>
      </c>
      <c r="F77" s="92">
        <f>EXP('Model coeffs'!$F$15+'Model coeffs'!$F$9*Drivers!F77+'Model coeffs'!$F$10*Drivers!J77+'Model coeffs'!$F$11*Drivers!K77)</f>
        <v>86.122396211174262</v>
      </c>
      <c r="G77" s="92">
        <f>EXP('Model coeffs'!$G$15+'Model coeffs'!$G$9*Drivers!F77+'Model coeffs'!$G$11*Drivers!K77+'Model coeffs'!$G$12*Drivers!L77)</f>
        <v>91.193787245243527</v>
      </c>
      <c r="H77" s="92">
        <f>EXP('Model coeffs'!$H$15+'Model coeffs'!$H$8*Drivers!M77+'Model coeffs'!$H$10*Drivers!J77+'Model coeffs'!$H$13*Drivers!G77)</f>
        <v>23.321480959687488</v>
      </c>
      <c r="I77" s="92">
        <f>EXP('Model coeffs'!$I$15+'Model coeffs'!$I$13*Drivers!G77+'Model coeffs'!$I$14*Drivers!O77)</f>
        <v>24.003306185179099</v>
      </c>
      <c r="J77" s="92">
        <f>EXP('Model coeffs'!$J$15+'Model coeffs'!$J$9*Drivers!F77+'Model coeffs'!$J$10*Drivers!J77+'Model coeffs'!$J$11*Drivers!K77)</f>
        <v>114.11684390030389</v>
      </c>
      <c r="K77" s="92">
        <f>EXP('Model coeffs'!$K$15+'Model coeffs'!$K$9*Drivers!F77+'Model coeffs'!$K$11*Drivers!K77+'Model coeffs'!$K$12*Drivers!L77)</f>
        <v>119.72030446622419</v>
      </c>
      <c r="M77" s="140">
        <f t="shared" si="16"/>
        <v>80.065664263369854</v>
      </c>
      <c r="N77" s="140">
        <f t="shared" si="17"/>
        <v>88.658091728208888</v>
      </c>
      <c r="O77" s="140">
        <f t="shared" si="18"/>
        <v>23.662393572433295</v>
      </c>
      <c r="P77" s="140">
        <f t="shared" si="19"/>
        <v>116.91857418326404</v>
      </c>
      <c r="R77" s="140">
        <f t="shared" si="20"/>
        <v>192.38614956401204</v>
      </c>
      <c r="S77" s="140">
        <f t="shared" si="21"/>
        <v>196.9842384466339</v>
      </c>
      <c r="T77" s="140">
        <f t="shared" si="22"/>
        <v>194.68519400532296</v>
      </c>
    </row>
    <row r="78" spans="1:20" ht="13" x14ac:dyDescent="0.3">
      <c r="A78" s="47" t="str">
        <f>'Actual costs'!A78</f>
        <v>YKY</v>
      </c>
      <c r="B78" s="47">
        <f>'Actual costs'!B78</f>
        <v>2012</v>
      </c>
      <c r="C78" s="48" t="str">
        <f>'Actual costs'!C78</f>
        <v>YKY12</v>
      </c>
      <c r="D78" s="92">
        <f>EXP('Model coeffs'!$D$15+'Model coeffs'!$D$5*Drivers!E78+'Model coeffs'!$D$6*Drivers!I78+'Model coeffs'!$D$7*Drivers!H78)</f>
        <v>122.44969806175472</v>
      </c>
      <c r="E78" s="92">
        <f>EXP('Model coeffs'!$E$15+'Model coeffs'!$E$5*Drivers!E78+'Model coeffs'!$E$6*Drivers!I78+'Model coeffs'!$E$8*Drivers!M78)</f>
        <v>109.65370771895495</v>
      </c>
      <c r="F78" s="92">
        <f>EXP('Model coeffs'!$F$15+'Model coeffs'!$F$9*Drivers!F78+'Model coeffs'!$F$10*Drivers!J78+'Model coeffs'!$F$11*Drivers!K78)</f>
        <v>152.14582297943369</v>
      </c>
      <c r="G78" s="92">
        <f>EXP('Model coeffs'!$G$15+'Model coeffs'!$G$9*Drivers!F78+'Model coeffs'!$G$11*Drivers!K78+'Model coeffs'!$G$12*Drivers!L78)</f>
        <v>159.69170214081257</v>
      </c>
      <c r="H78" s="92">
        <f>EXP('Model coeffs'!$H$15+'Model coeffs'!$H$8*Drivers!M78+'Model coeffs'!$H$10*Drivers!J78+'Model coeffs'!$H$13*Drivers!G78)</f>
        <v>61.036434366042599</v>
      </c>
      <c r="I78" s="92">
        <f>EXP('Model coeffs'!$I$15+'Model coeffs'!$I$13*Drivers!G78+'Model coeffs'!$I$14*Drivers!O78)</f>
        <v>62.376006116293709</v>
      </c>
      <c r="J78" s="92">
        <f>EXP('Model coeffs'!$J$15+'Model coeffs'!$J$9*Drivers!F78+'Model coeffs'!$J$10*Drivers!J78+'Model coeffs'!$J$11*Drivers!K78)</f>
        <v>209.61980538033259</v>
      </c>
      <c r="K78" s="92">
        <f>EXP('Model coeffs'!$K$15+'Model coeffs'!$K$9*Drivers!F78+'Model coeffs'!$K$11*Drivers!K78+'Model coeffs'!$K$12*Drivers!L78)</f>
        <v>218.56656288826349</v>
      </c>
      <c r="M78" s="140">
        <f t="shared" si="16"/>
        <v>116.05170289035483</v>
      </c>
      <c r="N78" s="140">
        <f t="shared" si="17"/>
        <v>155.91876256012313</v>
      </c>
      <c r="O78" s="140">
        <f t="shared" si="18"/>
        <v>61.706220241168154</v>
      </c>
      <c r="P78" s="140">
        <f t="shared" si="19"/>
        <v>214.09318413429804</v>
      </c>
      <c r="R78" s="140">
        <f t="shared" si="20"/>
        <v>333.67668569164607</v>
      </c>
      <c r="S78" s="140">
        <f t="shared" si="21"/>
        <v>330.14488702465286</v>
      </c>
      <c r="T78" s="140">
        <f t="shared" si="22"/>
        <v>331.91078635814949</v>
      </c>
    </row>
    <row r="79" spans="1:20" ht="13" x14ac:dyDescent="0.3">
      <c r="A79" s="47" t="str">
        <f>'Actual costs'!A79</f>
        <v>YKY</v>
      </c>
      <c r="B79" s="47">
        <f>'Actual costs'!B79</f>
        <v>2013</v>
      </c>
      <c r="C79" s="48" t="str">
        <f>'Actual costs'!C79</f>
        <v>YKY13</v>
      </c>
      <c r="D79" s="92">
        <f>EXP('Model coeffs'!$D$15+'Model coeffs'!$D$5*Drivers!E79+'Model coeffs'!$D$6*Drivers!I79+'Model coeffs'!$D$7*Drivers!H79)</f>
        <v>122.81085477499548</v>
      </c>
      <c r="E79" s="92">
        <f>EXP('Model coeffs'!$E$15+'Model coeffs'!$E$5*Drivers!E79+'Model coeffs'!$E$6*Drivers!I79+'Model coeffs'!$E$8*Drivers!M79)</f>
        <v>109.76111373124317</v>
      </c>
      <c r="F79" s="92">
        <f>EXP('Model coeffs'!$F$15+'Model coeffs'!$F$9*Drivers!F79+'Model coeffs'!$F$10*Drivers!J79+'Model coeffs'!$F$11*Drivers!K79)</f>
        <v>149.58545870120028</v>
      </c>
      <c r="G79" s="92">
        <f>EXP('Model coeffs'!$G$15+'Model coeffs'!$G$9*Drivers!F79+'Model coeffs'!$G$11*Drivers!K79+'Model coeffs'!$G$12*Drivers!L79)</f>
        <v>157.00451955265095</v>
      </c>
      <c r="H79" s="92">
        <f>EXP('Model coeffs'!$H$15+'Model coeffs'!$H$8*Drivers!M79+'Model coeffs'!$H$10*Drivers!J79+'Model coeffs'!$H$13*Drivers!G79)</f>
        <v>63.025399762370952</v>
      </c>
      <c r="I79" s="92">
        <f>EXP('Model coeffs'!$I$15+'Model coeffs'!$I$13*Drivers!G79+'Model coeffs'!$I$14*Drivers!O79)</f>
        <v>64.32817951288601</v>
      </c>
      <c r="J79" s="92">
        <f>EXP('Model coeffs'!$J$15+'Model coeffs'!$J$9*Drivers!F79+'Model coeffs'!$J$10*Drivers!J79+'Model coeffs'!$J$11*Drivers!K79)</f>
        <v>205.99285361874465</v>
      </c>
      <c r="K79" s="92">
        <f>EXP('Model coeffs'!$K$15+'Model coeffs'!$K$9*Drivers!F79+'Model coeffs'!$K$11*Drivers!K79+'Model coeffs'!$K$12*Drivers!L79)</f>
        <v>214.76859749376183</v>
      </c>
      <c r="M79" s="140">
        <f t="shared" si="16"/>
        <v>116.28598425311932</v>
      </c>
      <c r="N79" s="140">
        <f t="shared" si="17"/>
        <v>153.2949891269256</v>
      </c>
      <c r="O79" s="140">
        <f t="shared" si="18"/>
        <v>63.676789637628481</v>
      </c>
      <c r="P79" s="140">
        <f t="shared" si="19"/>
        <v>210.38072555625325</v>
      </c>
      <c r="R79" s="140">
        <f t="shared" si="20"/>
        <v>333.25776301767343</v>
      </c>
      <c r="S79" s="140">
        <f t="shared" si="21"/>
        <v>326.66670980937261</v>
      </c>
      <c r="T79" s="140">
        <f t="shared" si="22"/>
        <v>329.96223641352299</v>
      </c>
    </row>
    <row r="80" spans="1:20" ht="13" x14ac:dyDescent="0.3">
      <c r="A80" s="47" t="str">
        <f>'Actual costs'!A80</f>
        <v>YKY</v>
      </c>
      <c r="B80" s="47">
        <f>'Actual costs'!B80</f>
        <v>2014</v>
      </c>
      <c r="C80" s="48" t="str">
        <f>'Actual costs'!C80</f>
        <v>YKY14</v>
      </c>
      <c r="D80" s="92">
        <f>EXP('Model coeffs'!$D$15+'Model coeffs'!$D$5*Drivers!E80+'Model coeffs'!$D$6*Drivers!I80+'Model coeffs'!$D$7*Drivers!H80)</f>
        <v>123.35904841328428</v>
      </c>
      <c r="E80" s="92">
        <f>EXP('Model coeffs'!$E$15+'Model coeffs'!$E$5*Drivers!E80+'Model coeffs'!$E$6*Drivers!I80+'Model coeffs'!$E$8*Drivers!M80)</f>
        <v>110.27044358598062</v>
      </c>
      <c r="F80" s="92">
        <f>EXP('Model coeffs'!$F$15+'Model coeffs'!$F$9*Drivers!F80+'Model coeffs'!$F$10*Drivers!J80+'Model coeffs'!$F$11*Drivers!K80)</f>
        <v>149.5477815194352</v>
      </c>
      <c r="G80" s="92">
        <f>EXP('Model coeffs'!$G$15+'Model coeffs'!$G$9*Drivers!F80+'Model coeffs'!$G$11*Drivers!K80+'Model coeffs'!$G$12*Drivers!L80)</f>
        <v>156.96290171230117</v>
      </c>
      <c r="H80" s="92">
        <f>EXP('Model coeffs'!$H$15+'Model coeffs'!$H$8*Drivers!M80+'Model coeffs'!$H$10*Drivers!J80+'Model coeffs'!$H$13*Drivers!G80)</f>
        <v>52.129424543380765</v>
      </c>
      <c r="I80" s="92">
        <f>EXP('Model coeffs'!$I$15+'Model coeffs'!$I$13*Drivers!G80+'Model coeffs'!$I$14*Drivers!O80)</f>
        <v>53.217114225381415</v>
      </c>
      <c r="J80" s="92">
        <f>EXP('Model coeffs'!$J$15+'Model coeffs'!$J$9*Drivers!F80+'Model coeffs'!$J$10*Drivers!J80+'Model coeffs'!$J$11*Drivers!K80)</f>
        <v>205.90341836040358</v>
      </c>
      <c r="K80" s="92">
        <f>EXP('Model coeffs'!$K$15+'Model coeffs'!$K$9*Drivers!F80+'Model coeffs'!$K$11*Drivers!K80+'Model coeffs'!$K$12*Drivers!L80)</f>
        <v>214.68125718800198</v>
      </c>
      <c r="M80" s="140">
        <f t="shared" si="16"/>
        <v>116.81474599963245</v>
      </c>
      <c r="N80" s="140">
        <f t="shared" si="17"/>
        <v>153.25534161586819</v>
      </c>
      <c r="O80" s="140">
        <f t="shared" si="18"/>
        <v>52.673269384381086</v>
      </c>
      <c r="P80" s="140">
        <f t="shared" si="19"/>
        <v>210.29233777420279</v>
      </c>
      <c r="R80" s="140">
        <f t="shared" si="20"/>
        <v>322.74335699988171</v>
      </c>
      <c r="S80" s="140">
        <f t="shared" si="21"/>
        <v>327.10708377383526</v>
      </c>
      <c r="T80" s="140">
        <f t="shared" si="22"/>
        <v>324.92522038685848</v>
      </c>
    </row>
    <row r="81" spans="1:20" ht="13" x14ac:dyDescent="0.3">
      <c r="A81" s="47" t="str">
        <f>'Actual costs'!A81</f>
        <v>YKY</v>
      </c>
      <c r="B81" s="47">
        <f>'Actual costs'!B81</f>
        <v>2015</v>
      </c>
      <c r="C81" s="48" t="str">
        <f>'Actual costs'!C81</f>
        <v>YKY15</v>
      </c>
      <c r="D81" s="92">
        <f>EXP('Model coeffs'!$D$15+'Model coeffs'!$D$5*Drivers!E81+'Model coeffs'!$D$6*Drivers!I81+'Model coeffs'!$D$7*Drivers!H81)</f>
        <v>124.16629613832369</v>
      </c>
      <c r="E81" s="92">
        <f>EXP('Model coeffs'!$E$15+'Model coeffs'!$E$5*Drivers!E81+'Model coeffs'!$E$6*Drivers!I81+'Model coeffs'!$E$8*Drivers!M81)</f>
        <v>111.06692706706863</v>
      </c>
      <c r="F81" s="92">
        <f>EXP('Model coeffs'!$F$15+'Model coeffs'!$F$9*Drivers!F81+'Model coeffs'!$F$10*Drivers!J81+'Model coeffs'!$F$11*Drivers!K81)</f>
        <v>150.21435364634607</v>
      </c>
      <c r="G81" s="92">
        <f>EXP('Model coeffs'!$G$15+'Model coeffs'!$G$9*Drivers!F81+'Model coeffs'!$G$11*Drivers!K81+'Model coeffs'!$G$12*Drivers!L81)</f>
        <v>157.36851782599129</v>
      </c>
      <c r="H81" s="92">
        <f>EXP('Model coeffs'!$H$15+'Model coeffs'!$H$8*Drivers!M81+'Model coeffs'!$H$10*Drivers!J81+'Model coeffs'!$H$13*Drivers!G81)</f>
        <v>54.162423829167892</v>
      </c>
      <c r="I81" s="92">
        <f>EXP('Model coeffs'!$I$15+'Model coeffs'!$I$13*Drivers!G81+'Model coeffs'!$I$14*Drivers!O81)</f>
        <v>55.323902894244263</v>
      </c>
      <c r="J81" s="92">
        <f>EXP('Model coeffs'!$J$15+'Model coeffs'!$J$9*Drivers!F81+'Model coeffs'!$J$10*Drivers!J81+'Model coeffs'!$J$11*Drivers!K81)</f>
        <v>206.69960380707735</v>
      </c>
      <c r="K81" s="92">
        <f>EXP('Model coeffs'!$K$15+'Model coeffs'!$K$9*Drivers!F81+'Model coeffs'!$K$11*Drivers!K81+'Model coeffs'!$K$12*Drivers!L81)</f>
        <v>215.15905276709242</v>
      </c>
      <c r="M81" s="140">
        <f t="shared" si="16"/>
        <v>117.61661160269617</v>
      </c>
      <c r="N81" s="140">
        <f t="shared" si="17"/>
        <v>153.79143573616869</v>
      </c>
      <c r="O81" s="140">
        <f t="shared" si="18"/>
        <v>54.743163361706081</v>
      </c>
      <c r="P81" s="140">
        <f t="shared" si="19"/>
        <v>210.9293282870849</v>
      </c>
      <c r="R81" s="140">
        <f t="shared" si="20"/>
        <v>326.15121070057097</v>
      </c>
      <c r="S81" s="140">
        <f t="shared" si="21"/>
        <v>328.54593988978104</v>
      </c>
      <c r="T81" s="140">
        <f t="shared" si="22"/>
        <v>327.34857529517603</v>
      </c>
    </row>
    <row r="82" spans="1:20" ht="13" x14ac:dyDescent="0.3">
      <c r="A82" s="47" t="str">
        <f>'Actual costs'!A82</f>
        <v>YKY</v>
      </c>
      <c r="B82" s="47">
        <f>'Actual costs'!B82</f>
        <v>2016</v>
      </c>
      <c r="C82" s="48" t="str">
        <f>'Actual costs'!C82</f>
        <v>YKY16</v>
      </c>
      <c r="D82" s="92">
        <f>EXP('Model coeffs'!$D$15+'Model coeffs'!$D$5*Drivers!E82+'Model coeffs'!$D$6*Drivers!I82+'Model coeffs'!$D$7*Drivers!H82)</f>
        <v>124.91914371557878</v>
      </c>
      <c r="E82" s="92">
        <f>EXP('Model coeffs'!$E$15+'Model coeffs'!$E$5*Drivers!E82+'Model coeffs'!$E$6*Drivers!I82+'Model coeffs'!$E$8*Drivers!M82)</f>
        <v>111.36513106098086</v>
      </c>
      <c r="F82" s="92">
        <f>EXP('Model coeffs'!$F$15+'Model coeffs'!$F$9*Drivers!F82+'Model coeffs'!$F$10*Drivers!J82+'Model coeffs'!$F$11*Drivers!K82)</f>
        <v>149.6359787925679</v>
      </c>
      <c r="G82" s="92">
        <f>EXP('Model coeffs'!$G$15+'Model coeffs'!$G$9*Drivers!F82+'Model coeffs'!$G$11*Drivers!K82+'Model coeffs'!$G$12*Drivers!L82)</f>
        <v>158.16467574548838</v>
      </c>
      <c r="H82" s="92">
        <f>EXP('Model coeffs'!$H$15+'Model coeffs'!$H$8*Drivers!M82+'Model coeffs'!$H$10*Drivers!J82+'Model coeffs'!$H$13*Drivers!G82)</f>
        <v>45.934338247312553</v>
      </c>
      <c r="I82" s="92">
        <f>EXP('Model coeffs'!$I$15+'Model coeffs'!$I$13*Drivers!G82+'Model coeffs'!$I$14*Drivers!O82)</f>
        <v>46.931825184768179</v>
      </c>
      <c r="J82" s="92">
        <f>EXP('Model coeffs'!$J$15+'Model coeffs'!$J$9*Drivers!F82+'Model coeffs'!$J$10*Drivers!J82+'Model coeffs'!$J$11*Drivers!K82)</f>
        <v>205.90188599592679</v>
      </c>
      <c r="K82" s="92">
        <f>EXP('Model coeffs'!$K$15+'Model coeffs'!$K$9*Drivers!F82+'Model coeffs'!$K$11*Drivers!K82+'Model coeffs'!$K$12*Drivers!L82)</f>
        <v>215.97238884838009</v>
      </c>
      <c r="M82" s="140">
        <f t="shared" si="16"/>
        <v>118.14213738827982</v>
      </c>
      <c r="N82" s="140">
        <f t="shared" si="17"/>
        <v>153.90032726902814</v>
      </c>
      <c r="O82" s="140">
        <f t="shared" si="18"/>
        <v>46.433081716040363</v>
      </c>
      <c r="P82" s="140">
        <f t="shared" si="19"/>
        <v>210.93713742215346</v>
      </c>
      <c r="R82" s="140">
        <f t="shared" si="20"/>
        <v>318.47554637334832</v>
      </c>
      <c r="S82" s="140">
        <f t="shared" si="21"/>
        <v>329.07927481043328</v>
      </c>
      <c r="T82" s="140">
        <f t="shared" si="22"/>
        <v>323.77741059189077</v>
      </c>
    </row>
    <row r="83" spans="1:20" ht="13" x14ac:dyDescent="0.3">
      <c r="A83" s="47" t="str">
        <f>'Actual costs'!A83</f>
        <v>YKY</v>
      </c>
      <c r="B83" s="47">
        <f>'Actual costs'!B83</f>
        <v>2017</v>
      </c>
      <c r="C83" s="48" t="str">
        <f>'Actual costs'!C83</f>
        <v>YKY17</v>
      </c>
      <c r="D83" s="92">
        <f>EXP('Model coeffs'!$D$15+'Model coeffs'!$D$5*Drivers!E83+'Model coeffs'!$D$6*Drivers!I83+'Model coeffs'!$D$7*Drivers!H83)</f>
        <v>126.990551024757</v>
      </c>
      <c r="E83" s="92">
        <f>EXP('Model coeffs'!$E$15+'Model coeffs'!$E$5*Drivers!E83+'Model coeffs'!$E$6*Drivers!I83+'Model coeffs'!$E$8*Drivers!M83)</f>
        <v>113.89612796022514</v>
      </c>
      <c r="F83" s="92">
        <f>EXP('Model coeffs'!$F$15+'Model coeffs'!$F$9*Drivers!F83+'Model coeffs'!$F$10*Drivers!J83+'Model coeffs'!$F$11*Drivers!K83)</f>
        <v>150.54433775938392</v>
      </c>
      <c r="G83" s="92">
        <f>EXP('Model coeffs'!$G$15+'Model coeffs'!$G$9*Drivers!F83+'Model coeffs'!$G$11*Drivers!K83+'Model coeffs'!$G$12*Drivers!L83)</f>
        <v>157.41377829115783</v>
      </c>
      <c r="H83" s="92">
        <f>EXP('Model coeffs'!$H$15+'Model coeffs'!$H$8*Drivers!M83+'Model coeffs'!$H$10*Drivers!J83+'Model coeffs'!$H$13*Drivers!G83)</f>
        <v>54.668708184572402</v>
      </c>
      <c r="I83" s="92">
        <f>EXP('Model coeffs'!$I$15+'Model coeffs'!$I$13*Drivers!G83+'Model coeffs'!$I$14*Drivers!O83)</f>
        <v>55.116282691225301</v>
      </c>
      <c r="J83" s="92">
        <f>EXP('Model coeffs'!$J$15+'Model coeffs'!$J$9*Drivers!F83+'Model coeffs'!$J$10*Drivers!J83+'Model coeffs'!$J$11*Drivers!K83)</f>
        <v>207.05678288687619</v>
      </c>
      <c r="K83" s="92">
        <f>EXP('Model coeffs'!$K$15+'Model coeffs'!$K$9*Drivers!F83+'Model coeffs'!$K$11*Drivers!K83+'Model coeffs'!$K$12*Drivers!L83)</f>
        <v>215.16549024854888</v>
      </c>
      <c r="M83" s="140">
        <f t="shared" si="16"/>
        <v>120.44333949249108</v>
      </c>
      <c r="N83" s="140">
        <f t="shared" si="17"/>
        <v>153.97905802527089</v>
      </c>
      <c r="O83" s="140">
        <f t="shared" si="18"/>
        <v>54.892495437898852</v>
      </c>
      <c r="P83" s="140">
        <f t="shared" si="19"/>
        <v>211.11113656771255</v>
      </c>
      <c r="R83" s="140">
        <f t="shared" si="20"/>
        <v>329.31489295566081</v>
      </c>
      <c r="S83" s="140">
        <f t="shared" si="21"/>
        <v>331.55447606020363</v>
      </c>
      <c r="T83" s="140">
        <f t="shared" si="22"/>
        <v>330.43468450793222</v>
      </c>
    </row>
    <row r="84" spans="1:20" ht="13" x14ac:dyDescent="0.3">
      <c r="A84" s="47" t="str">
        <f>'Actual costs'!A84</f>
        <v>YKY</v>
      </c>
      <c r="B84" s="47">
        <f>'Actual costs'!B84</f>
        <v>2018</v>
      </c>
      <c r="C84" s="48" t="str">
        <f>'Actual costs'!C84</f>
        <v>YKY18</v>
      </c>
      <c r="D84" s="92">
        <f>EXP('Model coeffs'!$D$15+'Model coeffs'!$D$5*Drivers!E84+'Model coeffs'!$D$6*Drivers!I84+'Model coeffs'!$D$7*Drivers!H84)</f>
        <v>127.72842072767516</v>
      </c>
      <c r="E84" s="92">
        <f>EXP('Model coeffs'!$E$15+'Model coeffs'!$E$5*Drivers!E84+'Model coeffs'!$E$6*Drivers!I84+'Model coeffs'!$E$8*Drivers!M84)</f>
        <v>114.28220319475138</v>
      </c>
      <c r="F84" s="92">
        <f>EXP('Model coeffs'!$F$15+'Model coeffs'!$F$9*Drivers!F84+'Model coeffs'!$F$10*Drivers!J84+'Model coeffs'!$F$11*Drivers!K84)</f>
        <v>143.31859872564362</v>
      </c>
      <c r="G84" s="92">
        <f>EXP('Model coeffs'!$G$15+'Model coeffs'!$G$9*Drivers!F84+'Model coeffs'!$G$11*Drivers!K84+'Model coeffs'!$G$12*Drivers!L84)</f>
        <v>151.18159379972474</v>
      </c>
      <c r="H84" s="92">
        <f>EXP('Model coeffs'!$H$15+'Model coeffs'!$H$8*Drivers!M84+'Model coeffs'!$H$10*Drivers!J84+'Model coeffs'!$H$13*Drivers!G84)</f>
        <v>56.786548661878953</v>
      </c>
      <c r="I84" s="92">
        <f>EXP('Model coeffs'!$I$15+'Model coeffs'!$I$13*Drivers!G84+'Model coeffs'!$I$14*Drivers!O84)</f>
        <v>56.825501673980561</v>
      </c>
      <c r="J84" s="92">
        <f>EXP('Model coeffs'!$J$15+'Model coeffs'!$J$9*Drivers!F84+'Model coeffs'!$J$10*Drivers!J84+'Model coeffs'!$J$11*Drivers!K84)</f>
        <v>197.43029080897819</v>
      </c>
      <c r="K84" s="92">
        <f>EXP('Model coeffs'!$K$15+'Model coeffs'!$K$9*Drivers!F84+'Model coeffs'!$K$11*Drivers!K84+'Model coeffs'!$K$12*Drivers!L84)</f>
        <v>206.71238815769408</v>
      </c>
      <c r="M84" s="140">
        <f t="shared" si="16"/>
        <v>121.00531196121327</v>
      </c>
      <c r="N84" s="140">
        <f t="shared" si="17"/>
        <v>147.25009626268417</v>
      </c>
      <c r="O84" s="140">
        <f t="shared" si="18"/>
        <v>56.806025167929761</v>
      </c>
      <c r="P84" s="140">
        <f t="shared" si="19"/>
        <v>202.07133948333615</v>
      </c>
      <c r="R84" s="140">
        <f t="shared" si="20"/>
        <v>325.06143339182722</v>
      </c>
      <c r="S84" s="140">
        <f t="shared" si="21"/>
        <v>323.07665144454938</v>
      </c>
      <c r="T84" s="140">
        <f t="shared" si="22"/>
        <v>324.0690424181883</v>
      </c>
    </row>
    <row r="85" spans="1:20" ht="13" x14ac:dyDescent="0.3">
      <c r="A85" s="47" t="str">
        <f>'Actual costs'!A85</f>
        <v>YKY</v>
      </c>
      <c r="B85" s="47">
        <f>'Actual costs'!B85</f>
        <v>2019</v>
      </c>
      <c r="C85" s="48" t="str">
        <f>'Actual costs'!C85</f>
        <v>YKY19</v>
      </c>
      <c r="D85" s="92">
        <f>EXP('Model coeffs'!$D$15+'Model coeffs'!$D$5*Drivers!E85+'Model coeffs'!$D$6*Drivers!I85+'Model coeffs'!$D$7*Drivers!H85)</f>
        <v>128.92294511511898</v>
      </c>
      <c r="E85" s="92">
        <f>EXP('Model coeffs'!$E$15+'Model coeffs'!$E$5*Drivers!E85+'Model coeffs'!$E$6*Drivers!I85+'Model coeffs'!$E$8*Drivers!M85)</f>
        <v>114.95639509222772</v>
      </c>
      <c r="F85" s="92">
        <f>EXP('Model coeffs'!$F$15+'Model coeffs'!$F$9*Drivers!F85+'Model coeffs'!$F$10*Drivers!J85+'Model coeffs'!$F$11*Drivers!K85)</f>
        <v>145.82196183441974</v>
      </c>
      <c r="G85" s="92">
        <f>EXP('Model coeffs'!$G$15+'Model coeffs'!$G$9*Drivers!F85+'Model coeffs'!$G$11*Drivers!K85+'Model coeffs'!$G$12*Drivers!L85)</f>
        <v>154.03228224703147</v>
      </c>
      <c r="H85" s="92">
        <f>EXP('Model coeffs'!$H$15+'Model coeffs'!$H$8*Drivers!M85+'Model coeffs'!$H$10*Drivers!J85+'Model coeffs'!$H$13*Drivers!G85)</f>
        <v>57.367129319271029</v>
      </c>
      <c r="I85" s="92">
        <f>EXP('Model coeffs'!$I$15+'Model coeffs'!$I$13*Drivers!G85+'Model coeffs'!$I$14*Drivers!O85)</f>
        <v>56.777736329913928</v>
      </c>
      <c r="J85" s="92">
        <f>EXP('Model coeffs'!$J$15+'Model coeffs'!$J$9*Drivers!F85+'Model coeffs'!$J$10*Drivers!J85+'Model coeffs'!$J$11*Drivers!K85)</f>
        <v>200.4514421785116</v>
      </c>
      <c r="K85" s="92">
        <f>EXP('Model coeffs'!$K$15+'Model coeffs'!$K$9*Drivers!F85+'Model coeffs'!$K$11*Drivers!K85+'Model coeffs'!$K$12*Drivers!L85)</f>
        <v>210.14527966318758</v>
      </c>
      <c r="M85" s="140">
        <f t="shared" si="16"/>
        <v>121.93967010367335</v>
      </c>
      <c r="N85" s="140">
        <f t="shared" si="17"/>
        <v>149.92712204072561</v>
      </c>
      <c r="O85" s="140">
        <f t="shared" si="18"/>
        <v>57.072432824592482</v>
      </c>
      <c r="P85" s="140">
        <f t="shared" si="19"/>
        <v>205.29836092084957</v>
      </c>
      <c r="R85" s="140">
        <f t="shared" si="20"/>
        <v>328.93922496899143</v>
      </c>
      <c r="S85" s="140">
        <f t="shared" si="21"/>
        <v>327.23803102452291</v>
      </c>
      <c r="T85" s="140">
        <f t="shared" si="22"/>
        <v>328.08862799675717</v>
      </c>
    </row>
  </sheetData>
  <conditionalFormatting sqref="D2:K3">
    <cfRule type="cellIs" dxfId="2" priority="2" operator="equal">
      <formula>0</formula>
    </cfRule>
  </conditionalFormatting>
  <conditionalFormatting sqref="R2:S3">
    <cfRule type="cellIs" dxfId="1"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Inputs&gt;&gt;</vt:lpstr>
      <vt:lpstr>Controls</vt:lpstr>
      <vt:lpstr>Model coeffs</vt:lpstr>
      <vt:lpstr>Inputs</vt:lpstr>
      <vt:lpstr>Actual costs</vt:lpstr>
      <vt:lpstr>Drivers</vt:lpstr>
      <vt:lpstr>Outputs&gt;&gt;</vt:lpstr>
      <vt:lpstr>Modelled costs</vt:lpstr>
      <vt:lpstr>Efficiency</vt:lpstr>
      <vt:lpstr>Interface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2019-12-11T15:26:52Z</dcterms:created>
  <dcterms:modified xsi:type="dcterms:W3CDTF">2019-12-11T15:26:59Z</dcterms:modified>
</cp:coreProperties>
</file>