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31" l="1"/>
  <c r="Q46" i="31" l="1"/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M23" i="30" l="1"/>
  <c r="I23" i="30"/>
  <c r="J23" i="30"/>
  <c r="H23" i="30"/>
  <c r="G23" i="30"/>
  <c r="K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M14" i="34" l="1"/>
  <c r="J23" i="18"/>
  <c r="L14" i="34"/>
  <c r="I23" i="18"/>
  <c r="L17" i="34" s="1"/>
  <c r="K14" i="34"/>
  <c r="H23" i="18"/>
  <c r="J14" i="34"/>
  <c r="G23" i="18"/>
  <c r="J17" i="34" s="1"/>
  <c r="N14" i="34"/>
  <c r="K23" i="18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M17" i="34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K17" i="34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M48" i="18"/>
  <c r="O36" i="34" s="1"/>
  <c r="M41" i="18"/>
  <c r="O31" i="34" s="1"/>
  <c r="M17" i="18"/>
  <c r="O17" i="34"/>
  <c r="O13" i="34" l="1"/>
</calcChain>
</file>

<file path=xl/sharedStrings.xml><?xml version="1.0" encoding="utf-8"?>
<sst xmlns="http://schemas.openxmlformats.org/spreadsheetml/2006/main" count="781" uniqueCount="191">
  <si>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</si>
  <si>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</si>
  <si>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</si>
  <si>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</si>
  <si>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</si>
  <si>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</si>
  <si>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</si>
  <si>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</si>
  <si>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</si>
  <si>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</si>
  <si>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</si>
  <si>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</si>
  <si>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</si>
  <si>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</si>
  <si>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</si>
  <si>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</si>
  <si>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</si>
  <si>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</si>
  <si>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</si>
  <si>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</si>
  <si>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</si>
  <si>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</si>
  <si>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</si>
  <si>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</si>
  <si>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</si>
  <si>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</si>
  <si>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</si>
  <si>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</si>
  <si>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</si>
  <si>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</si>
  <si>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</si>
  <si>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</si>
  <si>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</si>
  <si>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</si>
  <si>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</si>
  <si>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</si>
  <si>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</si>
  <si>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</si>
  <si>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</si>
  <si>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</si>
  <si>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</si>
  <si>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</si>
  <si>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</si>
  <si>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</si>
  <si>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</si>
  <si>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</si>
  <si>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</si>
  <si>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</si>
  <si>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</si>
  <si>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</si>
  <si>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</si>
  <si>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</si>
  <si>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</si>
  <si>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</si>
  <si>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</si>
  <si>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</si>
  <si>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</si>
  <si>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</si>
  <si>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</si>
  <si>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</si>
  <si>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</si>
  <si>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</si>
  <si>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</si>
  <si>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</si>
  <si>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</si>
  <si>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</si>
  <si>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</si>
  <si>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</si>
  <si>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</si>
  <si>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</si>
  <si>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</si>
  <si>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</si>
  <si>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</si>
  <si>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</si>
  <si>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</si>
  <si>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</si>
  <si>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</si>
  <si>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</si>
  <si>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</si>
  <si>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</si>
  <si>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</si>
  <si>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</si>
  <si>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</si>
  <si>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</si>
  <si>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</si>
  <si>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</si>
  <si>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</si>
  <si>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</si>
  <si>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</si>
  <si>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</si>
  <si>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</si>
  <si>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</si>
  <si>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</si>
  <si>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</si>
  <si>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</si>
  <si>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</si>
  <si>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</si>
  <si>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</si>
  <si>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</si>
  <si>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</si>
  <si>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</si>
  <si>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</si>
  <si>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</si>
  <si>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</si>
  <si>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</si>
  <si>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</si>
  <si>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</si>
  <si>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</si>
  <si>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</si>
  <si>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</si>
  <si>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</si>
  <si>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</si>
  <si>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</si>
  <si>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</si>
  <si>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</si>
  <si>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</si>
  <si>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</si>
  <si>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</si>
  <si>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</si>
  <si>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</si>
  <si>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</si>
  <si>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</si>
  <si>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</si>
  <si>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</si>
  <si>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</si>
  <si>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</si>
  <si>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</si>
  <si>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</si>
  <si>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</si>
  <si>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</si>
  <si>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</si>
  <si>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</si>
  <si>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</si>
  <si>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</si>
  <si>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</si>
  <si>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</si>
  <si>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</si>
  <si>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</si>
  <si>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</si>
  <si>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</si>
  <si>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</si>
  <si>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</si>
  <si>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</si>
  <si>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</si>
  <si>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</si>
  <si>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</si>
  <si>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</si>
  <si>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</si>
  <si>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</si>
  <si>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</si>
  <si>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</si>
  <si>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</si>
  <si>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</si>
  <si>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</si>
  <si>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</si>
  <si>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</si>
  <si>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</si>
  <si>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</si>
  <si>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</si>
  <si>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</si>
  <si>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</si>
  <si>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</si>
  <si>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</si>
  <si>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</si>
  <si>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</si>
  <si>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</si>
  <si>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</si>
  <si>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</si>
  <si>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</si>
  <si>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</si>
  <si>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</si>
  <si>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</si>
  <si>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</si>
  <si>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</si>
  <si>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</si>
  <si>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</si>
  <si>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</si>
  <si>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</si>
  <si>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</si>
  <si>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</si>
  <si>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</si>
  <si>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</si>
  <si>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</si>
  <si>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</si>
  <si>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</si>
  <si>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</si>
  <si>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</si>
  <si>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SRN</t>
  </si>
  <si>
    <t>PR19PD002</t>
  </si>
  <si>
    <r>
      <rPr>
        <b/>
        <sz val="9"/>
        <color theme="1"/>
        <rFont val="arial"/>
        <family val="2"/>
      </rPr>
      <t>Performance commitment 1: Wastewater asset health (sewer collapses, WwTW PE compliance, external flooding - other causes)</t>
    </r>
    <r>
      <rPr>
        <sz val="9"/>
        <color theme="1"/>
        <rFont val="arial"/>
        <family val="2"/>
      </rPr>
      <t xml:space="preserve">
We have not included the £16.80 million penalty (see note 1 below) in the 2015-16 reporting year relating to wastewater treatment works population equivalent compliance. This is being reconciled in a separate model.
Reference: Notice of Ofwat’s proposal to impose a penalty on Southern Water Services Limited (published 25 June 2019), page 29
https://www.ofwat.gov.uk/publication/notice-of-ofwats-proposal-to-impose-a-penalty-on-southern-water-services-limited/
(1) £16.80 million in 2017-18 prices, £14.95 million in 2012-13 prices.</t>
    </r>
  </si>
  <si>
    <t>SRN.PD.D011.01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</si>
</sst>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6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  <font>
      <b/>
      <sz val="9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Q21" sqref="Q21"/>
      <selection pane="topRight" activeCell="Q21" sqref="Q21"/>
      <selection pane="bottomLeft" activeCell="Q21" sqref="Q21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62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</v>
      </c>
      <c r="K12" s="179">
        <v>0</v>
      </c>
      <c r="L12" s="179">
        <v>-0.28699999999999998</v>
      </c>
      <c r="M12" s="179">
        <v>0</v>
      </c>
      <c r="N12" s="179">
        <v>4.1379999999999999</v>
      </c>
      <c r="O12" s="179">
        <v>3.851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-1.458</v>
      </c>
      <c r="K13" s="179">
        <v>0</v>
      </c>
      <c r="L13" s="179">
        <v>0</v>
      </c>
      <c r="M13" s="179">
        <v>-0.34599999999999997</v>
      </c>
      <c r="N13" s="179">
        <v>-0.158</v>
      </c>
      <c r="O13" s="179">
        <v>-1.962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-1.458</v>
      </c>
      <c r="K16" s="179">
        <v>0</v>
      </c>
      <c r="L16" s="179">
        <v>-0.28699999999999998</v>
      </c>
      <c r="M16" s="179">
        <v>-0.34599999999999997</v>
      </c>
      <c r="N16" s="179">
        <v>3.98</v>
      </c>
      <c r="O16" s="179">
        <v>1.889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6.875</v>
      </c>
      <c r="O28" s="179">
        <v>6.875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-0.28699999999999998</v>
      </c>
      <c r="M29" s="179">
        <v>0</v>
      </c>
      <c r="N29" s="179">
        <v>-2.7370000000000001</v>
      </c>
      <c r="O29" s="179">
        <v>-3.024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-1.458</v>
      </c>
      <c r="K30" s="179">
        <v>0</v>
      </c>
      <c r="L30" s="179">
        <v>0</v>
      </c>
      <c r="M30" s="179">
        <v>-0.34599999999999997</v>
      </c>
      <c r="N30" s="179">
        <v>-0.158</v>
      </c>
      <c r="O30" s="179">
        <v>-1.962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-1.458</v>
      </c>
      <c r="K34" s="179">
        <v>0</v>
      </c>
      <c r="L34" s="179">
        <v>-0.28699999999999998</v>
      </c>
      <c r="M34" s="179">
        <v>-0.34599999999999997</v>
      </c>
      <c r="N34" s="179">
        <v>3.98</v>
      </c>
      <c r="O34" s="179">
        <v>1.889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SRN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</v>
      </c>
      <c r="H13" s="48">
        <f>F_Inputs!K12</f>
        <v>0</v>
      </c>
      <c r="I13" s="48">
        <f>F_Inputs!L12</f>
        <v>-0.28699999999999998</v>
      </c>
      <c r="J13" s="48">
        <f>F_Inputs!M12</f>
        <v>0</v>
      </c>
      <c r="K13" s="49">
        <f>F_Inputs!N12</f>
        <v>4.1379999999999999</v>
      </c>
      <c r="L13" s="21"/>
      <c r="M13" s="52">
        <f>F_Inputs!O12</f>
        <v>3.851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-1.458</v>
      </c>
      <c r="H14" s="45">
        <f>F_Inputs!K13</f>
        <v>0</v>
      </c>
      <c r="I14" s="45">
        <f>F_Inputs!L13</f>
        <v>0</v>
      </c>
      <c r="J14" s="45">
        <f>F_Inputs!M13</f>
        <v>-0.34599999999999997</v>
      </c>
      <c r="K14" s="46">
        <f>F_Inputs!N13</f>
        <v>-0.158</v>
      </c>
      <c r="L14" s="21"/>
      <c r="M14" s="53">
        <f>F_Inputs!O13</f>
        <v>-1.962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-1.458</v>
      </c>
      <c r="H17" s="50">
        <f t="shared" ref="H17" si="1">SUM(H13:H16)</f>
        <v>0</v>
      </c>
      <c r="I17" s="50">
        <f t="shared" ref="I17" si="2">SUM(I13:I16)</f>
        <v>-0.28699999999999998</v>
      </c>
      <c r="J17" s="50">
        <f t="shared" ref="J17" si="3">SUM(J13:J16)</f>
        <v>-0.34599999999999997</v>
      </c>
      <c r="K17" s="51">
        <f t="shared" ref="K17" si="4">SUM(K13:K16)</f>
        <v>3.98</v>
      </c>
      <c r="L17" s="21"/>
      <c r="M17" s="32">
        <f>SUM(M13:M16)</f>
        <v>1.889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5">SUM(H20:H22)</f>
        <v>0</v>
      </c>
      <c r="I23" s="50">
        <f t="shared" si="5"/>
        <v>0</v>
      </c>
      <c r="J23" s="50">
        <f t="shared" si="5"/>
        <v>0</v>
      </c>
      <c r="K23" s="51">
        <f t="shared" si="5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6">SUM(H26:H31)</f>
        <v>0</v>
      </c>
      <c r="I32" s="50">
        <f t="shared" si="6"/>
        <v>0</v>
      </c>
      <c r="J32" s="50">
        <f t="shared" si="6"/>
        <v>0</v>
      </c>
      <c r="K32" s="51">
        <f t="shared" si="6"/>
        <v>0</v>
      </c>
      <c r="L32" s="21"/>
      <c r="M32" s="32">
        <f t="shared" ref="M32" si="7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6.875</v>
      </c>
      <c r="L35" s="21"/>
      <c r="M35" s="52">
        <f>F_Inputs!O28</f>
        <v>6.875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-0.28699999999999998</v>
      </c>
      <c r="J36" s="45">
        <f>F_Inputs!M29</f>
        <v>0</v>
      </c>
      <c r="K36" s="46">
        <f>F_Inputs!N29</f>
        <v>-2.7370000000000001</v>
      </c>
      <c r="L36" s="21"/>
      <c r="M36" s="53">
        <f>F_Inputs!O29</f>
        <v>-3.024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-1.458</v>
      </c>
      <c r="H37" s="45">
        <f>F_Inputs!K30</f>
        <v>0</v>
      </c>
      <c r="I37" s="45">
        <f>F_Inputs!L30</f>
        <v>0</v>
      </c>
      <c r="J37" s="45">
        <f>F_Inputs!M30</f>
        <v>-0.34599999999999997</v>
      </c>
      <c r="K37" s="46">
        <f>F_Inputs!N30</f>
        <v>-0.158</v>
      </c>
      <c r="L37" s="21"/>
      <c r="M37" s="53">
        <f>F_Inputs!O30</f>
        <v>-1.962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-1.458</v>
      </c>
      <c r="H41" s="50">
        <f t="shared" ref="H41" si="8">SUM(H35:H40)</f>
        <v>0</v>
      </c>
      <c r="I41" s="50">
        <f t="shared" ref="I41" si="9">SUM(I35:I40)</f>
        <v>-0.28699999999999998</v>
      </c>
      <c r="J41" s="50">
        <f t="shared" ref="J41" si="10">SUM(J35:J40)</f>
        <v>-0.34599999999999997</v>
      </c>
      <c r="K41" s="51">
        <f t="shared" ref="K41:M41" si="11">SUM(K35:K40)</f>
        <v>3.98</v>
      </c>
      <c r="L41" s="21"/>
      <c r="M41" s="32">
        <f t="shared" si="11"/>
        <v>1.889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2">SUM(H44:H47)</f>
        <v>0</v>
      </c>
      <c r="I48" s="50">
        <f t="shared" si="12"/>
        <v>0</v>
      </c>
      <c r="J48" s="50">
        <f t="shared" si="12"/>
        <v>0</v>
      </c>
      <c r="K48" s="51">
        <f t="shared" si="12"/>
        <v>0</v>
      </c>
      <c r="L48" s="21"/>
      <c r="M48" s="32">
        <f t="shared" si="12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="40" zoomScaleNormal="100" zoomScalePageLayoutView="4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17" width="49.125" style="145" customWidth="1"/>
    <col min="18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SRN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7.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 t="s">
        <v>189</v>
      </c>
      <c r="R21" s="159"/>
      <c r="S21" s="159"/>
      <c r="T21" s="159"/>
      <c r="U21" s="160"/>
      <c r="V21" s="168"/>
      <c r="W21" s="168"/>
      <c r="X21" s="156"/>
      <c r="Y21" s="177" t="s">
        <v>190</v>
      </c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7.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 t="str">
        <f>Q21</f>
        <v>Performance commitment 1: Wastewater asset health (sewer collapses, WwTW PE compliance, external flooding - other causes)
We have not included the £16.80 million penalty (see note 1 below) in the 2015-16 reporting year relating to wastewater treatment works population equivalent compliance. This is being reconciled in a separate model.
Reference: Notice of Ofwat’s proposal to impose a penalty on Southern Water Services Limited (published 25 June 2019), page 29
https://www.ofwat.gov.uk/publication/notice-of-ofwats-proposal-to-impose-a-penalty-on-southern-water-services-limited/
(1) £16.80 million in 2017-18 prices, £14.95 million in 2012-13 prices.</v>
      </c>
      <c r="R46" s="159"/>
      <c r="S46" s="159"/>
      <c r="T46" s="159"/>
      <c r="U46" s="160"/>
      <c r="V46" s="150"/>
      <c r="W46" s="168"/>
      <c r="X46" s="156"/>
      <c r="Y46" s="177" t="str">
        <f>Y21</f>
        <v>SRN.PD.D011.01</v>
      </c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SRN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54">
        <f>'Company App27'!H13+InpOverride!H13</f>
        <v>0</v>
      </c>
      <c r="I13" s="54">
        <f>'Company App27'!I13+InpOverride!I13</f>
        <v>-0.28699999999999998</v>
      </c>
      <c r="J13" s="54">
        <f>'Company App27'!J13+InpOverride!J13</f>
        <v>0</v>
      </c>
      <c r="K13" s="55">
        <f>'Company App27'!K13+InpOverride!K13</f>
        <v>4.1379999999999999</v>
      </c>
      <c r="L13" s="21"/>
      <c r="M13" s="59">
        <f>SUM(G13:K13)</f>
        <v>3.851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-1.458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-0.34599999999999997</v>
      </c>
      <c r="K14" s="58">
        <f>'Company App27'!K14+InpOverride!K14</f>
        <v>-0.158</v>
      </c>
      <c r="L14" s="21"/>
      <c r="M14" s="60">
        <f t="shared" ref="M14:M16" si="1">SUM(G14:K14)</f>
        <v>-1.9619999999999997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-1.458</v>
      </c>
      <c r="H17" s="50">
        <f t="shared" ref="H17:K17" si="2">SUM(H13:H16)</f>
        <v>0</v>
      </c>
      <c r="I17" s="50">
        <f t="shared" si="2"/>
        <v>-0.28699999999999998</v>
      </c>
      <c r="J17" s="50">
        <f t="shared" si="2"/>
        <v>-0.34599999999999997</v>
      </c>
      <c r="K17" s="51">
        <f t="shared" si="2"/>
        <v>3.98</v>
      </c>
      <c r="L17" s="21"/>
      <c r="M17" s="32">
        <f>SUM(M13:M16)</f>
        <v>1.8890000000000002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3">SUM(H20:H22)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SUM(M20:M22)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6.875</v>
      </c>
      <c r="L35" s="21"/>
      <c r="M35" s="59">
        <f t="shared" ref="M35:M40" si="6">SUM(G35:K35)</f>
        <v>6.875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-0.28699999999999998</v>
      </c>
      <c r="J36" s="57">
        <f>'Company App27'!J36+InpOverride!J36</f>
        <v>0</v>
      </c>
      <c r="K36" s="58">
        <f>'Company App27'!K36+InpOverride!K36</f>
        <v>-2.7370000000000001</v>
      </c>
      <c r="L36" s="21"/>
      <c r="M36" s="60">
        <f t="shared" si="6"/>
        <v>-3.024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-1.458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-0.34599999999999997</v>
      </c>
      <c r="K37" s="58">
        <f>'Company App27'!K37+InpOverride!K37</f>
        <v>-0.158</v>
      </c>
      <c r="L37" s="21"/>
      <c r="M37" s="60">
        <f t="shared" si="6"/>
        <v>-1.9619999999999997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-1.458</v>
      </c>
      <c r="H41" s="50">
        <f t="shared" ref="H41:M41" si="7">SUM(H35:H40)</f>
        <v>0</v>
      </c>
      <c r="I41" s="50">
        <f t="shared" si="7"/>
        <v>-0.28699999999999998</v>
      </c>
      <c r="J41" s="50">
        <f t="shared" si="7"/>
        <v>-0.34599999999999997</v>
      </c>
      <c r="K41" s="51">
        <f t="shared" si="7"/>
        <v>3.98</v>
      </c>
      <c r="L41" s="21"/>
      <c r="M41" s="32">
        <f t="shared" si="7"/>
        <v>1.8890000000000002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</v>
      </c>
      <c r="K9" s="72">
        <f>'Ofwat App27'!H13</f>
        <v>0</v>
      </c>
      <c r="L9" s="72">
        <f>'Ofwat App27'!I13</f>
        <v>-0.28699999999999998</v>
      </c>
      <c r="M9" s="72">
        <f>'Ofwat App27'!J13</f>
        <v>0</v>
      </c>
      <c r="N9" s="72">
        <f>'Ofwat App27'!K13</f>
        <v>4.1379999999999999</v>
      </c>
      <c r="O9" s="73">
        <f>'Ofwat App27'!M13</f>
        <v>3.851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-1.458</v>
      </c>
      <c r="K10" s="78">
        <f>'Ofwat App27'!H14</f>
        <v>0</v>
      </c>
      <c r="L10" s="78">
        <f>'Ofwat App27'!I14</f>
        <v>0</v>
      </c>
      <c r="M10" s="78">
        <f>'Ofwat App27'!J14</f>
        <v>-0.34599999999999997</v>
      </c>
      <c r="N10" s="78">
        <f>'Ofwat App27'!K14</f>
        <v>-0.158</v>
      </c>
      <c r="O10" s="79">
        <f>'Ofwat App27'!M14</f>
        <v>-1.9619999999999997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-1.458</v>
      </c>
      <c r="K13" s="80">
        <f>'Ofwat App27'!H17</f>
        <v>0</v>
      </c>
      <c r="L13" s="80">
        <f>'Ofwat App27'!I17</f>
        <v>-0.28699999999999998</v>
      </c>
      <c r="M13" s="80">
        <f>'Ofwat App27'!J17</f>
        <v>-0.34599999999999997</v>
      </c>
      <c r="N13" s="80">
        <f>'Ofwat App27'!K17</f>
        <v>3.98</v>
      </c>
      <c r="O13" s="81">
        <f>'Ofwat App27'!M17</f>
        <v>1.8890000000000002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6.875</v>
      </c>
      <c r="O25" s="73">
        <f>'Ofwat App27'!M35</f>
        <v>6.875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-0.28699999999999998</v>
      </c>
      <c r="M26" s="78">
        <f>'Ofwat App27'!J36</f>
        <v>0</v>
      </c>
      <c r="N26" s="78">
        <f>'Ofwat App27'!K36</f>
        <v>-2.7370000000000001</v>
      </c>
      <c r="O26" s="79">
        <f>'Ofwat App27'!M36</f>
        <v>-3.024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-1.458</v>
      </c>
      <c r="K27" s="78">
        <f>'Ofwat App27'!H37</f>
        <v>0</v>
      </c>
      <c r="L27" s="78">
        <f>'Ofwat App27'!I37</f>
        <v>0</v>
      </c>
      <c r="M27" s="78">
        <f>'Ofwat App27'!J37</f>
        <v>-0.34599999999999997</v>
      </c>
      <c r="N27" s="78">
        <f>'Ofwat App27'!K37</f>
        <v>-0.158</v>
      </c>
      <c r="O27" s="79">
        <f>'Ofwat App27'!M37</f>
        <v>-1.9619999999999997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-1.458</v>
      </c>
      <c r="K31" s="80">
        <f>'Ofwat App27'!H41</f>
        <v>0</v>
      </c>
      <c r="L31" s="80">
        <f>'Ofwat App27'!I41</f>
        <v>-0.28699999999999998</v>
      </c>
      <c r="M31" s="80">
        <f>'Ofwat App27'!J41</f>
        <v>-0.34599999999999997</v>
      </c>
      <c r="N31" s="80">
        <f>'Ofwat App27'!K41</f>
        <v>3.98</v>
      </c>
      <c r="O31" s="81">
        <f>'Ofwat App27'!M41</f>
        <v>1.8890000000000002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12:08:50</v>
      </c>
      <c r="K37" s="84" t="str">
        <f t="shared" ref="K37:O37" ca="1" si="0">CONCATENATE("[…]", TEXT(NOW(),"dd/mm/yyy hh:mm:ss"))</f>
        <v>[…]10/12/2019 12:08:50</v>
      </c>
      <c r="L37" s="84" t="str">
        <f t="shared" ca="1" si="0"/>
        <v>[…]10/12/2019 12:08:50</v>
      </c>
      <c r="M37" s="84" t="str">
        <f t="shared" ca="1" si="0"/>
        <v>[…]10/12/2019 12:08:50</v>
      </c>
      <c r="N37" s="84" t="str">
        <f t="shared" ca="1" si="0"/>
        <v>[…]10/12/2019 12:08:50</v>
      </c>
      <c r="O37" s="84" t="str">
        <f t="shared" ca="1" si="0"/>
        <v>[…]10/12/2019 12:08:50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ODIs_SRN_FD.xlsx</v>
      </c>
      <c r="K38" s="85" t="str">
        <f t="shared" ref="K38:O38" ca="1" si="1">MID(CELL("filename"),SEARCH("[",CELL("filename"))+1,SEARCH("]",CELL("filename"))-SEARCH("[",CELL("filename"))-1)</f>
        <v>ODIs_SRN_FD.xlsx</v>
      </c>
      <c r="L38" s="85" t="str">
        <f t="shared" ca="1" si="1"/>
        <v>ODIs_SRN_FD.xlsx</v>
      </c>
      <c r="M38" s="85" t="str">
        <f t="shared" ca="1" si="1"/>
        <v>ODIs_SRN_FD.xlsx</v>
      </c>
      <c r="N38" s="85" t="str">
        <f t="shared" ca="1" si="1"/>
        <v>ODIs_SRN_FD.xlsx</v>
      </c>
      <c r="O38" s="85" t="str">
        <f t="shared" ca="1" si="1"/>
        <v>ODIs_SRN_FD.xlsx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2019-12-09T16:17:35Z</dcterms:created>
  <dcterms:modified xsi:type="dcterms:W3CDTF">2019-12-10T12:08:57Z</dcterms:modified>
</cp:coreProperties>
</file>