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11670" tabRatio="816"/>
  </bookViews>
  <sheets>
    <sheet name="Contents" sheetId="11" r:id="rId1"/>
    <sheet name="PAYG summary tables" sheetId="12" r:id="rId2"/>
    <sheet name="Working--&gt;" sheetId="13" r:id="rId3"/>
    <sheet name="F_Inputs" sheetId="7" r:id="rId4"/>
    <sheet name="Final determination totex" sheetId="8" r:id="rId5"/>
    <sheet name="Calculation" sheetId="9" r:id="rId6"/>
    <sheet name="PAYG" sheetId="10" r:id="rId7"/>
    <sheet name="F_Outputs" sheetId="6" r:id="rId8"/>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6" l="1"/>
  <c r="H9" i="6"/>
  <c r="I9" i="6"/>
  <c r="J9" i="6"/>
  <c r="F9" i="6"/>
  <c r="C16" i="10" l="1"/>
  <c r="D16" i="10"/>
  <c r="E16" i="10"/>
  <c r="F16" i="10"/>
  <c r="G16" i="10"/>
  <c r="C17" i="10"/>
  <c r="D17" i="10"/>
  <c r="E17" i="10"/>
  <c r="F17" i="10"/>
  <c r="G17" i="10"/>
  <c r="B17" i="10"/>
  <c r="B16" i="10"/>
  <c r="C6" i="10"/>
  <c r="D6" i="10"/>
  <c r="E6" i="10"/>
  <c r="F6" i="10"/>
  <c r="C7" i="10"/>
  <c r="D7" i="10"/>
  <c r="E7" i="10"/>
  <c r="F7" i="10"/>
  <c r="B7" i="10"/>
  <c r="B6" i="10"/>
  <c r="C11" i="12"/>
  <c r="C15" i="12" s="1"/>
  <c r="D11" i="12"/>
  <c r="D15" i="12" s="1"/>
  <c r="E11" i="12"/>
  <c r="F11" i="12"/>
  <c r="F15" i="12" s="1"/>
  <c r="B11" i="12"/>
  <c r="B15" i="12" s="1"/>
  <c r="F27" i="10"/>
  <c r="E15" i="12"/>
  <c r="F8" i="10" l="1"/>
  <c r="F11" i="10" s="1"/>
  <c r="E8" i="10"/>
  <c r="E11" i="10" s="1"/>
  <c r="B26" i="10"/>
  <c r="B8" i="10"/>
  <c r="B11" i="10" s="1"/>
  <c r="D26" i="10"/>
  <c r="D8" i="10"/>
  <c r="D11" i="10" s="1"/>
  <c r="D18" i="10"/>
  <c r="D21" i="10" s="1"/>
  <c r="C8" i="10"/>
  <c r="C11" i="10" s="1"/>
  <c r="E26" i="10"/>
  <c r="D27" i="10"/>
  <c r="B27" i="10"/>
  <c r="C27" i="10"/>
  <c r="G18" i="10"/>
  <c r="G21" i="10" s="1"/>
  <c r="C18" i="10"/>
  <c r="C21" i="10" s="1"/>
  <c r="B18" i="10"/>
  <c r="B21" i="10" s="1"/>
  <c r="E27" i="10"/>
  <c r="F26" i="10"/>
  <c r="C26" i="10"/>
  <c r="G6" i="10"/>
  <c r="F18" i="10"/>
  <c r="F21" i="10" s="1"/>
  <c r="E18" i="10"/>
  <c r="E21" i="10" s="1"/>
  <c r="G7" i="10"/>
  <c r="G27" i="10" s="1"/>
  <c r="C4" i="12"/>
  <c r="C8" i="12" s="1"/>
  <c r="D4" i="12"/>
  <c r="D8" i="12" s="1"/>
  <c r="E4" i="12"/>
  <c r="E8" i="12" s="1"/>
  <c r="F4" i="12"/>
  <c r="F8" i="12" s="1"/>
  <c r="B4" i="12"/>
  <c r="B8" i="12" s="1"/>
  <c r="G8" i="10" l="1"/>
  <c r="G11" i="10" s="1"/>
  <c r="G26" i="10"/>
  <c r="J11" i="6"/>
  <c r="I11" i="6"/>
  <c r="H11" i="6"/>
  <c r="G11" i="6"/>
  <c r="F11" i="6"/>
  <c r="J10" i="6"/>
  <c r="I10" i="6"/>
  <c r="H10" i="6"/>
  <c r="G10" i="6"/>
  <c r="F10" i="6"/>
  <c r="M15" i="8" l="1"/>
  <c r="P14" i="9" s="1"/>
  <c r="M20" i="8"/>
  <c r="P15" i="9" s="1"/>
  <c r="M21" i="8"/>
  <c r="M22" i="8"/>
  <c r="M16" i="8"/>
  <c r="M17" i="8"/>
  <c r="L15" i="8"/>
  <c r="O14" i="9" s="1"/>
  <c r="L20" i="8"/>
  <c r="O15" i="9" s="1"/>
  <c r="L21" i="8"/>
  <c r="L22" i="8"/>
  <c r="L16" i="8"/>
  <c r="L17" i="8"/>
  <c r="K15" i="8"/>
  <c r="N14" i="9" s="1"/>
  <c r="K20" i="8"/>
  <c r="N15" i="9" s="1"/>
  <c r="K21" i="8"/>
  <c r="K22" i="8"/>
  <c r="K16" i="8"/>
  <c r="K17" i="8"/>
  <c r="J15" i="8"/>
  <c r="M14" i="9" s="1"/>
  <c r="J16" i="8"/>
  <c r="J17" i="8"/>
  <c r="J20" i="8"/>
  <c r="M15" i="9" s="1"/>
  <c r="J21" i="8"/>
  <c r="J22" i="8"/>
  <c r="I15" i="8"/>
  <c r="L14" i="9" s="1"/>
  <c r="I20" i="8"/>
  <c r="L15" i="9" s="1"/>
  <c r="I21" i="8"/>
  <c r="I22" i="8"/>
  <c r="I16" i="8"/>
  <c r="I17" i="8"/>
  <c r="J4" i="8"/>
  <c r="M5" i="9" s="1"/>
  <c r="J9" i="8"/>
  <c r="M6" i="9" s="1"/>
  <c r="K4" i="8"/>
  <c r="N5" i="9" s="1"/>
  <c r="K9" i="8"/>
  <c r="N6" i="9" s="1"/>
  <c r="L4" i="8"/>
  <c r="O5" i="9" s="1"/>
  <c r="L9" i="8"/>
  <c r="O6" i="9" s="1"/>
  <c r="M4" i="8"/>
  <c r="P5" i="9" s="1"/>
  <c r="M9" i="8"/>
  <c r="P6" i="9" s="1"/>
  <c r="I4" i="8"/>
  <c r="L5" i="9" s="1"/>
  <c r="I9" i="8"/>
  <c r="L6" i="9" s="1"/>
  <c r="J10" i="8"/>
  <c r="K10" i="8"/>
  <c r="L10" i="8"/>
  <c r="L11" i="8"/>
  <c r="M10" i="8"/>
  <c r="M11" i="8"/>
  <c r="J11" i="8"/>
  <c r="K11" i="8"/>
  <c r="I11" i="8"/>
  <c r="I10" i="8"/>
  <c r="K5" i="8"/>
  <c r="L5" i="8"/>
  <c r="L6" i="8"/>
  <c r="M5" i="8"/>
  <c r="M6" i="8"/>
  <c r="K6" i="8"/>
  <c r="J6" i="8"/>
  <c r="J5" i="8"/>
  <c r="I6" i="8"/>
  <c r="I5" i="8"/>
  <c r="D21" i="12"/>
  <c r="B21" i="12"/>
  <c r="C20" i="12"/>
  <c r="D20" i="12"/>
  <c r="E20" i="12"/>
  <c r="F20" i="12"/>
  <c r="B20" i="12"/>
  <c r="B22" i="12" s="1"/>
  <c r="E22" i="8"/>
  <c r="E21" i="8"/>
  <c r="E20" i="8"/>
  <c r="E17" i="8"/>
  <c r="E16" i="8"/>
  <c r="E15" i="8"/>
  <c r="E11" i="8"/>
  <c r="E10" i="8"/>
  <c r="E9" i="8"/>
  <c r="E6" i="8"/>
  <c r="E5" i="8"/>
  <c r="E4" i="8"/>
  <c r="C21" i="12"/>
  <c r="J21" i="10"/>
  <c r="N7" i="9" l="1"/>
  <c r="M8" i="9"/>
  <c r="P8" i="9"/>
  <c r="L7" i="9"/>
  <c r="L8" i="9"/>
  <c r="O8" i="9"/>
  <c r="O10" i="9" s="1"/>
  <c r="N8" i="9"/>
  <c r="N10" i="9" s="1"/>
  <c r="O7" i="9"/>
  <c r="L16" i="9"/>
  <c r="M23" i="8"/>
  <c r="P7" i="9"/>
  <c r="M7" i="9"/>
  <c r="C25" i="12"/>
  <c r="K7" i="8"/>
  <c r="O16" i="9"/>
  <c r="L17" i="9"/>
  <c r="L19" i="9" s="1"/>
  <c r="I18" i="8"/>
  <c r="M12" i="8"/>
  <c r="J12" i="8"/>
  <c r="I23" i="8"/>
  <c r="J18" i="8"/>
  <c r="O17" i="9"/>
  <c r="O19" i="9" s="1"/>
  <c r="L12" i="8"/>
  <c r="I12" i="8"/>
  <c r="J23" i="8"/>
  <c r="M17" i="9"/>
  <c r="M19" i="9" s="1"/>
  <c r="P16" i="9"/>
  <c r="L18" i="9"/>
  <c r="M11" i="10"/>
  <c r="I21" i="10"/>
  <c r="K11" i="10"/>
  <c r="F21" i="12"/>
  <c r="F22" i="12" s="1"/>
  <c r="E21" i="12"/>
  <c r="E22" i="12" s="1"/>
  <c r="B25" i="12"/>
  <c r="L18" i="8"/>
  <c r="M16" i="9"/>
  <c r="N16" i="9"/>
  <c r="M18" i="8"/>
  <c r="M7" i="8"/>
  <c r="I7" i="8"/>
  <c r="L7" i="8"/>
  <c r="N17" i="9"/>
  <c r="P9" i="9"/>
  <c r="P10" i="9"/>
  <c r="M10" i="9"/>
  <c r="P17" i="9"/>
  <c r="P19" i="9" s="1"/>
  <c r="K12" i="8"/>
  <c r="K23" i="8"/>
  <c r="L23" i="8"/>
  <c r="J7" i="8"/>
  <c r="K18" i="8"/>
  <c r="D25" i="12"/>
  <c r="C26" i="12"/>
  <c r="E25" i="12"/>
  <c r="B26" i="12"/>
  <c r="F25" i="12"/>
  <c r="G20" i="12"/>
  <c r="D26" i="12"/>
  <c r="C22" i="12"/>
  <c r="D22" i="12"/>
  <c r="M18" i="9" l="1"/>
  <c r="J17" i="10" s="1"/>
  <c r="J21" i="12" s="1"/>
  <c r="M9" i="9"/>
  <c r="O9" i="9"/>
  <c r="N9" i="9"/>
  <c r="N11" i="9" s="1"/>
  <c r="L9" i="9"/>
  <c r="L10" i="9"/>
  <c r="I6" i="10" s="1"/>
  <c r="O18" i="9"/>
  <c r="L17" i="10" s="1"/>
  <c r="L21" i="12" s="1"/>
  <c r="N18" i="9"/>
  <c r="K17" i="10" s="1"/>
  <c r="K21" i="12" s="1"/>
  <c r="I11" i="10"/>
  <c r="G21" i="12"/>
  <c r="G22" i="12" s="1"/>
  <c r="L21" i="10"/>
  <c r="F26" i="12"/>
  <c r="F27" i="12" s="1"/>
  <c r="F30" i="12" s="1"/>
  <c r="E26" i="12"/>
  <c r="E27" i="12" s="1"/>
  <c r="E30" i="12" s="1"/>
  <c r="B27" i="12"/>
  <c r="B30" i="12" s="1"/>
  <c r="N19" i="9"/>
  <c r="Q19" i="9" s="1"/>
  <c r="K21" i="10"/>
  <c r="L11" i="10"/>
  <c r="M21" i="10"/>
  <c r="P18" i="9"/>
  <c r="M17" i="10" s="1"/>
  <c r="M21" i="12" s="1"/>
  <c r="J16" i="10"/>
  <c r="J6" i="10"/>
  <c r="L6" i="10"/>
  <c r="L16" i="10"/>
  <c r="I16" i="10"/>
  <c r="K6" i="10"/>
  <c r="M6" i="10"/>
  <c r="M20" i="9"/>
  <c r="I17" i="10"/>
  <c r="L20" i="9"/>
  <c r="M7" i="10"/>
  <c r="P11" i="9"/>
  <c r="M16" i="10"/>
  <c r="M11" i="9"/>
  <c r="J7" i="10"/>
  <c r="L7" i="10"/>
  <c r="O11" i="9"/>
  <c r="I7" i="10"/>
  <c r="D27" i="12"/>
  <c r="D30" i="12" s="1"/>
  <c r="C27" i="12"/>
  <c r="C30" i="12" s="1"/>
  <c r="G25" i="12"/>
  <c r="Q9" i="9" l="1"/>
  <c r="K7" i="10"/>
  <c r="I27" i="10"/>
  <c r="Q10" i="9"/>
  <c r="L11" i="9"/>
  <c r="Q11" i="9" s="1"/>
  <c r="O20" i="9"/>
  <c r="I8" i="10"/>
  <c r="I10" i="10" s="1"/>
  <c r="I13" i="10" s="1"/>
  <c r="I26" i="10"/>
  <c r="M26" i="10"/>
  <c r="J26" i="10"/>
  <c r="N20" i="9"/>
  <c r="K16" i="10"/>
  <c r="K18" i="10" s="1"/>
  <c r="K20" i="10" s="1"/>
  <c r="M20" i="12"/>
  <c r="M22" i="12" s="1"/>
  <c r="M27" i="10"/>
  <c r="J20" i="12"/>
  <c r="J22" i="12" s="1"/>
  <c r="J27" i="10"/>
  <c r="L20" i="12"/>
  <c r="L22" i="12" s="1"/>
  <c r="L27" i="10"/>
  <c r="K20" i="12"/>
  <c r="K22" i="12" s="1"/>
  <c r="K27" i="10"/>
  <c r="L26" i="10"/>
  <c r="G26" i="12"/>
  <c r="G27" i="12" s="1"/>
  <c r="G30" i="12" s="1"/>
  <c r="J11" i="10"/>
  <c r="P20" i="9"/>
  <c r="Q18" i="9"/>
  <c r="J18" i="10"/>
  <c r="J20" i="10" s="1"/>
  <c r="L8" i="10"/>
  <c r="L10" i="10" s="1"/>
  <c r="M8" i="10"/>
  <c r="M10" i="10" s="1"/>
  <c r="L18" i="10"/>
  <c r="L20" i="10" s="1"/>
  <c r="N7" i="10"/>
  <c r="I20" i="12"/>
  <c r="I21" i="12"/>
  <c r="N17" i="10"/>
  <c r="I18" i="10"/>
  <c r="I20" i="10" s="1"/>
  <c r="M18" i="10"/>
  <c r="M20" i="10" s="1"/>
  <c r="K8" i="10"/>
  <c r="K10" i="10" s="1"/>
  <c r="N6" i="10"/>
  <c r="J8" i="10"/>
  <c r="M11" i="12" l="1"/>
  <c r="M15" i="12" s="1"/>
  <c r="M26" i="12" s="1"/>
  <c r="M23" i="10"/>
  <c r="I4" i="12"/>
  <c r="I8" i="12" s="1"/>
  <c r="F4" i="6" s="1"/>
  <c r="J11" i="12"/>
  <c r="J15" i="12" s="1"/>
  <c r="J26" i="12" s="1"/>
  <c r="J23" i="10"/>
  <c r="L11" i="12"/>
  <c r="L15" i="12" s="1"/>
  <c r="L26" i="12" s="1"/>
  <c r="L23" i="10"/>
  <c r="L4" i="12"/>
  <c r="L8" i="12" s="1"/>
  <c r="I4" i="6" s="1"/>
  <c r="L13" i="10"/>
  <c r="I11" i="12"/>
  <c r="I15" i="12" s="1"/>
  <c r="I26" i="12" s="1"/>
  <c r="I23" i="10"/>
  <c r="K4" i="12"/>
  <c r="K8" i="12" s="1"/>
  <c r="H4" i="6" s="1"/>
  <c r="K13" i="10"/>
  <c r="M4" i="12"/>
  <c r="M8" i="12" s="1"/>
  <c r="J4" i="6" s="1"/>
  <c r="M13" i="10"/>
  <c r="M30" i="10" s="1"/>
  <c r="K11" i="12"/>
  <c r="K15" i="12" s="1"/>
  <c r="H5" i="6" s="1"/>
  <c r="K23" i="10"/>
  <c r="Q20" i="9"/>
  <c r="L28" i="10"/>
  <c r="J28" i="10"/>
  <c r="N16" i="10"/>
  <c r="N18" i="10" s="1"/>
  <c r="K26" i="10"/>
  <c r="N26" i="10" s="1"/>
  <c r="I28" i="10"/>
  <c r="N27" i="10"/>
  <c r="M28" i="10"/>
  <c r="J5" i="6"/>
  <c r="J10" i="10"/>
  <c r="N8" i="10"/>
  <c r="N21" i="12"/>
  <c r="N20" i="12"/>
  <c r="I22" i="12"/>
  <c r="N20" i="10"/>
  <c r="M25" i="12" l="1"/>
  <c r="N23" i="10"/>
  <c r="G5" i="6"/>
  <c r="L25" i="12"/>
  <c r="L27" i="12" s="1"/>
  <c r="L30" i="12" s="1"/>
  <c r="K25" i="12"/>
  <c r="F5" i="6"/>
  <c r="K26" i="12"/>
  <c r="L30" i="10"/>
  <c r="K30" i="10"/>
  <c r="I30" i="10"/>
  <c r="I5" i="6"/>
  <c r="J4" i="12"/>
  <c r="J8" i="12" s="1"/>
  <c r="G4" i="6" s="1"/>
  <c r="J13" i="10"/>
  <c r="N10" i="10"/>
  <c r="N11" i="10" s="1"/>
  <c r="I25" i="12"/>
  <c r="I27" i="12" s="1"/>
  <c r="I30" i="12" s="1"/>
  <c r="K28" i="10"/>
  <c r="N28" i="10"/>
  <c r="M27" i="12"/>
  <c r="M30" i="12" s="1"/>
  <c r="N26" i="12"/>
  <c r="K27" i="12"/>
  <c r="K30" i="12" s="1"/>
  <c r="N21" i="10"/>
  <c r="N22" i="12"/>
  <c r="J25" i="12" l="1"/>
  <c r="J27" i="12" s="1"/>
  <c r="J30" i="12" s="1"/>
  <c r="N13" i="10"/>
  <c r="N30" i="10" s="1"/>
  <c r="J30" i="10"/>
  <c r="N25" i="12"/>
  <c r="N27" i="12" s="1"/>
  <c r="N30" i="12" s="1"/>
</calcChain>
</file>

<file path=xl/sharedStrings.xml><?xml version="1.0" encoding="utf-8"?>
<sst xmlns="http://schemas.openxmlformats.org/spreadsheetml/2006/main" count="376" uniqueCount="157">
  <si>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</si>
  <si>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</si>
  <si>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</si>
  <si>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</si>
  <si>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Draft determination</t>
  </si>
  <si>
    <t>(a) Opex as percentage of totex</t>
  </si>
  <si>
    <t>(b) Total opex</t>
  </si>
  <si>
    <t>(c) Totex</t>
  </si>
  <si>
    <t>(d) Draft determination natural rate</t>
  </si>
  <si>
    <t>(e) PAYG as a percentage of opex rate</t>
  </si>
  <si>
    <t>(a) = (b) / (c)</t>
  </si>
  <si>
    <t>(e) = (d) / (a)</t>
  </si>
  <si>
    <t>Final determination</t>
  </si>
  <si>
    <t xml:space="preserve">(f) Opex as percentage of totex </t>
  </si>
  <si>
    <t>(g) Total opex</t>
  </si>
  <si>
    <t>(h) Totex</t>
  </si>
  <si>
    <t xml:space="preserve">(i) PAYG as a percentage of opex rate </t>
  </si>
  <si>
    <t xml:space="preserve">(j) Final determination natural rate </t>
  </si>
  <si>
    <t xml:space="preserve">(f) = (g) / (h) </t>
  </si>
  <si>
    <t>(i) = (e)</t>
  </si>
  <si>
    <t xml:space="preserve">(j) = (f) * (i)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</si>
  <si>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</si>
  <si>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</si>
  <si>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</si>
  <si>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</si>
  <si>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</si>
  <si>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</si>
  <si>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</si>
  <si>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</si>
  <si>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</si>
  <si>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PAYG Rates</t>
  </si>
  <si>
    <t>Ofwat - DD</t>
  </si>
  <si>
    <t>Ofwat - FD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</si>
  <si>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</si>
  <si>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</si>
  <si>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</si>
  <si>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</si>
  <si>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</si>
  <si>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</si>
  <si>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</si>
  <si>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</si>
  <si>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</si>
  <si>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Other interventions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</si>
  <si>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</si>
  <si>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</si>
  <si>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</si>
  <si>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</si>
  <si>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</si>
  <si>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Other interventions ~ water network plus</t>
  </si>
  <si>
    <t>Total PAYG rate ~ water network plus</t>
  </si>
  <si>
    <t>Totex</t>
  </si>
  <si>
    <t>2020-25</t>
  </si>
  <si>
    <t>Water resources</t>
  </si>
  <si>
    <t>Water network plus</t>
  </si>
  <si>
    <t>Total totex</t>
  </si>
  <si>
    <t>PAYG revenue</t>
  </si>
  <si>
    <t>Total PAYG revenue</t>
  </si>
  <si>
    <t>Average PAYG%</t>
  </si>
  <si>
    <t>Pr19FMTotex_for_PAYG</t>
  </si>
  <si>
    <t>Acronym</t>
  </si>
  <si>
    <t>Reference</t>
  </si>
  <si>
    <t>Item description</t>
  </si>
  <si>
    <t>Unit</t>
  </si>
  <si>
    <t>Model</t>
  </si>
  <si>
    <t>Price Review 2019</t>
  </si>
  <si>
    <t>PR19 Run 8: Final Determinations</t>
  </si>
  <si>
    <t>Latest</t>
  </si>
  <si>
    <t>AFW</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</si>
  <si>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</si>
  <si>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</si>
  <si>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</si>
  <si>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</si>
  <si>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</si>
  <si>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</si>
  <si>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</si>
  <si>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</si>
  <si>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</si>
  <si>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</si>
  <si>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</si>
  <si>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</si>
  <si>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</si>
  <si>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</si>
  <si>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</si>
  <si>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</si>
  <si>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</si>
  <si>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PR19GC0061</t>
  </si>
  <si>
    <t>WN - Grants and contributions net of income offset - capital expenditure - price control - real</t>
  </si>
  <si>
    <t>PR19GC0002</t>
  </si>
  <si>
    <t>WN - Grants and contributions - capital expenditure - non price control - real</t>
  </si>
  <si>
    <t>PR19GC0063</t>
  </si>
  <si>
    <t>WN - Grants and contributions net of income offset - operational expenditure - price control - real</t>
  </si>
  <si>
    <t>PR19GC0004</t>
  </si>
  <si>
    <t>WN - Grants and contributions - operational expenditure - non price control - real</t>
  </si>
  <si>
    <t>PR19GC0065</t>
  </si>
  <si>
    <t>WR - Grants and contributions net of income offset - capital expenditure - price control - real</t>
  </si>
  <si>
    <t>PR19GC0006</t>
  </si>
  <si>
    <t>WR - Grants and contributions - capital expenditure - non price control - real</t>
  </si>
  <si>
    <t>PR19GC0067</t>
  </si>
  <si>
    <t>WR - Grants and contributions net of income offset - operational expenditure - price control - real</t>
  </si>
  <si>
    <t>PR19GC0008</t>
  </si>
  <si>
    <t>WR - Grants and contributions - operational expenditure - non price control - real</t>
  </si>
  <si>
    <t>PR19GC0069</t>
  </si>
  <si>
    <t>WWN - Grants and contributions net of income offset - capital expenditure - price control - real</t>
  </si>
  <si>
    <t>PR19GC0010</t>
  </si>
  <si>
    <t>WWN - Grants and contributions - capital expenditure - non price control - real</t>
  </si>
  <si>
    <t>PR19GC0071</t>
  </si>
  <si>
    <t>WWN - Grants and contributions net of income offset - operational expenditure - price control - real</t>
  </si>
  <si>
    <t>PR19GC0012</t>
  </si>
  <si>
    <t>WWN - Grants and contributions - operational expenditure - non price control - real</t>
  </si>
  <si>
    <t>Water resources Net Opex</t>
  </si>
  <si>
    <t>Water resources Net Capex</t>
  </si>
  <si>
    <t>Water Network</t>
  </si>
  <si>
    <t>Water network Net Opex</t>
  </si>
  <si>
    <t>Water network Net Capex</t>
  </si>
  <si>
    <t>Draft determination totex</t>
  </si>
  <si>
    <t>Final determination totex</t>
  </si>
  <si>
    <t>Water totex</t>
  </si>
  <si>
    <t>Total</t>
  </si>
  <si>
    <t>Water resources operating expenditure (amount for totex CR) (post override) - real</t>
  </si>
  <si>
    <t>Capital Expenditure (excluding Atypical expenditure) - Total gross capital expenditure - Water resources</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</si>
  <si>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</si>
  <si>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</si>
  <si>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</si>
  <si>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</si>
  <si>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</si>
  <si>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</si>
  <si>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</si>
  <si>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</si>
  <si>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</si>
  <si>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</si>
  <si>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PAYG - Water Resources</t>
  </si>
  <si>
    <t>Total Opex</t>
  </si>
  <si>
    <t>Opex as a percentage of totex</t>
  </si>
  <si>
    <t>Draft determination natural rate</t>
  </si>
  <si>
    <t>PAYG as a percentage of opex rate</t>
  </si>
  <si>
    <t>Calculated capitalised IRE</t>
  </si>
  <si>
    <t>PAYG - Water Network Plus</t>
  </si>
  <si>
    <t>Total calculated capitalised IRE</t>
  </si>
  <si>
    <t>C_WR40019</t>
  </si>
  <si>
    <t>%</t>
  </si>
  <si>
    <t>C_WN40019</t>
  </si>
  <si>
    <t>C_WWN60019</t>
  </si>
  <si>
    <t>Total PAYG rate ~ wastewater network plus</t>
  </si>
  <si>
    <t>C_BR50019</t>
  </si>
  <si>
    <t>Total PAYG rate ~ bio resources</t>
  </si>
  <si>
    <t>C_DMMY60019</t>
  </si>
  <si>
    <t xml:space="preserve">Total PAYG rate ~ dummy </t>
  </si>
  <si>
    <t>PR19QA_RR002_OUT_1</t>
  </si>
  <si>
    <t>Date &amp; Time for Model PR19 RR002 Pay as you go (PAYG)</t>
  </si>
  <si>
    <t>text</t>
  </si>
  <si>
    <t>PR19QA_RR002_OUT_2</t>
  </si>
  <si>
    <t>Name &amp; Path of Model PR19 RR002 Pay as you go (PAYG)</t>
  </si>
  <si>
    <t>C_DUMMYCAPEXFM_PR19FM008</t>
  </si>
  <si>
    <t>Dummy - profiled total capex</t>
  </si>
  <si>
    <t>PAYG_OUT</t>
  </si>
  <si>
    <t>PR19_RR002_001</t>
  </si>
  <si>
    <t>IRE expected from totex – real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</si>
</sst>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0_-;\-* #,##0.000_-;_-* &quot;-&quot;??_-;_-@_-"/>
    <numFmt numFmtId="165" formatCode="#,##0.0000_);\(#,##0.0000\);&quot;-  &quot;;&quot; &quot;@&quot; &quot;"/>
    <numFmt numFmtId="166" formatCode="#,##0.00_);\(#,##0.00\);&quot;-  &quot;;&quot; &quot;@&quot; &quot;"/>
    <numFmt numFmtId="167" formatCode="#,##0.000_);\(#,##0.000\);&quot;-  &quot;;&quot; &quot;@&quot; &quot;"/>
    <numFmt numFmtId="168" formatCode="0.0"/>
    <numFmt numFmtId="169" formatCode="#,##0.000"/>
  </numFmts>
  <fonts count="35"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5"/>
      <color theme="0"/>
      <name val="Franklin Gothic Demi"/>
      <family val="2"/>
    </font>
    <font>
      <sz val="11"/>
      <color rgb="FF000000"/>
      <name val="Arial"/>
      <family val="2"/>
    </font>
    <font>
      <sz val="10"/>
      <color rgb="FF0078C9"/>
      <name val="Franklin Gothic Demi"/>
      <family val="2"/>
    </font>
    <font>
      <sz val="9"/>
      <color theme="1"/>
      <name val="Arial"/>
      <family val="2"/>
    </font>
    <font>
      <sz val="9"/>
      <color rgb="FF000000"/>
      <name val="Arial"/>
      <family val="2"/>
    </font>
    <font>
      <sz val="10"/>
      <color rgb="FF000000"/>
      <name val="Arial"/>
      <family val="2"/>
    </font>
    <font>
      <sz val="10"/>
      <color theme="1"/>
      <name val="Arial"/>
      <family val="2"/>
    </font>
    <font>
      <sz val="10"/>
      <name val="Arial"/>
      <family val="2"/>
    </font>
    <font>
      <sz val="10"/>
      <name val="Franklin Gothic Demi"/>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rgb="FF0078C9"/>
      <name val="Franklin Gothic Demi"/>
      <family val="2"/>
    </font>
    <font>
      <sz val="11"/>
      <name val="Arial"/>
      <family val="2"/>
    </font>
    <font>
      <sz val="12"/>
      <color theme="1"/>
      <name val="Arial"/>
      <family val="2"/>
    </font>
    <font>
      <sz val="7"/>
      <color theme="1"/>
      <name val="Times New Roman"/>
      <family val="1"/>
    </font>
    <font>
      <b/>
      <sz val="12"/>
      <color theme="1"/>
      <name val="Arial"/>
      <family val="2"/>
    </font>
    <font>
      <sz val="12"/>
      <color theme="1"/>
      <name val="Symbol"/>
      <family val="1"/>
      <charset val="2"/>
    </font>
    <font>
      <b/>
      <i/>
      <sz val="9"/>
      <name val="Arial"/>
      <family val="2"/>
    </font>
  </fonts>
  <fills count="13">
    <fill>
      <patternFill patternType="none"/>
    </fill>
    <fill>
      <patternFill patternType="gray125"/>
    </fill>
    <fill>
      <patternFill patternType="solid">
        <fgColor rgb="FF003479"/>
        <bgColor rgb="FF000000"/>
      </patternFill>
    </fill>
    <fill>
      <patternFill patternType="solid">
        <fgColor theme="0"/>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rgb="FFBFDDF1"/>
        <bgColor rgb="FF000000"/>
      </patternFill>
    </fill>
    <fill>
      <patternFill patternType="solid">
        <fgColor rgb="FFBFDDF1"/>
        <bgColor indexed="64"/>
      </patternFill>
    </fill>
    <fill>
      <patternFill patternType="solid">
        <fgColor rgb="FF003892"/>
        <bgColor indexed="64"/>
      </patternFill>
    </fill>
    <fill>
      <patternFill patternType="solid">
        <fgColor theme="4" tint="0.59999389629810485"/>
        <bgColor rgb="FF000000"/>
      </patternFill>
    </fill>
    <fill>
      <patternFill patternType="solid">
        <fgColor theme="5" tint="0.39997558519241921"/>
        <bgColor rgb="FF000000"/>
      </patternFill>
    </fill>
  </fills>
  <borders count="24">
    <border>
      <left/>
      <right/>
      <top/>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medium">
        <color rgb="FF857362"/>
      </left>
      <right style="thin">
        <color rgb="FF857362"/>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7" fillId="5" borderId="0" applyBorder="0"/>
    <xf numFmtId="0" fontId="10" fillId="9" borderId="10">
      <alignment horizontal="right" vertical="center" wrapText="1"/>
    </xf>
    <xf numFmtId="0" fontId="11" fillId="0" borderId="0"/>
    <xf numFmtId="0" fontId="11" fillId="0" borderId="0"/>
    <xf numFmtId="0" fontId="1" fillId="0" borderId="0"/>
    <xf numFmtId="165" fontId="11" fillId="0" borderId="0" applyFont="0" applyFill="0" applyBorder="0" applyProtection="0">
      <alignment vertical="top"/>
    </xf>
    <xf numFmtId="0" fontId="1" fillId="0" borderId="0"/>
  </cellStyleXfs>
  <cellXfs count="122">
    <xf numFmtId="0" fontId="0" fillId="0" borderId="0" xfId="0"/>
    <xf numFmtId="0" fontId="0" fillId="3" borderId="0" xfId="0" applyFill="1" applyAlignment="1">
      <alignment vertical="top"/>
    </xf>
    <xf numFmtId="0" fontId="13" fillId="0" borderId="0" xfId="0" applyFont="1"/>
    <xf numFmtId="0" fontId="3" fillId="2" borderId="0" xfId="3" applyFont="1" applyFill="1" applyAlignment="1">
      <alignment vertical="center"/>
    </xf>
    <xf numFmtId="0" fontId="5" fillId="3" borderId="0" xfId="3" applyFont="1" applyFill="1" applyAlignment="1">
      <alignment vertical="center"/>
    </xf>
    <xf numFmtId="164" fontId="5" fillId="3" borderId="0" xfId="1" applyNumberFormat="1" applyFont="1" applyFill="1" applyAlignment="1">
      <alignment vertical="center"/>
    </xf>
    <xf numFmtId="0" fontId="6" fillId="4" borderId="4" xfId="3" applyFont="1" applyFill="1" applyBorder="1" applyAlignment="1">
      <alignment horizontal="left" vertical="center"/>
    </xf>
    <xf numFmtId="164" fontId="6" fillId="4" borderId="1" xfId="1" applyNumberFormat="1" applyFont="1" applyFill="1" applyBorder="1" applyAlignment="1">
      <alignment horizontal="center" vertical="center"/>
    </xf>
    <xf numFmtId="164" fontId="6" fillId="4" borderId="2" xfId="1" applyNumberFormat="1" applyFont="1" applyFill="1" applyBorder="1" applyAlignment="1">
      <alignment horizontal="center" vertical="center"/>
    </xf>
    <xf numFmtId="2" fontId="5" fillId="3" borderId="0" xfId="3" applyNumberFormat="1" applyFont="1" applyFill="1" applyAlignment="1">
      <alignment vertical="center"/>
    </xf>
    <xf numFmtId="0" fontId="8" fillId="0" borderId="5" xfId="3" applyFont="1" applyBorder="1" applyAlignment="1">
      <alignment horizontal="left" vertical="center"/>
    </xf>
    <xf numFmtId="0" fontId="8" fillId="0" borderId="12" xfId="3" applyFont="1" applyBorder="1" applyAlignment="1">
      <alignment horizontal="left" vertical="center"/>
    </xf>
    <xf numFmtId="0" fontId="5" fillId="3" borderId="0" xfId="3" applyFont="1" applyFill="1" applyAlignment="1">
      <alignment horizontal="left" vertical="center"/>
    </xf>
    <xf numFmtId="164" fontId="0" fillId="0" borderId="0" xfId="1" applyNumberFormat="1" applyFont="1"/>
    <xf numFmtId="0" fontId="12" fillId="4" borderId="4" xfId="3" applyFont="1" applyFill="1" applyBorder="1" applyAlignment="1">
      <alignment horizontal="left" vertical="center"/>
    </xf>
    <xf numFmtId="0" fontId="6" fillId="4" borderId="3" xfId="3" applyFont="1" applyFill="1" applyBorder="1" applyAlignment="1">
      <alignment vertical="center"/>
    </xf>
    <xf numFmtId="0" fontId="9" fillId="0" borderId="5" xfId="3" applyFont="1" applyBorder="1" applyAlignment="1">
      <alignment vertical="center"/>
    </xf>
    <xf numFmtId="164" fontId="8" fillId="6" borderId="16" xfId="1" applyNumberFormat="1" applyFont="1" applyFill="1" applyBorder="1" applyAlignment="1" applyProtection="1">
      <alignment vertical="center"/>
      <protection locked="0"/>
    </xf>
    <xf numFmtId="164" fontId="8" fillId="6" borderId="7" xfId="1" applyNumberFormat="1" applyFont="1" applyFill="1" applyBorder="1" applyAlignment="1" applyProtection="1">
      <alignment vertical="center"/>
      <protection locked="0"/>
    </xf>
    <xf numFmtId="0" fontId="0" fillId="3" borderId="0" xfId="0" quotePrefix="1" applyFill="1" applyAlignment="1">
      <alignment vertical="top"/>
    </xf>
    <xf numFmtId="0" fontId="15" fillId="3" borderId="0" xfId="0" applyFont="1" applyFill="1" applyAlignment="1">
      <alignment vertical="top"/>
    </xf>
    <xf numFmtId="0" fontId="16" fillId="3" borderId="0" xfId="0" applyFont="1" applyFill="1" applyAlignment="1">
      <alignment vertical="top"/>
    </xf>
    <xf numFmtId="0" fontId="9" fillId="0" borderId="15" xfId="3" applyFont="1" applyBorder="1" applyAlignment="1">
      <alignment vertical="center"/>
    </xf>
    <xf numFmtId="10" fontId="8" fillId="8" borderId="17" xfId="2" applyNumberFormat="1" applyFont="1" applyFill="1" applyBorder="1" applyAlignment="1">
      <alignment vertical="center"/>
    </xf>
    <xf numFmtId="10" fontId="8" fillId="8" borderId="14" xfId="2" applyNumberFormat="1" applyFont="1" applyFill="1" applyBorder="1" applyAlignment="1">
      <alignment vertical="center"/>
    </xf>
    <xf numFmtId="0" fontId="17" fillId="0" borderId="0" xfId="3" applyFont="1" applyAlignment="1">
      <alignment vertical="center"/>
    </xf>
    <xf numFmtId="10" fontId="18" fillId="3" borderId="0" xfId="2" applyNumberFormat="1" applyFont="1" applyFill="1" applyAlignment="1">
      <alignment vertical="center"/>
    </xf>
    <xf numFmtId="0" fontId="19" fillId="0" borderId="8" xfId="3" applyFont="1" applyBorder="1" applyAlignment="1">
      <alignment vertical="center"/>
    </xf>
    <xf numFmtId="10" fontId="20" fillId="3" borderId="6" xfId="2" applyNumberFormat="1" applyFont="1" applyFill="1" applyBorder="1" applyAlignment="1">
      <alignment vertical="center"/>
    </xf>
    <xf numFmtId="10" fontId="20" fillId="3" borderId="7" xfId="2" applyNumberFormat="1" applyFont="1" applyFill="1" applyBorder="1" applyAlignment="1">
      <alignment vertical="center"/>
    </xf>
    <xf numFmtId="10" fontId="21" fillId="3" borderId="6" xfId="2" applyNumberFormat="1" applyFont="1" applyFill="1" applyBorder="1" applyAlignment="1">
      <alignment vertical="center"/>
    </xf>
    <xf numFmtId="10" fontId="21" fillId="3" borderId="7" xfId="2" applyNumberFormat="1" applyFont="1" applyFill="1" applyBorder="1" applyAlignment="1">
      <alignment vertical="center"/>
    </xf>
    <xf numFmtId="0" fontId="19" fillId="0" borderId="12" xfId="3" applyFont="1" applyBorder="1" applyAlignment="1">
      <alignment vertical="center"/>
    </xf>
    <xf numFmtId="10" fontId="22" fillId="3" borderId="13" xfId="2" applyNumberFormat="1" applyFont="1" applyFill="1" applyBorder="1" applyAlignment="1">
      <alignment vertical="center"/>
    </xf>
    <xf numFmtId="10" fontId="22" fillId="3" borderId="14" xfId="2" applyNumberFormat="1" applyFont="1" applyFill="1" applyBorder="1" applyAlignment="1">
      <alignment vertical="center"/>
    </xf>
    <xf numFmtId="10" fontId="20" fillId="3" borderId="13" xfId="2" applyNumberFormat="1" applyFont="1" applyFill="1" applyBorder="1" applyAlignment="1">
      <alignment vertical="center"/>
    </xf>
    <xf numFmtId="10" fontId="20" fillId="3" borderId="14" xfId="2" applyNumberFormat="1" applyFont="1" applyFill="1" applyBorder="1" applyAlignment="1">
      <alignment vertical="center"/>
    </xf>
    <xf numFmtId="9" fontId="18" fillId="3" borderId="0" xfId="2" applyFont="1" applyFill="1" applyAlignment="1">
      <alignment vertical="center"/>
    </xf>
    <xf numFmtId="0" fontId="9" fillId="3" borderId="0" xfId="3" applyFont="1" applyFill="1" applyAlignment="1">
      <alignment vertical="center"/>
    </xf>
    <xf numFmtId="0" fontId="2" fillId="0" borderId="0" xfId="0" applyFont="1"/>
    <xf numFmtId="1" fontId="10" fillId="0" borderId="18" xfId="0" applyNumberFormat="1" applyFont="1" applyBorder="1" applyAlignment="1">
      <alignment horizontal="center" vertical="top"/>
    </xf>
    <xf numFmtId="0" fontId="10" fillId="0" borderId="0" xfId="0" applyFont="1" applyAlignment="1">
      <alignment horizontal="center"/>
    </xf>
    <xf numFmtId="0" fontId="23" fillId="0" borderId="0" xfId="7" applyFont="1" applyAlignment="1" applyProtection="1"/>
    <xf numFmtId="0" fontId="23" fillId="10" borderId="0" xfId="7" applyFont="1" applyFill="1" applyAlignment="1"/>
    <xf numFmtId="0" fontId="10" fillId="0" borderId="18" xfId="0" applyFont="1" applyBorder="1" applyAlignment="1">
      <alignment horizontal="center"/>
    </xf>
    <xf numFmtId="0" fontId="24" fillId="0" borderId="0" xfId="0" applyFont="1" applyAlignment="1">
      <alignment vertical="top"/>
    </xf>
    <xf numFmtId="0" fontId="24" fillId="10" borderId="0" xfId="7" applyFont="1" applyFill="1" applyAlignment="1"/>
    <xf numFmtId="0" fontId="23" fillId="0" borderId="0" xfId="7" applyFont="1" applyAlignment="1"/>
    <xf numFmtId="0" fontId="11" fillId="0" borderId="0" xfId="7" applyAlignment="1"/>
    <xf numFmtId="0" fontId="10" fillId="0" borderId="0" xfId="0" applyFont="1" applyBorder="1" applyAlignment="1">
      <alignment horizontal="center"/>
    </xf>
    <xf numFmtId="0" fontId="10" fillId="0" borderId="0" xfId="7" applyFont="1" applyAlignment="1" applyProtection="1"/>
    <xf numFmtId="0" fontId="10" fillId="10" borderId="0" xfId="7" applyFont="1" applyFill="1" applyAlignment="1"/>
    <xf numFmtId="166" fontId="25" fillId="0" borderId="0" xfId="10" applyNumberFormat="1" applyFont="1">
      <alignment vertical="top"/>
    </xf>
    <xf numFmtId="0" fontId="25" fillId="0" borderId="0" xfId="7" applyFont="1" applyAlignment="1"/>
    <xf numFmtId="0" fontId="25" fillId="10" borderId="0" xfId="7" applyFont="1" applyFill="1" applyAlignment="1"/>
    <xf numFmtId="166" fontId="25" fillId="0" borderId="0" xfId="10" applyNumberFormat="1" applyFont="1" applyAlignment="1">
      <alignment horizontal="center" vertical="top"/>
    </xf>
    <xf numFmtId="167" fontId="11" fillId="0" borderId="0" xfId="0" applyNumberFormat="1" applyFont="1" applyAlignment="1">
      <alignment vertical="top"/>
    </xf>
    <xf numFmtId="166" fontId="25" fillId="7" borderId="0" xfId="10" applyNumberFormat="1" applyFont="1" applyFill="1">
      <alignment vertical="top"/>
    </xf>
    <xf numFmtId="166" fontId="11" fillId="0" borderId="0" xfId="10" applyNumberFormat="1" applyFont="1">
      <alignment vertical="top"/>
    </xf>
    <xf numFmtId="166" fontId="11" fillId="0" borderId="0" xfId="10" applyNumberFormat="1" applyFont="1" applyAlignment="1">
      <alignment horizontal="center" vertical="top"/>
    </xf>
    <xf numFmtId="166" fontId="24" fillId="0" borderId="0" xfId="10" applyNumberFormat="1" applyFont="1">
      <alignment vertical="top"/>
    </xf>
    <xf numFmtId="166" fontId="24" fillId="0" borderId="0" xfId="10" applyNumberFormat="1" applyFont="1" applyAlignment="1">
      <alignment horizontal="center" vertical="top"/>
    </xf>
    <xf numFmtId="166" fontId="26" fillId="0" borderId="0" xfId="10" applyNumberFormat="1" applyFont="1">
      <alignment vertical="top"/>
    </xf>
    <xf numFmtId="0" fontId="11" fillId="0" borderId="0" xfId="11" applyFont="1" applyFill="1" applyBorder="1" applyAlignment="1">
      <alignment vertical="top"/>
    </xf>
    <xf numFmtId="0" fontId="27" fillId="0" borderId="0" xfId="0" applyFont="1"/>
    <xf numFmtId="168" fontId="0" fillId="0" borderId="0" xfId="0" applyNumberFormat="1"/>
    <xf numFmtId="169" fontId="0" fillId="0" borderId="0" xfId="0" applyNumberFormat="1"/>
    <xf numFmtId="1" fontId="10" fillId="0" borderId="0" xfId="0" applyNumberFormat="1" applyFont="1" applyBorder="1" applyAlignment="1">
      <alignment horizontal="center" vertical="top"/>
    </xf>
    <xf numFmtId="166" fontId="11" fillId="0" borderId="19" xfId="10" applyNumberFormat="1" applyFont="1" applyBorder="1" applyAlignment="1">
      <alignment horizontal="center" vertical="top"/>
    </xf>
    <xf numFmtId="166" fontId="11" fillId="0" borderId="20" xfId="10" applyNumberFormat="1" applyFont="1" applyBorder="1" applyAlignment="1">
      <alignment horizontal="center" vertical="top"/>
    </xf>
    <xf numFmtId="166" fontId="11" fillId="0" borderId="21" xfId="10" applyNumberFormat="1" applyFont="1" applyBorder="1" applyAlignment="1">
      <alignment horizontal="center" vertical="top"/>
    </xf>
    <xf numFmtId="166" fontId="11" fillId="0" borderId="19" xfId="10" applyNumberFormat="1" applyFont="1" applyBorder="1">
      <alignment vertical="top"/>
    </xf>
    <xf numFmtId="166" fontId="11" fillId="0" borderId="20" xfId="10" applyNumberFormat="1" applyFont="1" applyBorder="1">
      <alignment vertical="top"/>
    </xf>
    <xf numFmtId="166" fontId="11" fillId="0" borderId="21" xfId="10" applyNumberFormat="1" applyFont="1" applyBorder="1">
      <alignment vertical="top"/>
    </xf>
    <xf numFmtId="0" fontId="8" fillId="0" borderId="23" xfId="3" applyFont="1" applyBorder="1" applyAlignment="1">
      <alignment horizontal="left" vertical="center"/>
    </xf>
    <xf numFmtId="10" fontId="8" fillId="6" borderId="8" xfId="3" applyNumberFormat="1" applyFont="1" applyFill="1" applyBorder="1" applyAlignment="1" applyProtection="1">
      <alignment horizontal="center" vertical="center"/>
      <protection locked="0"/>
    </xf>
    <xf numFmtId="0" fontId="0" fillId="3" borderId="0" xfId="0" applyFill="1" applyAlignment="1">
      <alignment horizontal="center" vertical="top"/>
    </xf>
    <xf numFmtId="10" fontId="8" fillId="6" borderId="9" xfId="3" applyNumberFormat="1" applyFont="1" applyFill="1" applyBorder="1" applyAlignment="1" applyProtection="1">
      <alignment horizontal="center" vertical="center"/>
      <protection locked="0"/>
    </xf>
    <xf numFmtId="10" fontId="8" fillId="6" borderId="10" xfId="3" applyNumberFormat="1" applyFont="1" applyFill="1" applyBorder="1" applyAlignment="1" applyProtection="1">
      <alignment horizontal="center" vertical="center"/>
      <protection locked="0"/>
    </xf>
    <xf numFmtId="10" fontId="8" fillId="6" borderId="11" xfId="3" applyNumberFormat="1" applyFont="1" applyFill="1" applyBorder="1" applyAlignment="1" applyProtection="1">
      <alignment horizontal="center" vertical="center"/>
      <protection locked="0"/>
    </xf>
    <xf numFmtId="10" fontId="8" fillId="8" borderId="12" xfId="3" applyNumberFormat="1" applyFont="1" applyFill="1" applyBorder="1" applyAlignment="1">
      <alignment horizontal="center" vertical="center"/>
    </xf>
    <xf numFmtId="10" fontId="8" fillId="8" borderId="13" xfId="3" applyNumberFormat="1" applyFont="1" applyFill="1" applyBorder="1" applyAlignment="1">
      <alignment horizontal="center" vertical="center"/>
    </xf>
    <xf numFmtId="10" fontId="8" fillId="8" borderId="14" xfId="3" applyNumberFormat="1" applyFont="1" applyFill="1" applyBorder="1" applyAlignment="1">
      <alignment horizontal="center" vertical="center"/>
    </xf>
    <xf numFmtId="10" fontId="14" fillId="8" borderId="12" xfId="3" applyNumberFormat="1" applyFont="1" applyFill="1" applyBorder="1" applyAlignment="1">
      <alignment horizontal="center" vertical="center"/>
    </xf>
    <xf numFmtId="164" fontId="5" fillId="3" borderId="0" xfId="1" applyNumberFormat="1" applyFont="1" applyFill="1" applyAlignment="1">
      <alignment horizontal="center" vertical="center"/>
    </xf>
    <xf numFmtId="164" fontId="0" fillId="0" borderId="0" xfId="1" applyNumberFormat="1" applyFont="1" applyAlignment="1">
      <alignment horizontal="center"/>
    </xf>
    <xf numFmtId="0" fontId="0" fillId="0" borderId="0" xfId="0" applyAlignment="1">
      <alignment horizontal="center"/>
    </xf>
    <xf numFmtId="43" fontId="8" fillId="6" borderId="8" xfId="1" applyFont="1" applyFill="1" applyBorder="1" applyAlignment="1" applyProtection="1">
      <alignment horizontal="center" vertical="center"/>
      <protection locked="0"/>
    </xf>
    <xf numFmtId="2" fontId="5" fillId="3" borderId="0" xfId="3" applyNumberFormat="1" applyFont="1" applyFill="1" applyAlignment="1">
      <alignment horizontal="center" vertical="center"/>
    </xf>
    <xf numFmtId="43" fontId="8" fillId="6" borderId="9" xfId="1" applyFont="1" applyFill="1" applyBorder="1" applyAlignment="1" applyProtection="1">
      <alignment horizontal="center" vertical="center"/>
      <protection locked="0"/>
    </xf>
    <xf numFmtId="0" fontId="0" fillId="0" borderId="22" xfId="0" applyBorder="1" applyAlignment="1">
      <alignment horizontal="center"/>
    </xf>
    <xf numFmtId="164" fontId="7" fillId="0" borderId="0" xfId="1" applyNumberFormat="1" applyFont="1" applyAlignment="1">
      <alignment horizontal="center"/>
    </xf>
    <xf numFmtId="164" fontId="7" fillId="0" borderId="22" xfId="1" applyNumberFormat="1" applyFont="1" applyBorder="1" applyAlignment="1">
      <alignment horizontal="center"/>
    </xf>
    <xf numFmtId="164" fontId="28" fillId="4" borderId="2" xfId="1" applyNumberFormat="1" applyFont="1" applyFill="1" applyBorder="1" applyAlignment="1">
      <alignment horizontal="left" vertical="center"/>
    </xf>
    <xf numFmtId="0" fontId="29" fillId="0" borderId="0" xfId="11" applyFont="1" applyFill="1" applyBorder="1" applyAlignment="1">
      <alignment vertical="top"/>
    </xf>
    <xf numFmtId="0" fontId="29" fillId="0" borderId="0" xfId="11" applyFont="1" applyFill="1" applyBorder="1" applyAlignment="1">
      <alignment vertical="top" wrapText="1"/>
    </xf>
    <xf numFmtId="0" fontId="10" fillId="0" borderId="0" xfId="11" applyFont="1" applyFill="1" applyBorder="1" applyAlignment="1">
      <alignment vertical="top"/>
    </xf>
    <xf numFmtId="0" fontId="10" fillId="0" borderId="0" xfId="0" applyFont="1"/>
    <xf numFmtId="0" fontId="5" fillId="0" borderId="0" xfId="0" applyFont="1"/>
    <xf numFmtId="0" fontId="11" fillId="0" borderId="0" xfId="7" applyFont="1" applyFill="1" applyAlignment="1">
      <alignment vertical="top"/>
    </xf>
    <xf numFmtId="166" fontId="11" fillId="0" borderId="0" xfId="10" applyNumberFormat="1" applyFill="1">
      <alignment vertical="top"/>
    </xf>
    <xf numFmtId="14" fontId="0" fillId="0" borderId="0" xfId="0" applyNumberFormat="1" applyAlignment="1">
      <alignment vertical="top"/>
    </xf>
    <xf numFmtId="10" fontId="22" fillId="3" borderId="0" xfId="2" applyNumberFormat="1" applyFont="1" applyFill="1" applyBorder="1" applyAlignment="1">
      <alignment vertical="center"/>
    </xf>
    <xf numFmtId="43" fontId="8" fillId="11" borderId="8" xfId="1" applyFont="1" applyFill="1" applyBorder="1" applyAlignment="1" applyProtection="1">
      <alignment horizontal="center" vertical="center"/>
      <protection locked="0"/>
    </xf>
    <xf numFmtId="43" fontId="8" fillId="11" borderId="9" xfId="1" applyFont="1" applyFill="1" applyBorder="1" applyAlignment="1" applyProtection="1">
      <alignment horizontal="center" vertical="center"/>
      <protection locked="0"/>
    </xf>
    <xf numFmtId="9" fontId="8" fillId="12" borderId="8" xfId="2" applyFont="1" applyFill="1" applyBorder="1" applyAlignment="1" applyProtection="1">
      <alignment horizontal="center" vertical="center"/>
      <protection locked="0"/>
    </xf>
    <xf numFmtId="0" fontId="30" fillId="0" borderId="0" xfId="0" applyFont="1" applyAlignment="1">
      <alignment horizontal="left" vertical="center" indent="4"/>
    </xf>
    <xf numFmtId="0" fontId="32" fillId="0" borderId="0" xfId="0" applyFont="1" applyAlignment="1">
      <alignment horizontal="left" vertical="center" indent="4"/>
    </xf>
    <xf numFmtId="0" fontId="30" fillId="0" borderId="0" xfId="0" applyFont="1" applyAlignment="1">
      <alignment vertical="center"/>
    </xf>
    <xf numFmtId="0" fontId="33" fillId="0" borderId="0" xfId="0" applyFont="1" applyAlignment="1">
      <alignment horizontal="left" vertical="center" indent="8"/>
    </xf>
    <xf numFmtId="0" fontId="30" fillId="0" borderId="0" xfId="0" applyFont="1" applyAlignment="1">
      <alignment horizontal="left" vertical="top"/>
    </xf>
    <xf numFmtId="0" fontId="30" fillId="7" borderId="0" xfId="0" applyFont="1" applyFill="1" applyAlignment="1">
      <alignment vertical="center"/>
    </xf>
    <xf numFmtId="0" fontId="0" fillId="7" borderId="0" xfId="0" applyFill="1"/>
    <xf numFmtId="0" fontId="30" fillId="7" borderId="0" xfId="0" applyFont="1" applyFill="1" applyAlignment="1">
      <alignment horizontal="left" vertical="top"/>
    </xf>
    <xf numFmtId="10" fontId="10" fillId="0" borderId="0" xfId="0" applyNumberFormat="1" applyFont="1"/>
    <xf numFmtId="10" fontId="0" fillId="0" borderId="0" xfId="0" applyNumberFormat="1"/>
    <xf numFmtId="10" fontId="34" fillId="3" borderId="6" xfId="2" applyNumberFormat="1" applyFont="1" applyFill="1" applyBorder="1" applyAlignment="1">
      <alignment vertical="center"/>
    </xf>
    <xf numFmtId="10" fontId="34" fillId="3" borderId="7" xfId="2" applyNumberFormat="1" applyFont="1" applyFill="1" applyBorder="1" applyAlignment="1">
      <alignment vertical="center"/>
    </xf>
    <xf numFmtId="43" fontId="10" fillId="0" borderId="0" xfId="1" applyFont="1"/>
    <xf numFmtId="164" fontId="3" fillId="2" borderId="0" xfId="1" applyNumberFormat="1" applyFont="1" applyFill="1" applyAlignment="1">
      <alignment horizontal="center" vertical="center"/>
    </xf>
    <xf numFmtId="164" fontId="4" fillId="2" borderId="0" xfId="1" applyNumberFormat="1" applyFont="1" applyFill="1" applyAlignment="1">
      <alignment horizontal="center" vertical="center"/>
    </xf>
    <xf numFmtId="164" fontId="3" fillId="2" borderId="0" xfId="1" quotePrefix="1" applyNumberFormat="1" applyFont="1" applyFill="1" applyAlignment="1">
      <alignment horizontal="center"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16" name="Group 15">
          <a:extLst>
            <a:ext uri="{FF2B5EF4-FFF2-40B4-BE49-F238E27FC236}">
              <a16:creationId xmlns:a16="http://schemas.microsoft.com/office/drawing/2014/main" xmlns="" id="{00000000-0008-0000-0000-000004000000}"/>
            </a:ext>
          </a:extLst>
        </xdr:cNvPr>
        <xdr:cNvGrpSpPr/>
      </xdr:nvGrpSpPr>
      <xdr:grpSpPr>
        <a:xfrm>
          <a:off x="1086179" y="422275"/>
          <a:ext cx="2813544" cy="3648075"/>
          <a:chOff x="950026" y="16903"/>
          <a:chExt cx="2220686" cy="3236845"/>
        </a:xfrm>
      </xdr:grpSpPr>
      <xdr:sp macro="" textlink="">
        <xdr:nvSpPr>
          <xdr:cNvPr id="17" name="Rounded Rectangle 16">
            <a:extLst>
              <a:ext uri="{FF2B5EF4-FFF2-40B4-BE49-F238E27FC236}">
                <a16:creationId xmlns:a16="http://schemas.microsoft.com/office/drawing/2014/main" xmlns=""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18" name="Rounded Rectangle 17">
            <a:extLst>
              <a:ext uri="{FF2B5EF4-FFF2-40B4-BE49-F238E27FC236}">
                <a16:creationId xmlns:a16="http://schemas.microsoft.com/office/drawing/2014/main" xmlns=""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19" name="Rounded Rectangle 18">
            <a:extLst>
              <a:ext uri="{FF2B5EF4-FFF2-40B4-BE49-F238E27FC236}">
                <a16:creationId xmlns:a16="http://schemas.microsoft.com/office/drawing/2014/main" xmlns=""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20" name="Straight Arrow Connector 19">
            <a:extLst>
              <a:ext uri="{FF2B5EF4-FFF2-40B4-BE49-F238E27FC236}">
                <a16:creationId xmlns:a16="http://schemas.microsoft.com/office/drawing/2014/main" xmlns=""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xmlns="" id="{00000000-0008-0000-0000-00000B000000}"/>
              </a:ext>
            </a:extLst>
          </xdr:cNvPr>
          <xdr:cNvCxnSpPr>
            <a:stCxn id="18"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Rounded Rectangle 21">
            <a:extLst>
              <a:ext uri="{FF2B5EF4-FFF2-40B4-BE49-F238E27FC236}">
                <a16:creationId xmlns:a16="http://schemas.microsoft.com/office/drawing/2014/main" xmlns=""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23" name="Straight Arrow Connector 22">
            <a:extLst>
              <a:ext uri="{FF2B5EF4-FFF2-40B4-BE49-F238E27FC236}">
                <a16:creationId xmlns:a16="http://schemas.microsoft.com/office/drawing/2014/main" xmlns="" id="{00000000-0008-0000-0000-00000E000000}"/>
              </a:ext>
            </a:extLst>
          </xdr:cNvPr>
          <xdr:cNvCxnSpPr>
            <a:stCxn id="19" idx="2"/>
            <a:endCxn id="22"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6"/>
  <sheetViews>
    <sheetView tabSelected="1" workbookViewId="0"/>
  </sheetViews>
  <sheetFormatPr defaultRowHeight="14" x14ac:dyDescent="0.3"/>
  <sheetData>
    <row r="1" spans="1:1" x14ac:dyDescent="0.3">
      <c r="A1" s="2"/>
    </row>
    <row r="7" spans="1:1" x14ac:dyDescent="0.3">
      <c r="A7" s="2"/>
    </row>
    <row r="12" spans="1:1" x14ac:dyDescent="0.3">
      <c r="A12" s="2"/>
    </row>
    <row r="17" spans="1:2" x14ac:dyDescent="0.3">
      <c r="A17" s="2"/>
    </row>
    <row r="22" spans="1:2" x14ac:dyDescent="0.3">
      <c r="A22" s="2"/>
    </row>
    <row r="26" spans="1:2" x14ac:dyDescent="0.3">
      <c r="A26" s="2"/>
    </row>
    <row r="27" spans="1:2" ht="15.5" x14ac:dyDescent="0.3">
      <c r="A27" s="106" t="s">
        <v>0</v>
      </c>
    </row>
    <row r="28" spans="1:2" ht="15.5" x14ac:dyDescent="0.3">
      <c r="A28" s="106"/>
    </row>
    <row r="29" spans="1:2" ht="15.5" x14ac:dyDescent="0.3">
      <c r="A29" s="106" t="s">
        <v>1</v>
      </c>
    </row>
    <row r="30" spans="1:2" ht="15.5" x14ac:dyDescent="0.3">
      <c r="A30" s="106"/>
    </row>
    <row r="31" spans="1:2" ht="15.5" x14ac:dyDescent="0.3">
      <c r="A31" s="106" t="s">
        <v>2</v>
      </c>
    </row>
    <row r="32" spans="1:2" ht="15.5" x14ac:dyDescent="0.3">
      <c r="A32" s="106"/>
      <c r="B32" t="s">
        <v>3</v>
      </c>
    </row>
    <row r="33" spans="1:3" ht="15.5" x14ac:dyDescent="0.3">
      <c r="A33" s="106"/>
    </row>
    <row r="34" spans="1:3" ht="15.5" x14ac:dyDescent="0.3">
      <c r="A34" s="107" t="s">
        <v>4</v>
      </c>
    </row>
    <row r="35" spans="1:3" ht="15.5" x14ac:dyDescent="0.3">
      <c r="B35" s="108" t="s">
        <v>5</v>
      </c>
    </row>
    <row r="36" spans="1:3" ht="15.5" x14ac:dyDescent="0.3">
      <c r="B36" s="108" t="s">
        <v>6</v>
      </c>
    </row>
    <row r="37" spans="1:3" ht="15.5" x14ac:dyDescent="0.3">
      <c r="B37" s="108" t="s">
        <v>7</v>
      </c>
    </row>
    <row r="38" spans="1:3" ht="15.5" x14ac:dyDescent="0.3">
      <c r="B38" s="108" t="s">
        <v>8</v>
      </c>
    </row>
    <row r="39" spans="1:3" ht="15.5" x14ac:dyDescent="0.3">
      <c r="B39" s="108" t="s">
        <v>9</v>
      </c>
    </row>
    <row r="40" spans="1:3" ht="15.5" x14ac:dyDescent="0.3">
      <c r="A40" s="108"/>
    </row>
    <row r="41" spans="1:3" ht="15.5" x14ac:dyDescent="0.3">
      <c r="B41" s="111" t="s">
        <v>10</v>
      </c>
      <c r="C41" s="112"/>
    </row>
    <row r="42" spans="1:3" ht="15.5" x14ac:dyDescent="0.3">
      <c r="B42" s="111" t="s">
        <v>11</v>
      </c>
      <c r="C42" s="112"/>
    </row>
    <row r="43" spans="1:3" ht="15.5" x14ac:dyDescent="0.3">
      <c r="A43" s="108"/>
    </row>
    <row r="44" spans="1:3" ht="15.5" x14ac:dyDescent="0.3">
      <c r="A44" s="107" t="s">
        <v>12</v>
      </c>
    </row>
    <row r="45" spans="1:3" ht="15.5" x14ac:dyDescent="0.3">
      <c r="A45" s="107"/>
    </row>
    <row r="46" spans="1:3" ht="15.5" x14ac:dyDescent="0.3">
      <c r="B46" s="110" t="s">
        <v>13</v>
      </c>
    </row>
    <row r="47" spans="1:3" ht="15.5" x14ac:dyDescent="0.3">
      <c r="B47" s="110" t="s">
        <v>14</v>
      </c>
    </row>
    <row r="48" spans="1:3" ht="15.5" x14ac:dyDescent="0.3">
      <c r="B48" s="110" t="s">
        <v>15</v>
      </c>
    </row>
    <row r="49" spans="1:3" ht="15.5" x14ac:dyDescent="0.3">
      <c r="B49" s="110" t="s">
        <v>16</v>
      </c>
    </row>
    <row r="50" spans="1:3" ht="15.5" x14ac:dyDescent="0.3">
      <c r="B50" s="110" t="s">
        <v>17</v>
      </c>
    </row>
    <row r="51" spans="1:3" ht="15.5" x14ac:dyDescent="0.3">
      <c r="B51" s="110"/>
    </row>
    <row r="52" spans="1:3" ht="15.5" x14ac:dyDescent="0.3">
      <c r="B52" s="113" t="s">
        <v>18</v>
      </c>
      <c r="C52" s="112"/>
    </row>
    <row r="53" spans="1:3" ht="15.5" x14ac:dyDescent="0.3">
      <c r="B53" s="113" t="s">
        <v>19</v>
      </c>
      <c r="C53" s="112"/>
    </row>
    <row r="54" spans="1:3" ht="15.5" x14ac:dyDescent="0.3">
      <c r="B54" s="113" t="s">
        <v>20</v>
      </c>
      <c r="C54" s="112"/>
    </row>
    <row r="55" spans="1:3" ht="15.5" x14ac:dyDescent="0.3">
      <c r="A55" s="108"/>
    </row>
    <row r="56" spans="1:3" ht="15.5" x14ac:dyDescent="0.3">
      <c r="A56" s="106" t="s">
        <v>21</v>
      </c>
    </row>
    <row r="57" spans="1:3" ht="15.5" x14ac:dyDescent="0.3">
      <c r="A57" s="106"/>
    </row>
    <row r="58" spans="1:3" ht="15.5" x14ac:dyDescent="0.3">
      <c r="A58" s="109" t="s">
        <v>22</v>
      </c>
    </row>
    <row r="59" spans="1:3" ht="15.5" x14ac:dyDescent="0.3">
      <c r="A59" s="109" t="s">
        <v>23</v>
      </c>
    </row>
    <row r="60" spans="1:3" ht="15.5" x14ac:dyDescent="0.3">
      <c r="A60" s="109" t="s">
        <v>24</v>
      </c>
    </row>
    <row r="61" spans="1:3" ht="15.5" x14ac:dyDescent="0.3">
      <c r="A61" s="109" t="s">
        <v>25</v>
      </c>
    </row>
    <row r="62" spans="1:3" ht="15.5" x14ac:dyDescent="0.3">
      <c r="A62" s="109" t="s">
        <v>26</v>
      </c>
    </row>
    <row r="63" spans="1:3" ht="15.5" x14ac:dyDescent="0.3">
      <c r="A63" s="109"/>
    </row>
    <row r="64" spans="1:3" ht="15.5" x14ac:dyDescent="0.3">
      <c r="B64" s="108" t="s">
        <v>27</v>
      </c>
    </row>
    <row r="65" spans="2:2" ht="15.5" x14ac:dyDescent="0.3">
      <c r="B65" s="108" t="s">
        <v>28</v>
      </c>
    </row>
    <row r="66" spans="2:2" ht="15.5" x14ac:dyDescent="0.3">
      <c r="B66" s="108" t="s">
        <v>29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33"/>
  <sheetViews>
    <sheetView workbookViewId="0"/>
  </sheetViews>
  <sheetFormatPr defaultColWidth="0" defaultRowHeight="14" zeroHeight="1" x14ac:dyDescent="0.3"/>
  <cols>
    <col min="1" max="1" width="64" bestFit="1" customWidth="1"/>
    <col min="2" max="2" width="10.08203125" style="13" bestFit="1" customWidth="1"/>
    <col min="3" max="5" width="9" style="13" customWidth="1"/>
    <col min="6" max="6" width="9.25" style="13" bestFit="1" customWidth="1"/>
    <col min="7" max="7" width="8.58203125" customWidth="1"/>
    <col min="8" max="8" width="3" customWidth="1"/>
    <col min="9" max="15" width="9" customWidth="1"/>
    <col min="16" max="16384" width="9" hidden="1"/>
  </cols>
  <sheetData>
    <row r="1" spans="1:14" s="1" customFormat="1" ht="20" x14ac:dyDescent="0.3">
      <c r="A1" s="3" t="s">
        <v>30</v>
      </c>
      <c r="B1" s="119" t="s">
        <v>31</v>
      </c>
      <c r="C1" s="119"/>
      <c r="D1" s="119"/>
      <c r="E1" s="119"/>
      <c r="F1" s="119"/>
      <c r="I1" s="119" t="s">
        <v>32</v>
      </c>
      <c r="J1" s="119"/>
      <c r="K1" s="119"/>
      <c r="L1" s="119"/>
      <c r="M1" s="119"/>
    </row>
    <row r="2" spans="1:14" s="1" customFormat="1" ht="14.5" thickBot="1" x14ac:dyDescent="0.35">
      <c r="A2" s="4"/>
      <c r="B2" s="5"/>
      <c r="C2" s="5"/>
      <c r="D2" s="5"/>
      <c r="E2" s="5"/>
      <c r="F2" s="5"/>
    </row>
    <row r="3" spans="1:14" s="1" customFormat="1" ht="14.5" thickBot="1" x14ac:dyDescent="0.35">
      <c r="A3" s="6" t="s">
        <v>33</v>
      </c>
      <c r="B3" s="7" t="s">
        <v>34</v>
      </c>
      <c r="C3" s="7" t="s">
        <v>35</v>
      </c>
      <c r="D3" s="7" t="s">
        <v>36</v>
      </c>
      <c r="E3" s="7" t="s">
        <v>37</v>
      </c>
      <c r="F3" s="8" t="s">
        <v>38</v>
      </c>
      <c r="G3" s="9"/>
      <c r="H3" s="9"/>
      <c r="I3" s="7" t="s">
        <v>34</v>
      </c>
      <c r="J3" s="7" t="s">
        <v>35</v>
      </c>
      <c r="K3" s="7" t="s">
        <v>36</v>
      </c>
      <c r="L3" s="7" t="s">
        <v>37</v>
      </c>
      <c r="M3" s="8" t="s">
        <v>38</v>
      </c>
    </row>
    <row r="4" spans="1:14" s="1" customFormat="1" x14ac:dyDescent="0.3">
      <c r="A4" s="10" t="s">
        <v>39</v>
      </c>
      <c r="B4" s="75">
        <f>PAYG!B10</f>
        <v>0.33656004171052406</v>
      </c>
      <c r="C4" s="75">
        <f>PAYG!C10</f>
        <v>0.28221307324077649</v>
      </c>
      <c r="D4" s="75">
        <f>PAYG!D10</f>
        <v>0.2959247897381399</v>
      </c>
      <c r="E4" s="75">
        <f>PAYG!E10</f>
        <v>0.29882722584862331</v>
      </c>
      <c r="F4" s="75">
        <f>PAYG!F10</f>
        <v>0.45881828746115172</v>
      </c>
      <c r="G4" s="76"/>
      <c r="H4" s="76"/>
      <c r="I4" s="75">
        <f>PAYG!I10</f>
        <v>0.3884601894697931</v>
      </c>
      <c r="J4" s="75">
        <f>PAYG!J10</f>
        <v>0.33778532967936153</v>
      </c>
      <c r="K4" s="75">
        <f>PAYG!K10</f>
        <v>0.35038209185103419</v>
      </c>
      <c r="L4" s="75">
        <f>PAYG!L10</f>
        <v>0.31804888013331134</v>
      </c>
      <c r="M4" s="75">
        <f>PAYG!M10</f>
        <v>0.39809073880571882</v>
      </c>
      <c r="N4" s="76"/>
    </row>
    <row r="5" spans="1:14" s="1" customFormat="1" x14ac:dyDescent="0.3">
      <c r="A5" s="10" t="s">
        <v>40</v>
      </c>
      <c r="B5" s="77">
        <v>0</v>
      </c>
      <c r="C5" s="77">
        <v>0</v>
      </c>
      <c r="D5" s="77">
        <v>0</v>
      </c>
      <c r="E5" s="77">
        <v>0</v>
      </c>
      <c r="F5" s="77">
        <v>0</v>
      </c>
      <c r="G5" s="76"/>
      <c r="H5" s="76"/>
      <c r="I5" s="77">
        <v>0</v>
      </c>
      <c r="J5" s="78">
        <v>0</v>
      </c>
      <c r="K5" s="78">
        <v>0</v>
      </c>
      <c r="L5" s="78">
        <v>0</v>
      </c>
      <c r="M5" s="79">
        <v>0</v>
      </c>
      <c r="N5" s="76"/>
    </row>
    <row r="6" spans="1:14" s="1" customFormat="1" x14ac:dyDescent="0.3">
      <c r="A6" s="10" t="s">
        <v>41</v>
      </c>
      <c r="B6" s="77">
        <v>0</v>
      </c>
      <c r="C6" s="77">
        <v>0</v>
      </c>
      <c r="D6" s="77">
        <v>0</v>
      </c>
      <c r="E6" s="77">
        <v>0</v>
      </c>
      <c r="F6" s="77">
        <v>0</v>
      </c>
      <c r="G6" s="76"/>
      <c r="H6" s="76"/>
      <c r="I6" s="77">
        <v>0</v>
      </c>
      <c r="J6" s="78">
        <v>0</v>
      </c>
      <c r="K6" s="78">
        <v>0</v>
      </c>
      <c r="L6" s="78">
        <v>0</v>
      </c>
      <c r="M6" s="79">
        <v>0</v>
      </c>
      <c r="N6" s="76"/>
    </row>
    <row r="7" spans="1:14" s="1" customFormat="1" x14ac:dyDescent="0.3">
      <c r="A7" s="74" t="s">
        <v>42</v>
      </c>
      <c r="B7" s="77">
        <v>9.1999999999999998E-3</v>
      </c>
      <c r="C7" s="77">
        <v>7.7000000000000002E-3</v>
      </c>
      <c r="D7" s="78">
        <v>8.0999999999999996E-3</v>
      </c>
      <c r="E7" s="78">
        <v>8.2000000000000007E-3</v>
      </c>
      <c r="F7" s="79">
        <v>1.26E-2</v>
      </c>
      <c r="G7" s="76"/>
      <c r="H7" s="76"/>
      <c r="I7" s="77">
        <v>1.11E-2</v>
      </c>
      <c r="J7" s="77">
        <v>1.11E-2</v>
      </c>
      <c r="K7" s="77">
        <v>1.11E-2</v>
      </c>
      <c r="L7" s="77">
        <v>1.11E-2</v>
      </c>
      <c r="M7" s="77">
        <v>1.11E-2</v>
      </c>
      <c r="N7" s="76"/>
    </row>
    <row r="8" spans="1:14" s="1" customFormat="1" ht="14.5" thickBot="1" x14ac:dyDescent="0.35">
      <c r="A8" s="11" t="s">
        <v>43</v>
      </c>
      <c r="B8" s="80">
        <f>SUM(B3:B7)</f>
        <v>0.34576004171052405</v>
      </c>
      <c r="C8" s="81">
        <f t="shared" ref="C8:F8" si="0">SUM(C3:C7)</f>
        <v>0.28991307324077648</v>
      </c>
      <c r="D8" s="81">
        <f t="shared" si="0"/>
        <v>0.3040247897381399</v>
      </c>
      <c r="E8" s="81">
        <f t="shared" si="0"/>
        <v>0.3070272258486233</v>
      </c>
      <c r="F8" s="82">
        <f t="shared" si="0"/>
        <v>0.47141828746115172</v>
      </c>
      <c r="G8" s="76"/>
      <c r="H8" s="76"/>
      <c r="I8" s="83">
        <f>SUM(I4:I7)</f>
        <v>0.3995601894697931</v>
      </c>
      <c r="J8" s="83">
        <f t="shared" ref="J8:M8" si="1">SUM(J4:J7)</f>
        <v>0.34888532967936153</v>
      </c>
      <c r="K8" s="83">
        <f t="shared" si="1"/>
        <v>0.36148209185103419</v>
      </c>
      <c r="L8" s="83">
        <f t="shared" si="1"/>
        <v>0.32914888013331134</v>
      </c>
      <c r="M8" s="83">
        <f t="shared" si="1"/>
        <v>0.40919073880571882</v>
      </c>
      <c r="N8" s="76"/>
    </row>
    <row r="9" spans="1:14" s="1" customFormat="1" ht="14.5" thickBot="1" x14ac:dyDescent="0.35">
      <c r="A9" s="12"/>
      <c r="B9" s="84"/>
      <c r="C9" s="84"/>
      <c r="D9" s="76"/>
      <c r="E9" s="76"/>
      <c r="F9" s="76"/>
      <c r="G9" s="76"/>
      <c r="H9" s="76"/>
      <c r="I9" s="84"/>
      <c r="J9" s="84"/>
      <c r="K9" s="76"/>
      <c r="L9" s="76"/>
      <c r="M9" s="76"/>
      <c r="N9" s="76"/>
    </row>
    <row r="10" spans="1:14" s="1" customFormat="1" ht="14.5" thickBot="1" x14ac:dyDescent="0.35">
      <c r="A10" s="6" t="s">
        <v>44</v>
      </c>
      <c r="B10" s="7" t="s">
        <v>34</v>
      </c>
      <c r="C10" s="7" t="s">
        <v>35</v>
      </c>
      <c r="D10" s="7" t="s">
        <v>36</v>
      </c>
      <c r="E10" s="7" t="s">
        <v>37</v>
      </c>
      <c r="F10" s="8" t="s">
        <v>38</v>
      </c>
      <c r="G10" s="76"/>
      <c r="H10" s="76"/>
      <c r="I10" s="7" t="s">
        <v>34</v>
      </c>
      <c r="J10" s="7" t="s">
        <v>35</v>
      </c>
      <c r="K10" s="7" t="s">
        <v>36</v>
      </c>
      <c r="L10" s="7" t="s">
        <v>37</v>
      </c>
      <c r="M10" s="8" t="s">
        <v>38</v>
      </c>
      <c r="N10" s="76"/>
    </row>
    <row r="11" spans="1:14" s="1" customFormat="1" x14ac:dyDescent="0.3">
      <c r="A11" s="10" t="s">
        <v>45</v>
      </c>
      <c r="B11" s="75">
        <f>PAYG!B20</f>
        <v>0.56670644835475714</v>
      </c>
      <c r="C11" s="75">
        <f>PAYG!C20</f>
        <v>0.57379033286606607</v>
      </c>
      <c r="D11" s="75">
        <f>PAYG!D20</f>
        <v>0.57985519934517338</v>
      </c>
      <c r="E11" s="75">
        <f>PAYG!E20</f>
        <v>0.655069074831371</v>
      </c>
      <c r="F11" s="75">
        <f>PAYG!F20</f>
        <v>0.65915415300413283</v>
      </c>
      <c r="G11" s="76"/>
      <c r="H11" s="76"/>
      <c r="I11" s="75">
        <f>PAYG!I20</f>
        <v>0.55326588838191626</v>
      </c>
      <c r="J11" s="75">
        <f>PAYG!J20</f>
        <v>0.56336189232836431</v>
      </c>
      <c r="K11" s="75">
        <f>PAYG!K20</f>
        <v>0.57958242950405525</v>
      </c>
      <c r="L11" s="75">
        <f>PAYG!L20</f>
        <v>0.66875472289028348</v>
      </c>
      <c r="M11" s="75">
        <f>PAYG!M20</f>
        <v>0.66776158701252164</v>
      </c>
      <c r="N11" s="76"/>
    </row>
    <row r="12" spans="1:14" s="1" customFormat="1" x14ac:dyDescent="0.3">
      <c r="A12" s="10" t="s">
        <v>46</v>
      </c>
      <c r="B12" s="77">
        <v>0</v>
      </c>
      <c r="C12" s="77">
        <v>0</v>
      </c>
      <c r="D12" s="77">
        <v>0</v>
      </c>
      <c r="E12" s="77">
        <v>0</v>
      </c>
      <c r="F12" s="77">
        <v>0</v>
      </c>
      <c r="G12" s="76"/>
      <c r="H12" s="76"/>
      <c r="I12" s="77">
        <v>0</v>
      </c>
      <c r="J12" s="78">
        <v>0</v>
      </c>
      <c r="K12" s="78">
        <v>0</v>
      </c>
      <c r="L12" s="78">
        <v>0</v>
      </c>
      <c r="M12" s="79">
        <v>0</v>
      </c>
      <c r="N12" s="76"/>
    </row>
    <row r="13" spans="1:14" s="1" customFormat="1" x14ac:dyDescent="0.3">
      <c r="A13" s="10" t="s">
        <v>47</v>
      </c>
      <c r="B13" s="77">
        <v>0</v>
      </c>
      <c r="C13" s="77">
        <v>0</v>
      </c>
      <c r="D13" s="77">
        <v>0</v>
      </c>
      <c r="E13" s="77">
        <v>0</v>
      </c>
      <c r="F13" s="77">
        <v>0</v>
      </c>
      <c r="G13" s="76"/>
      <c r="H13" s="76"/>
      <c r="I13" s="77">
        <v>0</v>
      </c>
      <c r="J13" s="78">
        <v>0</v>
      </c>
      <c r="K13" s="78">
        <v>0</v>
      </c>
      <c r="L13" s="78">
        <v>0</v>
      </c>
      <c r="M13" s="79">
        <v>0</v>
      </c>
      <c r="N13" s="76"/>
    </row>
    <row r="14" spans="1:14" s="1" customFormat="1" x14ac:dyDescent="0.3">
      <c r="A14" s="74" t="s">
        <v>48</v>
      </c>
      <c r="B14" s="77">
        <v>1.46E-2</v>
      </c>
      <c r="C14" s="78">
        <v>1.44E-2</v>
      </c>
      <c r="D14" s="78">
        <v>1.4500000000000001E-2</v>
      </c>
      <c r="E14" s="78">
        <v>1.6199999999999999E-2</v>
      </c>
      <c r="F14" s="79">
        <v>1.6199999999999999E-2</v>
      </c>
      <c r="G14" s="76"/>
      <c r="H14" s="76"/>
      <c r="I14" s="77">
        <v>1.11E-2</v>
      </c>
      <c r="J14" s="77">
        <v>1.11E-2</v>
      </c>
      <c r="K14" s="77">
        <v>1.11E-2</v>
      </c>
      <c r="L14" s="77">
        <v>1.11E-2</v>
      </c>
      <c r="M14" s="77">
        <v>1.11E-2</v>
      </c>
      <c r="N14" s="76"/>
    </row>
    <row r="15" spans="1:14" s="1" customFormat="1" ht="14.5" thickBot="1" x14ac:dyDescent="0.35">
      <c r="A15" s="11" t="s">
        <v>49</v>
      </c>
      <c r="B15" s="80">
        <f>SUM(B10:B14)</f>
        <v>0.58130644835475709</v>
      </c>
      <c r="C15" s="81">
        <f t="shared" ref="C15" si="2">SUM(C10:C14)</f>
        <v>0.58819033286606603</v>
      </c>
      <c r="D15" s="81">
        <f t="shared" ref="D15" si="3">SUM(D10:D14)</f>
        <v>0.59435519934517334</v>
      </c>
      <c r="E15" s="81">
        <f t="shared" ref="E15" si="4">SUM(E10:E14)</f>
        <v>0.67126907483137099</v>
      </c>
      <c r="F15" s="82">
        <f t="shared" ref="F15" si="5">SUM(F10:F14)</f>
        <v>0.67535415300413282</v>
      </c>
      <c r="G15" s="76"/>
      <c r="H15" s="76"/>
      <c r="I15" s="83">
        <f>SUM(I11:I14)</f>
        <v>0.56436588838191626</v>
      </c>
      <c r="J15" s="83">
        <f t="shared" ref="J15" si="6">SUM(J11:J14)</f>
        <v>0.57446189232836431</v>
      </c>
      <c r="K15" s="83">
        <f t="shared" ref="K15" si="7">SUM(K11:K14)</f>
        <v>0.59068242950405525</v>
      </c>
      <c r="L15" s="83">
        <f t="shared" ref="L15" si="8">SUM(L11:L14)</f>
        <v>0.67985472289028348</v>
      </c>
      <c r="M15" s="83">
        <f t="shared" ref="M15" si="9">SUM(M11:M14)</f>
        <v>0.67886158701252164</v>
      </c>
      <c r="N15" s="76"/>
    </row>
    <row r="16" spans="1:14" s="1" customFormat="1" x14ac:dyDescent="0.3">
      <c r="A16" s="12"/>
      <c r="B16" s="84"/>
      <c r="C16" s="84"/>
      <c r="D16" s="76"/>
      <c r="E16" s="76"/>
      <c r="F16" s="76"/>
      <c r="G16" s="76"/>
      <c r="H16" s="76"/>
      <c r="I16" s="84"/>
      <c r="J16" s="84"/>
      <c r="K16" s="76"/>
      <c r="L16" s="76"/>
      <c r="M16" s="76"/>
      <c r="N16" s="76"/>
    </row>
    <row r="17" spans="1:14" s="1" customFormat="1" x14ac:dyDescent="0.3">
      <c r="A17" s="4"/>
      <c r="B17" s="84"/>
      <c r="C17" s="84"/>
      <c r="D17" s="84"/>
      <c r="E17" s="84"/>
      <c r="F17" s="84"/>
      <c r="G17" s="76"/>
      <c r="H17" s="76"/>
      <c r="I17" s="76"/>
      <c r="J17" s="76"/>
      <c r="K17" s="76"/>
      <c r="L17" s="76"/>
      <c r="M17" s="76"/>
      <c r="N17" s="76"/>
    </row>
    <row r="18" spans="1:14" ht="14.5" thickBot="1" x14ac:dyDescent="0.35">
      <c r="B18" s="85"/>
      <c r="C18" s="85"/>
      <c r="D18" s="85"/>
      <c r="E18" s="85"/>
      <c r="F18" s="85"/>
      <c r="G18" s="86"/>
      <c r="H18" s="86"/>
      <c r="I18" s="86"/>
      <c r="J18" s="86"/>
      <c r="K18" s="86"/>
      <c r="L18" s="86"/>
      <c r="M18" s="86"/>
      <c r="N18" s="86"/>
    </row>
    <row r="19" spans="1:14" ht="14.5" thickBot="1" x14ac:dyDescent="0.35">
      <c r="A19" s="6" t="s">
        <v>50</v>
      </c>
      <c r="B19" s="7" t="s">
        <v>34</v>
      </c>
      <c r="C19" s="7" t="s">
        <v>35</v>
      </c>
      <c r="D19" s="7" t="s">
        <v>36</v>
      </c>
      <c r="E19" s="7" t="s">
        <v>37</v>
      </c>
      <c r="F19" s="8" t="s">
        <v>38</v>
      </c>
      <c r="G19" s="8" t="s">
        <v>51</v>
      </c>
      <c r="H19" s="76"/>
      <c r="I19" s="7" t="s">
        <v>34</v>
      </c>
      <c r="J19" s="7" t="s">
        <v>35</v>
      </c>
      <c r="K19" s="7" t="s">
        <v>36</v>
      </c>
      <c r="L19" s="7" t="s">
        <v>37</v>
      </c>
      <c r="M19" s="8" t="s">
        <v>38</v>
      </c>
      <c r="N19" s="8" t="s">
        <v>51</v>
      </c>
    </row>
    <row r="20" spans="1:14" x14ac:dyDescent="0.3">
      <c r="A20" s="10" t="s">
        <v>52</v>
      </c>
      <c r="B20" s="87">
        <f>PAYG!B7</f>
        <v>60.1875328941208</v>
      </c>
      <c r="C20" s="87">
        <f>PAYG!C7</f>
        <v>69.251492305198795</v>
      </c>
      <c r="D20" s="87">
        <f>PAYG!D7</f>
        <v>64.957683113641707</v>
      </c>
      <c r="E20" s="87">
        <f>PAYG!E7</f>
        <v>66.449855813553896</v>
      </c>
      <c r="F20" s="87">
        <f>PAYG!F7</f>
        <v>42.925751240326299</v>
      </c>
      <c r="G20" s="103">
        <f>SUM(B20:F20)</f>
        <v>303.7723153668415</v>
      </c>
      <c r="H20" s="88"/>
      <c r="I20" s="87">
        <f>PAYG!I7</f>
        <v>44.280985365668002</v>
      </c>
      <c r="J20" s="87">
        <f>PAYG!J7</f>
        <v>54.6024137919174</v>
      </c>
      <c r="K20" s="87">
        <f>PAYG!K7</f>
        <v>61.241692125901096</v>
      </c>
      <c r="L20" s="87">
        <f>PAYG!L7</f>
        <v>75.858416565103909</v>
      </c>
      <c r="M20" s="87">
        <f>PAYG!M7</f>
        <v>43.0304877324836</v>
      </c>
      <c r="N20" s="103">
        <f>SUM(I20:M20)</f>
        <v>279.01399558107397</v>
      </c>
    </row>
    <row r="21" spans="1:14" x14ac:dyDescent="0.3">
      <c r="A21" s="10" t="s">
        <v>53</v>
      </c>
      <c r="B21" s="89">
        <f>PAYG!B17</f>
        <v>222.25247193204672</v>
      </c>
      <c r="C21" s="89">
        <f>PAYG!C17</f>
        <v>218.55287036534924</v>
      </c>
      <c r="D21" s="89">
        <f>PAYG!D17</f>
        <v>213.12007584050397</v>
      </c>
      <c r="E21" s="89">
        <f>PAYG!E17</f>
        <v>196.5954442746565</v>
      </c>
      <c r="F21" s="89">
        <f>PAYG!F17</f>
        <v>193.01273510985496</v>
      </c>
      <c r="G21" s="104">
        <f t="shared" ref="G21" si="10">SUM(B21:F21)</f>
        <v>1043.5335975224114</v>
      </c>
      <c r="H21" s="76"/>
      <c r="I21" s="89">
        <f>PAYG!I17</f>
        <v>227.13517489423776</v>
      </c>
      <c r="J21" s="89">
        <f>PAYG!J17</f>
        <v>225.17247326147941</v>
      </c>
      <c r="K21" s="89">
        <f>PAYG!K17</f>
        <v>221.85616281800111</v>
      </c>
      <c r="L21" s="89">
        <f>PAYG!L17</f>
        <v>208.87096158554226</v>
      </c>
      <c r="M21" s="89">
        <f>PAYG!M17</f>
        <v>198.47947409148387</v>
      </c>
      <c r="N21" s="104">
        <f t="shared" ref="N21" si="11">SUM(I21:M21)</f>
        <v>1081.5142466507443</v>
      </c>
    </row>
    <row r="22" spans="1:14" x14ac:dyDescent="0.3">
      <c r="A22" s="10" t="s">
        <v>54</v>
      </c>
      <c r="B22" s="104">
        <f>SUM(B20:B21)</f>
        <v>282.44000482616752</v>
      </c>
      <c r="C22" s="104">
        <f t="shared" ref="C22:G22" si="12">SUM(C20:C21)</f>
        <v>287.80436267054802</v>
      </c>
      <c r="D22" s="104">
        <f t="shared" si="12"/>
        <v>278.07775895414568</v>
      </c>
      <c r="E22" s="104">
        <f t="shared" si="12"/>
        <v>263.04530008821041</v>
      </c>
      <c r="F22" s="104">
        <f t="shared" si="12"/>
        <v>235.93848635018125</v>
      </c>
      <c r="G22" s="104">
        <f t="shared" si="12"/>
        <v>1347.3059128892528</v>
      </c>
      <c r="H22" s="76"/>
      <c r="I22" s="104">
        <f t="shared" ref="I22:N22" si="13">SUM(I20:I21)</f>
        <v>271.41616025990578</v>
      </c>
      <c r="J22" s="104">
        <f t="shared" si="13"/>
        <v>279.77488705339681</v>
      </c>
      <c r="K22" s="104">
        <f t="shared" si="13"/>
        <v>283.09785494390223</v>
      </c>
      <c r="L22" s="104">
        <f t="shared" si="13"/>
        <v>284.7293781506462</v>
      </c>
      <c r="M22" s="104">
        <f t="shared" si="13"/>
        <v>241.50996182396747</v>
      </c>
      <c r="N22" s="104">
        <f t="shared" si="13"/>
        <v>1360.5282422318182</v>
      </c>
    </row>
    <row r="23" spans="1:14" ht="14.5" thickBot="1" x14ac:dyDescent="0.35">
      <c r="B23" s="85"/>
      <c r="C23" s="85"/>
      <c r="D23" s="85"/>
      <c r="E23" s="85"/>
      <c r="F23" s="85"/>
      <c r="G23" s="90"/>
      <c r="H23" s="76"/>
      <c r="I23" s="85"/>
      <c r="J23" s="85"/>
      <c r="K23" s="85"/>
      <c r="L23" s="85"/>
      <c r="M23" s="85"/>
      <c r="N23" s="90"/>
    </row>
    <row r="24" spans="1:14" ht="14.5" thickBot="1" x14ac:dyDescent="0.35">
      <c r="A24" s="6" t="s">
        <v>55</v>
      </c>
      <c r="B24" s="7" t="s">
        <v>34</v>
      </c>
      <c r="C24" s="7" t="s">
        <v>35</v>
      </c>
      <c r="D24" s="7" t="s">
        <v>36</v>
      </c>
      <c r="E24" s="7" t="s">
        <v>37</v>
      </c>
      <c r="F24" s="8" t="s">
        <v>38</v>
      </c>
      <c r="G24" s="8" t="s">
        <v>51</v>
      </c>
      <c r="H24" s="76"/>
      <c r="I24" s="7" t="s">
        <v>34</v>
      </c>
      <c r="J24" s="7" t="s">
        <v>35</v>
      </c>
      <c r="K24" s="7" t="s">
        <v>36</v>
      </c>
      <c r="L24" s="7" t="s">
        <v>37</v>
      </c>
      <c r="M24" s="8" t="s">
        <v>38</v>
      </c>
      <c r="N24" s="8" t="s">
        <v>51</v>
      </c>
    </row>
    <row r="25" spans="1:14" x14ac:dyDescent="0.3">
      <c r="A25" s="10" t="s">
        <v>52</v>
      </c>
      <c r="B25" s="87">
        <f>B20*B8</f>
        <v>20.810443883924744</v>
      </c>
      <c r="C25" s="87">
        <f>C20*C8</f>
        <v>20.076912960710168</v>
      </c>
      <c r="D25" s="87">
        <f>D20*D8</f>
        <v>19.74874595050164</v>
      </c>
      <c r="E25" s="87">
        <f>E20*E8</f>
        <v>20.401914888476465</v>
      </c>
      <c r="F25" s="87">
        <f>F20*F8</f>
        <v>20.235984137698033</v>
      </c>
      <c r="G25" s="103">
        <f>SUM(B25:F25)</f>
        <v>101.27400182131106</v>
      </c>
      <c r="H25" s="76"/>
      <c r="I25" s="87">
        <f>I20*I8</f>
        <v>17.692918902615443</v>
      </c>
      <c r="J25" s="87">
        <f>J20*J8</f>
        <v>19.049981137082018</v>
      </c>
      <c r="K25" s="87">
        <f>K20*K8</f>
        <v>22.137774978167737</v>
      </c>
      <c r="L25" s="87">
        <f>L20*L8</f>
        <v>24.968712861090186</v>
      </c>
      <c r="M25" s="87">
        <f>M20*M8</f>
        <v>17.607677066425385</v>
      </c>
      <c r="N25" s="103">
        <f>SUM(I25:M25)</f>
        <v>101.45706494538076</v>
      </c>
    </row>
    <row r="26" spans="1:14" x14ac:dyDescent="0.3">
      <c r="A26" s="10" t="s">
        <v>53</v>
      </c>
      <c r="B26" s="89">
        <f>B21*B15</f>
        <v>129.19679509688342</v>
      </c>
      <c r="C26" s="89">
        <f>C21*C15</f>
        <v>128.55068556902896</v>
      </c>
      <c r="D26" s="89">
        <f>D21*D15</f>
        <v>126.6690251606412</v>
      </c>
      <c r="E26" s="89">
        <f>E21*E15</f>
        <v>131.96844199431101</v>
      </c>
      <c r="F26" s="89">
        <f>F21*F15</f>
        <v>130.35195223912714</v>
      </c>
      <c r="G26" s="104">
        <f t="shared" ref="G26" si="14">SUM(B26:F26)</f>
        <v>646.73690005999174</v>
      </c>
      <c r="H26" s="76"/>
      <c r="I26" s="89">
        <f>I21*I15</f>
        <v>128.1873447619684</v>
      </c>
      <c r="J26" s="89">
        <f>J21*J15</f>
        <v>129.35300509004747</v>
      </c>
      <c r="K26" s="89">
        <f>K21*K15</f>
        <v>131.04653725378415</v>
      </c>
      <c r="L26" s="89">
        <f>L21*L15</f>
        <v>142.00190970856588</v>
      </c>
      <c r="M26" s="89">
        <f>M21*M15</f>
        <v>134.74009077115542</v>
      </c>
      <c r="N26" s="104">
        <f t="shared" ref="N26" si="15">SUM(I26:M26)</f>
        <v>665.32888758552133</v>
      </c>
    </row>
    <row r="27" spans="1:14" x14ac:dyDescent="0.3">
      <c r="A27" s="10" t="s">
        <v>56</v>
      </c>
      <c r="B27" s="104">
        <f t="shared" ref="B27:G27" si="16">SUM(B25:B26)</f>
        <v>150.00723898080815</v>
      </c>
      <c r="C27" s="104">
        <f t="shared" si="16"/>
        <v>148.62759852973912</v>
      </c>
      <c r="D27" s="104">
        <f t="shared" si="16"/>
        <v>146.41777111114283</v>
      </c>
      <c r="E27" s="104">
        <f t="shared" si="16"/>
        <v>152.37035688278746</v>
      </c>
      <c r="F27" s="104">
        <f t="shared" si="16"/>
        <v>150.58793637682518</v>
      </c>
      <c r="G27" s="104">
        <f t="shared" si="16"/>
        <v>748.01090188130274</v>
      </c>
      <c r="H27" s="76"/>
      <c r="I27" s="104">
        <f t="shared" ref="I27:N27" si="17">SUM(I25:I26)</f>
        <v>145.88026366458385</v>
      </c>
      <c r="J27" s="104">
        <f t="shared" si="17"/>
        <v>148.4029862271295</v>
      </c>
      <c r="K27" s="104">
        <f t="shared" si="17"/>
        <v>153.18431223195188</v>
      </c>
      <c r="L27" s="104">
        <f t="shared" si="17"/>
        <v>166.97062256965606</v>
      </c>
      <c r="M27" s="104">
        <f t="shared" si="17"/>
        <v>152.34776783758082</v>
      </c>
      <c r="N27" s="104">
        <f t="shared" si="17"/>
        <v>766.78595253090214</v>
      </c>
    </row>
    <row r="28" spans="1:14" ht="14.5" thickBot="1" x14ac:dyDescent="0.35">
      <c r="B28" s="91"/>
      <c r="C28" s="91"/>
      <c r="D28" s="91"/>
      <c r="E28" s="91"/>
      <c r="F28" s="91"/>
      <c r="G28" s="92"/>
      <c r="H28" s="76"/>
      <c r="I28" s="91"/>
      <c r="J28" s="91"/>
      <c r="K28" s="91"/>
      <c r="L28" s="91"/>
      <c r="M28" s="91"/>
      <c r="N28" s="92"/>
    </row>
    <row r="29" spans="1:14" ht="14.5" thickBot="1" x14ac:dyDescent="0.35">
      <c r="B29" s="7" t="s">
        <v>34</v>
      </c>
      <c r="C29" s="7" t="s">
        <v>35</v>
      </c>
      <c r="D29" s="7" t="s">
        <v>36</v>
      </c>
      <c r="E29" s="7" t="s">
        <v>37</v>
      </c>
      <c r="F29" s="8" t="s">
        <v>38</v>
      </c>
      <c r="G29" s="8" t="s">
        <v>51</v>
      </c>
      <c r="H29" s="76"/>
      <c r="I29" s="7" t="s">
        <v>34</v>
      </c>
      <c r="J29" s="7" t="s">
        <v>35</v>
      </c>
      <c r="K29" s="7" t="s">
        <v>36</v>
      </c>
      <c r="L29" s="7" t="s">
        <v>37</v>
      </c>
      <c r="M29" s="8" t="s">
        <v>38</v>
      </c>
      <c r="N29" s="8" t="s">
        <v>51</v>
      </c>
    </row>
    <row r="30" spans="1:14" ht="14.5" thickBot="1" x14ac:dyDescent="0.35">
      <c r="A30" s="6" t="s">
        <v>57</v>
      </c>
      <c r="B30" s="105">
        <f t="shared" ref="B30:G30" si="18">B27/B22</f>
        <v>0.53111186948581401</v>
      </c>
      <c r="C30" s="105">
        <f t="shared" si="18"/>
        <v>0.51641885185692726</v>
      </c>
      <c r="D30" s="105">
        <f t="shared" si="18"/>
        <v>0.52653535349904323</v>
      </c>
      <c r="E30" s="105">
        <f t="shared" si="18"/>
        <v>0.57925519608862475</v>
      </c>
      <c r="F30" s="105">
        <f t="shared" si="18"/>
        <v>0.63825083692925666</v>
      </c>
      <c r="G30" s="105">
        <f t="shared" si="18"/>
        <v>0.55519009805072272</v>
      </c>
      <c r="H30" s="76"/>
      <c r="I30" s="105">
        <f t="shared" ref="I30:N30" si="19">I27/I22</f>
        <v>0.53747817935708087</v>
      </c>
      <c r="J30" s="105">
        <f t="shared" si="19"/>
        <v>0.53043712318184533</v>
      </c>
      <c r="K30" s="105">
        <f t="shared" si="19"/>
        <v>0.54110022226168542</v>
      </c>
      <c r="L30" s="105">
        <f t="shared" si="19"/>
        <v>0.58641866762801809</v>
      </c>
      <c r="M30" s="105">
        <f t="shared" si="19"/>
        <v>0.63081359744748144</v>
      </c>
      <c r="N30" s="105">
        <f t="shared" si="19"/>
        <v>0.56359429281163775</v>
      </c>
    </row>
    <row r="31" spans="1:14" x14ac:dyDescent="0.3">
      <c r="H31" s="1"/>
    </row>
    <row r="32" spans="1:14" x14ac:dyDescent="0.3">
      <c r="H32" s="1"/>
    </row>
    <row r="33" spans="8:8" hidden="1" x14ac:dyDescent="0.3">
      <c r="H33" s="1"/>
    </row>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 x14ac:dyDescent="0.3"/>
  <cols>
    <col min="1" max="1" width="4.83203125" customWidth="1"/>
    <col min="2" max="2" width="25.58203125" customWidth="1"/>
    <col min="3" max="3" width="57.08203125" customWidth="1"/>
    <col min="4" max="4" width="3.25" customWidth="1"/>
    <col min="5" max="5" width="15.83203125" customWidth="1"/>
    <col min="6" max="10" width="5.58203125" customWidth="1"/>
    <col min="11" max="11" width="8" customWidth="1"/>
  </cols>
  <sheetData>
    <row r="1" spans="1:10" x14ac:dyDescent="0.3">
      <c r="C1" t="s">
        <v>58</v>
      </c>
    </row>
    <row r="2" spans="1:10" x14ac:dyDescent="0.3">
      <c r="A2" t="s">
        <v>59</v>
      </c>
      <c r="B2" t="s">
        <v>60</v>
      </c>
      <c r="C2" t="s">
        <v>61</v>
      </c>
      <c r="D2" t="s">
        <v>62</v>
      </c>
      <c r="E2" t="s">
        <v>63</v>
      </c>
      <c r="F2" t="s">
        <v>34</v>
      </c>
      <c r="G2" t="s">
        <v>35</v>
      </c>
      <c r="H2" t="s">
        <v>36</v>
      </c>
      <c r="I2" t="s">
        <v>37</v>
      </c>
      <c r="J2" t="s">
        <v>38</v>
      </c>
    </row>
    <row r="4" spans="1:10" x14ac:dyDescent="0.3">
      <c r="F4" t="s">
        <v>64</v>
      </c>
      <c r="G4" t="s">
        <v>64</v>
      </c>
      <c r="H4" t="s">
        <v>64</v>
      </c>
      <c r="I4" t="s">
        <v>64</v>
      </c>
      <c r="J4" t="s">
        <v>64</v>
      </c>
    </row>
    <row r="5" spans="1:10" x14ac:dyDescent="0.3">
      <c r="F5" t="s">
        <v>65</v>
      </c>
      <c r="G5" t="s">
        <v>65</v>
      </c>
      <c r="H5" t="s">
        <v>65</v>
      </c>
      <c r="I5" t="s">
        <v>65</v>
      </c>
      <c r="J5" t="s">
        <v>65</v>
      </c>
    </row>
    <row r="6" spans="1:10" x14ac:dyDescent="0.3">
      <c r="F6" t="s">
        <v>66</v>
      </c>
      <c r="G6" t="s">
        <v>66</v>
      </c>
      <c r="H6" t="s">
        <v>66</v>
      </c>
      <c r="I6" t="s">
        <v>66</v>
      </c>
      <c r="J6" t="s">
        <v>66</v>
      </c>
    </row>
    <row r="7" spans="1:10" x14ac:dyDescent="0.3">
      <c r="A7" t="s">
        <v>67</v>
      </c>
      <c r="B7" t="s">
        <v>68</v>
      </c>
      <c r="C7" t="s">
        <v>69</v>
      </c>
      <c r="D7" t="s">
        <v>70</v>
      </c>
      <c r="E7" t="s">
        <v>64</v>
      </c>
      <c r="F7" s="66">
        <v>17.201399965056499</v>
      </c>
      <c r="G7" s="66">
        <v>18.443894343991701</v>
      </c>
      <c r="H7" s="66">
        <v>21.457992195570299</v>
      </c>
      <c r="I7" s="66">
        <v>24.126684437217499</v>
      </c>
      <c r="J7" s="66">
        <v>17.130038652594799</v>
      </c>
    </row>
    <row r="8" spans="1:10" x14ac:dyDescent="0.3">
      <c r="A8" t="s">
        <v>67</v>
      </c>
      <c r="B8" t="s">
        <v>71</v>
      </c>
      <c r="C8" t="s">
        <v>72</v>
      </c>
      <c r="D8" t="s">
        <v>70</v>
      </c>
      <c r="E8" t="s">
        <v>64</v>
      </c>
      <c r="F8" s="66">
        <v>27.079585400611499</v>
      </c>
      <c r="G8" s="66">
        <v>36.158519447925698</v>
      </c>
      <c r="H8" s="66">
        <v>39.783699930330798</v>
      </c>
      <c r="I8" s="66">
        <v>51.731732127886403</v>
      </c>
      <c r="J8" s="66">
        <v>25.900449079888801</v>
      </c>
    </row>
    <row r="9" spans="1:10" x14ac:dyDescent="0.3">
      <c r="A9" t="s">
        <v>67</v>
      </c>
      <c r="B9" t="s">
        <v>73</v>
      </c>
      <c r="C9" t="s">
        <v>74</v>
      </c>
      <c r="D9" t="s">
        <v>70</v>
      </c>
      <c r="E9" t="s">
        <v>64</v>
      </c>
      <c r="F9" s="66">
        <v>126.975460924733</v>
      </c>
      <c r="G9" s="66">
        <v>126.46754149022701</v>
      </c>
      <c r="H9" s="66">
        <v>127.296425929675</v>
      </c>
      <c r="I9" s="66">
        <v>135.54012254584299</v>
      </c>
      <c r="J9" s="66">
        <v>128.79366971525101</v>
      </c>
    </row>
    <row r="10" spans="1:10" x14ac:dyDescent="0.3">
      <c r="A10" t="s">
        <v>67</v>
      </c>
      <c r="B10" t="s">
        <v>75</v>
      </c>
      <c r="C10" t="s">
        <v>76</v>
      </c>
      <c r="D10" t="s">
        <v>70</v>
      </c>
      <c r="E10" t="s">
        <v>64</v>
      </c>
      <c r="F10" s="66">
        <v>115.77394676150701</v>
      </c>
      <c r="G10" s="66">
        <v>115.00645609374899</v>
      </c>
      <c r="H10" s="66">
        <v>110.868496015928</v>
      </c>
      <c r="I10" s="66">
        <v>89.646524185919702</v>
      </c>
      <c r="J10" s="66">
        <v>86.008132844798993</v>
      </c>
    </row>
    <row r="11" spans="1:10" x14ac:dyDescent="0.3">
      <c r="A11" t="s">
        <v>67</v>
      </c>
      <c r="B11" t="s">
        <v>77</v>
      </c>
      <c r="C11" t="s">
        <v>78</v>
      </c>
      <c r="D11" t="s">
        <v>70</v>
      </c>
      <c r="E11" t="s">
        <v>64</v>
      </c>
      <c r="F11" s="66">
        <v>0</v>
      </c>
      <c r="G11" s="66">
        <v>0</v>
      </c>
      <c r="H11" s="66">
        <v>0</v>
      </c>
      <c r="I11" s="66">
        <v>0</v>
      </c>
      <c r="J11" s="66">
        <v>0</v>
      </c>
    </row>
    <row r="12" spans="1:10" x14ac:dyDescent="0.3">
      <c r="A12" t="s">
        <v>67</v>
      </c>
      <c r="B12" t="s">
        <v>79</v>
      </c>
      <c r="C12" t="s">
        <v>80</v>
      </c>
      <c r="D12" t="s">
        <v>70</v>
      </c>
      <c r="E12" t="s">
        <v>64</v>
      </c>
      <c r="F12" s="66">
        <v>0</v>
      </c>
      <c r="G12" s="66">
        <v>0</v>
      </c>
      <c r="H12" s="66">
        <v>0</v>
      </c>
      <c r="I12" s="66">
        <v>0</v>
      </c>
      <c r="J12" s="66">
        <v>0</v>
      </c>
    </row>
    <row r="13" spans="1:10" x14ac:dyDescent="0.3">
      <c r="A13" t="s">
        <v>67</v>
      </c>
      <c r="B13" t="s">
        <v>81</v>
      </c>
      <c r="C13" t="s">
        <v>82</v>
      </c>
      <c r="D13" t="s">
        <v>70</v>
      </c>
      <c r="E13" t="s">
        <v>64</v>
      </c>
      <c r="F13" s="66">
        <v>0</v>
      </c>
      <c r="G13" s="66">
        <v>0</v>
      </c>
      <c r="H13" s="66">
        <v>0</v>
      </c>
      <c r="I13" s="66">
        <v>0</v>
      </c>
      <c r="J13" s="66">
        <v>0</v>
      </c>
    </row>
    <row r="14" spans="1:10" x14ac:dyDescent="0.3">
      <c r="A14" t="s">
        <v>67</v>
      </c>
      <c r="B14" t="s">
        <v>83</v>
      </c>
      <c r="C14" t="s">
        <v>84</v>
      </c>
      <c r="D14" t="s">
        <v>70</v>
      </c>
      <c r="E14" t="s">
        <v>64</v>
      </c>
      <c r="F14" s="66">
        <v>0</v>
      </c>
      <c r="G14" s="66">
        <v>0</v>
      </c>
      <c r="H14" s="66">
        <v>0</v>
      </c>
      <c r="I14" s="66">
        <v>0</v>
      </c>
      <c r="J14" s="66">
        <v>0</v>
      </c>
    </row>
    <row r="15" spans="1:10" x14ac:dyDescent="0.3">
      <c r="A15" t="s">
        <v>67</v>
      </c>
      <c r="B15" t="s">
        <v>85</v>
      </c>
      <c r="C15" t="s">
        <v>86</v>
      </c>
      <c r="D15" t="s">
        <v>70</v>
      </c>
      <c r="E15" t="s">
        <v>64</v>
      </c>
      <c r="F15" s="66">
        <v>6.5923933242810504</v>
      </c>
      <c r="G15" s="66">
        <v>6.7318035663751097</v>
      </c>
      <c r="H15" s="66">
        <v>6.7339005435815302</v>
      </c>
      <c r="I15" s="66">
        <v>6.7358700137865197</v>
      </c>
      <c r="J15" s="66">
        <v>6.7371355773024204</v>
      </c>
    </row>
    <row r="16" spans="1:10" x14ac:dyDescent="0.3">
      <c r="A16" t="s">
        <v>67</v>
      </c>
      <c r="B16" t="s">
        <v>87</v>
      </c>
      <c r="C16" t="s">
        <v>88</v>
      </c>
      <c r="D16" t="s">
        <v>70</v>
      </c>
      <c r="E16" t="s">
        <v>64</v>
      </c>
      <c r="F16" s="66">
        <v>0</v>
      </c>
      <c r="G16" s="66">
        <v>0</v>
      </c>
      <c r="H16" s="66">
        <v>0</v>
      </c>
      <c r="I16" s="66">
        <v>0</v>
      </c>
      <c r="J16" s="66">
        <v>0</v>
      </c>
    </row>
    <row r="17" spans="1:10" x14ac:dyDescent="0.3">
      <c r="A17" t="s">
        <v>67</v>
      </c>
      <c r="B17" t="s">
        <v>89</v>
      </c>
      <c r="C17" t="s">
        <v>90</v>
      </c>
      <c r="D17" t="s">
        <v>70</v>
      </c>
      <c r="E17" t="s">
        <v>64</v>
      </c>
      <c r="F17" s="66">
        <v>9.0218394677211897</v>
      </c>
      <c r="G17" s="66">
        <v>9.5697207561214803</v>
      </c>
      <c r="H17" s="66">
        <v>9.5748585840203706</v>
      </c>
      <c r="I17" s="66">
        <v>9.5798151324339198</v>
      </c>
      <c r="J17" s="66">
        <v>9.5851928912637305</v>
      </c>
    </row>
    <row r="18" spans="1:10" x14ac:dyDescent="0.3">
      <c r="A18" t="s">
        <v>67</v>
      </c>
      <c r="B18" t="s">
        <v>91</v>
      </c>
      <c r="C18" t="s">
        <v>92</v>
      </c>
      <c r="D18" t="s">
        <v>70</v>
      </c>
      <c r="E18" t="s">
        <v>64</v>
      </c>
      <c r="F18" s="66">
        <v>0</v>
      </c>
      <c r="G18" s="66">
        <v>0</v>
      </c>
      <c r="H18" s="66">
        <v>0</v>
      </c>
      <c r="I18" s="66">
        <v>0</v>
      </c>
      <c r="J18" s="66">
        <v>0</v>
      </c>
    </row>
    <row r="19" spans="1:10" x14ac:dyDescent="0.3">
      <c r="A19" t="s">
        <v>67</v>
      </c>
      <c r="B19" t="s">
        <v>93</v>
      </c>
      <c r="C19" t="s">
        <v>94</v>
      </c>
      <c r="D19" t="s">
        <v>70</v>
      </c>
      <c r="E19" t="s">
        <v>64</v>
      </c>
      <c r="F19" s="66">
        <v>0</v>
      </c>
      <c r="G19" s="66">
        <v>0</v>
      </c>
      <c r="H19" s="66">
        <v>0</v>
      </c>
      <c r="I19" s="66">
        <v>0</v>
      </c>
      <c r="J19" s="66">
        <v>0</v>
      </c>
    </row>
    <row r="20" spans="1:10" x14ac:dyDescent="0.3">
      <c r="A20" t="s">
        <v>67</v>
      </c>
      <c r="B20" t="s">
        <v>95</v>
      </c>
      <c r="C20" t="s">
        <v>96</v>
      </c>
      <c r="D20" t="s">
        <v>70</v>
      </c>
      <c r="E20" t="s">
        <v>64</v>
      </c>
      <c r="F20" s="66">
        <v>0</v>
      </c>
      <c r="G20" s="66">
        <v>0</v>
      </c>
      <c r="H20" s="66">
        <v>0</v>
      </c>
      <c r="I20" s="66">
        <v>0</v>
      </c>
      <c r="J20" s="66">
        <v>0</v>
      </c>
    </row>
    <row r="21" spans="1:10" x14ac:dyDescent="0.3">
      <c r="A21" t="s">
        <v>67</v>
      </c>
      <c r="B21" t="s">
        <v>97</v>
      </c>
      <c r="C21" t="s">
        <v>98</v>
      </c>
      <c r="D21" t="s">
        <v>70</v>
      </c>
      <c r="E21" t="s">
        <v>64</v>
      </c>
      <c r="F21" s="66">
        <v>0</v>
      </c>
      <c r="G21" s="66">
        <v>0</v>
      </c>
      <c r="H21" s="66">
        <v>0</v>
      </c>
      <c r="I21" s="66">
        <v>0</v>
      </c>
      <c r="J21" s="66">
        <v>0</v>
      </c>
    </row>
    <row r="22" spans="1:10" x14ac:dyDescent="0.3">
      <c r="A22" t="s">
        <v>67</v>
      </c>
      <c r="B22" t="s">
        <v>99</v>
      </c>
      <c r="C22" t="s">
        <v>100</v>
      </c>
      <c r="D22" t="s">
        <v>70</v>
      </c>
      <c r="E22" t="s">
        <v>64</v>
      </c>
      <c r="F22" s="66">
        <v>0</v>
      </c>
      <c r="G22" s="66">
        <v>0</v>
      </c>
      <c r="H22" s="66">
        <v>0</v>
      </c>
      <c r="I22" s="66">
        <v>0</v>
      </c>
      <c r="J22" s="66">
        <v>0</v>
      </c>
    </row>
    <row r="23" spans="1:10" x14ac:dyDescent="0.3">
      <c r="A23" t="s">
        <v>67</v>
      </c>
      <c r="B23" t="s">
        <v>101</v>
      </c>
      <c r="C23" t="s">
        <v>102</v>
      </c>
      <c r="D23" t="s">
        <v>70</v>
      </c>
      <c r="E23" t="s">
        <v>64</v>
      </c>
      <c r="F23" s="66">
        <v>0</v>
      </c>
      <c r="G23" s="66">
        <v>0</v>
      </c>
      <c r="H23" s="66">
        <v>0</v>
      </c>
      <c r="I23" s="66">
        <v>0</v>
      </c>
      <c r="J23" s="66">
        <v>0</v>
      </c>
    </row>
    <row r="24" spans="1:10" x14ac:dyDescent="0.3">
      <c r="A24" t="s">
        <v>67</v>
      </c>
      <c r="B24" t="s">
        <v>103</v>
      </c>
      <c r="C24" t="s">
        <v>104</v>
      </c>
      <c r="D24" t="s">
        <v>70</v>
      </c>
      <c r="E24" t="s">
        <v>64</v>
      </c>
      <c r="F24" s="66">
        <v>0</v>
      </c>
      <c r="G24" s="66">
        <v>0</v>
      </c>
      <c r="H24" s="66">
        <v>0</v>
      </c>
      <c r="I24" s="66">
        <v>0</v>
      </c>
      <c r="J24" s="66">
        <v>0</v>
      </c>
    </row>
    <row r="25" spans="1:10" x14ac:dyDescent="0.3">
      <c r="A25" t="s">
        <v>67</v>
      </c>
      <c r="B25" t="s">
        <v>105</v>
      </c>
      <c r="C25" t="s">
        <v>106</v>
      </c>
      <c r="D25" t="s">
        <v>70</v>
      </c>
      <c r="E25" t="s">
        <v>64</v>
      </c>
      <c r="F25" s="66">
        <v>0</v>
      </c>
      <c r="G25" s="66">
        <v>0</v>
      </c>
      <c r="H25" s="66">
        <v>0</v>
      </c>
      <c r="I25" s="66">
        <v>0</v>
      </c>
      <c r="J25" s="66">
        <v>0</v>
      </c>
    </row>
    <row r="26" spans="1:10" x14ac:dyDescent="0.3">
      <c r="A26" t="s">
        <v>67</v>
      </c>
      <c r="B26" t="s">
        <v>107</v>
      </c>
      <c r="C26" t="s">
        <v>108</v>
      </c>
      <c r="D26" t="s">
        <v>70</v>
      </c>
      <c r="E26" t="s">
        <v>64</v>
      </c>
      <c r="F26" s="66">
        <v>0</v>
      </c>
      <c r="G26" s="66">
        <v>0</v>
      </c>
      <c r="H26" s="66">
        <v>0</v>
      </c>
      <c r="I26" s="66">
        <v>0</v>
      </c>
      <c r="J26" s="66">
        <v>0</v>
      </c>
    </row>
    <row r="27" spans="1:10" x14ac:dyDescent="0.3">
      <c r="A27" t="s">
        <v>67</v>
      </c>
      <c r="B27" t="s">
        <v>152</v>
      </c>
      <c r="C27" t="s">
        <v>153</v>
      </c>
      <c r="D27" t="s">
        <v>70</v>
      </c>
      <c r="E27" t="s">
        <v>64</v>
      </c>
      <c r="F27" s="66">
        <v>0</v>
      </c>
      <c r="G27" s="66">
        <v>0</v>
      </c>
      <c r="H27" s="66">
        <v>0</v>
      </c>
      <c r="I27" s="66">
        <v>0</v>
      </c>
      <c r="J27" s="66">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M23"/>
  <sheetViews>
    <sheetView zoomScale="85" zoomScaleNormal="85" workbookViewId="0"/>
  </sheetViews>
  <sheetFormatPr defaultRowHeight="14" x14ac:dyDescent="0.3"/>
  <cols>
    <col min="1" max="4" width="1.33203125" customWidth="1"/>
    <col min="5" max="5" width="67.5" bestFit="1" customWidth="1"/>
    <col min="6" max="6" width="4.08203125" customWidth="1"/>
    <col min="7" max="7" width="9.25" customWidth="1"/>
    <col min="8" max="8" width="3" customWidth="1"/>
  </cols>
  <sheetData>
    <row r="1" spans="5:13" ht="14.5" thickBot="1" x14ac:dyDescent="0.35"/>
    <row r="2" spans="5:13" ht="14.5" thickBot="1" x14ac:dyDescent="0.35">
      <c r="I2" s="8" t="s">
        <v>34</v>
      </c>
      <c r="J2" s="6" t="s">
        <v>35</v>
      </c>
      <c r="K2" s="7" t="s">
        <v>36</v>
      </c>
      <c r="L2" s="7" t="s">
        <v>37</v>
      </c>
      <c r="M2" s="7" t="s">
        <v>38</v>
      </c>
    </row>
    <row r="3" spans="5:13" ht="16.5" thickBot="1" x14ac:dyDescent="0.35">
      <c r="E3" s="93" t="s">
        <v>52</v>
      </c>
      <c r="H3" s="63"/>
      <c r="I3" s="63"/>
      <c r="J3" s="63"/>
      <c r="K3" s="63"/>
      <c r="L3" s="63"/>
    </row>
    <row r="4" spans="5:13" x14ac:dyDescent="0.3">
      <c r="E4" s="64" t="str">
        <f>F_Inputs!C7</f>
        <v>WR - Total gross operational expenditure -real - including cost sharing</v>
      </c>
      <c r="G4" t="s">
        <v>70</v>
      </c>
      <c r="H4" s="64"/>
      <c r="I4" s="64">
        <f>F_Inputs!F7</f>
        <v>17.201399965056499</v>
      </c>
      <c r="J4" s="64">
        <f>F_Inputs!G7</f>
        <v>18.443894343991701</v>
      </c>
      <c r="K4" s="64">
        <f>F_Inputs!H7</f>
        <v>21.457992195570299</v>
      </c>
      <c r="L4" s="64">
        <f>F_Inputs!I7</f>
        <v>24.126684437217499</v>
      </c>
      <c r="M4" s="64">
        <f>F_Inputs!J7</f>
        <v>17.130038652594799</v>
      </c>
    </row>
    <row r="5" spans="5:13" x14ac:dyDescent="0.3">
      <c r="E5" s="64" t="str">
        <f xml:space="preserve"> F_Inputs!C21</f>
        <v>WR - Grants and contributions net of income offset - operational expenditure - price control - real</v>
      </c>
      <c r="G5" t="s">
        <v>70</v>
      </c>
      <c r="H5" s="64"/>
      <c r="I5" s="64">
        <f>F_Inputs!F21</f>
        <v>0</v>
      </c>
      <c r="J5" s="64">
        <f>F_Inputs!G21</f>
        <v>0</v>
      </c>
      <c r="K5" s="64">
        <f>F_Inputs!H21</f>
        <v>0</v>
      </c>
      <c r="L5" s="64">
        <f>F_Inputs!I21</f>
        <v>0</v>
      </c>
      <c r="M5" s="64">
        <f>F_Inputs!J21</f>
        <v>0</v>
      </c>
    </row>
    <row r="6" spans="5:13" x14ac:dyDescent="0.3">
      <c r="E6" s="64" t="str">
        <f>F_Inputs!C22</f>
        <v>WR - Grants and contributions - operational expenditure - non price control - real</v>
      </c>
      <c r="G6" t="s">
        <v>70</v>
      </c>
      <c r="H6" s="64"/>
      <c r="I6" s="64">
        <f>F_Inputs!F22</f>
        <v>0</v>
      </c>
      <c r="J6" s="64">
        <f>F_Inputs!G22</f>
        <v>0</v>
      </c>
      <c r="K6" s="64">
        <f>F_Inputs!H22</f>
        <v>0</v>
      </c>
      <c r="L6" s="64">
        <f>F_Inputs!I22</f>
        <v>0</v>
      </c>
      <c r="M6" s="64">
        <f>F_Inputs!J22</f>
        <v>0</v>
      </c>
    </row>
    <row r="7" spans="5:13" x14ac:dyDescent="0.3">
      <c r="E7" t="s">
        <v>109</v>
      </c>
      <c r="G7" t="s">
        <v>70</v>
      </c>
      <c r="H7" s="65"/>
      <c r="I7" s="65">
        <f>I4 - SUM(I5:I6)</f>
        <v>17.201399965056499</v>
      </c>
      <c r="J7" s="65">
        <f>J4 - SUM(J5:J6)</f>
        <v>18.443894343991701</v>
      </c>
      <c r="K7" s="65">
        <f>K4 - SUM(K5:K6)</f>
        <v>21.457992195570299</v>
      </c>
      <c r="L7" s="65">
        <f>L4 - SUM(L5:L6)</f>
        <v>24.126684437217499</v>
      </c>
      <c r="M7">
        <f>M4 - SUM(M5:M6)</f>
        <v>17.130038652594799</v>
      </c>
    </row>
    <row r="9" spans="5:13" x14ac:dyDescent="0.3">
      <c r="E9" s="64" t="str">
        <f>F_Inputs!C8</f>
        <v>WR - Total gross capital expenditure - real (including g&amp;c) - including cost sharing</v>
      </c>
      <c r="G9" t="s">
        <v>70</v>
      </c>
      <c r="H9" s="64"/>
      <c r="I9" s="64">
        <f>F_Inputs!F8</f>
        <v>27.079585400611499</v>
      </c>
      <c r="J9" s="64">
        <f>F_Inputs!G8</f>
        <v>36.158519447925698</v>
      </c>
      <c r="K9" s="64">
        <f>F_Inputs!H8</f>
        <v>39.783699930330798</v>
      </c>
      <c r="L9" s="64">
        <f>F_Inputs!I8</f>
        <v>51.731732127886403</v>
      </c>
      <c r="M9" s="64">
        <f>F_Inputs!J8</f>
        <v>25.900449079888801</v>
      </c>
    </row>
    <row r="10" spans="5:13" x14ac:dyDescent="0.3">
      <c r="E10" s="64" t="str">
        <f>F_Inputs!C19</f>
        <v>WR - Grants and contributions net of income offset - capital expenditure - price control - real</v>
      </c>
      <c r="G10" t="s">
        <v>70</v>
      </c>
      <c r="H10" s="64"/>
      <c r="I10" s="64">
        <f>F_Inputs!F19</f>
        <v>0</v>
      </c>
      <c r="J10" s="64">
        <f>F_Inputs!G19</f>
        <v>0</v>
      </c>
      <c r="K10" s="64">
        <f>F_Inputs!H19</f>
        <v>0</v>
      </c>
      <c r="L10" s="64">
        <f>F_Inputs!I19</f>
        <v>0</v>
      </c>
      <c r="M10" s="64">
        <f>F_Inputs!J19</f>
        <v>0</v>
      </c>
    </row>
    <row r="11" spans="5:13" x14ac:dyDescent="0.3">
      <c r="E11" s="64" t="str">
        <f>F_Inputs!C20</f>
        <v>WR - Grants and contributions - capital expenditure - non price control - real</v>
      </c>
      <c r="G11" t="s">
        <v>70</v>
      </c>
      <c r="H11" s="64"/>
      <c r="I11" s="64">
        <f>F_Inputs!F20</f>
        <v>0</v>
      </c>
      <c r="J11" s="64">
        <f>F_Inputs!G20</f>
        <v>0</v>
      </c>
      <c r="K11" s="64">
        <f>F_Inputs!H20</f>
        <v>0</v>
      </c>
      <c r="L11" s="64">
        <f>F_Inputs!I20</f>
        <v>0</v>
      </c>
      <c r="M11" s="64">
        <f>F_Inputs!J20</f>
        <v>0</v>
      </c>
    </row>
    <row r="12" spans="5:13" x14ac:dyDescent="0.3">
      <c r="E12" t="s">
        <v>110</v>
      </c>
      <c r="G12" t="s">
        <v>70</v>
      </c>
      <c r="H12" s="65"/>
      <c r="I12" s="65">
        <f>I9 - SUM(I10:I11)</f>
        <v>27.079585400611499</v>
      </c>
      <c r="J12" s="65">
        <f>J9 - SUM(J10:J11)</f>
        <v>36.158519447925698</v>
      </c>
      <c r="K12" s="65">
        <f>K9 - SUM(K10:K11)</f>
        <v>39.783699930330798</v>
      </c>
      <c r="L12" s="65">
        <f>L9 - SUM(L10:L11)</f>
        <v>51.731732127886403</v>
      </c>
      <c r="M12">
        <f>M9 - SUM(M10:M11)</f>
        <v>25.900449079888801</v>
      </c>
    </row>
    <row r="13" spans="5:13" ht="14.5" thickBot="1" x14ac:dyDescent="0.35"/>
    <row r="14" spans="5:13" ht="16.5" thickBot="1" x14ac:dyDescent="0.35">
      <c r="E14" s="93" t="s">
        <v>111</v>
      </c>
    </row>
    <row r="15" spans="5:13" x14ac:dyDescent="0.3">
      <c r="E15" s="64" t="str">
        <f>F_Inputs!C9</f>
        <v>WN - Total gross operational expenditure -real - including cost sharing</v>
      </c>
      <c r="G15" t="s">
        <v>70</v>
      </c>
      <c r="H15" s="64"/>
      <c r="I15" s="64">
        <f>F_Inputs!F9</f>
        <v>126.975460924733</v>
      </c>
      <c r="J15" s="64">
        <f>F_Inputs!G9</f>
        <v>126.46754149022701</v>
      </c>
      <c r="K15" s="64">
        <f>F_Inputs!H9</f>
        <v>127.296425929675</v>
      </c>
      <c r="L15" s="64">
        <f>F_Inputs!I9</f>
        <v>135.54012254584299</v>
      </c>
      <c r="M15" s="64">
        <f>F_Inputs!J9</f>
        <v>128.79366971525101</v>
      </c>
    </row>
    <row r="16" spans="5:13" x14ac:dyDescent="0.3">
      <c r="E16" s="64" t="str">
        <f>F_Inputs!C17</f>
        <v>WN - Grants and contributions net of income offset - operational expenditure - price control - real</v>
      </c>
      <c r="G16" t="s">
        <v>70</v>
      </c>
      <c r="H16" s="64"/>
      <c r="I16" s="64">
        <f>F_Inputs!F17</f>
        <v>9.0218394677211897</v>
      </c>
      <c r="J16" s="64">
        <f>F_Inputs!G17</f>
        <v>9.5697207561214803</v>
      </c>
      <c r="K16" s="64">
        <f>F_Inputs!H17</f>
        <v>9.5748585840203706</v>
      </c>
      <c r="L16" s="64">
        <f>F_Inputs!I17</f>
        <v>9.5798151324339198</v>
      </c>
      <c r="M16" s="64">
        <f>F_Inputs!J17</f>
        <v>9.5851928912637305</v>
      </c>
    </row>
    <row r="17" spans="5:13" x14ac:dyDescent="0.3">
      <c r="E17" s="64" t="str">
        <f>F_Inputs!C18</f>
        <v>WN - Grants and contributions - operational expenditure - non price control - real</v>
      </c>
      <c r="G17" t="s">
        <v>70</v>
      </c>
      <c r="H17" s="64"/>
      <c r="I17" s="64">
        <f>F_Inputs!F18</f>
        <v>0</v>
      </c>
      <c r="J17" s="64">
        <f>F_Inputs!G18</f>
        <v>0</v>
      </c>
      <c r="K17" s="64">
        <f>F_Inputs!H18</f>
        <v>0</v>
      </c>
      <c r="L17" s="64">
        <f>F_Inputs!I18</f>
        <v>0</v>
      </c>
      <c r="M17" s="64">
        <f>F_Inputs!J18</f>
        <v>0</v>
      </c>
    </row>
    <row r="18" spans="5:13" x14ac:dyDescent="0.3">
      <c r="E18" t="s">
        <v>112</v>
      </c>
      <c r="G18" t="s">
        <v>70</v>
      </c>
      <c r="H18" s="65"/>
      <c r="I18" s="65">
        <f>I15 - SUM(I16:I17)</f>
        <v>117.95362145701181</v>
      </c>
      <c r="J18" s="65">
        <f>J15 - SUM(J16:J17)</f>
        <v>116.89782073410552</v>
      </c>
      <c r="K18" s="65">
        <f>K15 - SUM(K16:K17)</f>
        <v>117.72156734565462</v>
      </c>
      <c r="L18" s="65">
        <f>L15 - SUM(L16:L17)</f>
        <v>125.96030741340907</v>
      </c>
      <c r="M18">
        <f>M15 - SUM(M16:M17)</f>
        <v>119.20847682398728</v>
      </c>
    </row>
    <row r="20" spans="5:13" x14ac:dyDescent="0.3">
      <c r="E20" s="64" t="str">
        <f>F_Inputs!C10</f>
        <v>WN - Total gross capital expenditure - real - including cost sharing</v>
      </c>
      <c r="G20" t="s">
        <v>70</v>
      </c>
      <c r="H20" s="64"/>
      <c r="I20" s="64">
        <f>F_Inputs!F10</f>
        <v>115.77394676150701</v>
      </c>
      <c r="J20" s="64">
        <f>F_Inputs!G10</f>
        <v>115.00645609374899</v>
      </c>
      <c r="K20" s="64">
        <f>F_Inputs!H10</f>
        <v>110.868496015928</v>
      </c>
      <c r="L20" s="64">
        <f>F_Inputs!I10</f>
        <v>89.646524185919702</v>
      </c>
      <c r="M20" s="64">
        <f>F_Inputs!J10</f>
        <v>86.008132844798993</v>
      </c>
    </row>
    <row r="21" spans="5:13" x14ac:dyDescent="0.3">
      <c r="E21" s="64" t="str">
        <f>F_Inputs!C15</f>
        <v>WN - Grants and contributions net of income offset - capital expenditure - price control - real</v>
      </c>
      <c r="G21" t="s">
        <v>70</v>
      </c>
      <c r="H21" s="64"/>
      <c r="I21" s="64">
        <f>F_Inputs!F15</f>
        <v>6.5923933242810504</v>
      </c>
      <c r="J21" s="64">
        <f>F_Inputs!G15</f>
        <v>6.7318035663751097</v>
      </c>
      <c r="K21" s="64">
        <f>F_Inputs!H15</f>
        <v>6.7339005435815302</v>
      </c>
      <c r="L21" s="64">
        <f>F_Inputs!I15</f>
        <v>6.7358700137865197</v>
      </c>
      <c r="M21" s="64">
        <f>F_Inputs!J15</f>
        <v>6.7371355773024204</v>
      </c>
    </row>
    <row r="22" spans="5:13" x14ac:dyDescent="0.3">
      <c r="E22" s="64" t="str">
        <f>F_Inputs!C16</f>
        <v>WN - Grants and contributions - capital expenditure - non price control - real</v>
      </c>
      <c r="G22" t="s">
        <v>70</v>
      </c>
      <c r="H22" s="64"/>
      <c r="I22" s="64">
        <f>F_Inputs!F16</f>
        <v>0</v>
      </c>
      <c r="J22" s="64">
        <f>F_Inputs!G16</f>
        <v>0</v>
      </c>
      <c r="K22" s="64">
        <f>F_Inputs!H16</f>
        <v>0</v>
      </c>
      <c r="L22" s="64">
        <f>F_Inputs!I16</f>
        <v>0</v>
      </c>
      <c r="M22" s="64">
        <f>F_Inputs!J16</f>
        <v>0</v>
      </c>
    </row>
    <row r="23" spans="5:13" x14ac:dyDescent="0.3">
      <c r="E23" t="s">
        <v>113</v>
      </c>
      <c r="G23" t="s">
        <v>70</v>
      </c>
      <c r="H23" s="65"/>
      <c r="I23" s="65">
        <f>I20 - SUM(I21:I22)</f>
        <v>109.18155343722596</v>
      </c>
      <c r="J23" s="65">
        <f>J20 - SUM(J21:J22)</f>
        <v>108.27465252737389</v>
      </c>
      <c r="K23" s="65">
        <f>K20 - SUM(K21:K22)</f>
        <v>104.13459547234648</v>
      </c>
      <c r="L23" s="65">
        <f>L20 - SUM(L21:L22)</f>
        <v>82.910654172133178</v>
      </c>
      <c r="M23">
        <f>M20 - SUM(M21:M22)</f>
        <v>79.270997267496568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85" zoomScaleNormal="85" workbookViewId="0"/>
  </sheetViews>
  <sheetFormatPr defaultRowHeight="14" x14ac:dyDescent="0.3"/>
  <cols>
    <col min="1" max="1" width="3" customWidth="1"/>
    <col min="2" max="2" width="77.75" bestFit="1" customWidth="1"/>
    <col min="3" max="3" width="2" customWidth="1"/>
    <col min="10" max="10" width="3.83203125" customWidth="1"/>
    <col min="11" max="11" width="1.75" customWidth="1"/>
    <col min="12" max="17" width="9.75" customWidth="1"/>
    <col min="18" max="18" width="2.33203125" customWidth="1"/>
  </cols>
  <sheetData>
    <row r="1" spans="1:18" x14ac:dyDescent="0.3">
      <c r="D1" s="39" t="s">
        <v>114</v>
      </c>
      <c r="L1" s="39" t="s">
        <v>115</v>
      </c>
    </row>
    <row r="2" spans="1:18" x14ac:dyDescent="0.3">
      <c r="D2" s="40">
        <v>2021</v>
      </c>
      <c r="E2" s="40">
        <v>2022</v>
      </c>
      <c r="F2" s="40">
        <v>2023</v>
      </c>
      <c r="G2" s="40">
        <v>2024</v>
      </c>
      <c r="H2" s="40">
        <v>2025</v>
      </c>
      <c r="I2" s="67"/>
      <c r="L2" s="40">
        <v>2021</v>
      </c>
      <c r="M2" s="40">
        <v>2022</v>
      </c>
      <c r="N2" s="40">
        <v>2023</v>
      </c>
      <c r="O2" s="40">
        <v>2024</v>
      </c>
      <c r="P2" s="40">
        <v>2025</v>
      </c>
      <c r="Q2" s="67"/>
      <c r="R2" s="41"/>
    </row>
    <row r="3" spans="1:18" x14ac:dyDescent="0.3">
      <c r="B3" s="42" t="s">
        <v>116</v>
      </c>
      <c r="C3" s="43"/>
      <c r="D3" s="44" t="s">
        <v>70</v>
      </c>
      <c r="E3" s="44" t="s">
        <v>70</v>
      </c>
      <c r="F3" s="44" t="s">
        <v>70</v>
      </c>
      <c r="G3" s="44" t="s">
        <v>70</v>
      </c>
      <c r="H3" s="44" t="s">
        <v>70</v>
      </c>
      <c r="I3" s="49" t="s">
        <v>117</v>
      </c>
      <c r="J3" s="45"/>
      <c r="K3" s="46"/>
      <c r="L3" s="44" t="s">
        <v>70</v>
      </c>
      <c r="M3" s="44" t="s">
        <v>70</v>
      </c>
      <c r="N3" s="44" t="s">
        <v>70</v>
      </c>
      <c r="O3" s="44" t="s">
        <v>70</v>
      </c>
      <c r="P3" s="44" t="s">
        <v>70</v>
      </c>
      <c r="Q3" s="49" t="s">
        <v>117</v>
      </c>
      <c r="R3" s="46"/>
    </row>
    <row r="4" spans="1:18" x14ac:dyDescent="0.3">
      <c r="A4" s="42"/>
      <c r="B4" s="47"/>
      <c r="C4" s="43"/>
      <c r="D4" s="48"/>
      <c r="E4" s="48"/>
      <c r="F4" s="48"/>
      <c r="G4" s="48"/>
      <c r="H4" s="48"/>
      <c r="I4" s="48"/>
      <c r="J4" s="45"/>
      <c r="K4" s="46"/>
      <c r="L4" s="49"/>
      <c r="M4" s="49"/>
      <c r="N4" s="49"/>
      <c r="O4" s="49"/>
      <c r="P4" s="49"/>
      <c r="Q4" s="49"/>
      <c r="R4" s="46"/>
    </row>
    <row r="5" spans="1:18" x14ac:dyDescent="0.3">
      <c r="A5" s="50"/>
      <c r="B5" s="48" t="s">
        <v>118</v>
      </c>
      <c r="C5" s="51"/>
      <c r="D5" s="52">
        <v>20.256718581298799</v>
      </c>
      <c r="E5" s="52">
        <v>19.543676469960101</v>
      </c>
      <c r="F5" s="52">
        <v>19.222588717281202</v>
      </c>
      <c r="G5" s="52">
        <v>19.857026070805301</v>
      </c>
      <c r="H5" s="52">
        <v>19.6951196720699</v>
      </c>
      <c r="I5" s="52"/>
      <c r="J5" s="53"/>
      <c r="K5" s="54"/>
      <c r="L5" s="55">
        <f>'Final determination totex'!I4</f>
        <v>17.201399965056499</v>
      </c>
      <c r="M5" s="55">
        <f>'Final determination totex'!J4</f>
        <v>18.443894343991701</v>
      </c>
      <c r="N5" s="55">
        <f>'Final determination totex'!K4</f>
        <v>21.457992195570299</v>
      </c>
      <c r="O5" s="55">
        <f>'Final determination totex'!L4</f>
        <v>24.126684437217499</v>
      </c>
      <c r="P5" s="55">
        <f>'Final determination totex'!M4</f>
        <v>17.130038652594799</v>
      </c>
      <c r="Q5" s="55"/>
      <c r="R5" s="54"/>
    </row>
    <row r="6" spans="1:18" x14ac:dyDescent="0.3">
      <c r="A6" s="50"/>
      <c r="B6" s="48" t="s">
        <v>119</v>
      </c>
      <c r="C6" s="51"/>
      <c r="D6" s="52">
        <v>39.930814312822001</v>
      </c>
      <c r="E6" s="52">
        <v>49.707815835238698</v>
      </c>
      <c r="F6" s="52">
        <v>45.735094396360502</v>
      </c>
      <c r="G6" s="52">
        <v>46.592829742748599</v>
      </c>
      <c r="H6" s="52">
        <v>23.230631568256399</v>
      </c>
      <c r="I6" s="52"/>
      <c r="J6" s="53"/>
      <c r="K6" s="54"/>
      <c r="L6" s="55">
        <f>'Final determination totex'!I9</f>
        <v>27.079585400611499</v>
      </c>
      <c r="M6" s="55">
        <f>'Final determination totex'!J9</f>
        <v>36.158519447925698</v>
      </c>
      <c r="N6" s="55">
        <f>'Final determination totex'!K9</f>
        <v>39.783699930330798</v>
      </c>
      <c r="O6" s="55">
        <f>'Final determination totex'!L9</f>
        <v>51.731732127886403</v>
      </c>
      <c r="P6" s="55">
        <f>'Final determination totex'!M9</f>
        <v>25.900449079888801</v>
      </c>
      <c r="Q6" s="55"/>
      <c r="R6" s="54"/>
    </row>
    <row r="7" spans="1:18" x14ac:dyDescent="0.3">
      <c r="A7" s="50"/>
      <c r="B7" s="48" t="s">
        <v>120</v>
      </c>
      <c r="C7" s="51"/>
      <c r="D7" s="52"/>
      <c r="E7" s="52"/>
      <c r="F7" s="52"/>
      <c r="G7" s="52"/>
      <c r="H7" s="52"/>
      <c r="I7" s="52"/>
      <c r="J7" s="53"/>
      <c r="K7" s="54"/>
      <c r="L7" s="55">
        <f>'Final determination totex'!I10+'Final determination totex'!I11</f>
        <v>0</v>
      </c>
      <c r="M7" s="55">
        <f>'Final determination totex'!J10+'Final determination totex'!J11</f>
        <v>0</v>
      </c>
      <c r="N7" s="55">
        <f>'Final determination totex'!K10+'Final determination totex'!K11</f>
        <v>0</v>
      </c>
      <c r="O7" s="55">
        <f>'Final determination totex'!L10+'Final determination totex'!L11</f>
        <v>0</v>
      </c>
      <c r="P7" s="55">
        <f>'Final determination totex'!M10+'Final determination totex'!M11</f>
        <v>0</v>
      </c>
      <c r="Q7" s="55"/>
      <c r="R7" s="54"/>
    </row>
    <row r="8" spans="1:18" ht="14.5" thickBot="1" x14ac:dyDescent="0.35">
      <c r="A8" s="50"/>
      <c r="B8" s="56" t="s">
        <v>121</v>
      </c>
      <c r="C8" s="51"/>
      <c r="D8" s="57"/>
      <c r="E8" s="57"/>
      <c r="F8" s="57"/>
      <c r="G8" s="57"/>
      <c r="H8" s="57"/>
      <c r="I8" s="57"/>
      <c r="J8" s="53"/>
      <c r="K8" s="54"/>
      <c r="L8" s="55">
        <f>'Final determination totex'!I5+'Final determination totex'!I6</f>
        <v>0</v>
      </c>
      <c r="M8" s="55">
        <f>'Final determination totex'!J5+'Final determination totex'!J6</f>
        <v>0</v>
      </c>
      <c r="N8" s="55">
        <f>'Final determination totex'!K5+'Final determination totex'!K6</f>
        <v>0</v>
      </c>
      <c r="O8" s="55">
        <f>'Final determination totex'!L5+'Final determination totex'!L6</f>
        <v>0</v>
      </c>
      <c r="P8" s="55">
        <f>'Final determination totex'!M5+'Final determination totex'!M6</f>
        <v>0</v>
      </c>
      <c r="Q8" s="55"/>
      <c r="R8" s="54"/>
    </row>
    <row r="9" spans="1:18" x14ac:dyDescent="0.3">
      <c r="A9" s="50"/>
      <c r="B9" s="56" t="s">
        <v>122</v>
      </c>
      <c r="C9" s="51"/>
      <c r="D9" s="59">
        <v>60.1875328941208</v>
      </c>
      <c r="E9" s="59">
        <v>69.251492305198795</v>
      </c>
      <c r="F9" s="59">
        <v>64.957683113641707</v>
      </c>
      <c r="G9" s="59">
        <v>66.449855813553896</v>
      </c>
      <c r="H9" s="59">
        <v>42.925751240326299</v>
      </c>
      <c r="I9" s="68">
        <v>303.7723153668415</v>
      </c>
      <c r="J9" s="53"/>
      <c r="K9" s="54"/>
      <c r="L9" s="59">
        <f>SUM(L5:L6)-SUM(L7:L8)</f>
        <v>44.280985365668002</v>
      </c>
      <c r="M9" s="59">
        <f>SUM(M5:M6)-SUM(M7:M8)</f>
        <v>54.6024137919174</v>
      </c>
      <c r="N9" s="59">
        <f>SUM(N5:N6)-SUM(N7:N8)</f>
        <v>61.241692125901096</v>
      </c>
      <c r="O9" s="59">
        <f>SUM(O5:O6)-SUM(O7:O8)</f>
        <v>75.858416565103909</v>
      </c>
      <c r="P9" s="59">
        <f>SUM(P5:P6)-SUM(P7:P8)</f>
        <v>43.0304877324836</v>
      </c>
      <c r="Q9" s="68">
        <f>SUM(L9:P9)</f>
        <v>279.01399558107397</v>
      </c>
      <c r="R9" s="54"/>
    </row>
    <row r="10" spans="1:18" x14ac:dyDescent="0.3">
      <c r="A10" s="50"/>
      <c r="B10" s="56" t="s">
        <v>123</v>
      </c>
      <c r="C10" s="51"/>
      <c r="D10" s="59">
        <v>20.256718581298799</v>
      </c>
      <c r="E10" s="59">
        <v>19.543676469960101</v>
      </c>
      <c r="F10" s="59">
        <v>19.222588717281202</v>
      </c>
      <c r="G10" s="59">
        <v>19.857026070805301</v>
      </c>
      <c r="H10" s="59">
        <v>19.6951196720699</v>
      </c>
      <c r="I10" s="69">
        <v>98.575129511415298</v>
      </c>
      <c r="J10" s="53"/>
      <c r="K10" s="54"/>
      <c r="L10" s="59">
        <f>L5-L8</f>
        <v>17.201399965056499</v>
      </c>
      <c r="M10" s="59">
        <f>M5-M8</f>
        <v>18.443894343991701</v>
      </c>
      <c r="N10" s="59">
        <f>N5-N8</f>
        <v>21.457992195570299</v>
      </c>
      <c r="O10" s="59">
        <f>O5-O8</f>
        <v>24.126684437217499</v>
      </c>
      <c r="P10" s="59">
        <f>P5-P8</f>
        <v>17.130038652594799</v>
      </c>
      <c r="Q10" s="69">
        <f t="shared" ref="Q10:Q11" si="0">SUM(L10:P10)</f>
        <v>98.360009594430807</v>
      </c>
      <c r="R10" s="54"/>
    </row>
    <row r="11" spans="1:18" ht="14.5" thickBot="1" x14ac:dyDescent="0.35">
      <c r="A11" s="50"/>
      <c r="B11" s="56" t="s">
        <v>124</v>
      </c>
      <c r="C11" s="51"/>
      <c r="D11" s="59">
        <v>39.930814312822001</v>
      </c>
      <c r="E11" s="59">
        <v>49.707815835238691</v>
      </c>
      <c r="F11" s="59">
        <v>45.735094396360509</v>
      </c>
      <c r="G11" s="59">
        <v>46.592829742748592</v>
      </c>
      <c r="H11" s="59">
        <v>23.230631568256399</v>
      </c>
      <c r="I11" s="70">
        <v>205.19718585542617</v>
      </c>
      <c r="J11" s="53"/>
      <c r="K11" s="54"/>
      <c r="L11" s="59">
        <f>L9-L10</f>
        <v>27.079585400611503</v>
      </c>
      <c r="M11" s="59">
        <f t="shared" ref="M11:P11" si="1">M9-M10</f>
        <v>36.158519447925698</v>
      </c>
      <c r="N11" s="59">
        <f t="shared" si="1"/>
        <v>39.783699930330798</v>
      </c>
      <c r="O11" s="59">
        <f t="shared" si="1"/>
        <v>51.73173212788641</v>
      </c>
      <c r="P11" s="59">
        <f t="shared" si="1"/>
        <v>25.900449079888801</v>
      </c>
      <c r="Q11" s="70">
        <f t="shared" si="0"/>
        <v>180.65398598664322</v>
      </c>
      <c r="R11" s="54"/>
    </row>
    <row r="12" spans="1:18" x14ac:dyDescent="0.3">
      <c r="A12" s="50"/>
      <c r="B12" s="56"/>
      <c r="C12" s="51"/>
      <c r="D12" s="58"/>
      <c r="E12" s="58"/>
      <c r="F12" s="58"/>
      <c r="G12" s="58"/>
      <c r="H12" s="58"/>
      <c r="I12" s="58"/>
      <c r="J12" s="53"/>
      <c r="K12" s="54"/>
      <c r="R12" s="54"/>
    </row>
    <row r="13" spans="1:18" x14ac:dyDescent="0.3">
      <c r="B13" s="42" t="s">
        <v>125</v>
      </c>
      <c r="C13" s="43"/>
      <c r="D13" s="60"/>
      <c r="E13" s="60"/>
      <c r="F13" s="60"/>
      <c r="G13" s="60"/>
      <c r="H13" s="60"/>
      <c r="I13" s="60"/>
      <c r="J13" s="45"/>
      <c r="K13" s="46"/>
      <c r="L13" s="61"/>
      <c r="M13" s="61"/>
      <c r="N13" s="61"/>
      <c r="O13" s="61"/>
      <c r="P13" s="61"/>
      <c r="Q13" s="61"/>
      <c r="R13" s="54"/>
    </row>
    <row r="14" spans="1:18" x14ac:dyDescent="0.3">
      <c r="A14" s="50"/>
      <c r="B14" s="48" t="s">
        <v>126</v>
      </c>
      <c r="C14" s="51"/>
      <c r="D14" s="52">
        <v>123.84905274926901</v>
      </c>
      <c r="E14" s="52">
        <v>121.50614579286599</v>
      </c>
      <c r="F14" s="52">
        <v>119.086947017841</v>
      </c>
      <c r="G14" s="52">
        <v>122.08213415109201</v>
      </c>
      <c r="H14" s="52">
        <v>120.384759357391</v>
      </c>
      <c r="I14" s="52"/>
      <c r="J14" s="53"/>
      <c r="K14" s="54"/>
      <c r="L14" s="55">
        <f>'Final determination totex'!I15</f>
        <v>126.975460924733</v>
      </c>
      <c r="M14" s="55">
        <f>'Final determination totex'!J15</f>
        <v>126.46754149022701</v>
      </c>
      <c r="N14" s="55">
        <f>'Final determination totex'!K15</f>
        <v>127.296425929675</v>
      </c>
      <c r="O14" s="55">
        <f>'Final determination totex'!L15</f>
        <v>135.54012254584299</v>
      </c>
      <c r="P14" s="55">
        <f>'Final determination totex'!M15</f>
        <v>128.79366971525101</v>
      </c>
      <c r="Q14" s="55"/>
      <c r="R14" s="54"/>
    </row>
    <row r="15" spans="1:18" x14ac:dyDescent="0.3">
      <c r="A15" s="50"/>
      <c r="B15" s="48" t="s">
        <v>127</v>
      </c>
      <c r="C15" s="51"/>
      <c r="D15" s="52">
        <v>107.54875296374701</v>
      </c>
      <c r="E15" s="52">
        <v>106.59729669435799</v>
      </c>
      <c r="F15" s="52">
        <v>103.58774908932</v>
      </c>
      <c r="G15" s="52">
        <v>84.0719282688774</v>
      </c>
      <c r="H15" s="52">
        <v>82.190545757428794</v>
      </c>
      <c r="I15" s="52"/>
      <c r="J15" s="53"/>
      <c r="K15" s="54"/>
      <c r="L15" s="55">
        <f>'Final determination totex'!I20</f>
        <v>115.77394676150701</v>
      </c>
      <c r="M15" s="55">
        <f>'Final determination totex'!J20</f>
        <v>115.00645609374899</v>
      </c>
      <c r="N15" s="55">
        <f>'Final determination totex'!K20</f>
        <v>110.868496015928</v>
      </c>
      <c r="O15" s="55">
        <f>'Final determination totex'!L20</f>
        <v>89.646524185919702</v>
      </c>
      <c r="P15" s="55">
        <f>'Final determination totex'!M20</f>
        <v>86.008132844798993</v>
      </c>
      <c r="Q15" s="55"/>
      <c r="R15" s="54"/>
    </row>
    <row r="16" spans="1:18" x14ac:dyDescent="0.3">
      <c r="A16" s="50"/>
      <c r="B16" s="48" t="s">
        <v>128</v>
      </c>
      <c r="C16" s="51"/>
      <c r="D16" s="52">
        <v>3.5181289054956899</v>
      </c>
      <c r="E16" s="52">
        <v>3.60598530375316</v>
      </c>
      <c r="F16" s="52">
        <v>3.6069101280678</v>
      </c>
      <c r="G16" s="52">
        <v>3.6077954802409198</v>
      </c>
      <c r="H16" s="52">
        <v>3.6086446953815998</v>
      </c>
      <c r="I16" s="52"/>
      <c r="J16" s="53"/>
      <c r="K16" s="54"/>
      <c r="L16" s="55">
        <f>'Final determination totex'!I21+'Final determination totex'!I22</f>
        <v>6.5923933242810504</v>
      </c>
      <c r="M16" s="55">
        <f>'Final determination totex'!J21+'Final determination totex'!J22</f>
        <v>6.7318035663751097</v>
      </c>
      <c r="N16" s="55">
        <f>'Final determination totex'!K21+'Final determination totex'!K22</f>
        <v>6.7339005435815302</v>
      </c>
      <c r="O16" s="55">
        <f>'Final determination totex'!L21+'Final determination totex'!L22</f>
        <v>6.7358700137865197</v>
      </c>
      <c r="P16" s="55">
        <f>'Final determination totex'!M21+'Final determination totex'!M22</f>
        <v>6.7371355773024204</v>
      </c>
      <c r="Q16" s="55"/>
      <c r="R16" s="54"/>
    </row>
    <row r="17" spans="1:18" ht="14.5" thickBot="1" x14ac:dyDescent="0.35">
      <c r="A17" s="50"/>
      <c r="B17" s="48" t="s">
        <v>129</v>
      </c>
      <c r="C17" s="51"/>
      <c r="D17" s="57">
        <v>5.6272048754735797</v>
      </c>
      <c r="E17" s="57">
        <v>5.9445868181215999</v>
      </c>
      <c r="F17" s="57">
        <v>5.9477101385892199</v>
      </c>
      <c r="G17" s="57">
        <v>5.9508226650720104</v>
      </c>
      <c r="H17" s="57">
        <v>5.9539253095832301</v>
      </c>
      <c r="I17" s="57"/>
      <c r="J17" s="53"/>
      <c r="K17" s="54"/>
      <c r="L17" s="55">
        <f>'Final determination totex'!I16+'Final determination totex'!I17</f>
        <v>9.0218394677211897</v>
      </c>
      <c r="M17" s="55">
        <f>'Final determination totex'!J16+'Final determination totex'!J17</f>
        <v>9.5697207561214803</v>
      </c>
      <c r="N17" s="55">
        <f>'Final determination totex'!K16+'Final determination totex'!K17</f>
        <v>9.5748585840203706</v>
      </c>
      <c r="O17" s="55">
        <f>'Final determination totex'!L16+'Final determination totex'!L17</f>
        <v>9.5798151324339198</v>
      </c>
      <c r="P17" s="55">
        <f>'Final determination totex'!M16+'Final determination totex'!M17</f>
        <v>9.5851928912637305</v>
      </c>
      <c r="Q17" s="55"/>
      <c r="R17" s="54"/>
    </row>
    <row r="18" spans="1:18" x14ac:dyDescent="0.3">
      <c r="A18" s="50"/>
      <c r="B18" s="56" t="s">
        <v>122</v>
      </c>
      <c r="C18" s="51"/>
      <c r="D18" s="58">
        <v>222.25247193204672</v>
      </c>
      <c r="E18" s="58">
        <v>218.55287036534924</v>
      </c>
      <c r="F18" s="58">
        <v>213.12007584050397</v>
      </c>
      <c r="G18" s="58">
        <v>196.5954442746565</v>
      </c>
      <c r="H18" s="58">
        <v>193.01273510985496</v>
      </c>
      <c r="I18" s="71">
        <v>1043.5335975224114</v>
      </c>
      <c r="J18" s="53"/>
      <c r="K18" s="54"/>
      <c r="L18" s="59">
        <f>SUM(L14:L15)-SUM(L16:L17)</f>
        <v>227.13517489423776</v>
      </c>
      <c r="M18" s="59">
        <f>SUM(M14:M15)-SUM(M16:M17)</f>
        <v>225.17247326147941</v>
      </c>
      <c r="N18" s="59">
        <f>SUM(N14:N15)-SUM(N16:N17)</f>
        <v>221.85616281800111</v>
      </c>
      <c r="O18" s="59">
        <f>SUM(O14:O15)-SUM(O16:O17)</f>
        <v>208.87096158554226</v>
      </c>
      <c r="P18" s="59">
        <f>SUM(P14:P15)-SUM(P16:P17)</f>
        <v>198.47947409148387</v>
      </c>
      <c r="Q18" s="68">
        <f>SUM(L18:P18)</f>
        <v>1081.5142466507443</v>
      </c>
      <c r="R18" s="54"/>
    </row>
    <row r="19" spans="1:18" x14ac:dyDescent="0.3">
      <c r="A19" s="50"/>
      <c r="B19" s="56" t="s">
        <v>123</v>
      </c>
      <c r="C19" s="51"/>
      <c r="D19" s="58">
        <v>118.22184787379543</v>
      </c>
      <c r="E19" s="58">
        <v>115.5615589747444</v>
      </c>
      <c r="F19" s="58">
        <v>113.13923687925178</v>
      </c>
      <c r="G19" s="58">
        <v>116.13131148602</v>
      </c>
      <c r="H19" s="58">
        <v>114.43083404780778</v>
      </c>
      <c r="I19" s="72">
        <v>577.48478926161943</v>
      </c>
      <c r="J19" s="53"/>
      <c r="K19" s="54"/>
      <c r="L19" s="59">
        <f>L14-L17</f>
        <v>117.95362145701181</v>
      </c>
      <c r="M19" s="59">
        <f>M14-M17</f>
        <v>116.89782073410552</v>
      </c>
      <c r="N19" s="59">
        <f>N14-N17</f>
        <v>117.72156734565462</v>
      </c>
      <c r="O19" s="59">
        <f>O14-O17</f>
        <v>125.96030741340907</v>
      </c>
      <c r="P19" s="59">
        <f>P14-P17</f>
        <v>119.20847682398728</v>
      </c>
      <c r="Q19" s="69">
        <f t="shared" ref="Q19:Q20" si="2">SUM(L19:P19)</f>
        <v>597.74179377416829</v>
      </c>
      <c r="R19" s="54"/>
    </row>
    <row r="20" spans="1:18" ht="14.5" thickBot="1" x14ac:dyDescent="0.35">
      <c r="A20" s="50"/>
      <c r="B20" s="56" t="s">
        <v>124</v>
      </c>
      <c r="C20" s="51"/>
      <c r="D20" s="58">
        <v>104.03062405825129</v>
      </c>
      <c r="E20" s="58">
        <v>102.99131139060484</v>
      </c>
      <c r="F20" s="58">
        <v>99.980838961252189</v>
      </c>
      <c r="G20" s="58">
        <v>80.464132788636505</v>
      </c>
      <c r="H20" s="58">
        <v>78.58190106204718</v>
      </c>
      <c r="I20" s="73">
        <v>466.04880826079199</v>
      </c>
      <c r="J20" s="53"/>
      <c r="K20" s="54"/>
      <c r="L20" s="59">
        <f>L18-L19</f>
        <v>109.18155343722596</v>
      </c>
      <c r="M20" s="59">
        <f t="shared" ref="M20:P20" si="3">M18-M19</f>
        <v>108.27465252737389</v>
      </c>
      <c r="N20" s="59">
        <f t="shared" si="3"/>
        <v>104.13459547234649</v>
      </c>
      <c r="O20" s="59">
        <f t="shared" si="3"/>
        <v>82.910654172133192</v>
      </c>
      <c r="P20" s="59">
        <f t="shared" si="3"/>
        <v>79.270997267496583</v>
      </c>
      <c r="Q20" s="70">
        <f t="shared" si="2"/>
        <v>483.7724528765761</v>
      </c>
      <c r="R20" s="54"/>
    </row>
    <row r="21" spans="1:18" x14ac:dyDescent="0.3">
      <c r="A21" s="50"/>
      <c r="B21" s="48"/>
      <c r="C21" s="51"/>
      <c r="D21" s="62"/>
      <c r="E21" s="62"/>
      <c r="F21" s="62"/>
      <c r="G21" s="62"/>
      <c r="H21" s="62"/>
      <c r="I21" s="62"/>
      <c r="J21" s="53"/>
      <c r="K21" s="54"/>
      <c r="R21" s="5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heetViews>
  <sheetFormatPr defaultRowHeight="14" x14ac:dyDescent="0.3"/>
  <cols>
    <col min="1" max="1" width="32.33203125" customWidth="1"/>
    <col min="2" max="7" width="9" style="13"/>
    <col min="8" max="8" width="3.25" customWidth="1"/>
  </cols>
  <sheetData>
    <row r="1" spans="1:15" s="1" customFormat="1" ht="20" x14ac:dyDescent="0.3">
      <c r="A1" s="3" t="s">
        <v>30</v>
      </c>
      <c r="B1" s="120" t="s">
        <v>4</v>
      </c>
      <c r="C1" s="120"/>
      <c r="D1" s="120"/>
      <c r="E1" s="120"/>
      <c r="F1" s="120"/>
      <c r="G1" s="120"/>
      <c r="I1" s="121" t="s">
        <v>12</v>
      </c>
      <c r="J1" s="119"/>
      <c r="K1" s="119"/>
      <c r="L1" s="119"/>
      <c r="M1" s="119"/>
      <c r="N1" s="119"/>
    </row>
    <row r="2" spans="1:15" s="1" customFormat="1" ht="14.5" thickBot="1" x14ac:dyDescent="0.35">
      <c r="A2" s="4"/>
      <c r="B2" s="5"/>
      <c r="C2" s="5"/>
      <c r="D2" s="5"/>
      <c r="E2" s="5"/>
      <c r="F2" s="5"/>
      <c r="G2" s="5"/>
      <c r="I2" s="5"/>
      <c r="J2" s="5"/>
      <c r="K2" s="5"/>
      <c r="L2" s="5"/>
      <c r="M2" s="5"/>
      <c r="N2" s="5"/>
    </row>
    <row r="3" spans="1:15" s="1" customFormat="1" ht="14.5" thickBot="1" x14ac:dyDescent="0.35">
      <c r="A3" s="14"/>
      <c r="B3" s="7" t="s">
        <v>34</v>
      </c>
      <c r="C3" s="7" t="s">
        <v>35</v>
      </c>
      <c r="D3" s="7" t="s">
        <v>36</v>
      </c>
      <c r="E3" s="7" t="s">
        <v>37</v>
      </c>
      <c r="F3" s="8" t="s">
        <v>38</v>
      </c>
      <c r="G3" s="8" t="s">
        <v>117</v>
      </c>
      <c r="I3" s="7" t="s">
        <v>34</v>
      </c>
      <c r="J3" s="7" t="s">
        <v>35</v>
      </c>
      <c r="K3" s="7" t="s">
        <v>36</v>
      </c>
      <c r="L3" s="7" t="s">
        <v>37</v>
      </c>
      <c r="M3" s="8" t="s">
        <v>38</v>
      </c>
      <c r="N3" s="8" t="s">
        <v>117</v>
      </c>
    </row>
    <row r="4" spans="1:15" s="1" customFormat="1" ht="14.5" thickBot="1" x14ac:dyDescent="0.35">
      <c r="A4" s="4"/>
      <c r="B4" s="5"/>
      <c r="C4" s="5"/>
      <c r="D4" s="5"/>
      <c r="E4" s="5"/>
      <c r="F4" s="5"/>
      <c r="G4" s="5"/>
      <c r="I4" s="5"/>
      <c r="J4" s="5"/>
      <c r="K4" s="5"/>
      <c r="L4" s="5"/>
      <c r="M4" s="5"/>
      <c r="N4" s="5"/>
    </row>
    <row r="5" spans="1:15" s="1" customFormat="1" ht="14.5" thickBot="1" x14ac:dyDescent="0.35">
      <c r="A5" s="15" t="s">
        <v>130</v>
      </c>
      <c r="B5" s="5"/>
      <c r="C5" s="5"/>
      <c r="D5" s="5"/>
      <c r="E5" s="5"/>
      <c r="F5" s="5"/>
      <c r="G5" s="5"/>
      <c r="I5" s="5"/>
      <c r="J5" s="5"/>
      <c r="K5" s="5"/>
      <c r="L5" s="5"/>
      <c r="M5" s="5"/>
      <c r="N5" s="5"/>
    </row>
    <row r="6" spans="1:15" s="1" customFormat="1" ht="14.5" thickBot="1" x14ac:dyDescent="0.35">
      <c r="A6" s="16" t="s">
        <v>131</v>
      </c>
      <c r="B6" s="17">
        <f>Calculation!D10</f>
        <v>20.256718581298799</v>
      </c>
      <c r="C6" s="17">
        <f>Calculation!E10</f>
        <v>19.543676469960101</v>
      </c>
      <c r="D6" s="17">
        <f>Calculation!F10</f>
        <v>19.222588717281202</v>
      </c>
      <c r="E6" s="17">
        <f>Calculation!G10</f>
        <v>19.857026070805301</v>
      </c>
      <c r="F6" s="17">
        <f>Calculation!H10</f>
        <v>19.6951196720699</v>
      </c>
      <c r="G6" s="18">
        <f>SUM(B6:F6)</f>
        <v>98.575129511415298</v>
      </c>
      <c r="I6" s="17">
        <f>Calculation!L10</f>
        <v>17.201399965056499</v>
      </c>
      <c r="J6" s="17">
        <f>Calculation!M10</f>
        <v>18.443894343991701</v>
      </c>
      <c r="K6" s="17">
        <f>Calculation!N10</f>
        <v>21.457992195570299</v>
      </c>
      <c r="L6" s="17">
        <f>Calculation!O10</f>
        <v>24.126684437217499</v>
      </c>
      <c r="M6" s="17">
        <f>Calculation!P10</f>
        <v>17.130038652594799</v>
      </c>
      <c r="N6" s="18">
        <f>SUM(I6:M6)</f>
        <v>98.360009594430807</v>
      </c>
      <c r="O6" s="19"/>
    </row>
    <row r="7" spans="1:15" s="20" customFormat="1" ht="14.5" x14ac:dyDescent="0.3">
      <c r="A7" s="16" t="s">
        <v>50</v>
      </c>
      <c r="B7" s="17">
        <f>Calculation!D9</f>
        <v>60.1875328941208</v>
      </c>
      <c r="C7" s="17">
        <f>Calculation!E9</f>
        <v>69.251492305198795</v>
      </c>
      <c r="D7" s="17">
        <f>Calculation!F9</f>
        <v>64.957683113641707</v>
      </c>
      <c r="E7" s="17">
        <f>Calculation!G9</f>
        <v>66.449855813553896</v>
      </c>
      <c r="F7" s="17">
        <f>Calculation!H9</f>
        <v>42.925751240326299</v>
      </c>
      <c r="G7" s="18">
        <f>SUM(B7:F7)</f>
        <v>303.7723153668415</v>
      </c>
      <c r="I7" s="17">
        <f>Calculation!L9</f>
        <v>44.280985365668002</v>
      </c>
      <c r="J7" s="17">
        <f>Calculation!M9</f>
        <v>54.6024137919174</v>
      </c>
      <c r="K7" s="17">
        <f>Calculation!N9</f>
        <v>61.241692125901096</v>
      </c>
      <c r="L7" s="17">
        <f>Calculation!O9</f>
        <v>75.858416565103909</v>
      </c>
      <c r="M7" s="17">
        <f>Calculation!P9</f>
        <v>43.0304877324836</v>
      </c>
      <c r="N7" s="18">
        <f>SUM(I7:M7)</f>
        <v>279.01399558107397</v>
      </c>
      <c r="O7" s="21"/>
    </row>
    <row r="8" spans="1:15" s="20" customFormat="1" ht="15" thickBot="1" x14ac:dyDescent="0.35">
      <c r="A8" s="22" t="s">
        <v>132</v>
      </c>
      <c r="B8" s="23">
        <f>B6/B7</f>
        <v>0.33656004171052345</v>
      </c>
      <c r="C8" s="23">
        <f t="shared" ref="C8:F8" si="0">C6/C7</f>
        <v>0.28221307324077599</v>
      </c>
      <c r="D8" s="23">
        <f t="shared" si="0"/>
        <v>0.29592478973814079</v>
      </c>
      <c r="E8" s="23">
        <f t="shared" si="0"/>
        <v>0.29882722584862292</v>
      </c>
      <c r="F8" s="23">
        <f t="shared" si="0"/>
        <v>0.45881828746115122</v>
      </c>
      <c r="G8" s="24">
        <f>G6/G7</f>
        <v>0.32450333531011216</v>
      </c>
      <c r="I8" s="23">
        <f>I6/I7</f>
        <v>0.38846018946979244</v>
      </c>
      <c r="J8" s="23">
        <f t="shared" ref="J8:M8" si="1">J6/J7</f>
        <v>0.33778532967936092</v>
      </c>
      <c r="K8" s="23">
        <f t="shared" si="1"/>
        <v>0.35038209185103525</v>
      </c>
      <c r="L8" s="23">
        <f t="shared" si="1"/>
        <v>0.3180488801333109</v>
      </c>
      <c r="M8" s="23">
        <f t="shared" si="1"/>
        <v>0.39809073880571838</v>
      </c>
      <c r="N8" s="24">
        <f>N6/N7</f>
        <v>0.35252715330493173</v>
      </c>
    </row>
    <row r="9" spans="1:15" s="20" customFormat="1" ht="15" thickBot="1" x14ac:dyDescent="0.35">
      <c r="A9" s="25"/>
      <c r="B9" s="26"/>
      <c r="C9" s="26"/>
      <c r="D9" s="26"/>
      <c r="E9" s="26"/>
      <c r="F9" s="26"/>
      <c r="G9" s="26"/>
      <c r="I9" s="26"/>
      <c r="J9" s="26"/>
      <c r="K9" s="26"/>
      <c r="L9" s="26"/>
      <c r="M9" s="26"/>
      <c r="N9" s="26"/>
      <c r="O9" s="1"/>
    </row>
    <row r="10" spans="1:15" s="21" customFormat="1" ht="14.5" x14ac:dyDescent="0.3">
      <c r="A10" s="27" t="s">
        <v>133</v>
      </c>
      <c r="B10" s="28">
        <v>0.33656004171052406</v>
      </c>
      <c r="C10" s="28">
        <v>0.28221307324077649</v>
      </c>
      <c r="D10" s="28">
        <v>0.2959247897381399</v>
      </c>
      <c r="E10" s="28">
        <v>0.29882722584862331</v>
      </c>
      <c r="F10" s="28">
        <v>0.45881828746115172</v>
      </c>
      <c r="G10" s="29">
        <v>0.32450333531011233</v>
      </c>
      <c r="I10" s="30">
        <f>I8*I11</f>
        <v>0.3884601894697931</v>
      </c>
      <c r="J10" s="30">
        <f t="shared" ref="J10:M10" si="2">J8*J11</f>
        <v>0.33778532967936153</v>
      </c>
      <c r="K10" s="30">
        <f t="shared" si="2"/>
        <v>0.35038209185103419</v>
      </c>
      <c r="L10" s="30">
        <f t="shared" si="2"/>
        <v>0.31804888013331134</v>
      </c>
      <c r="M10" s="31">
        <f t="shared" si="2"/>
        <v>0.39809073880571882</v>
      </c>
      <c r="N10" s="31">
        <f>SUMPRODUCT(I7:M7,I10:M10)/N7</f>
        <v>0.3525271533049319</v>
      </c>
      <c r="O10" s="1"/>
    </row>
    <row r="11" spans="1:15" s="21" customFormat="1" ht="15" thickBot="1" x14ac:dyDescent="0.35">
      <c r="A11" s="32" t="s">
        <v>134</v>
      </c>
      <c r="B11" s="33">
        <f>B10/B8</f>
        <v>1.0000000000000018</v>
      </c>
      <c r="C11" s="33">
        <f t="shared" ref="C11:G11" si="3">C10/C8</f>
        <v>1.0000000000000018</v>
      </c>
      <c r="D11" s="33">
        <f t="shared" si="3"/>
        <v>0.999999999999997</v>
      </c>
      <c r="E11" s="33">
        <f t="shared" si="3"/>
        <v>1.0000000000000013</v>
      </c>
      <c r="F11" s="34">
        <f t="shared" si="3"/>
        <v>1.0000000000000011</v>
      </c>
      <c r="G11" s="34">
        <f t="shared" si="3"/>
        <v>1.0000000000000004</v>
      </c>
      <c r="I11" s="35">
        <f>B11</f>
        <v>1.0000000000000018</v>
      </c>
      <c r="J11" s="35">
        <f>C11</f>
        <v>1.0000000000000018</v>
      </c>
      <c r="K11" s="35">
        <f>D11</f>
        <v>0.999999999999997</v>
      </c>
      <c r="L11" s="35">
        <f>E11</f>
        <v>1.0000000000000013</v>
      </c>
      <c r="M11" s="36">
        <f>F11</f>
        <v>1.0000000000000011</v>
      </c>
      <c r="N11" s="36">
        <f t="shared" ref="N11" si="4">N10/N8</f>
        <v>1.0000000000000004</v>
      </c>
    </row>
    <row r="12" spans="1:15" s="20" customFormat="1" ht="15" thickBot="1" x14ac:dyDescent="0.35">
      <c r="A12" s="25"/>
      <c r="B12" s="26"/>
      <c r="C12" s="26"/>
      <c r="D12" s="26"/>
      <c r="E12" s="26"/>
      <c r="F12" s="26"/>
      <c r="G12" s="26"/>
    </row>
    <row r="13" spans="1:15" s="20" customFormat="1" ht="15" thickBot="1" x14ac:dyDescent="0.35">
      <c r="A13" s="32" t="s">
        <v>135</v>
      </c>
      <c r="B13" s="26"/>
      <c r="C13" s="26"/>
      <c r="D13" s="26"/>
      <c r="E13" s="26"/>
      <c r="F13" s="26"/>
      <c r="G13" s="26"/>
      <c r="I13" s="17">
        <f>(I10-I8)*I7</f>
        <v>2.949706170363253E-14</v>
      </c>
      <c r="J13" s="17">
        <f t="shared" ref="J13:M13" si="5">(J10-J8)*J7</f>
        <v>3.3341471345543297E-14</v>
      </c>
      <c r="K13" s="17">
        <f t="shared" si="5"/>
        <v>-6.4592339831921522E-14</v>
      </c>
      <c r="L13" s="17">
        <f t="shared" si="5"/>
        <v>3.3687904272873896E-14</v>
      </c>
      <c r="M13" s="17">
        <f t="shared" si="5"/>
        <v>1.9109375296581454E-14</v>
      </c>
      <c r="N13" s="17">
        <f>SUM(I13:M13)</f>
        <v>5.1043472786709659E-14</v>
      </c>
    </row>
    <row r="14" spans="1:15" s="20" customFormat="1" ht="15" thickBot="1" x14ac:dyDescent="0.35">
      <c r="A14" s="25"/>
      <c r="B14" s="37"/>
      <c r="C14" s="26"/>
      <c r="D14" s="26"/>
      <c r="E14" s="26"/>
      <c r="F14" s="26"/>
      <c r="G14" s="26"/>
      <c r="H14"/>
      <c r="I14" s="26"/>
      <c r="J14" s="26"/>
      <c r="K14" s="26"/>
      <c r="L14" s="26"/>
      <c r="M14" s="26"/>
      <c r="N14" s="26"/>
    </row>
    <row r="15" spans="1:15" s="1" customFormat="1" ht="14.5" thickBot="1" x14ac:dyDescent="0.35">
      <c r="A15" s="15" t="s">
        <v>136</v>
      </c>
      <c r="B15" s="5"/>
      <c r="C15" s="5"/>
      <c r="D15" s="5"/>
      <c r="E15" s="5"/>
      <c r="F15" s="5"/>
      <c r="G15" s="5"/>
    </row>
    <row r="16" spans="1:15" s="1" customFormat="1" ht="15" thickBot="1" x14ac:dyDescent="0.35">
      <c r="A16" s="16" t="s">
        <v>131</v>
      </c>
      <c r="B16" s="17">
        <f>Calculation!D19</f>
        <v>118.22184787379543</v>
      </c>
      <c r="C16" s="17">
        <f>Calculation!E19</f>
        <v>115.5615589747444</v>
      </c>
      <c r="D16" s="17">
        <f>Calculation!F19</f>
        <v>113.13923687925178</v>
      </c>
      <c r="E16" s="17">
        <f>Calculation!G19</f>
        <v>116.13131148602</v>
      </c>
      <c r="F16" s="17">
        <f>Calculation!H19</f>
        <v>114.43083404780778</v>
      </c>
      <c r="G16" s="17">
        <f>Calculation!I19</f>
        <v>577.48478926161943</v>
      </c>
      <c r="I16" s="17">
        <f>Calculation!L19</f>
        <v>117.95362145701181</v>
      </c>
      <c r="J16" s="17">
        <f>Calculation!M19</f>
        <v>116.89782073410552</v>
      </c>
      <c r="K16" s="17">
        <f>Calculation!N19</f>
        <v>117.72156734565462</v>
      </c>
      <c r="L16" s="17">
        <f>Calculation!O19</f>
        <v>125.96030741340907</v>
      </c>
      <c r="M16" s="17">
        <f>Calculation!P19</f>
        <v>119.20847682398728</v>
      </c>
      <c r="N16" s="18">
        <f>SUM(I16:M16)</f>
        <v>597.74179377416829</v>
      </c>
      <c r="O16" s="21"/>
    </row>
    <row r="17" spans="1:17" s="20" customFormat="1" ht="14.5" x14ac:dyDescent="0.3">
      <c r="A17" s="16" t="s">
        <v>50</v>
      </c>
      <c r="B17" s="17">
        <f>Calculation!D18</f>
        <v>222.25247193204672</v>
      </c>
      <c r="C17" s="17">
        <f>Calculation!E18</f>
        <v>218.55287036534924</v>
      </c>
      <c r="D17" s="17">
        <f>Calculation!F18</f>
        <v>213.12007584050397</v>
      </c>
      <c r="E17" s="17">
        <f>Calculation!G18</f>
        <v>196.5954442746565</v>
      </c>
      <c r="F17" s="17">
        <f>Calculation!H18</f>
        <v>193.01273510985496</v>
      </c>
      <c r="G17" s="17">
        <f>Calculation!I18</f>
        <v>1043.5335975224114</v>
      </c>
      <c r="I17" s="17">
        <f>Calculation!L18</f>
        <v>227.13517489423776</v>
      </c>
      <c r="J17" s="17">
        <f>Calculation!M18</f>
        <v>225.17247326147941</v>
      </c>
      <c r="K17" s="17">
        <f>Calculation!N18</f>
        <v>221.85616281800111</v>
      </c>
      <c r="L17" s="17">
        <f>Calculation!O18</f>
        <v>208.87096158554226</v>
      </c>
      <c r="M17" s="17">
        <f>Calculation!P18</f>
        <v>198.47947409148387</v>
      </c>
      <c r="N17" s="18">
        <f>SUM(I17:M17)</f>
        <v>1081.5142466507443</v>
      </c>
      <c r="O17"/>
    </row>
    <row r="18" spans="1:17" s="20" customFormat="1" ht="15" thickBot="1" x14ac:dyDescent="0.35">
      <c r="A18" s="22" t="s">
        <v>132</v>
      </c>
      <c r="B18" s="23">
        <f>B16/B17</f>
        <v>0.5319259077124755</v>
      </c>
      <c r="C18" s="23">
        <f t="shared" ref="C18" si="6">C16/C17</f>
        <v>0.52875791007257467</v>
      </c>
      <c r="D18" s="23">
        <f t="shared" ref="D18" si="7">D16/D17</f>
        <v>0.53087085500065034</v>
      </c>
      <c r="E18" s="23">
        <f t="shared" ref="E18" si="8">E16/E17</f>
        <v>0.59071211906506371</v>
      </c>
      <c r="F18" s="23">
        <f t="shared" ref="F18" si="9">F16/F17</f>
        <v>0.59286675556759727</v>
      </c>
      <c r="G18" s="23">
        <f t="shared" ref="G18" si="10">G16/G17</f>
        <v>0.55339357605035533</v>
      </c>
      <c r="I18" s="23">
        <f>I16/I17</f>
        <v>0.51931023678712562</v>
      </c>
      <c r="J18" s="23">
        <f t="shared" ref="J18:M18" si="11">J16/J17</f>
        <v>0.51914791821982176</v>
      </c>
      <c r="K18" s="23">
        <f t="shared" si="11"/>
        <v>0.53062112789820082</v>
      </c>
      <c r="L18" s="23">
        <f t="shared" si="11"/>
        <v>0.60305322701271014</v>
      </c>
      <c r="M18" s="23">
        <f t="shared" si="11"/>
        <v>0.60060858872006728</v>
      </c>
      <c r="N18" s="24">
        <f>N16/N17</f>
        <v>0.55268970855008837</v>
      </c>
    </row>
    <row r="19" spans="1:17" s="1" customFormat="1" ht="14.5" thickBot="1" x14ac:dyDescent="0.35">
      <c r="A19" s="38"/>
      <c r="B19" s="5"/>
      <c r="C19" s="5"/>
      <c r="D19" s="5"/>
      <c r="E19" s="5"/>
      <c r="F19" s="5"/>
      <c r="G19" s="26"/>
      <c r="I19" s="26"/>
      <c r="J19" s="26"/>
      <c r="K19" s="26"/>
      <c r="L19" s="26"/>
      <c r="M19" s="26"/>
      <c r="N19" s="26"/>
      <c r="O19"/>
    </row>
    <row r="20" spans="1:17" s="21" customFormat="1" ht="14.5" x14ac:dyDescent="0.3">
      <c r="A20" s="27" t="s">
        <v>133</v>
      </c>
      <c r="B20" s="116">
        <v>0.56670644835475714</v>
      </c>
      <c r="C20" s="116">
        <v>0.57379033286606607</v>
      </c>
      <c r="D20" s="116">
        <v>0.57985519934517338</v>
      </c>
      <c r="E20" s="116">
        <v>0.655069074831371</v>
      </c>
      <c r="F20" s="117">
        <v>0.65915415300413283</v>
      </c>
      <c r="G20" s="117">
        <v>0.60462160540763621</v>
      </c>
      <c r="I20" s="30">
        <f>I18*I21</f>
        <v>0.55326588838191626</v>
      </c>
      <c r="J20" s="30">
        <f t="shared" ref="J20:M20" si="12">J18*J21</f>
        <v>0.56336189232836431</v>
      </c>
      <c r="K20" s="30">
        <f t="shared" si="12"/>
        <v>0.57958242950405525</v>
      </c>
      <c r="L20" s="30">
        <f t="shared" si="12"/>
        <v>0.66875472289028348</v>
      </c>
      <c r="M20" s="31">
        <f t="shared" si="12"/>
        <v>0.66776158701252164</v>
      </c>
      <c r="N20" s="31">
        <f>SUMPRODUCT(I17:M17,I20:M20)/N17</f>
        <v>0.60408273073695107</v>
      </c>
      <c r="O20"/>
    </row>
    <row r="21" spans="1:17" s="21" customFormat="1" ht="15" thickBot="1" x14ac:dyDescent="0.35">
      <c r="A21" s="32" t="s">
        <v>134</v>
      </c>
      <c r="B21" s="33">
        <f>B20/B18</f>
        <v>1.0653860624910223</v>
      </c>
      <c r="C21" s="33">
        <f t="shared" ref="C21:G21" si="13">C20/C18</f>
        <v>1.0851664285973717</v>
      </c>
      <c r="D21" s="33">
        <f t="shared" si="13"/>
        <v>1.0922716775334427</v>
      </c>
      <c r="E21" s="33">
        <f t="shared" si="13"/>
        <v>1.1089480877219293</v>
      </c>
      <c r="F21" s="34">
        <f t="shared" si="13"/>
        <v>1.1118082550826678</v>
      </c>
      <c r="G21" s="34">
        <f t="shared" si="13"/>
        <v>1.0925706975547174</v>
      </c>
      <c r="I21" s="35">
        <f>B21</f>
        <v>1.0653860624910223</v>
      </c>
      <c r="J21" s="35">
        <f>C21</f>
        <v>1.0851664285973717</v>
      </c>
      <c r="K21" s="35">
        <f>D21</f>
        <v>1.0922716775334427</v>
      </c>
      <c r="L21" s="35">
        <f>E21</f>
        <v>1.1089480877219293</v>
      </c>
      <c r="M21" s="36">
        <f>F21</f>
        <v>1.1118082550826678</v>
      </c>
      <c r="N21" s="36">
        <f t="shared" ref="N21" si="14">N20/N18</f>
        <v>1.0929871162639988</v>
      </c>
    </row>
    <row r="22" spans="1:17" s="20" customFormat="1" ht="15" thickBot="1" x14ac:dyDescent="0.35">
      <c r="A22" s="25"/>
      <c r="B22" s="26"/>
      <c r="C22" s="26"/>
      <c r="D22" s="26"/>
      <c r="E22" s="26"/>
      <c r="F22" s="26"/>
      <c r="G22" s="26"/>
    </row>
    <row r="23" spans="1:17" s="20" customFormat="1" ht="15" thickBot="1" x14ac:dyDescent="0.35">
      <c r="A23" s="32" t="s">
        <v>135</v>
      </c>
      <c r="B23" s="26"/>
      <c r="C23" s="26"/>
      <c r="D23" s="26"/>
      <c r="E23" s="26"/>
      <c r="F23" s="26"/>
      <c r="G23" s="26"/>
      <c r="I23" s="17">
        <f>(I20-I18)*I17</f>
        <v>7.7125228636305749</v>
      </c>
      <c r="J23" s="17">
        <f t="shared" ref="J23:M23" si="15">(J20-J18)*J17</f>
        <v>9.9557699027395419</v>
      </c>
      <c r="K23" s="17">
        <f t="shared" si="15"/>
        <v>10.862366500849701</v>
      </c>
      <c r="L23" s="17">
        <f t="shared" si="15"/>
        <v>13.723134621557286</v>
      </c>
      <c r="M23" s="17">
        <f t="shared" si="15"/>
        <v>13.328491784752655</v>
      </c>
      <c r="N23" s="17">
        <f>SUM(I23:M23)</f>
        <v>55.582285673529761</v>
      </c>
    </row>
    <row r="24" spans="1:17" ht="14.5" thickBot="1" x14ac:dyDescent="0.35"/>
    <row r="25" spans="1:17" ht="14.5" thickBot="1" x14ac:dyDescent="0.35">
      <c r="A25" s="15" t="s">
        <v>117</v>
      </c>
      <c r="B25" s="5"/>
      <c r="C25" s="5"/>
      <c r="D25" s="5"/>
      <c r="E25" s="5"/>
      <c r="F25" s="5"/>
      <c r="G25" s="5"/>
      <c r="H25" s="13"/>
      <c r="P25" s="13"/>
      <c r="Q25" s="13"/>
    </row>
    <row r="26" spans="1:17" ht="14.5" thickBot="1" x14ac:dyDescent="0.35">
      <c r="A26" s="16" t="s">
        <v>131</v>
      </c>
      <c r="B26" s="17">
        <f>B6+B16</f>
        <v>138.47856645509421</v>
      </c>
      <c r="C26" s="17">
        <f t="shared" ref="C26:G26" si="16">C6+C16</f>
        <v>135.1052354447045</v>
      </c>
      <c r="D26" s="17">
        <f t="shared" si="16"/>
        <v>132.36182559653298</v>
      </c>
      <c r="E26" s="17">
        <f t="shared" si="16"/>
        <v>135.98833755682529</v>
      </c>
      <c r="F26" s="17">
        <f t="shared" si="16"/>
        <v>134.12595371987769</v>
      </c>
      <c r="G26" s="17">
        <f t="shared" si="16"/>
        <v>676.05991877303472</v>
      </c>
      <c r="H26" s="102"/>
      <c r="I26" s="17">
        <f>SUM(I6,I16)</f>
        <v>135.1550214220683</v>
      </c>
      <c r="J26" s="17">
        <f t="shared" ref="J26:M26" si="17">SUM(J6,J16)</f>
        <v>135.34171507809722</v>
      </c>
      <c r="K26" s="17">
        <f t="shared" si="17"/>
        <v>139.17955954122493</v>
      </c>
      <c r="L26" s="17">
        <f t="shared" si="17"/>
        <v>150.08699185062656</v>
      </c>
      <c r="M26" s="17">
        <f t="shared" si="17"/>
        <v>136.33851547658207</v>
      </c>
      <c r="N26" s="18">
        <f>SUM(I26:M26)</f>
        <v>696.10180336859912</v>
      </c>
      <c r="P26" s="102"/>
      <c r="Q26" s="102"/>
    </row>
    <row r="27" spans="1:17" x14ac:dyDescent="0.3">
      <c r="A27" s="16" t="s">
        <v>50</v>
      </c>
      <c r="B27" s="17">
        <f>B7+B17</f>
        <v>282.44000482616752</v>
      </c>
      <c r="C27" s="17">
        <f t="shared" ref="C27:G27" si="18">C7+C17</f>
        <v>287.80436267054802</v>
      </c>
      <c r="D27" s="17">
        <f t="shared" si="18"/>
        <v>278.07775895414568</v>
      </c>
      <c r="E27" s="17">
        <f t="shared" si="18"/>
        <v>263.04530008821041</v>
      </c>
      <c r="F27" s="17">
        <f t="shared" si="18"/>
        <v>235.93848635018125</v>
      </c>
      <c r="G27" s="17">
        <f t="shared" si="18"/>
        <v>1347.3059128892528</v>
      </c>
      <c r="H27" s="26"/>
      <c r="I27" s="17">
        <f>SUM(I7,I17)</f>
        <v>271.41616025990578</v>
      </c>
      <c r="J27" s="17">
        <f t="shared" ref="J27:M27" si="19">SUM(J7,J17)</f>
        <v>279.77488705339681</v>
      </c>
      <c r="K27" s="17">
        <f t="shared" si="19"/>
        <v>283.09785494390223</v>
      </c>
      <c r="L27" s="17">
        <f t="shared" si="19"/>
        <v>284.7293781506462</v>
      </c>
      <c r="M27" s="17">
        <f t="shared" si="19"/>
        <v>241.50996182396747</v>
      </c>
      <c r="N27" s="18">
        <f>SUM(I27:M27)</f>
        <v>1360.5282422318182</v>
      </c>
      <c r="P27" s="26"/>
      <c r="Q27" s="26"/>
    </row>
    <row r="28" spans="1:17" s="20" customFormat="1" ht="15" thickBot="1" x14ac:dyDescent="0.35">
      <c r="A28" s="22" t="s">
        <v>132</v>
      </c>
      <c r="B28" s="23">
        <v>0.49029374057801473</v>
      </c>
      <c r="C28" s="23">
        <v>0.46943428581505053</v>
      </c>
      <c r="D28" s="23">
        <v>0.47598853678319203</v>
      </c>
      <c r="E28" s="23">
        <v>0.51697687626892608</v>
      </c>
      <c r="F28" s="23">
        <v>0.56847848689173663</v>
      </c>
      <c r="G28" s="24">
        <v>0.50178650023382332</v>
      </c>
      <c r="H28" s="26"/>
      <c r="I28" s="23">
        <f>I26/I27</f>
        <v>0.49796232211318964</v>
      </c>
      <c r="J28" s="23">
        <f t="shared" ref="J28:M28" si="20">J26/J27</f>
        <v>0.48375219271294495</v>
      </c>
      <c r="K28" s="23">
        <f t="shared" si="20"/>
        <v>0.49163056911471231</v>
      </c>
      <c r="L28" s="23">
        <f t="shared" si="20"/>
        <v>0.52712155249121395</v>
      </c>
      <c r="M28" s="23">
        <f t="shared" si="20"/>
        <v>0.56452543177476433</v>
      </c>
      <c r="N28" s="24">
        <f>N26/N27</f>
        <v>0.51164083314191977</v>
      </c>
      <c r="P28" s="5"/>
      <c r="Q28" s="5"/>
    </row>
    <row r="29" spans="1:17" ht="14.5" thickBot="1" x14ac:dyDescent="0.35"/>
    <row r="30" spans="1:17" s="20" customFormat="1" ht="15" thickBot="1" x14ac:dyDescent="0.35">
      <c r="A30" s="32" t="s">
        <v>137</v>
      </c>
      <c r="B30" s="26"/>
      <c r="C30" s="26"/>
      <c r="D30" s="26"/>
      <c r="E30" s="26"/>
      <c r="F30" s="26"/>
      <c r="G30" s="26"/>
      <c r="I30" s="17">
        <f>I13+I23</f>
        <v>7.7125228636306042</v>
      </c>
      <c r="J30" s="17">
        <f t="shared" ref="J30:N30" si="21">J13+J23</f>
        <v>9.9557699027395756</v>
      </c>
      <c r="K30" s="17">
        <f t="shared" si="21"/>
        <v>10.862366500849637</v>
      </c>
      <c r="L30" s="17">
        <f t="shared" si="21"/>
        <v>13.723134621557319</v>
      </c>
      <c r="M30" s="17">
        <f t="shared" si="21"/>
        <v>13.328491784752675</v>
      </c>
      <c r="N30" s="17">
        <f t="shared" si="21"/>
        <v>55.58228567352981</v>
      </c>
    </row>
  </sheetData>
  <mergeCells count="2">
    <mergeCell ref="B1:G1"/>
    <mergeCell ref="I1: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heetViews>
  <sheetFormatPr defaultRowHeight="14" x14ac:dyDescent="0.3"/>
  <cols>
    <col min="1" max="1" width="8.08203125" customWidth="1"/>
    <col min="2" max="2" width="10.08203125" customWidth="1"/>
    <col min="3" max="3" width="27.25" customWidth="1"/>
    <col min="4" max="4" width="2.25" customWidth="1"/>
    <col min="5" max="5" width="14.58203125" customWidth="1"/>
    <col min="6" max="10" width="7.33203125" customWidth="1"/>
    <col min="11" max="11" width="5.33203125" customWidth="1"/>
  </cols>
  <sheetData>
    <row r="1" spans="1:11" x14ac:dyDescent="0.3">
      <c r="A1" s="94"/>
      <c r="B1" s="94"/>
      <c r="C1" s="94" t="s">
        <v>154</v>
      </c>
      <c r="D1" s="94"/>
      <c r="E1" s="94"/>
      <c r="F1" s="94"/>
      <c r="G1" s="94"/>
      <c r="H1" s="94"/>
      <c r="I1" s="94"/>
      <c r="J1" s="94"/>
    </row>
    <row r="2" spans="1:11" ht="42" x14ac:dyDescent="0.3">
      <c r="A2" s="95" t="s">
        <v>59</v>
      </c>
      <c r="B2" s="95" t="s">
        <v>60</v>
      </c>
      <c r="C2" s="95" t="s">
        <v>61</v>
      </c>
      <c r="D2" s="95" t="s">
        <v>62</v>
      </c>
      <c r="E2" s="95" t="s">
        <v>63</v>
      </c>
      <c r="F2" s="95" t="s">
        <v>34</v>
      </c>
      <c r="G2" s="95" t="s">
        <v>35</v>
      </c>
      <c r="H2" s="95" t="s">
        <v>36</v>
      </c>
      <c r="I2" s="95" t="s">
        <v>37</v>
      </c>
      <c r="J2" s="95" t="s">
        <v>38</v>
      </c>
      <c r="K2" s="95" t="s">
        <v>51</v>
      </c>
    </row>
    <row r="4" spans="1:11" x14ac:dyDescent="0.3">
      <c r="B4" s="63" t="s">
        <v>138</v>
      </c>
      <c r="C4" s="96" t="s">
        <v>43</v>
      </c>
      <c r="D4" s="97" t="s">
        <v>139</v>
      </c>
      <c r="E4" s="97" t="s">
        <v>64</v>
      </c>
      <c r="F4" s="114">
        <f>'PAYG summary tables'!I8</f>
        <v>0.3995601894697931</v>
      </c>
      <c r="G4" s="114">
        <f>'PAYG summary tables'!J8</f>
        <v>0.34888532967936153</v>
      </c>
      <c r="H4" s="114">
        <f>'PAYG summary tables'!K8</f>
        <v>0.36148209185103419</v>
      </c>
      <c r="I4" s="114">
        <f>'PAYG summary tables'!L8</f>
        <v>0.32914888013331134</v>
      </c>
      <c r="J4" s="114">
        <f>'PAYG summary tables'!M8</f>
        <v>0.40919073880571882</v>
      </c>
      <c r="K4" s="115"/>
    </row>
    <row r="5" spans="1:11" x14ac:dyDescent="0.3">
      <c r="B5" s="63" t="s">
        <v>140</v>
      </c>
      <c r="C5" s="96" t="s">
        <v>49</v>
      </c>
      <c r="D5" s="97" t="s">
        <v>139</v>
      </c>
      <c r="E5" s="97" t="s">
        <v>64</v>
      </c>
      <c r="F5" s="114">
        <f>'PAYG summary tables'!I15</f>
        <v>0.56436588838191626</v>
      </c>
      <c r="G5" s="114">
        <f>'PAYG summary tables'!J15</f>
        <v>0.57446189232836431</v>
      </c>
      <c r="H5" s="114">
        <f>'PAYG summary tables'!K15</f>
        <v>0.59068242950405525</v>
      </c>
      <c r="I5" s="114">
        <f>'PAYG summary tables'!L15</f>
        <v>0.67985472289028348</v>
      </c>
      <c r="J5" s="114">
        <f>'PAYG summary tables'!M15</f>
        <v>0.67886158701252164</v>
      </c>
      <c r="K5" s="115"/>
    </row>
    <row r="6" spans="1:11" x14ac:dyDescent="0.3">
      <c r="B6" s="63" t="s">
        <v>141</v>
      </c>
      <c r="C6" s="96" t="s">
        <v>142</v>
      </c>
      <c r="D6" s="97" t="s">
        <v>139</v>
      </c>
      <c r="E6" s="97" t="s">
        <v>64</v>
      </c>
      <c r="F6" s="114">
        <v>0</v>
      </c>
      <c r="G6" s="114">
        <v>0</v>
      </c>
      <c r="H6" s="114">
        <v>0</v>
      </c>
      <c r="I6" s="114">
        <v>0</v>
      </c>
      <c r="J6" s="114">
        <v>0</v>
      </c>
      <c r="K6" s="115"/>
    </row>
    <row r="7" spans="1:11" x14ac:dyDescent="0.3">
      <c r="B7" s="63" t="s">
        <v>143</v>
      </c>
      <c r="C7" s="96" t="s">
        <v>144</v>
      </c>
      <c r="D7" s="97" t="s">
        <v>139</v>
      </c>
      <c r="E7" s="97" t="s">
        <v>64</v>
      </c>
      <c r="F7" s="114">
        <v>0</v>
      </c>
      <c r="G7" s="114">
        <v>0</v>
      </c>
      <c r="H7" s="114">
        <v>0</v>
      </c>
      <c r="I7" s="114">
        <v>0</v>
      </c>
      <c r="J7" s="114">
        <v>0</v>
      </c>
      <c r="K7" s="115"/>
    </row>
    <row r="8" spans="1:11" x14ac:dyDescent="0.3">
      <c r="B8" s="63" t="s">
        <v>145</v>
      </c>
      <c r="C8" s="96" t="s">
        <v>146</v>
      </c>
      <c r="D8" s="97" t="s">
        <v>139</v>
      </c>
      <c r="E8" s="97" t="s">
        <v>64</v>
      </c>
      <c r="F8" s="114">
        <v>0</v>
      </c>
      <c r="G8" s="114">
        <v>0</v>
      </c>
      <c r="H8" s="114">
        <v>0</v>
      </c>
      <c r="I8" s="114">
        <v>0</v>
      </c>
      <c r="J8" s="114">
        <v>0</v>
      </c>
      <c r="K8" s="115"/>
    </row>
    <row r="9" spans="1:11" x14ac:dyDescent="0.3">
      <c r="B9" s="63" t="s">
        <v>155</v>
      </c>
      <c r="C9" s="96" t="s">
        <v>156</v>
      </c>
      <c r="D9" s="97" t="s">
        <v>70</v>
      </c>
      <c r="E9" s="97" t="s">
        <v>64</v>
      </c>
      <c r="F9" s="118">
        <f>PAYG!I30</f>
        <v>7.7125228636306042</v>
      </c>
      <c r="G9" s="118">
        <f>PAYG!J30</f>
        <v>9.9557699027395756</v>
      </c>
      <c r="H9" s="118">
        <f>PAYG!K30</f>
        <v>10.862366500849637</v>
      </c>
      <c r="I9" s="118">
        <f>PAYG!L30</f>
        <v>13.723134621557319</v>
      </c>
      <c r="J9" s="118">
        <f>PAYG!M30</f>
        <v>13.328491784752675</v>
      </c>
      <c r="K9" s="115"/>
    </row>
    <row r="10" spans="1:11" x14ac:dyDescent="0.3">
      <c r="B10" s="98" t="s">
        <v>147</v>
      </c>
      <c r="C10" s="98" t="s">
        <v>148</v>
      </c>
      <c r="D10" s="99" t="s">
        <v>149</v>
      </c>
      <c r="E10" s="100" t="s">
        <v>64</v>
      </c>
      <c r="F10" s="101" t="str">
        <f ca="1">CONCATENATE("[…]", TEXT(NOW(),"dd/mm/yyy hh:mm:ss"))</f>
        <v>[…]12/12/2019 14:06:13</v>
      </c>
      <c r="G10" s="101" t="str">
        <f t="shared" ref="G10:J10" ca="1" si="0">CONCATENATE("[…]", TEXT(NOW(),"dd/mm/yyy hh:mm:ss"))</f>
        <v>[…]12/12/2019 14:06:13</v>
      </c>
      <c r="H10" s="101" t="str">
        <f t="shared" ca="1" si="0"/>
        <v>[…]12/12/2019 14:06:13</v>
      </c>
      <c r="I10" s="101" t="str">
        <f t="shared" ca="1" si="0"/>
        <v>[…]12/12/2019 14:06:13</v>
      </c>
      <c r="J10" s="101" t="str">
        <f t="shared" ca="1" si="0"/>
        <v>[…]12/12/2019 14:06:13</v>
      </c>
    </row>
    <row r="11" spans="1:11" x14ac:dyDescent="0.3">
      <c r="B11" s="98" t="s">
        <v>150</v>
      </c>
      <c r="C11" s="98" t="s">
        <v>151</v>
      </c>
      <c r="D11" s="99" t="s">
        <v>149</v>
      </c>
      <c r="E11" s="100" t="s">
        <v>64</v>
      </c>
      <c r="F11" s="101" t="str">
        <f ca="1" xml:space="preserve"> MID(CELL("filename"), FIND("[", CELL("filename"), 1) + 1, FIND("]", CELL("filename"), 1) - FIND("[", CELL("filename"), 1) - 1)</f>
        <v>PAYG model_SRN_FD.xlsx</v>
      </c>
      <c r="G11" s="101" t="str">
        <f t="shared" ref="G11:J11" ca="1" si="1" xml:space="preserve"> MID(CELL("filename"), FIND("[", CELL("filename"), 1) + 1, FIND("]", CELL("filename"), 1) - FIND("[", CELL("filename"), 1) - 1)</f>
        <v>PAYG model_SRN_FD.xlsx</v>
      </c>
      <c r="H11" s="101" t="str">
        <f t="shared" ca="1" si="1"/>
        <v>PAYG model_SRN_FD.xlsx</v>
      </c>
      <c r="I11" s="101" t="str">
        <f t="shared" ca="1" si="1"/>
        <v>PAYG model_SRN_FD.xlsx</v>
      </c>
      <c r="J11" s="101" t="str">
        <f t="shared" ca="1" si="1"/>
        <v>PAYG model_SRN_FD.xlsx</v>
      </c>
    </row>
  </sheetData>
  <sheetProtection sort="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PAYG summary tables</vt:lpstr>
      <vt:lpstr>Working--&gt;</vt:lpstr>
      <vt:lpstr>F_Inputs</vt:lpstr>
      <vt:lpstr>Final determination totex</vt:lpstr>
      <vt:lpstr>Calculation</vt:lpstr>
      <vt:lpstr>PAYG</vt:lpstr>
      <vt:lpstr>F_Outputs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2019-12-12T11:59:23Z</dcterms:created>
  <dcterms:modified xsi:type="dcterms:W3CDTF">2019-12-12T14:09:16Z</dcterms:modified>
  <cp:category/>
  <cp:contentStatus/>
</cp:coreProperties>
</file>