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240" windowHeight="11670" tabRatio="664"/>
  </bookViews>
  <sheets>
    <sheet name="Contents" sheetId="11" r:id="rId1"/>
    <sheet name="PAYG summary tables" sheetId="12" r:id="rId2"/>
    <sheet name="Working--&gt;" sheetId="13" r:id="rId3"/>
    <sheet name="F_Inputs" sheetId="19" r:id="rId4"/>
    <sheet name="Final determination Totex" sheetId="17" r:id="rId5"/>
    <sheet name="Calculation" sheetId="9" r:id="rId6"/>
    <sheet name="PAYG" sheetId="18" r:id="rId7"/>
    <sheet name="F_Outputs" sheetId="6" r:id="rId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8" l="1"/>
  <c r="G44" i="18" l="1"/>
  <c r="F44" i="18"/>
  <c r="E44" i="18"/>
  <c r="D44" i="18"/>
  <c r="C44" i="18"/>
  <c r="B44" i="18"/>
  <c r="G35" i="18"/>
  <c r="G38" i="18" s="1"/>
  <c r="F35" i="18"/>
  <c r="F38" i="18" s="1"/>
  <c r="E35" i="18"/>
  <c r="E38" i="18" s="1"/>
  <c r="D35" i="18"/>
  <c r="D38" i="18" s="1"/>
  <c r="C35" i="18"/>
  <c r="C38" i="18" s="1"/>
  <c r="B35" i="18"/>
  <c r="B38" i="18" s="1"/>
  <c r="G26" i="18"/>
  <c r="G29" i="18" s="1"/>
  <c r="F26" i="18"/>
  <c r="F29" i="18" s="1"/>
  <c r="E26" i="18"/>
  <c r="E29" i="18" s="1"/>
  <c r="D26" i="18"/>
  <c r="D29" i="18" s="1"/>
  <c r="C26" i="18"/>
  <c r="C29" i="18" s="1"/>
  <c r="B26" i="18"/>
  <c r="B29" i="18" s="1"/>
  <c r="G17" i="18"/>
  <c r="G20" i="18" s="1"/>
  <c r="F17" i="18"/>
  <c r="F20" i="18" s="1"/>
  <c r="E17" i="18"/>
  <c r="E20" i="18" s="1"/>
  <c r="D17" i="18"/>
  <c r="D20" i="18" s="1"/>
  <c r="C17" i="18"/>
  <c r="C20" i="18" s="1"/>
  <c r="B17" i="18"/>
  <c r="B20" i="18" s="1"/>
  <c r="G8" i="18"/>
  <c r="G11" i="18" s="1"/>
  <c r="C8" i="18"/>
  <c r="C11" i="18" s="1"/>
  <c r="D8" i="18"/>
  <c r="D11" i="18" s="1"/>
  <c r="E8" i="18"/>
  <c r="E11" i="18" s="1"/>
  <c r="F8" i="18"/>
  <c r="F11" i="18" s="1"/>
  <c r="B8" i="18"/>
  <c r="B11" i="18" s="1"/>
  <c r="I11" i="18" s="1"/>
  <c r="C36" i="12" l="1"/>
  <c r="D36" i="12"/>
  <c r="E36" i="12"/>
  <c r="F36" i="12"/>
  <c r="B36" i="12"/>
  <c r="C37" i="12"/>
  <c r="D37" i="12"/>
  <c r="E37" i="12"/>
  <c r="F37" i="12"/>
  <c r="B37" i="12"/>
  <c r="C34" i="12" l="1"/>
  <c r="D34" i="12"/>
  <c r="E34" i="12"/>
  <c r="F34" i="12"/>
  <c r="C35" i="12"/>
  <c r="D35" i="12"/>
  <c r="E35" i="12"/>
  <c r="F35" i="12"/>
  <c r="B35" i="12"/>
  <c r="B34" i="12"/>
  <c r="C25" i="12"/>
  <c r="D25" i="12"/>
  <c r="E25" i="12"/>
  <c r="F25" i="12"/>
  <c r="B25" i="12"/>
  <c r="B29" i="12" s="1"/>
  <c r="C18" i="12"/>
  <c r="D18" i="12"/>
  <c r="E18" i="12"/>
  <c r="F18" i="12"/>
  <c r="B18" i="12"/>
  <c r="B22" i="12" s="1"/>
  <c r="C11" i="12"/>
  <c r="D11" i="12"/>
  <c r="E11" i="12"/>
  <c r="F11" i="12"/>
  <c r="B11" i="12"/>
  <c r="B15" i="12" s="1"/>
  <c r="C4" i="12"/>
  <c r="D4" i="12"/>
  <c r="E4" i="12"/>
  <c r="F4" i="12"/>
  <c r="B4" i="12"/>
  <c r="B8" i="12" s="1"/>
  <c r="J40" i="17" l="1"/>
  <c r="L33" i="9" s="1"/>
  <c r="K40" i="17"/>
  <c r="M33" i="9" s="1"/>
  <c r="L40" i="17"/>
  <c r="N33" i="9" s="1"/>
  <c r="M40" i="17"/>
  <c r="I40" i="17"/>
  <c r="J37" i="17"/>
  <c r="L32" i="9" s="1"/>
  <c r="K37" i="17"/>
  <c r="M32" i="9" s="1"/>
  <c r="L37" i="17"/>
  <c r="M37" i="17"/>
  <c r="O32" i="9" s="1"/>
  <c r="I37" i="17"/>
  <c r="K32" i="9" s="1"/>
  <c r="J31" i="17"/>
  <c r="L24" i="9" s="1"/>
  <c r="K31" i="17"/>
  <c r="M24" i="9" s="1"/>
  <c r="L31" i="17"/>
  <c r="N24" i="9" s="1"/>
  <c r="M31" i="17"/>
  <c r="O24" i="9" s="1"/>
  <c r="J32" i="17"/>
  <c r="K32" i="17"/>
  <c r="L32" i="17"/>
  <c r="M32" i="17"/>
  <c r="J33" i="17"/>
  <c r="K33" i="17"/>
  <c r="L33" i="17"/>
  <c r="M33" i="17"/>
  <c r="I33" i="17"/>
  <c r="I32" i="17"/>
  <c r="I31" i="17"/>
  <c r="J26" i="17"/>
  <c r="L23" i="9" s="1"/>
  <c r="K26" i="17"/>
  <c r="M23" i="9" s="1"/>
  <c r="L26" i="17"/>
  <c r="M26" i="17"/>
  <c r="O23" i="9" s="1"/>
  <c r="J27" i="17"/>
  <c r="K27" i="17"/>
  <c r="L27" i="17"/>
  <c r="M27" i="17"/>
  <c r="J28" i="17"/>
  <c r="K28" i="17"/>
  <c r="L28" i="17"/>
  <c r="M28" i="17"/>
  <c r="I28" i="17"/>
  <c r="I27" i="17"/>
  <c r="I26" i="17"/>
  <c r="J20" i="17"/>
  <c r="L15" i="9" s="1"/>
  <c r="K20" i="17"/>
  <c r="M15" i="9" s="1"/>
  <c r="L20" i="17"/>
  <c r="N15" i="9" s="1"/>
  <c r="M20" i="17"/>
  <c r="O15" i="9" s="1"/>
  <c r="J21" i="17"/>
  <c r="K21" i="17"/>
  <c r="L21" i="17"/>
  <c r="M21" i="17"/>
  <c r="J22" i="17"/>
  <c r="K22" i="17"/>
  <c r="L22" i="17"/>
  <c r="M22" i="17"/>
  <c r="J15" i="17"/>
  <c r="L14" i="9" s="1"/>
  <c r="K15" i="17"/>
  <c r="M14" i="9" s="1"/>
  <c r="L15" i="17"/>
  <c r="N14" i="9" s="1"/>
  <c r="M15" i="17"/>
  <c r="O14" i="9" s="1"/>
  <c r="J16" i="17"/>
  <c r="K16" i="17"/>
  <c r="L16" i="17"/>
  <c r="M16" i="17"/>
  <c r="J17" i="17"/>
  <c r="K17" i="17"/>
  <c r="L17" i="17"/>
  <c r="M17" i="17"/>
  <c r="J9" i="17"/>
  <c r="L6" i="9" s="1"/>
  <c r="K9" i="17"/>
  <c r="M6" i="9" s="1"/>
  <c r="L9" i="17"/>
  <c r="M9" i="17"/>
  <c r="O6" i="9" s="1"/>
  <c r="J10" i="17"/>
  <c r="K10" i="17"/>
  <c r="L10" i="17"/>
  <c r="M10" i="17"/>
  <c r="J11" i="17"/>
  <c r="K11" i="17"/>
  <c r="L11" i="17"/>
  <c r="M11" i="17"/>
  <c r="J4" i="17"/>
  <c r="L5" i="9" s="1"/>
  <c r="K4" i="17"/>
  <c r="M5" i="9" s="1"/>
  <c r="L4" i="17"/>
  <c r="N5" i="9" s="1"/>
  <c r="M4" i="17"/>
  <c r="O5" i="9" s="1"/>
  <c r="J5" i="17"/>
  <c r="K5" i="17"/>
  <c r="L5" i="17"/>
  <c r="M5" i="17"/>
  <c r="J6" i="17"/>
  <c r="K6" i="17"/>
  <c r="L6" i="17"/>
  <c r="M6" i="17"/>
  <c r="I22" i="17"/>
  <c r="I21" i="17"/>
  <c r="I20" i="17"/>
  <c r="K15" i="9" s="1"/>
  <c r="I17" i="17"/>
  <c r="I16" i="17"/>
  <c r="I15" i="17"/>
  <c r="I11" i="17"/>
  <c r="I10" i="17"/>
  <c r="I9" i="17"/>
  <c r="K6" i="9" s="1"/>
  <c r="I6" i="17"/>
  <c r="I5" i="17"/>
  <c r="I4" i="17"/>
  <c r="K5" i="9" s="1"/>
  <c r="K33" i="9"/>
  <c r="M8" i="9" l="1"/>
  <c r="M10" i="9" s="1"/>
  <c r="K6" i="18" s="1"/>
  <c r="M7" i="9"/>
  <c r="K41" i="17"/>
  <c r="J12" i="17"/>
  <c r="K7" i="9"/>
  <c r="O8" i="9"/>
  <c r="O7" i="9"/>
  <c r="L8" i="9"/>
  <c r="L10" i="9" s="1"/>
  <c r="J6" i="18" s="1"/>
  <c r="L7" i="9"/>
  <c r="J29" i="17"/>
  <c r="K8" i="9"/>
  <c r="N8" i="9"/>
  <c r="N10" i="9" s="1"/>
  <c r="L6" i="18" s="1"/>
  <c r="N7" i="9"/>
  <c r="K26" i="9"/>
  <c r="K7" i="17"/>
  <c r="J34" i="17"/>
  <c r="K23" i="17"/>
  <c r="J38" i="17"/>
  <c r="L41" i="17"/>
  <c r="K38" i="17"/>
  <c r="L7" i="17"/>
  <c r="M38" i="17"/>
  <c r="K10" i="9"/>
  <c r="I6" i="18" s="1"/>
  <c r="I29" i="17"/>
  <c r="I34" i="17"/>
  <c r="L12" i="17"/>
  <c r="N6" i="9"/>
  <c r="I12" i="17"/>
  <c r="K17" i="9"/>
  <c r="O10" i="9"/>
  <c r="M9" i="9"/>
  <c r="O17" i="9"/>
  <c r="O19" i="9" s="1"/>
  <c r="M15" i="18" s="1"/>
  <c r="N17" i="9"/>
  <c r="N19" i="9" s="1"/>
  <c r="L15" i="18" s="1"/>
  <c r="M17" i="9"/>
  <c r="M19" i="9" s="1"/>
  <c r="K15" i="18" s="1"/>
  <c r="L17" i="9"/>
  <c r="O16" i="9"/>
  <c r="N16" i="9"/>
  <c r="N18" i="9" s="1"/>
  <c r="L16" i="18" s="1"/>
  <c r="L35" i="12" s="1"/>
  <c r="M16" i="9"/>
  <c r="L16" i="9"/>
  <c r="O26" i="9"/>
  <c r="N26" i="9"/>
  <c r="M26" i="9"/>
  <c r="M28" i="9" s="1"/>
  <c r="K24" i="18" s="1"/>
  <c r="L26" i="9"/>
  <c r="L28" i="9" s="1"/>
  <c r="J24" i="18" s="1"/>
  <c r="L29" i="17"/>
  <c r="N23" i="9"/>
  <c r="O25" i="9"/>
  <c r="N25" i="9"/>
  <c r="M25" i="9"/>
  <c r="L25" i="9"/>
  <c r="N32" i="9"/>
  <c r="N37" i="9" s="1"/>
  <c r="L33" i="18" s="1"/>
  <c r="M41" i="17"/>
  <c r="O33" i="9"/>
  <c r="K18" i="17"/>
  <c r="M34" i="17"/>
  <c r="M29" i="17"/>
  <c r="I18" i="17"/>
  <c r="I7" i="17"/>
  <c r="M7" i="17"/>
  <c r="I23" i="17"/>
  <c r="M23" i="17"/>
  <c r="K29" i="17"/>
  <c r="L23" i="17"/>
  <c r="I38" i="17"/>
  <c r="M18" i="17"/>
  <c r="K25" i="9"/>
  <c r="O37" i="9"/>
  <c r="M33" i="18" s="1"/>
  <c r="K36" i="9"/>
  <c r="I34" i="18" s="1"/>
  <c r="I37" i="12" s="1"/>
  <c r="K37" i="9"/>
  <c r="I33" i="18" s="1"/>
  <c r="L34" i="17"/>
  <c r="L38" i="17"/>
  <c r="I41" i="17"/>
  <c r="K23" i="9"/>
  <c r="K34" i="17"/>
  <c r="J41" i="17"/>
  <c r="K14" i="9"/>
  <c r="K24" i="9"/>
  <c r="M37" i="9"/>
  <c r="K33" i="18" s="1"/>
  <c r="J7" i="17"/>
  <c r="M12" i="17"/>
  <c r="K12" i="17"/>
  <c r="J18" i="17"/>
  <c r="L18" i="17"/>
  <c r="J23" i="17"/>
  <c r="K16" i="9"/>
  <c r="L36" i="9"/>
  <c r="J34" i="18" s="1"/>
  <c r="J37" i="12" s="1"/>
  <c r="O9" i="9" l="1"/>
  <c r="M7" i="18" s="1"/>
  <c r="M34" i="12" s="1"/>
  <c r="O18" i="9"/>
  <c r="M16" i="18" s="1"/>
  <c r="M35" i="12" s="1"/>
  <c r="N9" i="9"/>
  <c r="N11" i="9" s="1"/>
  <c r="L9" i="9"/>
  <c r="J7" i="18" s="1"/>
  <c r="J34" i="12" s="1"/>
  <c r="K9" i="9"/>
  <c r="K11" i="9" s="1"/>
  <c r="M27" i="9"/>
  <c r="M29" i="9" s="1"/>
  <c r="N36" i="9"/>
  <c r="L34" i="18" s="1"/>
  <c r="L37" i="12" s="1"/>
  <c r="M11" i="9"/>
  <c r="O11" i="9"/>
  <c r="K7" i="18"/>
  <c r="K34" i="12" s="1"/>
  <c r="L27" i="9"/>
  <c r="J25" i="18" s="1"/>
  <c r="J36" i="12" s="1"/>
  <c r="M6" i="18"/>
  <c r="M36" i="9"/>
  <c r="O36" i="9"/>
  <c r="O27" i="9"/>
  <c r="M25" i="18" s="1"/>
  <c r="M36" i="12" s="1"/>
  <c r="K38" i="9"/>
  <c r="N27" i="9"/>
  <c r="L25" i="18" s="1"/>
  <c r="L36" i="12" s="1"/>
  <c r="N28" i="9"/>
  <c r="L24" i="18" s="1"/>
  <c r="K19" i="9"/>
  <c r="I15" i="18" s="1"/>
  <c r="K18" i="9"/>
  <c r="I16" i="18" s="1"/>
  <c r="I35" i="12" s="1"/>
  <c r="O28" i="9"/>
  <c r="K27" i="9"/>
  <c r="I25" i="18" s="1"/>
  <c r="I36" i="12" s="1"/>
  <c r="N20" i="9"/>
  <c r="K28" i="9"/>
  <c r="I24" i="18" s="1"/>
  <c r="L37" i="9"/>
  <c r="L18" i="9"/>
  <c r="J16" i="18" s="1"/>
  <c r="J35" i="12" s="1"/>
  <c r="L19" i="9"/>
  <c r="J15" i="18" s="1"/>
  <c r="M18" i="9"/>
  <c r="L11" i="9" l="1"/>
  <c r="O20" i="9"/>
  <c r="K25" i="18"/>
  <c r="K36" i="12" s="1"/>
  <c r="N36" i="12" s="1"/>
  <c r="N38" i="9"/>
  <c r="L29" i="9"/>
  <c r="I42" i="18"/>
  <c r="J38" i="12"/>
  <c r="P10" i="9"/>
  <c r="M38" i="9"/>
  <c r="K34" i="18"/>
  <c r="K37" i="12" s="1"/>
  <c r="P11" i="9"/>
  <c r="I7" i="18"/>
  <c r="O29" i="9"/>
  <c r="M24" i="18"/>
  <c r="O38" i="9"/>
  <c r="M34" i="18"/>
  <c r="M37" i="12" s="1"/>
  <c r="M38" i="12" s="1"/>
  <c r="P37" i="9"/>
  <c r="J33" i="18"/>
  <c r="M20" i="9"/>
  <c r="K16" i="18"/>
  <c r="K35" i="12" s="1"/>
  <c r="N35" i="12" s="1"/>
  <c r="L7" i="18"/>
  <c r="L34" i="12" s="1"/>
  <c r="L38" i="12" s="1"/>
  <c r="L38" i="9"/>
  <c r="P36" i="9"/>
  <c r="P27" i="9"/>
  <c r="L20" i="9"/>
  <c r="K20" i="9"/>
  <c r="P9" i="9"/>
  <c r="K29" i="9"/>
  <c r="N29" i="9"/>
  <c r="P18" i="9"/>
  <c r="P28" i="9"/>
  <c r="P19" i="9"/>
  <c r="J10" i="6"/>
  <c r="I10" i="6"/>
  <c r="H10" i="6"/>
  <c r="G10" i="6"/>
  <c r="F10" i="6"/>
  <c r="J9" i="6"/>
  <c r="I9" i="6"/>
  <c r="H9" i="6"/>
  <c r="G9" i="6"/>
  <c r="F9" i="6"/>
  <c r="I34" i="12" l="1"/>
  <c r="N34" i="12" s="1"/>
  <c r="N7" i="18"/>
  <c r="P20" i="9"/>
  <c r="P38" i="9"/>
  <c r="K38" i="12"/>
  <c r="N37" i="12"/>
  <c r="P29" i="9"/>
  <c r="K38" i="18"/>
  <c r="M29" i="18"/>
  <c r="K29" i="18"/>
  <c r="M20" i="18"/>
  <c r="J20" i="18"/>
  <c r="I38" i="12" l="1"/>
  <c r="N38" i="12"/>
  <c r="J29" i="18"/>
  <c r="K20" i="18"/>
  <c r="L20" i="18"/>
  <c r="I29" i="18"/>
  <c r="L38" i="18"/>
  <c r="L11" i="18"/>
  <c r="J11" i="18"/>
  <c r="I20" i="18"/>
  <c r="L29" i="18"/>
  <c r="J38" i="18"/>
  <c r="M38" i="18"/>
  <c r="M35" i="18"/>
  <c r="M37" i="18" l="1"/>
  <c r="M25" i="12" s="1"/>
  <c r="M29" i="12" s="1"/>
  <c r="L35" i="18"/>
  <c r="L37" i="18" s="1"/>
  <c r="L25" i="12" s="1"/>
  <c r="L29" i="12" s="1"/>
  <c r="N6" i="18"/>
  <c r="I43" i="18"/>
  <c r="I8" i="18"/>
  <c r="M11" i="18"/>
  <c r="K8" i="18"/>
  <c r="L42" i="18"/>
  <c r="L8" i="18"/>
  <c r="L10" i="18" s="1"/>
  <c r="L4" i="12" s="1"/>
  <c r="L8" i="12" s="1"/>
  <c r="J35" i="18"/>
  <c r="J37" i="18" s="1"/>
  <c r="J25" i="12" s="1"/>
  <c r="J29" i="12" s="1"/>
  <c r="I26" i="18"/>
  <c r="I28" i="18" s="1"/>
  <c r="I18" i="12" s="1"/>
  <c r="I22" i="12" s="1"/>
  <c r="N24" i="18"/>
  <c r="I38" i="18"/>
  <c r="J42" i="18"/>
  <c r="K35" i="18"/>
  <c r="K37" i="18" s="1"/>
  <c r="K25" i="12" s="1"/>
  <c r="K29" i="12" s="1"/>
  <c r="M42" i="18"/>
  <c r="M8" i="18"/>
  <c r="K17" i="18"/>
  <c r="K19" i="18" s="1"/>
  <c r="K11" i="12" s="1"/>
  <c r="K15" i="12" s="1"/>
  <c r="I35" i="18"/>
  <c r="N33" i="18"/>
  <c r="K11" i="18"/>
  <c r="M17" i="18"/>
  <c r="M19" i="18" s="1"/>
  <c r="M11" i="12" s="1"/>
  <c r="M15" i="12" s="1"/>
  <c r="I4" i="12" l="1"/>
  <c r="I8" i="12" s="1"/>
  <c r="J5" i="6"/>
  <c r="M42" i="12"/>
  <c r="K44" i="12"/>
  <c r="H7" i="6"/>
  <c r="I7" i="6"/>
  <c r="L44" i="12"/>
  <c r="G7" i="6"/>
  <c r="J44" i="12"/>
  <c r="I4" i="6"/>
  <c r="L41" i="12"/>
  <c r="H5" i="6"/>
  <c r="K42" i="12"/>
  <c r="M10" i="18"/>
  <c r="M4" i="12" s="1"/>
  <c r="M8" i="12" s="1"/>
  <c r="I43" i="12"/>
  <c r="F6" i="6"/>
  <c r="J7" i="6"/>
  <c r="M44" i="12"/>
  <c r="M43" i="18"/>
  <c r="M44" i="18" s="1"/>
  <c r="I37" i="18"/>
  <c r="I25" i="12" s="1"/>
  <c r="I29" i="12" s="1"/>
  <c r="N8" i="18"/>
  <c r="K42" i="18"/>
  <c r="D15" i="12"/>
  <c r="L26" i="18"/>
  <c r="L28" i="18" s="1"/>
  <c r="L18" i="12" s="1"/>
  <c r="L22" i="12" s="1"/>
  <c r="M26" i="18"/>
  <c r="M28" i="18" s="1"/>
  <c r="M18" i="12" s="1"/>
  <c r="M22" i="12" s="1"/>
  <c r="J8" i="18"/>
  <c r="J10" i="18" s="1"/>
  <c r="J4" i="12" s="1"/>
  <c r="J8" i="12" s="1"/>
  <c r="N34" i="18"/>
  <c r="I17" i="18"/>
  <c r="I19" i="18" s="1"/>
  <c r="I11" i="12" s="1"/>
  <c r="I15" i="12" s="1"/>
  <c r="N15" i="18"/>
  <c r="J43" i="18"/>
  <c r="J44" i="18" s="1"/>
  <c r="K10" i="18"/>
  <c r="D8" i="12"/>
  <c r="F4" i="6" l="1"/>
  <c r="I41" i="12"/>
  <c r="C38" i="12"/>
  <c r="D38" i="12"/>
  <c r="C22" i="12"/>
  <c r="E22" i="12"/>
  <c r="E43" i="12" s="1"/>
  <c r="G4" i="6"/>
  <c r="J41" i="12"/>
  <c r="I6" i="6"/>
  <c r="L43" i="12"/>
  <c r="M43" i="12"/>
  <c r="J6" i="6"/>
  <c r="F7" i="6"/>
  <c r="I44" i="12"/>
  <c r="N44" i="12" s="1"/>
  <c r="J4" i="6"/>
  <c r="M41" i="12"/>
  <c r="N10" i="18"/>
  <c r="N11" i="18" s="1"/>
  <c r="K4" i="12"/>
  <c r="K8" i="12" s="1"/>
  <c r="F5" i="6"/>
  <c r="I42" i="12"/>
  <c r="N37" i="18"/>
  <c r="I44" i="18"/>
  <c r="N42" i="18"/>
  <c r="L43" i="18"/>
  <c r="L44" i="18" s="1"/>
  <c r="L17" i="18"/>
  <c r="L19" i="18" s="1"/>
  <c r="L11" i="12" s="1"/>
  <c r="L15" i="12" s="1"/>
  <c r="G35" i="12"/>
  <c r="N25" i="18"/>
  <c r="N26" i="18" s="1"/>
  <c r="J26" i="18"/>
  <c r="J28" i="18" s="1"/>
  <c r="N35" i="18"/>
  <c r="N16" i="18"/>
  <c r="N17" i="18" s="1"/>
  <c r="J17" i="18"/>
  <c r="J19" i="18" s="1"/>
  <c r="J11" i="12" s="1"/>
  <c r="J15" i="12" s="1"/>
  <c r="K26" i="18"/>
  <c r="K28" i="18" s="1"/>
  <c r="K18" i="12" s="1"/>
  <c r="K22" i="12" s="1"/>
  <c r="K43" i="18"/>
  <c r="E15" i="12"/>
  <c r="D41" i="12"/>
  <c r="D42" i="12"/>
  <c r="G34" i="12"/>
  <c r="D22" i="12"/>
  <c r="C15" i="12"/>
  <c r="E29" i="12"/>
  <c r="C29" i="12"/>
  <c r="F29" i="12"/>
  <c r="F8" i="12"/>
  <c r="D29" i="12"/>
  <c r="C8" i="12"/>
  <c r="E8" i="12"/>
  <c r="F38" i="12"/>
  <c r="E38" i="12"/>
  <c r="B38" i="12"/>
  <c r="B41" i="12"/>
  <c r="G37" i="12"/>
  <c r="G36" i="12"/>
  <c r="M45" i="12" l="1"/>
  <c r="M48" i="12" s="1"/>
  <c r="I45" i="12"/>
  <c r="I48" i="12" s="1"/>
  <c r="N19" i="18"/>
  <c r="N20" i="18" s="1"/>
  <c r="N28" i="18"/>
  <c r="N29" i="18" s="1"/>
  <c r="J18" i="12"/>
  <c r="J22" i="12" s="1"/>
  <c r="G5" i="6"/>
  <c r="J42" i="12"/>
  <c r="H4" i="6"/>
  <c r="K41" i="12"/>
  <c r="H6" i="6"/>
  <c r="K43" i="12"/>
  <c r="N38" i="18"/>
  <c r="I5" i="6"/>
  <c r="L42" i="12"/>
  <c r="L45" i="12" s="1"/>
  <c r="L48" i="12" s="1"/>
  <c r="B42" i="12"/>
  <c r="K44" i="18"/>
  <c r="N43" i="18"/>
  <c r="N44" i="18" s="1"/>
  <c r="B44" i="12"/>
  <c r="C41" i="12"/>
  <c r="C44" i="12"/>
  <c r="E42" i="12"/>
  <c r="D43" i="12"/>
  <c r="D44" i="12"/>
  <c r="C43" i="12"/>
  <c r="B43" i="12"/>
  <c r="E41" i="12"/>
  <c r="F41" i="12"/>
  <c r="E44" i="12"/>
  <c r="F44" i="12"/>
  <c r="C42" i="12"/>
  <c r="F15" i="12"/>
  <c r="F22" i="12"/>
  <c r="G38" i="12"/>
  <c r="N42" i="12" l="1"/>
  <c r="K45" i="12"/>
  <c r="K48" i="12" s="1"/>
  <c r="N41" i="12"/>
  <c r="G6" i="6"/>
  <c r="J43" i="12"/>
  <c r="N43" i="12" s="1"/>
  <c r="E45" i="12"/>
  <c r="E48" i="12" s="1"/>
  <c r="B45" i="12"/>
  <c r="B48" i="12" s="1"/>
  <c r="D45" i="12"/>
  <c r="D48" i="12" s="1"/>
  <c r="G44" i="12"/>
  <c r="C45" i="12"/>
  <c r="C48" i="12" s="1"/>
  <c r="G41" i="12"/>
  <c r="F43" i="12"/>
  <c r="G43" i="12" s="1"/>
  <c r="F42" i="12"/>
  <c r="G42" i="12" s="1"/>
  <c r="N45" i="12" l="1"/>
  <c r="N48" i="12" s="1"/>
  <c r="J45" i="12"/>
  <c r="J48" i="12" s="1"/>
  <c r="F45" i="12"/>
  <c r="F48" i="12" s="1"/>
  <c r="G45" i="12"/>
  <c r="G48" i="12" s="1"/>
</calcChain>
</file>

<file path=xl/sharedStrings.xml><?xml version="1.0" encoding="utf-8"?>
<sst xmlns="http://schemas.openxmlformats.org/spreadsheetml/2006/main" count="470" uniqueCount="189">
  <si>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</si>
  <si>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</si>
  <si>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</si>
  <si>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</si>
  <si>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Draft determination</t>
  </si>
  <si>
    <t>(a) Opex as percentage of totex</t>
  </si>
  <si>
    <t>(b) Total opex</t>
  </si>
  <si>
    <t>(c) Totex</t>
  </si>
  <si>
    <t>(d) Draft determination natural rate</t>
  </si>
  <si>
    <t>(e) PAYG as a percentage of opex rate</t>
  </si>
  <si>
    <t>(a) = (b) / (c)</t>
  </si>
  <si>
    <t>(e) = (d) / (a)</t>
  </si>
  <si>
    <t>Final determination</t>
  </si>
  <si>
    <t xml:space="preserve">(f) Opex as percentage of totex </t>
  </si>
  <si>
    <t>(g) Total opex</t>
  </si>
  <si>
    <t>(h) Totex</t>
  </si>
  <si>
    <t xml:space="preserve">(i) PAYG as a percentage of opex rate </t>
  </si>
  <si>
    <t xml:space="preserve">(j) Final determination natural rate </t>
  </si>
  <si>
    <t xml:space="preserve">(f) = (g) / (h) </t>
  </si>
  <si>
    <t>(i) = (e)</t>
  </si>
  <si>
    <t xml:space="preserve">(j) = (f) * (i)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</si>
  <si>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</si>
  <si>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</si>
  <si>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</si>
  <si>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</si>
  <si>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</si>
  <si>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</si>
  <si>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</si>
  <si>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</si>
  <si>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</si>
  <si>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PAYG Rates</t>
  </si>
  <si>
    <t>Ofwat - DD</t>
  </si>
  <si>
    <t>Ofwat - FD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</si>
  <si>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</si>
  <si>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</si>
  <si>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</si>
  <si>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</si>
  <si>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</si>
  <si>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</si>
  <si>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</si>
  <si>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</si>
  <si>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</si>
  <si>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Other interventions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</si>
  <si>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</si>
  <si>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</si>
  <si>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</si>
  <si>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</si>
  <si>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</si>
  <si>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Other interventions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</si>
  <si>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</si>
  <si>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</si>
  <si>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</si>
  <si>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</si>
  <si>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</si>
  <si>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Other interventions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</si>
  <si>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</si>
  <si>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</si>
  <si>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</si>
  <si>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</si>
  <si>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</si>
  <si>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Other interventions ~ bioresources</t>
  </si>
  <si>
    <t>Total PAYG rate - bioresources</t>
  </si>
  <si>
    <t>Totex</t>
  </si>
  <si>
    <t>2020-2025</t>
  </si>
  <si>
    <t>Water resources</t>
  </si>
  <si>
    <t>Water network plus</t>
  </si>
  <si>
    <t>Wastewater network plus</t>
  </si>
  <si>
    <t>Bioresources</t>
  </si>
  <si>
    <t>Total totex</t>
  </si>
  <si>
    <t>PAYG revenue</t>
  </si>
  <si>
    <t>Total PAYG revenue</t>
  </si>
  <si>
    <t>Average PAYG - %</t>
  </si>
  <si>
    <t>Pr19FMTotex_for_PAYG</t>
  </si>
  <si>
    <t>Acronym</t>
  </si>
  <si>
    <t>Reference</t>
  </si>
  <si>
    <t>Item description</t>
  </si>
  <si>
    <t>Unit</t>
  </si>
  <si>
    <t>Model</t>
  </si>
  <si>
    <t>Price Review 2019</t>
  </si>
  <si>
    <t>PR19 Run 8: Final Determinations</t>
  </si>
  <si>
    <t>Latest</t>
  </si>
  <si>
    <t>ANH</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</si>
  <si>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</si>
  <si>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</si>
  <si>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</si>
  <si>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</si>
  <si>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</si>
  <si>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</si>
  <si>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</si>
  <si>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</si>
  <si>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</si>
  <si>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</si>
  <si>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</si>
  <si>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</si>
  <si>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</si>
  <si>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</si>
  <si>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</si>
  <si>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</si>
  <si>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</si>
  <si>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PR19GC0061</t>
  </si>
  <si>
    <t>WN - Grants and contributions net of income offset - capital expenditure - price control - real</t>
  </si>
  <si>
    <t>PR19GC0002</t>
  </si>
  <si>
    <t>WN - Grants and contributions - capital expenditure - non price control - real</t>
  </si>
  <si>
    <t>PR19GC0063</t>
  </si>
  <si>
    <t>WN - Grants and contributions net of income offset - operational expenditure - price control - real</t>
  </si>
  <si>
    <t>PR19GC0004</t>
  </si>
  <si>
    <t>WN - Grants and contributions - operational expenditure - non price control - real</t>
  </si>
  <si>
    <t>PR19GC0065</t>
  </si>
  <si>
    <t>WR - Grants and contributions net of income offset - capital expenditure - price control - real</t>
  </si>
  <si>
    <t>PR19GC0006</t>
  </si>
  <si>
    <t>WR - Grants and contributions - capital expenditure - non price control - real</t>
  </si>
  <si>
    <t>PR19GC0067</t>
  </si>
  <si>
    <t>WR - Grants and contributions net of income offset - operational expenditure - price control - real</t>
  </si>
  <si>
    <t>PR19GC0008</t>
  </si>
  <si>
    <t>WR - Grants and contributions - operational expenditure - non price control - real</t>
  </si>
  <si>
    <t>PR19GC0069</t>
  </si>
  <si>
    <t>WWN - Grants and contributions net of income offset - capital expenditure - price control - real</t>
  </si>
  <si>
    <t>PR19GC0010</t>
  </si>
  <si>
    <t>WWN - Grants and contributions - capital expenditure - non price control - real</t>
  </si>
  <si>
    <t>PR19GC0071</t>
  </si>
  <si>
    <t>WWN - Grants and contributions net of income offset - operational expenditure - price control - real</t>
  </si>
  <si>
    <t>PR19GC0012</t>
  </si>
  <si>
    <t>WWN - Grants and contributions - operational expenditure - non price control - real</t>
  </si>
  <si>
    <t>WR - Grants and contributions - operational expenditure - price control - real</t>
  </si>
  <si>
    <t>Water resources Net Opex</t>
  </si>
  <si>
    <t>WR - Grants and contributions - capital expenditure - price control - real</t>
  </si>
  <si>
    <t>Water resources Net Capex</t>
  </si>
  <si>
    <t>Water Network</t>
  </si>
  <si>
    <t>WN - Grants and contributions - operational expenditure - price control - real</t>
  </si>
  <si>
    <t>Water network Net Opex</t>
  </si>
  <si>
    <t>WN - Grants and contributions - capital expenditure - price control - real</t>
  </si>
  <si>
    <t>Water network Net Capex</t>
  </si>
  <si>
    <t>Wastewater Network</t>
  </si>
  <si>
    <t>WWN - Grants and contributions - operational expenditure - price control - real</t>
  </si>
  <si>
    <t>WWN - Grants and contributions - capital expenditure - price control - real</t>
  </si>
  <si>
    <t>Wastewater network Net Capex</t>
  </si>
  <si>
    <t>Bioresources Net Opex</t>
  </si>
  <si>
    <t>Bioresources Net Capex</t>
  </si>
  <si>
    <t>Draft determination totex</t>
  </si>
  <si>
    <t>Final determination totex</t>
  </si>
  <si>
    <t>Water totex</t>
  </si>
  <si>
    <t>Total</t>
  </si>
  <si>
    <t>Water resources operating expenditure (amount for totex CR) (post override) - real</t>
  </si>
  <si>
    <t>Capital Expenditure (excluding Atypical expenditure) - Total gross capital expenditure - Water resources</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</si>
  <si>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</si>
  <si>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</si>
  <si>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</si>
  <si>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</si>
  <si>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</si>
  <si>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</si>
  <si>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</si>
  <si>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</si>
  <si>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</si>
  <si>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</si>
  <si>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Wastewater totex</t>
  </si>
  <si>
    <t>Wastewater network operating expenditure (amount for totex CR) (post override) - WWN - real</t>
  </si>
  <si>
    <t>Total gross capital expenditure - WWN - real</t>
  </si>
  <si>
    <t>Wastewater network plus capex grants and contributions</t>
  </si>
  <si>
    <t>Wastewater network plus opex grants and contributions</t>
  </si>
  <si>
    <t>Bio resources totex</t>
  </si>
  <si>
    <t>Bio resources operating expenditure (amount for totex CR) (post override) - real</t>
  </si>
  <si>
    <t>Total gross capital expenditure - BR - real</t>
  </si>
  <si>
    <t>Bioresources capex grants and contributions</t>
  </si>
  <si>
    <t>Bioresources opex grants and contributions</t>
  </si>
  <si>
    <t>PAYG - Water Resources</t>
  </si>
  <si>
    <t>Total Opex</t>
  </si>
  <si>
    <t>Opex as a percentage of totex</t>
  </si>
  <si>
    <t>Draft determination natural rate</t>
  </si>
  <si>
    <t>PAYG as a percentage of opex rate</t>
  </si>
  <si>
    <t>PAYG - Water Network Plus</t>
  </si>
  <si>
    <t>PAYG - Wastewater Network Plus</t>
  </si>
  <si>
    <t>PAYG - Bioresources</t>
  </si>
  <si>
    <t>2020-25</t>
  </si>
  <si>
    <t>C_WR40019</t>
  </si>
  <si>
    <t>%</t>
  </si>
  <si>
    <t>C_WN40019</t>
  </si>
  <si>
    <t>C_WWN60019</t>
  </si>
  <si>
    <t>C_BR50019</t>
  </si>
  <si>
    <t>Total PAYG rate ~ bio resources</t>
  </si>
  <si>
    <t>C_DMMY60019</t>
  </si>
  <si>
    <t xml:space="preserve">Total PAYG rate ~ dummy </t>
  </si>
  <si>
    <t>PR19QA_RR002_OUT_1</t>
  </si>
  <si>
    <t>Date &amp; Time for Model PR19 RR002 Pay as you go (PAYG)</t>
  </si>
  <si>
    <t>text</t>
  </si>
  <si>
    <t>PR19QA_RR002_OUT_2</t>
  </si>
  <si>
    <t>Name &amp; Path of Model PR19 RR002 Pay as you go (PAYG)</t>
  </si>
  <si>
    <t>C_DUMMYCAPEXFM_PR19FM008</t>
  </si>
  <si>
    <t>Dummy - profiled total capex</t>
  </si>
  <si>
    <t>PAYG_OUT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</si>
</sst>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s>
  <fonts count="33"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sz val="9"/>
      <name val="Arial"/>
      <family val="2"/>
    </font>
    <font>
      <sz val="11"/>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1"/>
      <color rgb="FF0000FF"/>
      <name val="Arial"/>
      <family val="2"/>
    </font>
    <font>
      <sz val="12"/>
      <color rgb="FF0078C9"/>
      <name val="Franklin Gothic Demi"/>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14">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003892"/>
        <bgColor indexed="64"/>
      </patternFill>
    </fill>
    <fill>
      <patternFill patternType="solid">
        <fgColor theme="4" tint="0.79998168889431442"/>
        <bgColor indexed="64"/>
      </patternFill>
    </fill>
    <fill>
      <patternFill patternType="solid">
        <fgColor theme="5" tint="0.59999389629810485"/>
        <bgColor indexed="64"/>
      </patternFill>
    </fill>
  </fills>
  <borders count="46">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medium">
        <color rgb="FF857362"/>
      </left>
      <right/>
      <top style="thin">
        <color rgb="FF857362"/>
      </top>
      <bottom style="medium">
        <color rgb="FF857362"/>
      </bottom>
      <diagonal/>
    </border>
    <border>
      <left style="medium">
        <color rgb="FF857362"/>
      </left>
      <right style="thin">
        <color rgb="FF857362"/>
      </right>
      <top style="thin">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857362"/>
      </left>
      <right/>
      <top/>
      <bottom style="thin">
        <color rgb="FF8573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5" borderId="0" applyBorder="0"/>
    <xf numFmtId="0" fontId="9" fillId="9" borderId="10">
      <alignment horizontal="right" vertical="center" wrapText="1"/>
    </xf>
    <xf numFmtId="0" fontId="10" fillId="0" borderId="0"/>
    <xf numFmtId="0" fontId="10" fillId="0" borderId="0"/>
    <xf numFmtId="0" fontId="1" fillId="0" borderId="0"/>
    <xf numFmtId="165" fontId="10" fillId="0" borderId="0" applyFont="0" applyFill="0" applyBorder="0" applyProtection="0">
      <alignment vertical="top"/>
    </xf>
    <xf numFmtId="0" fontId="1" fillId="0" borderId="0"/>
  </cellStyleXfs>
  <cellXfs count="118">
    <xf numFmtId="0" fontId="0" fillId="0" borderId="0" xfId="0"/>
    <xf numFmtId="0" fontId="0" fillId="3" borderId="0" xfId="0" applyFill="1" applyAlignment="1">
      <alignment vertical="top"/>
    </xf>
    <xf numFmtId="0" fontId="14" fillId="0" borderId="0" xfId="0" applyFont="1"/>
    <xf numFmtId="0" fontId="3" fillId="2" borderId="0" xfId="3" applyFont="1" applyFill="1" applyAlignment="1">
      <alignment vertical="center"/>
    </xf>
    <xf numFmtId="0" fontId="4" fillId="3" borderId="0" xfId="3" applyFont="1" applyFill="1" applyAlignment="1">
      <alignment vertical="center"/>
    </xf>
    <xf numFmtId="164" fontId="4" fillId="3" borderId="0" xfId="1" applyNumberFormat="1" applyFont="1" applyFill="1" applyAlignment="1">
      <alignment vertical="center"/>
    </xf>
    <xf numFmtId="0" fontId="5" fillId="4" borderId="4" xfId="3" applyFont="1" applyFill="1" applyBorder="1" applyAlignment="1">
      <alignment horizontal="left" vertical="center"/>
    </xf>
    <xf numFmtId="164" fontId="5" fillId="4" borderId="1"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0" fontId="7" fillId="0" borderId="5" xfId="3" applyFont="1" applyBorder="1" applyAlignment="1">
      <alignment horizontal="left" vertical="center"/>
    </xf>
    <xf numFmtId="0" fontId="7" fillId="0" borderId="12" xfId="3" applyFont="1" applyBorder="1" applyAlignment="1">
      <alignment horizontal="left" vertical="center"/>
    </xf>
    <xf numFmtId="0" fontId="4" fillId="3" borderId="0" xfId="3" applyFont="1" applyFill="1" applyAlignment="1">
      <alignment horizontal="left" vertical="center"/>
    </xf>
    <xf numFmtId="164" fontId="0" fillId="0" borderId="0" xfId="1" applyNumberFormat="1" applyFont="1"/>
    <xf numFmtId="0" fontId="11" fillId="4" borderId="4" xfId="3" applyFont="1" applyFill="1" applyBorder="1" applyAlignment="1">
      <alignment horizontal="left" vertical="center"/>
    </xf>
    <xf numFmtId="0" fontId="5" fillId="4" borderId="3" xfId="3" applyFont="1" applyFill="1" applyBorder="1" applyAlignment="1">
      <alignment vertical="center"/>
    </xf>
    <xf numFmtId="0" fontId="8" fillId="0" borderId="5" xfId="3" applyFont="1" applyBorder="1" applyAlignment="1">
      <alignment vertical="center"/>
    </xf>
    <xf numFmtId="164" fontId="7" fillId="6" borderId="18" xfId="1" applyNumberFormat="1" applyFont="1" applyFill="1" applyBorder="1" applyAlignment="1" applyProtection="1">
      <alignment vertical="center"/>
      <protection locked="0"/>
    </xf>
    <xf numFmtId="164" fontId="7" fillId="6" borderId="7" xfId="1" applyNumberFormat="1" applyFont="1" applyFill="1" applyBorder="1" applyAlignment="1" applyProtection="1">
      <alignment vertical="center"/>
      <protection locked="0"/>
    </xf>
    <xf numFmtId="0" fontId="16" fillId="3" borderId="0" xfId="0" applyFont="1" applyFill="1" applyAlignment="1">
      <alignment vertical="top"/>
    </xf>
    <xf numFmtId="0" fontId="17" fillId="3" borderId="0" xfId="0" applyFont="1" applyFill="1" applyAlignment="1">
      <alignment vertical="top"/>
    </xf>
    <xf numFmtId="0" fontId="8" fillId="0" borderId="15" xfId="3" applyFont="1" applyBorder="1" applyAlignment="1">
      <alignment vertical="center"/>
    </xf>
    <xf numFmtId="10" fontId="7" fillId="8" borderId="19" xfId="2" applyNumberFormat="1" applyFont="1" applyFill="1" applyBorder="1" applyAlignment="1">
      <alignment vertical="center"/>
    </xf>
    <xf numFmtId="10" fontId="7" fillId="8" borderId="14" xfId="2" applyNumberFormat="1" applyFont="1" applyFill="1" applyBorder="1" applyAlignment="1">
      <alignment vertical="center"/>
    </xf>
    <xf numFmtId="0" fontId="18" fillId="0" borderId="0" xfId="3" applyFont="1" applyAlignment="1">
      <alignment vertical="center"/>
    </xf>
    <xf numFmtId="10" fontId="19" fillId="3" borderId="0" xfId="2" applyNumberFormat="1" applyFont="1" applyFill="1" applyAlignment="1">
      <alignment vertical="center"/>
    </xf>
    <xf numFmtId="0" fontId="20" fillId="0" borderId="8" xfId="3" applyFont="1" applyBorder="1" applyAlignment="1">
      <alignment vertical="center"/>
    </xf>
    <xf numFmtId="10" fontId="22" fillId="3" borderId="6" xfId="2" applyNumberFormat="1" applyFont="1" applyFill="1" applyBorder="1" applyAlignment="1">
      <alignment vertical="center"/>
    </xf>
    <xf numFmtId="10" fontId="22" fillId="3" borderId="7" xfId="2" applyNumberFormat="1" applyFont="1" applyFill="1" applyBorder="1" applyAlignment="1">
      <alignment vertical="center"/>
    </xf>
    <xf numFmtId="0" fontId="20" fillId="0" borderId="12" xfId="3" applyFont="1" applyBorder="1" applyAlignment="1">
      <alignment vertical="center"/>
    </xf>
    <xf numFmtId="10" fontId="21" fillId="3" borderId="13" xfId="2" applyNumberFormat="1" applyFont="1" applyFill="1" applyBorder="1" applyAlignment="1">
      <alignment vertical="center"/>
    </xf>
    <xf numFmtId="10" fontId="21" fillId="3" borderId="14" xfId="2" applyNumberFormat="1" applyFont="1" applyFill="1" applyBorder="1" applyAlignment="1">
      <alignment vertical="center"/>
    </xf>
    <xf numFmtId="10" fontId="23" fillId="3" borderId="0" xfId="2" applyNumberFormat="1" applyFont="1" applyFill="1" applyBorder="1" applyAlignment="1">
      <alignment vertical="center"/>
    </xf>
    <xf numFmtId="0" fontId="8" fillId="3" borderId="0" xfId="3" applyFont="1" applyFill="1" applyAlignment="1">
      <alignment vertical="center"/>
    </xf>
    <xf numFmtId="0" fontId="2" fillId="0" borderId="0" xfId="0" applyFont="1"/>
    <xf numFmtId="1" fontId="9" fillId="0" borderId="20" xfId="0" applyNumberFormat="1" applyFont="1" applyBorder="1" applyAlignment="1">
      <alignment horizontal="center" vertical="top"/>
    </xf>
    <xf numFmtId="0" fontId="9" fillId="0" borderId="0" xfId="0" applyFont="1" applyAlignment="1">
      <alignment horizontal="center"/>
    </xf>
    <xf numFmtId="0" fontId="24" fillId="0" borderId="0" xfId="7" applyFont="1" applyAlignment="1" applyProtection="1"/>
    <xf numFmtId="0" fontId="24" fillId="11" borderId="0" xfId="7" applyFont="1" applyFill="1" applyAlignment="1"/>
    <xf numFmtId="0" fontId="9" fillId="0" borderId="20" xfId="0" applyFont="1" applyBorder="1" applyAlignment="1">
      <alignment horizontal="center"/>
    </xf>
    <xf numFmtId="0" fontId="25" fillId="11" borderId="0" xfId="7" applyFont="1" applyFill="1" applyAlignment="1"/>
    <xf numFmtId="0" fontId="24" fillId="0" borderId="0" xfId="7" applyFont="1" applyAlignment="1"/>
    <xf numFmtId="0" fontId="10" fillId="0" borderId="0" xfId="7" applyAlignment="1"/>
    <xf numFmtId="0" fontId="9" fillId="0" borderId="0" xfId="0" applyFont="1" applyBorder="1" applyAlignment="1">
      <alignment horizontal="center"/>
    </xf>
    <xf numFmtId="0" fontId="9" fillId="0" borderId="0" xfId="7" applyFont="1" applyAlignment="1" applyProtection="1"/>
    <xf numFmtId="0" fontId="9" fillId="11" borderId="0" xfId="7" applyFont="1" applyFill="1" applyAlignment="1"/>
    <xf numFmtId="0" fontId="26" fillId="11" borderId="0" xfId="7" applyFont="1" applyFill="1" applyAlignment="1"/>
    <xf numFmtId="166" fontId="26" fillId="0" borderId="0" xfId="10" applyNumberFormat="1" applyFont="1" applyAlignment="1">
      <alignment horizontal="center" vertical="top"/>
    </xf>
    <xf numFmtId="167" fontId="10" fillId="0" borderId="0" xfId="0" applyNumberFormat="1" applyFont="1" applyAlignment="1">
      <alignment vertical="top"/>
    </xf>
    <xf numFmtId="166" fontId="10" fillId="0" borderId="0" xfId="10" applyNumberFormat="1" applyFont="1" applyAlignment="1">
      <alignment horizontal="center" vertical="top"/>
    </xf>
    <xf numFmtId="166" fontId="25" fillId="0" borderId="0" xfId="10" applyNumberFormat="1" applyFont="1" applyAlignment="1">
      <alignment horizontal="center" vertical="top"/>
    </xf>
    <xf numFmtId="0" fontId="10" fillId="0" borderId="0" xfId="7" applyAlignment="1" applyProtection="1"/>
    <xf numFmtId="0" fontId="10" fillId="0" borderId="0" xfId="0" applyFont="1" applyAlignment="1">
      <alignment vertical="top"/>
    </xf>
    <xf numFmtId="0" fontId="10" fillId="0" borderId="0" xfId="11" applyFont="1" applyFill="1" applyBorder="1" applyAlignment="1">
      <alignment vertical="top"/>
    </xf>
    <xf numFmtId="0" fontId="27" fillId="0" borderId="0" xfId="0" applyFont="1"/>
    <xf numFmtId="168" fontId="0" fillId="0" borderId="0" xfId="0" applyNumberFormat="1"/>
    <xf numFmtId="169" fontId="0" fillId="0" borderId="0" xfId="0" applyNumberFormat="1"/>
    <xf numFmtId="1" fontId="9" fillId="0" borderId="0" xfId="0" applyNumberFormat="1" applyFont="1" applyBorder="1" applyAlignment="1">
      <alignment horizontal="center" vertical="top"/>
    </xf>
    <xf numFmtId="166" fontId="10" fillId="0" borderId="21" xfId="10" applyNumberFormat="1" applyFont="1" applyBorder="1" applyAlignment="1">
      <alignment horizontal="center" vertical="top"/>
    </xf>
    <xf numFmtId="166" fontId="10" fillId="0" borderId="22" xfId="10" applyNumberFormat="1" applyFont="1" applyBorder="1" applyAlignment="1">
      <alignment horizontal="center" vertical="top"/>
    </xf>
    <xf numFmtId="166" fontId="10" fillId="0" borderId="23" xfId="10" applyNumberFormat="1" applyFont="1" applyBorder="1" applyAlignment="1">
      <alignment horizontal="center" vertical="top"/>
    </xf>
    <xf numFmtId="0" fontId="7" fillId="0" borderId="24" xfId="3" applyFont="1" applyBorder="1" applyAlignment="1">
      <alignment horizontal="left" vertical="center"/>
    </xf>
    <xf numFmtId="0" fontId="7" fillId="0" borderId="16" xfId="3" applyFont="1" applyBorder="1" applyAlignment="1">
      <alignment horizontal="left" vertical="center"/>
    </xf>
    <xf numFmtId="10" fontId="6" fillId="13" borderId="40" xfId="2" applyNumberFormat="1" applyFont="1" applyFill="1" applyBorder="1" applyAlignment="1">
      <alignment horizontal="center"/>
    </xf>
    <xf numFmtId="10" fontId="6" fillId="13" borderId="41" xfId="2" applyNumberFormat="1" applyFont="1" applyFill="1" applyBorder="1" applyAlignment="1">
      <alignment horizontal="center"/>
    </xf>
    <xf numFmtId="10" fontId="6" fillId="13" borderId="25" xfId="2" applyNumberFormat="1" applyFont="1" applyFill="1" applyBorder="1" applyAlignment="1">
      <alignment horizontal="center"/>
    </xf>
    <xf numFmtId="43" fontId="12" fillId="10" borderId="26" xfId="1" applyFont="1" applyFill="1" applyBorder="1" applyAlignment="1" applyProtection="1">
      <alignment horizontal="center" vertical="center"/>
      <protection locked="0"/>
    </xf>
    <xf numFmtId="43" fontId="12" fillId="10" borderId="27" xfId="1" applyFont="1" applyFill="1" applyBorder="1" applyAlignment="1" applyProtection="1">
      <alignment horizontal="center" vertical="center"/>
      <protection locked="0"/>
    </xf>
    <xf numFmtId="43" fontId="12" fillId="10" borderId="29" xfId="1" applyFont="1" applyFill="1" applyBorder="1" applyAlignment="1" applyProtection="1">
      <alignment horizontal="center" vertical="center"/>
      <protection locked="0"/>
    </xf>
    <xf numFmtId="43" fontId="12" fillId="12" borderId="31" xfId="1" applyFont="1" applyFill="1" applyBorder="1" applyAlignment="1" applyProtection="1">
      <alignment horizontal="center" vertical="center"/>
      <protection locked="0"/>
    </xf>
    <xf numFmtId="43" fontId="12" fillId="10" borderId="28" xfId="1" applyFont="1" applyFill="1" applyBorder="1" applyAlignment="1" applyProtection="1">
      <alignment horizontal="center" vertical="center"/>
      <protection locked="0"/>
    </xf>
    <xf numFmtId="43" fontId="12" fillId="10" borderId="20" xfId="1" applyFont="1" applyFill="1" applyBorder="1" applyAlignment="1" applyProtection="1">
      <alignment horizontal="center" vertical="center"/>
      <protection locked="0"/>
    </xf>
    <xf numFmtId="43" fontId="12" fillId="10" borderId="30" xfId="1" applyFont="1" applyFill="1" applyBorder="1" applyAlignment="1" applyProtection="1">
      <alignment horizontal="center" vertical="center"/>
      <protection locked="0"/>
    </xf>
    <xf numFmtId="43" fontId="12" fillId="12" borderId="32" xfId="1" applyFont="1" applyFill="1" applyBorder="1" applyAlignment="1" applyProtection="1">
      <alignment horizontal="center" vertical="center"/>
      <protection locked="0"/>
    </xf>
    <xf numFmtId="43" fontId="12" fillId="10" borderId="33" xfId="1" applyFont="1" applyFill="1" applyBorder="1" applyAlignment="1" applyProtection="1">
      <alignment horizontal="center" vertical="center"/>
      <protection locked="0"/>
    </xf>
    <xf numFmtId="43" fontId="12" fillId="10" borderId="34" xfId="1" applyFont="1" applyFill="1" applyBorder="1" applyAlignment="1" applyProtection="1">
      <alignment horizontal="center" vertical="center"/>
      <protection locked="0"/>
    </xf>
    <xf numFmtId="43" fontId="12" fillId="10" borderId="35" xfId="1" applyFont="1" applyFill="1" applyBorder="1" applyAlignment="1" applyProtection="1">
      <alignment horizontal="center" vertical="center"/>
      <protection locked="0"/>
    </xf>
    <xf numFmtId="43" fontId="12" fillId="12" borderId="36" xfId="1" applyFont="1" applyFill="1" applyBorder="1" applyAlignment="1" applyProtection="1">
      <alignment horizontal="center" vertical="center"/>
      <protection locked="0"/>
    </xf>
    <xf numFmtId="164" fontId="6" fillId="12" borderId="37" xfId="1" applyNumberFormat="1" applyFont="1" applyFill="1" applyBorder="1" applyAlignment="1">
      <alignment horizontal="center"/>
    </xf>
    <xf numFmtId="164" fontId="6" fillId="12" borderId="38" xfId="1" applyNumberFormat="1" applyFont="1" applyFill="1" applyBorder="1" applyAlignment="1">
      <alignment horizontal="center"/>
    </xf>
    <xf numFmtId="164" fontId="6" fillId="12" borderId="39" xfId="1" applyNumberFormat="1" applyFont="1" applyFill="1" applyBorder="1" applyAlignment="1">
      <alignment horizontal="center"/>
    </xf>
    <xf numFmtId="164" fontId="6" fillId="12" borderId="25" xfId="1" applyNumberFormat="1" applyFont="1" applyFill="1" applyBorder="1" applyAlignment="1">
      <alignment horizontal="center"/>
    </xf>
    <xf numFmtId="0" fontId="0" fillId="0" borderId="0" xfId="0" applyAlignment="1">
      <alignment horizontal="center"/>
    </xf>
    <xf numFmtId="0" fontId="7" fillId="0" borderId="42" xfId="3" applyFont="1" applyBorder="1" applyAlignment="1">
      <alignment horizontal="left" vertical="center"/>
    </xf>
    <xf numFmtId="10" fontId="6" fillId="13" borderId="45" xfId="2" applyNumberFormat="1" applyFont="1" applyFill="1" applyBorder="1" applyAlignment="1">
      <alignment horizontal="center"/>
    </xf>
    <xf numFmtId="164" fontId="28" fillId="4" borderId="2" xfId="1" applyNumberFormat="1" applyFont="1" applyFill="1" applyBorder="1" applyAlignment="1">
      <alignment horizontal="left" vertical="center"/>
    </xf>
    <xf numFmtId="0" fontId="13" fillId="0" borderId="0" xfId="11" applyFont="1" applyFill="1" applyBorder="1" applyAlignment="1">
      <alignment vertical="top"/>
    </xf>
    <xf numFmtId="0" fontId="13" fillId="0" borderId="0" xfId="11" applyFont="1" applyFill="1" applyBorder="1" applyAlignment="1">
      <alignment vertical="top" wrapText="1"/>
    </xf>
    <xf numFmtId="0" fontId="9" fillId="0" borderId="0" xfId="11" applyFont="1" applyFill="1" applyBorder="1" applyAlignment="1">
      <alignment vertical="top"/>
    </xf>
    <xf numFmtId="0" fontId="9" fillId="0" borderId="0" xfId="0" applyFont="1"/>
    <xf numFmtId="0" fontId="4" fillId="0" borderId="0" xfId="0" applyFont="1"/>
    <xf numFmtId="0" fontId="10" fillId="0" borderId="0" xfId="7" applyFont="1" applyFill="1" applyAlignment="1">
      <alignment vertical="top"/>
    </xf>
    <xf numFmtId="166" fontId="10" fillId="0" borderId="0" xfId="10" applyNumberFormat="1" applyFill="1">
      <alignment vertical="top"/>
    </xf>
    <xf numFmtId="14" fontId="0" fillId="0" borderId="0" xfId="0" applyNumberFormat="1" applyAlignment="1">
      <alignment vertical="top"/>
    </xf>
    <xf numFmtId="10" fontId="7" fillId="6" borderId="8" xfId="3" applyNumberFormat="1" applyFont="1" applyFill="1" applyBorder="1" applyAlignment="1" applyProtection="1">
      <alignment horizontal="center" vertical="center"/>
      <protection locked="0"/>
    </xf>
    <xf numFmtId="0" fontId="0" fillId="3" borderId="0" xfId="0" applyFill="1" applyAlignment="1">
      <alignment horizontal="center" vertical="top"/>
    </xf>
    <xf numFmtId="10" fontId="7" fillId="6" borderId="9" xfId="3" applyNumberFormat="1" applyFont="1" applyFill="1" applyBorder="1" applyAlignment="1" applyProtection="1">
      <alignment horizontal="center" vertical="center"/>
      <protection locked="0"/>
    </xf>
    <xf numFmtId="10" fontId="7" fillId="6" borderId="10" xfId="3" applyNumberFormat="1" applyFont="1" applyFill="1" applyBorder="1" applyAlignment="1" applyProtection="1">
      <alignment horizontal="center" vertical="center"/>
      <protection locked="0"/>
    </xf>
    <xf numFmtId="10" fontId="7" fillId="6" borderId="11" xfId="3" applyNumberFormat="1" applyFont="1" applyFill="1" applyBorder="1" applyAlignment="1" applyProtection="1">
      <alignment horizontal="center" vertical="center"/>
      <protection locked="0"/>
    </xf>
    <xf numFmtId="10" fontId="7" fillId="6" borderId="17" xfId="3" applyNumberFormat="1" applyFont="1" applyFill="1" applyBorder="1" applyAlignment="1" applyProtection="1">
      <alignment horizontal="center" vertical="center"/>
      <protection locked="0"/>
    </xf>
    <xf numFmtId="10" fontId="7" fillId="6" borderId="43" xfId="3" applyNumberFormat="1" applyFont="1" applyFill="1" applyBorder="1" applyAlignment="1" applyProtection="1">
      <alignment horizontal="center" vertical="center"/>
      <protection locked="0"/>
    </xf>
    <xf numFmtId="10" fontId="7" fillId="6" borderId="44" xfId="3" applyNumberFormat="1" applyFont="1" applyFill="1" applyBorder="1" applyAlignment="1" applyProtection="1">
      <alignment horizontal="center" vertical="center"/>
      <protection locked="0"/>
    </xf>
    <xf numFmtId="10" fontId="15" fillId="8" borderId="12" xfId="3" applyNumberFormat="1" applyFont="1" applyFill="1" applyBorder="1" applyAlignment="1">
      <alignment horizontal="center" vertical="center"/>
    </xf>
    <xf numFmtId="164" fontId="4" fillId="3" borderId="0" xfId="1" applyNumberFormat="1" applyFont="1" applyFill="1" applyAlignment="1">
      <alignment horizontal="center" vertical="center"/>
    </xf>
    <xf numFmtId="10" fontId="12" fillId="10" borderId="8" xfId="4" applyNumberFormat="1" applyFont="1" applyFill="1" applyBorder="1" applyAlignment="1" applyProtection="1">
      <alignment horizontal="center" vertical="center"/>
      <protection locked="0"/>
    </xf>
    <xf numFmtId="0" fontId="29" fillId="0" borderId="0" xfId="0" applyFont="1" applyAlignment="1">
      <alignment horizontal="left" vertical="center" indent="4"/>
    </xf>
    <xf numFmtId="0" fontId="31" fillId="0" borderId="0" xfId="0" applyFont="1" applyAlignment="1">
      <alignment horizontal="left" vertical="center" indent="4"/>
    </xf>
    <xf numFmtId="0" fontId="29" fillId="0" borderId="0" xfId="0" applyFont="1" applyAlignment="1">
      <alignment vertical="center"/>
    </xf>
    <xf numFmtId="0" fontId="29" fillId="7" borderId="0" xfId="0" applyFont="1" applyFill="1" applyAlignment="1">
      <alignment vertical="center"/>
    </xf>
    <xf numFmtId="0" fontId="0" fillId="7" borderId="0" xfId="0" applyFill="1"/>
    <xf numFmtId="0" fontId="29" fillId="0" borderId="0" xfId="0" applyFont="1" applyAlignment="1">
      <alignment horizontal="left" vertical="top"/>
    </xf>
    <xf numFmtId="0" fontId="29" fillId="7" borderId="0" xfId="0" applyFont="1" applyFill="1" applyAlignment="1">
      <alignment horizontal="left" vertical="top"/>
    </xf>
    <xf numFmtId="0" fontId="32" fillId="0" borderId="0" xfId="0" applyFont="1" applyAlignment="1">
      <alignment horizontal="left" vertical="center" indent="8"/>
    </xf>
    <xf numFmtId="10" fontId="0" fillId="3" borderId="0" xfId="0" applyNumberFormat="1" applyFill="1" applyAlignment="1">
      <alignment vertical="top"/>
    </xf>
    <xf numFmtId="10" fontId="9" fillId="0" borderId="0" xfId="0" applyNumberFormat="1" applyFont="1"/>
    <xf numFmtId="10" fontId="0" fillId="0" borderId="0" xfId="0" applyNumberFormat="1"/>
    <xf numFmtId="43" fontId="0" fillId="0" borderId="0" xfId="0" applyNumberFormat="1"/>
    <xf numFmtId="164" fontId="3" fillId="2" borderId="0" xfId="1" applyNumberFormat="1" applyFont="1" applyFill="1" applyAlignment="1">
      <alignment horizontal="center" vertical="center"/>
    </xf>
    <xf numFmtId="164" fontId="3" fillId="2" borderId="0" xfId="1" quotePrefix="1" applyNumberFormat="1" applyFont="1" applyFill="1" applyAlignment="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1086179" y="422275"/>
          <a:ext cx="2813544" cy="3648075"/>
          <a:chOff x="950026" y="16903"/>
          <a:chExt cx="2220686" cy="3236845"/>
        </a:xfrm>
      </xdr:grpSpPr>
      <xdr:sp macro="" textlink="">
        <xdr:nvSpPr>
          <xdr:cNvPr id="5" name="Rounded Rectangle 4">
            <a:extLst>
              <a:ext uri="{FF2B5EF4-FFF2-40B4-BE49-F238E27FC236}">
                <a16:creationId xmlns:a16="http://schemas.microsoft.com/office/drawing/2014/main" xmlns=""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6" name="Rounded Rectangle 5">
            <a:extLst>
              <a:ext uri="{FF2B5EF4-FFF2-40B4-BE49-F238E27FC236}">
                <a16:creationId xmlns:a16="http://schemas.microsoft.com/office/drawing/2014/main" xmlns=""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7" name="Rounded Rectangle 6">
            <a:extLst>
              <a:ext uri="{FF2B5EF4-FFF2-40B4-BE49-F238E27FC236}">
                <a16:creationId xmlns:a16="http://schemas.microsoft.com/office/drawing/2014/main" xmlns=""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9" name="Straight Arrow Connector 8">
            <a:extLst>
              <a:ext uri="{FF2B5EF4-FFF2-40B4-BE49-F238E27FC236}">
                <a16:creationId xmlns:a16="http://schemas.microsoft.com/office/drawing/2014/main" xmlns=""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xmlns="" id="{00000000-0008-0000-0000-00000B000000}"/>
              </a:ext>
            </a:extLst>
          </xdr:cNvPr>
          <xdr:cNvCxnSpPr>
            <a:stCxn id="6"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Rounded Rectangle 12">
            <a:extLst>
              <a:ext uri="{FF2B5EF4-FFF2-40B4-BE49-F238E27FC236}">
                <a16:creationId xmlns:a16="http://schemas.microsoft.com/office/drawing/2014/main" xmlns=""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14" name="Straight Arrow Connector 13">
            <a:extLst>
              <a:ext uri="{FF2B5EF4-FFF2-40B4-BE49-F238E27FC236}">
                <a16:creationId xmlns:a16="http://schemas.microsoft.com/office/drawing/2014/main" xmlns="" id="{00000000-0008-0000-0000-00000E000000}"/>
              </a:ext>
            </a:extLst>
          </xdr:cNvPr>
          <xdr:cNvCxnSpPr>
            <a:stCxn id="7" idx="2"/>
            <a:endCxn id="13"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2"/>
    </row>
    <row r="7" spans="1:1" x14ac:dyDescent="0.3">
      <c r="A7" s="2"/>
    </row>
    <row r="12" spans="1:1" x14ac:dyDescent="0.3">
      <c r="A12" s="2"/>
    </row>
    <row r="17" spans="1:2" x14ac:dyDescent="0.3">
      <c r="A17" s="2"/>
    </row>
    <row r="22" spans="1:2" x14ac:dyDescent="0.3">
      <c r="A22" s="2"/>
    </row>
    <row r="26" spans="1:2" x14ac:dyDescent="0.3">
      <c r="A26" s="2"/>
    </row>
    <row r="27" spans="1:2" ht="15.5" x14ac:dyDescent="0.3">
      <c r="A27" s="104" t="s">
        <v>0</v>
      </c>
    </row>
    <row r="28" spans="1:2" ht="15.5" x14ac:dyDescent="0.3">
      <c r="A28" s="104"/>
    </row>
    <row r="29" spans="1:2" ht="15.5" x14ac:dyDescent="0.3">
      <c r="A29" s="104" t="s">
        <v>1</v>
      </c>
    </row>
    <row r="30" spans="1:2" ht="15.5" x14ac:dyDescent="0.3">
      <c r="A30" s="104"/>
    </row>
    <row r="31" spans="1:2" ht="15.5" x14ac:dyDescent="0.3">
      <c r="A31" s="104" t="s">
        <v>2</v>
      </c>
    </row>
    <row r="32" spans="1:2" ht="15.5" x14ac:dyDescent="0.3">
      <c r="A32" s="104"/>
      <c r="B32" t="s">
        <v>3</v>
      </c>
    </row>
    <row r="33" spans="1:3" ht="15.5" x14ac:dyDescent="0.3">
      <c r="A33" s="104"/>
    </row>
    <row r="34" spans="1:3" ht="15.5" x14ac:dyDescent="0.3">
      <c r="A34" s="105" t="s">
        <v>4</v>
      </c>
    </row>
    <row r="35" spans="1:3" ht="15.5" x14ac:dyDescent="0.3">
      <c r="B35" s="106" t="s">
        <v>5</v>
      </c>
    </row>
    <row r="36" spans="1:3" ht="15.5" x14ac:dyDescent="0.3">
      <c r="B36" s="106" t="s">
        <v>6</v>
      </c>
    </row>
    <row r="37" spans="1:3" ht="15.5" x14ac:dyDescent="0.3">
      <c r="B37" s="106" t="s">
        <v>7</v>
      </c>
    </row>
    <row r="38" spans="1:3" ht="15.5" x14ac:dyDescent="0.3">
      <c r="B38" s="106" t="s">
        <v>8</v>
      </c>
    </row>
    <row r="39" spans="1:3" ht="15.5" x14ac:dyDescent="0.3">
      <c r="B39" s="106" t="s">
        <v>9</v>
      </c>
    </row>
    <row r="40" spans="1:3" ht="15.5" x14ac:dyDescent="0.3">
      <c r="A40" s="106"/>
    </row>
    <row r="41" spans="1:3" ht="15.5" x14ac:dyDescent="0.3">
      <c r="B41" s="107" t="s">
        <v>10</v>
      </c>
      <c r="C41" s="108"/>
    </row>
    <row r="42" spans="1:3" ht="15.5" x14ac:dyDescent="0.3">
      <c r="B42" s="107" t="s">
        <v>11</v>
      </c>
      <c r="C42" s="108"/>
    </row>
    <row r="43" spans="1:3" ht="15.5" x14ac:dyDescent="0.3">
      <c r="A43" s="106"/>
    </row>
    <row r="44" spans="1:3" ht="15.5" x14ac:dyDescent="0.3">
      <c r="A44" s="105" t="s">
        <v>12</v>
      </c>
    </row>
    <row r="45" spans="1:3" ht="15.5" x14ac:dyDescent="0.3">
      <c r="A45" s="105"/>
    </row>
    <row r="46" spans="1:3" ht="15.5" x14ac:dyDescent="0.3">
      <c r="B46" s="109" t="s">
        <v>13</v>
      </c>
    </row>
    <row r="47" spans="1:3" ht="15.5" x14ac:dyDescent="0.3">
      <c r="B47" s="109" t="s">
        <v>14</v>
      </c>
    </row>
    <row r="48" spans="1:3" ht="15.5" x14ac:dyDescent="0.3">
      <c r="B48" s="109" t="s">
        <v>15</v>
      </c>
    </row>
    <row r="49" spans="1:3" ht="15.5" x14ac:dyDescent="0.3">
      <c r="B49" s="109" t="s">
        <v>16</v>
      </c>
    </row>
    <row r="50" spans="1:3" ht="15.5" x14ac:dyDescent="0.3">
      <c r="B50" s="109" t="s">
        <v>17</v>
      </c>
    </row>
    <row r="51" spans="1:3" ht="15.5" x14ac:dyDescent="0.3">
      <c r="B51" s="109"/>
    </row>
    <row r="52" spans="1:3" ht="15.5" x14ac:dyDescent="0.3">
      <c r="B52" s="110" t="s">
        <v>18</v>
      </c>
      <c r="C52" s="108"/>
    </row>
    <row r="53" spans="1:3" ht="15.5" x14ac:dyDescent="0.3">
      <c r="B53" s="110" t="s">
        <v>19</v>
      </c>
      <c r="C53" s="108"/>
    </row>
    <row r="54" spans="1:3" ht="15.5" x14ac:dyDescent="0.3">
      <c r="B54" s="110" t="s">
        <v>20</v>
      </c>
      <c r="C54" s="108"/>
    </row>
    <row r="55" spans="1:3" ht="15.5" x14ac:dyDescent="0.3">
      <c r="A55" s="106"/>
    </row>
    <row r="56" spans="1:3" ht="15.5" x14ac:dyDescent="0.3">
      <c r="A56" s="104" t="s">
        <v>21</v>
      </c>
    </row>
    <row r="57" spans="1:3" ht="15.5" x14ac:dyDescent="0.3">
      <c r="A57" s="104"/>
    </row>
    <row r="58" spans="1:3" ht="15.5" x14ac:dyDescent="0.3">
      <c r="A58" s="111" t="s">
        <v>22</v>
      </c>
    </row>
    <row r="59" spans="1:3" ht="15.5" x14ac:dyDescent="0.3">
      <c r="A59" s="111" t="s">
        <v>23</v>
      </c>
    </row>
    <row r="60" spans="1:3" ht="15.5" x14ac:dyDescent="0.3">
      <c r="A60" s="111" t="s">
        <v>24</v>
      </c>
    </row>
    <row r="61" spans="1:3" ht="15.5" x14ac:dyDescent="0.3">
      <c r="A61" s="111" t="s">
        <v>25</v>
      </c>
    </row>
    <row r="62" spans="1:3" ht="15.5" x14ac:dyDescent="0.3">
      <c r="A62" s="111" t="s">
        <v>26</v>
      </c>
    </row>
    <row r="63" spans="1:3" ht="15.5" x14ac:dyDescent="0.3">
      <c r="A63" s="111"/>
    </row>
    <row r="64" spans="1:3" ht="15.5" x14ac:dyDescent="0.3">
      <c r="B64" s="106" t="s">
        <v>27</v>
      </c>
    </row>
    <row r="65" spans="2:2" ht="15.5" x14ac:dyDescent="0.3">
      <c r="B65" s="106" t="s">
        <v>28</v>
      </c>
    </row>
    <row r="66" spans="2:2" ht="15.5" x14ac:dyDescent="0.3">
      <c r="B66" s="106" t="s">
        <v>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62"/>
  <sheetViews>
    <sheetView zoomScale="90" zoomScaleNormal="90" workbookViewId="0"/>
  </sheetViews>
  <sheetFormatPr defaultColWidth="9" defaultRowHeight="14" zeroHeight="1" x14ac:dyDescent="0.3"/>
  <cols>
    <col min="1" max="1" width="51.33203125" customWidth="1"/>
    <col min="2" max="6" width="10.25" customWidth="1"/>
    <col min="7" max="7" width="10.5" customWidth="1"/>
    <col min="8" max="8" width="4" customWidth="1"/>
    <col min="9" max="13" width="10.25" customWidth="1"/>
    <col min="14" max="14" width="10.5" customWidth="1"/>
  </cols>
  <sheetData>
    <row r="1" spans="1:13" s="1" customFormat="1" ht="20" x14ac:dyDescent="0.3">
      <c r="A1" s="3" t="s">
        <v>30</v>
      </c>
      <c r="B1" s="116" t="s">
        <v>31</v>
      </c>
      <c r="C1" s="116"/>
      <c r="D1" s="116"/>
      <c r="E1" s="116"/>
      <c r="F1" s="116"/>
      <c r="I1" s="116" t="s">
        <v>32</v>
      </c>
      <c r="J1" s="116"/>
      <c r="K1" s="116"/>
      <c r="L1" s="116"/>
      <c r="M1" s="116"/>
    </row>
    <row r="2" spans="1:13" s="1" customFormat="1" ht="14.5" thickBot="1" x14ac:dyDescent="0.35">
      <c r="A2" s="4"/>
    </row>
    <row r="3" spans="1:13" s="1" customFormat="1" ht="14.5" thickBot="1" x14ac:dyDescent="0.35">
      <c r="A3" s="6" t="s">
        <v>33</v>
      </c>
      <c r="B3" s="7" t="s">
        <v>34</v>
      </c>
      <c r="C3" s="7" t="s">
        <v>35</v>
      </c>
      <c r="D3" s="7" t="s">
        <v>36</v>
      </c>
      <c r="E3" s="7" t="s">
        <v>37</v>
      </c>
      <c r="F3" s="8" t="s">
        <v>38</v>
      </c>
      <c r="I3" s="7" t="s">
        <v>34</v>
      </c>
      <c r="J3" s="7" t="s">
        <v>35</v>
      </c>
      <c r="K3" s="7" t="s">
        <v>36</v>
      </c>
      <c r="L3" s="7" t="s">
        <v>37</v>
      </c>
      <c r="M3" s="8" t="s">
        <v>38</v>
      </c>
    </row>
    <row r="4" spans="1:13" s="1" customFormat="1" x14ac:dyDescent="0.3">
      <c r="A4" s="9" t="s">
        <v>39</v>
      </c>
      <c r="B4" s="93">
        <f>PAYG!B10</f>
        <v>0.66734241649076498</v>
      </c>
      <c r="C4" s="93">
        <f>PAYG!C10</f>
        <v>0.6722686795005155</v>
      </c>
      <c r="D4" s="93">
        <f>PAYG!D10</f>
        <v>0.63199732538415265</v>
      </c>
      <c r="E4" s="93">
        <f>PAYG!E10</f>
        <v>0.71389728634787053</v>
      </c>
      <c r="F4" s="93">
        <f>PAYG!F10</f>
        <v>0.82544507343651186</v>
      </c>
      <c r="I4" s="93">
        <f>PAYG!I10</f>
        <v>0.82727403709403546</v>
      </c>
      <c r="J4" s="93">
        <f>PAYG!J10</f>
        <v>0.76667728555263637</v>
      </c>
      <c r="K4" s="93">
        <f>PAYG!K10</f>
        <v>0.72000555074951134</v>
      </c>
      <c r="L4" s="93">
        <f>PAYG!L10</f>
        <v>0.79451736191285804</v>
      </c>
      <c r="M4" s="93">
        <f>PAYG!M10</f>
        <v>0.87548537699849638</v>
      </c>
    </row>
    <row r="5" spans="1:13" s="1" customFormat="1" x14ac:dyDescent="0.3">
      <c r="A5" s="9" t="s">
        <v>40</v>
      </c>
      <c r="B5" s="95">
        <v>0</v>
      </c>
      <c r="C5" s="96">
        <v>0</v>
      </c>
      <c r="D5" s="96">
        <v>0</v>
      </c>
      <c r="E5" s="96">
        <v>0</v>
      </c>
      <c r="F5" s="97">
        <v>0</v>
      </c>
      <c r="I5" s="95">
        <v>0</v>
      </c>
      <c r="J5" s="96">
        <v>0</v>
      </c>
      <c r="K5" s="96">
        <v>0</v>
      </c>
      <c r="L5" s="96">
        <v>0</v>
      </c>
      <c r="M5" s="97">
        <v>0</v>
      </c>
    </row>
    <row r="6" spans="1:13" s="1" customFormat="1" x14ac:dyDescent="0.3">
      <c r="A6" s="9" t="s">
        <v>41</v>
      </c>
      <c r="B6" s="95">
        <v>0</v>
      </c>
      <c r="C6" s="96">
        <v>0</v>
      </c>
      <c r="D6" s="96">
        <v>0</v>
      </c>
      <c r="E6" s="96">
        <v>0</v>
      </c>
      <c r="F6" s="97">
        <v>0</v>
      </c>
      <c r="I6" s="95">
        <v>0</v>
      </c>
      <c r="J6" s="96">
        <v>0</v>
      </c>
      <c r="K6" s="96">
        <v>0</v>
      </c>
      <c r="L6" s="96">
        <v>0</v>
      </c>
      <c r="M6" s="97">
        <v>0</v>
      </c>
    </row>
    <row r="7" spans="1:13" s="1" customFormat="1" x14ac:dyDescent="0.3">
      <c r="A7" s="82" t="s">
        <v>42</v>
      </c>
      <c r="B7" s="98">
        <v>0</v>
      </c>
      <c r="C7" s="99">
        <v>0</v>
      </c>
      <c r="D7" s="99">
        <v>0</v>
      </c>
      <c r="E7" s="99">
        <v>0</v>
      </c>
      <c r="F7" s="100">
        <v>0</v>
      </c>
      <c r="I7" s="98">
        <v>1.9199999999999998E-2</v>
      </c>
      <c r="J7" s="98">
        <v>1.9199999999999998E-2</v>
      </c>
      <c r="K7" s="98">
        <v>1.9199999999999998E-2</v>
      </c>
      <c r="L7" s="98">
        <v>1.9199999999999998E-2</v>
      </c>
      <c r="M7" s="98">
        <v>1.9199999999999998E-2</v>
      </c>
    </row>
    <row r="8" spans="1:13" s="1" customFormat="1" ht="14.5" thickBot="1" x14ac:dyDescent="0.35">
      <c r="A8" s="10" t="s">
        <v>43</v>
      </c>
      <c r="B8" s="101">
        <f>SUM(B4:B7)</f>
        <v>0.66734241649076498</v>
      </c>
      <c r="C8" s="101">
        <f t="shared" ref="C8:F8" si="0">SUM(C4:C7)</f>
        <v>0.6722686795005155</v>
      </c>
      <c r="D8" s="101">
        <f t="shared" si="0"/>
        <v>0.63199732538415265</v>
      </c>
      <c r="E8" s="101">
        <f t="shared" si="0"/>
        <v>0.71389728634787053</v>
      </c>
      <c r="F8" s="101">
        <f t="shared" si="0"/>
        <v>0.82544507343651186</v>
      </c>
      <c r="I8" s="101">
        <f>SUM(I4:I7)</f>
        <v>0.84647403709403546</v>
      </c>
      <c r="J8" s="101">
        <f t="shared" ref="J8:M8" si="1">SUM(J4:J7)</f>
        <v>0.78587728555263636</v>
      </c>
      <c r="K8" s="101">
        <f t="shared" si="1"/>
        <v>0.73920555074951133</v>
      </c>
      <c r="L8" s="101">
        <f t="shared" si="1"/>
        <v>0.81371736191285804</v>
      </c>
      <c r="M8" s="101">
        <f t="shared" si="1"/>
        <v>0.89468537699849637</v>
      </c>
    </row>
    <row r="9" spans="1:13" s="1" customFormat="1" ht="14.5" thickBot="1" x14ac:dyDescent="0.35">
      <c r="A9" s="11"/>
      <c r="B9" s="102"/>
      <c r="C9" s="102"/>
      <c r="D9" s="94"/>
      <c r="E9" s="94"/>
      <c r="F9" s="94"/>
      <c r="I9" s="102"/>
      <c r="J9" s="102"/>
      <c r="K9" s="94"/>
      <c r="L9" s="94"/>
      <c r="M9" s="94"/>
    </row>
    <row r="10" spans="1:13" s="1" customFormat="1" ht="14.5" thickBot="1" x14ac:dyDescent="0.35">
      <c r="A10" s="6" t="s">
        <v>44</v>
      </c>
      <c r="B10" s="7" t="s">
        <v>34</v>
      </c>
      <c r="C10" s="7" t="s">
        <v>35</v>
      </c>
      <c r="D10" s="7" t="s">
        <v>36</v>
      </c>
      <c r="E10" s="7" t="s">
        <v>37</v>
      </c>
      <c r="F10" s="8" t="s">
        <v>38</v>
      </c>
      <c r="I10" s="7" t="s">
        <v>34</v>
      </c>
      <c r="J10" s="7" t="s">
        <v>35</v>
      </c>
      <c r="K10" s="7" t="s">
        <v>36</v>
      </c>
      <c r="L10" s="7" t="s">
        <v>37</v>
      </c>
      <c r="M10" s="8" t="s">
        <v>38</v>
      </c>
    </row>
    <row r="11" spans="1:13" s="1" customFormat="1" x14ac:dyDescent="0.3">
      <c r="A11" s="9" t="s">
        <v>45</v>
      </c>
      <c r="B11" s="93">
        <f>PAYG!B19</f>
        <v>0.53769086985700665</v>
      </c>
      <c r="C11" s="93">
        <f>PAYG!C19</f>
        <v>0.46173213823318088</v>
      </c>
      <c r="D11" s="93">
        <f>PAYG!D19</f>
        <v>0.42867043191727605</v>
      </c>
      <c r="E11" s="93">
        <f>PAYG!E19</f>
        <v>0.43379504203965585</v>
      </c>
      <c r="F11" s="93">
        <f>PAYG!F19</f>
        <v>0.53600989140366972</v>
      </c>
      <c r="I11" s="93">
        <f>PAYG!I19</f>
        <v>0.55966598238536036</v>
      </c>
      <c r="J11" s="93">
        <f>PAYG!J19</f>
        <v>0.47216358456665891</v>
      </c>
      <c r="K11" s="93">
        <f>PAYG!K19</f>
        <v>0.45694513905774004</v>
      </c>
      <c r="L11" s="93">
        <f>PAYG!L19</f>
        <v>0.49056861118650807</v>
      </c>
      <c r="M11" s="93">
        <f>PAYG!M19</f>
        <v>0.57791899435860916</v>
      </c>
    </row>
    <row r="12" spans="1:13" s="1" customFormat="1" x14ac:dyDescent="0.3">
      <c r="A12" s="9" t="s">
        <v>46</v>
      </c>
      <c r="B12" s="95">
        <v>0</v>
      </c>
      <c r="C12" s="96">
        <v>0</v>
      </c>
      <c r="D12" s="96">
        <v>0</v>
      </c>
      <c r="E12" s="96">
        <v>0</v>
      </c>
      <c r="F12" s="97">
        <v>0</v>
      </c>
      <c r="I12" s="95">
        <v>0</v>
      </c>
      <c r="J12" s="96">
        <v>0</v>
      </c>
      <c r="K12" s="96">
        <v>0</v>
      </c>
      <c r="L12" s="96">
        <v>0</v>
      </c>
      <c r="M12" s="97">
        <v>0</v>
      </c>
    </row>
    <row r="13" spans="1:13" s="1" customFormat="1" x14ac:dyDescent="0.3">
      <c r="A13" s="9" t="s">
        <v>47</v>
      </c>
      <c r="B13" s="95">
        <v>0</v>
      </c>
      <c r="C13" s="96">
        <v>0</v>
      </c>
      <c r="D13" s="96">
        <v>0</v>
      </c>
      <c r="E13" s="96">
        <v>0</v>
      </c>
      <c r="F13" s="97">
        <v>0</v>
      </c>
      <c r="I13" s="95">
        <v>0</v>
      </c>
      <c r="J13" s="96">
        <v>0</v>
      </c>
      <c r="K13" s="96">
        <v>0</v>
      </c>
      <c r="L13" s="96">
        <v>0</v>
      </c>
      <c r="M13" s="97">
        <v>0</v>
      </c>
    </row>
    <row r="14" spans="1:13" s="1" customFormat="1" x14ac:dyDescent="0.3">
      <c r="A14" s="82" t="s">
        <v>48</v>
      </c>
      <c r="B14" s="98">
        <v>0</v>
      </c>
      <c r="C14" s="99">
        <v>0</v>
      </c>
      <c r="D14" s="99">
        <v>0</v>
      </c>
      <c r="E14" s="99">
        <v>0</v>
      </c>
      <c r="F14" s="100">
        <v>0</v>
      </c>
      <c r="I14" s="98">
        <v>1.9199999999999998E-2</v>
      </c>
      <c r="J14" s="98">
        <v>1.9199999999999998E-2</v>
      </c>
      <c r="K14" s="98">
        <v>1.9199999999999998E-2</v>
      </c>
      <c r="L14" s="98">
        <v>1.9199999999999998E-2</v>
      </c>
      <c r="M14" s="98">
        <v>1.9199999999999998E-2</v>
      </c>
    </row>
    <row r="15" spans="1:13" s="1" customFormat="1" ht="14.5" thickBot="1" x14ac:dyDescent="0.35">
      <c r="A15" s="10" t="s">
        <v>49</v>
      </c>
      <c r="B15" s="101">
        <f>SUM(B11:B14)</f>
        <v>0.53769086985700665</v>
      </c>
      <c r="C15" s="101">
        <f t="shared" ref="C15" si="2">SUM(C11:C14)</f>
        <v>0.46173213823318088</v>
      </c>
      <c r="D15" s="101">
        <f t="shared" ref="D15" si="3">SUM(D11:D14)</f>
        <v>0.42867043191727605</v>
      </c>
      <c r="E15" s="101">
        <f t="shared" ref="E15" si="4">SUM(E11:E14)</f>
        <v>0.43379504203965585</v>
      </c>
      <c r="F15" s="101">
        <f t="shared" ref="F15" si="5">SUM(F11:F14)</f>
        <v>0.53600989140366972</v>
      </c>
      <c r="I15" s="101">
        <f>SUM(I11:I14)</f>
        <v>0.57886598238536036</v>
      </c>
      <c r="J15" s="101">
        <f t="shared" ref="J15:M15" si="6">SUM(J11:J14)</f>
        <v>0.49136358456665891</v>
      </c>
      <c r="K15" s="101">
        <f t="shared" si="6"/>
        <v>0.47614513905774003</v>
      </c>
      <c r="L15" s="101">
        <f t="shared" si="6"/>
        <v>0.50976861118650807</v>
      </c>
      <c r="M15" s="101">
        <f t="shared" si="6"/>
        <v>0.59711899435860916</v>
      </c>
    </row>
    <row r="16" spans="1:13" s="1" customFormat="1" ht="14.5" thickBot="1" x14ac:dyDescent="0.35">
      <c r="A16" s="11"/>
      <c r="B16" s="102"/>
      <c r="C16" s="102"/>
      <c r="D16" s="94"/>
      <c r="E16" s="94"/>
      <c r="F16" s="94"/>
      <c r="I16" s="102"/>
      <c r="J16" s="102"/>
      <c r="K16" s="94"/>
      <c r="L16" s="94"/>
      <c r="M16" s="94"/>
    </row>
    <row r="17" spans="1:13" s="1" customFormat="1" ht="14.5" thickBot="1" x14ac:dyDescent="0.35">
      <c r="A17" s="6" t="s">
        <v>50</v>
      </c>
      <c r="B17" s="7" t="s">
        <v>34</v>
      </c>
      <c r="C17" s="7" t="s">
        <v>35</v>
      </c>
      <c r="D17" s="7" t="s">
        <v>36</v>
      </c>
      <c r="E17" s="7" t="s">
        <v>37</v>
      </c>
      <c r="F17" s="8" t="s">
        <v>38</v>
      </c>
      <c r="I17" s="7" t="s">
        <v>34</v>
      </c>
      <c r="J17" s="7" t="s">
        <v>35</v>
      </c>
      <c r="K17" s="7" t="s">
        <v>36</v>
      </c>
      <c r="L17" s="7" t="s">
        <v>37</v>
      </c>
      <c r="M17" s="8" t="s">
        <v>38</v>
      </c>
    </row>
    <row r="18" spans="1:13" s="1" customFormat="1" x14ac:dyDescent="0.3">
      <c r="A18" s="9" t="s">
        <v>51</v>
      </c>
      <c r="B18" s="93">
        <f>PAYG!B28</f>
        <v>0.47853959391579109</v>
      </c>
      <c r="C18" s="93">
        <f>PAYG!C28</f>
        <v>0.39443932589086766</v>
      </c>
      <c r="D18" s="93">
        <f>PAYG!D28</f>
        <v>0.39527545635966371</v>
      </c>
      <c r="E18" s="93">
        <f>PAYG!E28</f>
        <v>0.3172217262199607</v>
      </c>
      <c r="F18" s="93">
        <f>PAYG!F28</f>
        <v>0.36569473195161367</v>
      </c>
      <c r="I18" s="93">
        <f>PAYG!I28</f>
        <v>0.48831691441514058</v>
      </c>
      <c r="J18" s="93">
        <f>PAYG!J28</f>
        <v>0.34769146571001286</v>
      </c>
      <c r="K18" s="93">
        <f>PAYG!K28</f>
        <v>0.35987511546163903</v>
      </c>
      <c r="L18" s="93">
        <f>PAYG!L28</f>
        <v>0.34620961462833688</v>
      </c>
      <c r="M18" s="93">
        <f>PAYG!M28</f>
        <v>0.42438799132067029</v>
      </c>
    </row>
    <row r="19" spans="1:13" s="1" customFormat="1" x14ac:dyDescent="0.3">
      <c r="A19" s="9" t="s">
        <v>52</v>
      </c>
      <c r="B19" s="95">
        <v>0</v>
      </c>
      <c r="C19" s="96">
        <v>0</v>
      </c>
      <c r="D19" s="96">
        <v>0</v>
      </c>
      <c r="E19" s="96">
        <v>0</v>
      </c>
      <c r="F19" s="97">
        <v>0</v>
      </c>
      <c r="I19" s="95">
        <v>0</v>
      </c>
      <c r="J19" s="96">
        <v>0</v>
      </c>
      <c r="K19" s="96">
        <v>0</v>
      </c>
      <c r="L19" s="96">
        <v>0</v>
      </c>
      <c r="M19" s="97">
        <v>0</v>
      </c>
    </row>
    <row r="20" spans="1:13" s="1" customFormat="1" x14ac:dyDescent="0.3">
      <c r="A20" s="9" t="s">
        <v>53</v>
      </c>
      <c r="B20" s="95">
        <v>0</v>
      </c>
      <c r="C20" s="96">
        <v>0</v>
      </c>
      <c r="D20" s="96">
        <v>0</v>
      </c>
      <c r="E20" s="96">
        <v>0</v>
      </c>
      <c r="F20" s="97">
        <v>0</v>
      </c>
      <c r="I20" s="95">
        <v>0</v>
      </c>
      <c r="J20" s="96">
        <v>0</v>
      </c>
      <c r="K20" s="96">
        <v>0</v>
      </c>
      <c r="L20" s="96">
        <v>0</v>
      </c>
      <c r="M20" s="97">
        <v>0</v>
      </c>
    </row>
    <row r="21" spans="1:13" s="1" customFormat="1" x14ac:dyDescent="0.3">
      <c r="A21" s="82" t="s">
        <v>54</v>
      </c>
      <c r="B21" s="98">
        <v>0</v>
      </c>
      <c r="C21" s="99">
        <v>0</v>
      </c>
      <c r="D21" s="99">
        <v>0</v>
      </c>
      <c r="E21" s="99">
        <v>0</v>
      </c>
      <c r="F21" s="100">
        <v>0</v>
      </c>
      <c r="I21" s="98">
        <v>1.9199999999999998E-2</v>
      </c>
      <c r="J21" s="98">
        <v>1.9199999999999998E-2</v>
      </c>
      <c r="K21" s="98">
        <v>1.9199999999999998E-2</v>
      </c>
      <c r="L21" s="98">
        <v>1.9199999999999998E-2</v>
      </c>
      <c r="M21" s="98">
        <v>1.9199999999999998E-2</v>
      </c>
    </row>
    <row r="22" spans="1:13" s="1" customFormat="1" ht="14.5" thickBot="1" x14ac:dyDescent="0.35">
      <c r="A22" s="10" t="s">
        <v>55</v>
      </c>
      <c r="B22" s="101">
        <f>SUM(B18:B21)</f>
        <v>0.47853959391579109</v>
      </c>
      <c r="C22" s="101">
        <f t="shared" ref="C22" si="7">SUM(C18:C21)</f>
        <v>0.39443932589086766</v>
      </c>
      <c r="D22" s="101">
        <f t="shared" ref="D22" si="8">SUM(D18:D21)</f>
        <v>0.39527545635966371</v>
      </c>
      <c r="E22" s="101">
        <f t="shared" ref="E22" si="9">SUM(E18:E21)</f>
        <v>0.3172217262199607</v>
      </c>
      <c r="F22" s="101">
        <f t="shared" ref="F22" si="10">SUM(F18:F21)</f>
        <v>0.36569473195161367</v>
      </c>
      <c r="I22" s="101">
        <f>SUM(I18:I21)</f>
        <v>0.50751691441514057</v>
      </c>
      <c r="J22" s="101">
        <f t="shared" ref="J22:M22" si="11">SUM(J18:J21)</f>
        <v>0.36689146571001285</v>
      </c>
      <c r="K22" s="101">
        <f t="shared" si="11"/>
        <v>0.37907511546163902</v>
      </c>
      <c r="L22" s="101">
        <f t="shared" si="11"/>
        <v>0.36540961462833688</v>
      </c>
      <c r="M22" s="101">
        <f t="shared" si="11"/>
        <v>0.44358799132067028</v>
      </c>
    </row>
    <row r="23" spans="1:13" s="1" customFormat="1" ht="14.5" thickBot="1" x14ac:dyDescent="0.35">
      <c r="A23" s="11"/>
      <c r="B23" s="102"/>
      <c r="C23" s="102"/>
      <c r="D23" s="94"/>
      <c r="E23" s="94"/>
      <c r="F23" s="94"/>
      <c r="G23" s="112"/>
      <c r="I23" s="102"/>
      <c r="J23" s="102"/>
      <c r="K23" s="94"/>
      <c r="L23" s="94"/>
      <c r="M23" s="94"/>
    </row>
    <row r="24" spans="1:13" s="1" customFormat="1" ht="14.5" thickBot="1" x14ac:dyDescent="0.35">
      <c r="A24" s="6" t="s">
        <v>56</v>
      </c>
      <c r="B24" s="7" t="s">
        <v>34</v>
      </c>
      <c r="C24" s="7" t="s">
        <v>35</v>
      </c>
      <c r="D24" s="7" t="s">
        <v>36</v>
      </c>
      <c r="E24" s="7" t="s">
        <v>37</v>
      </c>
      <c r="F24" s="8" t="s">
        <v>38</v>
      </c>
      <c r="I24" s="7" t="s">
        <v>34</v>
      </c>
      <c r="J24" s="7" t="s">
        <v>35</v>
      </c>
      <c r="K24" s="7" t="s">
        <v>36</v>
      </c>
      <c r="L24" s="7" t="s">
        <v>37</v>
      </c>
      <c r="M24" s="8" t="s">
        <v>38</v>
      </c>
    </row>
    <row r="25" spans="1:13" s="1" customFormat="1" x14ac:dyDescent="0.3">
      <c r="A25" s="9" t="s">
        <v>57</v>
      </c>
      <c r="B25" s="103">
        <f>PAYG!B37</f>
        <v>0.79423285460549742</v>
      </c>
      <c r="C25" s="103">
        <f>PAYG!C37</f>
        <v>0.77235165826921492</v>
      </c>
      <c r="D25" s="103">
        <f>PAYG!D37</f>
        <v>0.79327275581804635</v>
      </c>
      <c r="E25" s="103">
        <f>PAYG!E37</f>
        <v>0.84522116491163479</v>
      </c>
      <c r="F25" s="103">
        <f>PAYG!F37</f>
        <v>0.7848761638734324</v>
      </c>
      <c r="I25" s="103">
        <f>PAYG!I37</f>
        <v>0.8366633279978013</v>
      </c>
      <c r="J25" s="103">
        <f>PAYG!J37</f>
        <v>0.78990612117523284</v>
      </c>
      <c r="K25" s="103">
        <f>PAYG!K37</f>
        <v>0.82773899912374005</v>
      </c>
      <c r="L25" s="103">
        <f>PAYG!L37</f>
        <v>0.86934940189582599</v>
      </c>
      <c r="M25" s="103">
        <f>PAYG!M37</f>
        <v>0.85656903810918417</v>
      </c>
    </row>
    <row r="26" spans="1:13" s="1" customFormat="1" x14ac:dyDescent="0.3">
      <c r="A26" s="9" t="s">
        <v>58</v>
      </c>
      <c r="B26" s="95">
        <v>0</v>
      </c>
      <c r="C26" s="96">
        <v>0</v>
      </c>
      <c r="D26" s="96">
        <v>0</v>
      </c>
      <c r="E26" s="96">
        <v>0</v>
      </c>
      <c r="F26" s="97">
        <v>0</v>
      </c>
      <c r="I26" s="95">
        <v>0</v>
      </c>
      <c r="J26" s="96">
        <v>0</v>
      </c>
      <c r="K26" s="96">
        <v>0</v>
      </c>
      <c r="L26" s="96">
        <v>0</v>
      </c>
      <c r="M26" s="97">
        <v>0</v>
      </c>
    </row>
    <row r="27" spans="1:13" s="1" customFormat="1" x14ac:dyDescent="0.3">
      <c r="A27" s="9" t="s">
        <v>59</v>
      </c>
      <c r="B27" s="95">
        <v>0</v>
      </c>
      <c r="C27" s="96">
        <v>0</v>
      </c>
      <c r="D27" s="96">
        <v>0</v>
      </c>
      <c r="E27" s="96">
        <v>0</v>
      </c>
      <c r="F27" s="97">
        <v>0</v>
      </c>
      <c r="I27" s="95">
        <v>0</v>
      </c>
      <c r="J27" s="96">
        <v>0</v>
      </c>
      <c r="K27" s="96">
        <v>0</v>
      </c>
      <c r="L27" s="96">
        <v>0</v>
      </c>
      <c r="M27" s="97">
        <v>0</v>
      </c>
    </row>
    <row r="28" spans="1:13" s="1" customFormat="1" x14ac:dyDescent="0.3">
      <c r="A28" s="82" t="s">
        <v>60</v>
      </c>
      <c r="B28" s="98">
        <v>0</v>
      </c>
      <c r="C28" s="99">
        <v>0</v>
      </c>
      <c r="D28" s="99">
        <v>0</v>
      </c>
      <c r="E28" s="99">
        <v>0</v>
      </c>
      <c r="F28" s="100">
        <v>0</v>
      </c>
      <c r="I28" s="98">
        <v>1.9199999999999998E-2</v>
      </c>
      <c r="J28" s="98">
        <v>1.9199999999999998E-2</v>
      </c>
      <c r="K28" s="98">
        <v>1.9199999999999998E-2</v>
      </c>
      <c r="L28" s="98">
        <v>1.9199999999999998E-2</v>
      </c>
      <c r="M28" s="98">
        <v>1.9199999999999998E-2</v>
      </c>
    </row>
    <row r="29" spans="1:13" s="1" customFormat="1" ht="14.5" thickBot="1" x14ac:dyDescent="0.35">
      <c r="A29" s="10" t="s">
        <v>61</v>
      </c>
      <c r="B29" s="101">
        <f>SUM(B25:B28)</f>
        <v>0.79423285460549742</v>
      </c>
      <c r="C29" s="101">
        <f t="shared" ref="C29" si="12">SUM(C25:C28)</f>
        <v>0.77235165826921492</v>
      </c>
      <c r="D29" s="101">
        <f t="shared" ref="D29" si="13">SUM(D25:D28)</f>
        <v>0.79327275581804635</v>
      </c>
      <c r="E29" s="101">
        <f t="shared" ref="E29" si="14">SUM(E25:E28)</f>
        <v>0.84522116491163479</v>
      </c>
      <c r="F29" s="101">
        <f t="shared" ref="F29" si="15">SUM(F25:F28)</f>
        <v>0.7848761638734324</v>
      </c>
      <c r="I29" s="101">
        <f>SUM(I25:I28)</f>
        <v>0.85586332799780129</v>
      </c>
      <c r="J29" s="101">
        <f t="shared" ref="J29:M29" si="16">SUM(J25:J28)</f>
        <v>0.80910612117523284</v>
      </c>
      <c r="K29" s="101">
        <f t="shared" si="16"/>
        <v>0.84693899912374004</v>
      </c>
      <c r="L29" s="101">
        <f t="shared" si="16"/>
        <v>0.88854940189582599</v>
      </c>
      <c r="M29" s="101">
        <f t="shared" si="16"/>
        <v>0.87576903810918416</v>
      </c>
    </row>
    <row r="30" spans="1:13" s="1" customFormat="1" x14ac:dyDescent="0.3">
      <c r="A30" s="4"/>
    </row>
    <row r="31" spans="1:13" s="1" customFormat="1" x14ac:dyDescent="0.3">
      <c r="A31" s="4"/>
    </row>
    <row r="32" spans="1:13" ht="14.5" thickBot="1" x14ac:dyDescent="0.35"/>
    <row r="33" spans="1:14" ht="14.5" thickBot="1" x14ac:dyDescent="0.35">
      <c r="A33" s="6" t="s">
        <v>62</v>
      </c>
      <c r="B33" s="7" t="s">
        <v>34</v>
      </c>
      <c r="C33" s="7" t="s">
        <v>35</v>
      </c>
      <c r="D33" s="7" t="s">
        <v>36</v>
      </c>
      <c r="E33" s="7" t="s">
        <v>37</v>
      </c>
      <c r="F33" s="8" t="s">
        <v>38</v>
      </c>
      <c r="G33" s="8" t="s">
        <v>63</v>
      </c>
      <c r="I33" s="7" t="s">
        <v>34</v>
      </c>
      <c r="J33" s="7" t="s">
        <v>35</v>
      </c>
      <c r="K33" s="7" t="s">
        <v>36</v>
      </c>
      <c r="L33" s="7" t="s">
        <v>37</v>
      </c>
      <c r="M33" s="8" t="s">
        <v>38</v>
      </c>
      <c r="N33" s="8" t="s">
        <v>63</v>
      </c>
    </row>
    <row r="34" spans="1:14" x14ac:dyDescent="0.3">
      <c r="A34" s="9" t="s">
        <v>64</v>
      </c>
      <c r="B34" s="65">
        <f>PAYG!B7</f>
        <v>62.749858521394501</v>
      </c>
      <c r="C34" s="65">
        <f>PAYG!C7</f>
        <v>63.400989164612298</v>
      </c>
      <c r="D34" s="65">
        <f>PAYG!D7</f>
        <v>63.390674975498996</v>
      </c>
      <c r="E34" s="65">
        <f>PAYG!E7</f>
        <v>54.063199980857902</v>
      </c>
      <c r="F34" s="65">
        <f>PAYG!F7</f>
        <v>43.189514367937676</v>
      </c>
      <c r="G34" s="68">
        <f>SUM(B34:F34)</f>
        <v>286.79423701030134</v>
      </c>
      <c r="I34" s="65">
        <f>PAYG!I7</f>
        <v>47.24674522931965</v>
      </c>
      <c r="J34" s="65">
        <f>PAYG!J7</f>
        <v>50.176253010529301</v>
      </c>
      <c r="K34" s="65">
        <f>PAYG!K7</f>
        <v>56.206861578583698</v>
      </c>
      <c r="L34" s="65">
        <f>PAYG!L7</f>
        <v>52.489281530193196</v>
      </c>
      <c r="M34" s="65">
        <f>PAYG!M7</f>
        <v>47.33603145533678</v>
      </c>
      <c r="N34" s="68">
        <f>SUM(I34:M34)</f>
        <v>253.4551728039626</v>
      </c>
    </row>
    <row r="35" spans="1:14" x14ac:dyDescent="0.3">
      <c r="A35" s="9" t="s">
        <v>65</v>
      </c>
      <c r="B35" s="69">
        <f>PAYG!B16</f>
        <v>317.87731295088827</v>
      </c>
      <c r="C35" s="69">
        <f>PAYG!C16</f>
        <v>370.80576843799679</v>
      </c>
      <c r="D35" s="69">
        <f>PAYG!D16</f>
        <v>402.50673010128878</v>
      </c>
      <c r="E35" s="69">
        <f>PAYG!E16</f>
        <v>399.87517567704862</v>
      </c>
      <c r="F35" s="69">
        <f>PAYG!F16</f>
        <v>313.02493991657582</v>
      </c>
      <c r="G35" s="72">
        <f t="shared" ref="G35:G37" si="17">SUM(B35:F35)</f>
        <v>1804.0899270837981</v>
      </c>
      <c r="I35" s="69">
        <f>PAYG!I16</f>
        <v>349.63652517510343</v>
      </c>
      <c r="J35" s="69">
        <f>PAYG!J16</f>
        <v>421.79363421783341</v>
      </c>
      <c r="K35" s="69">
        <f>PAYG!K16</f>
        <v>442.11352735032796</v>
      </c>
      <c r="L35" s="69">
        <f>PAYG!L16</f>
        <v>413.49144024543898</v>
      </c>
      <c r="M35" s="69">
        <f>PAYG!M16</f>
        <v>343.5212423750462</v>
      </c>
      <c r="N35" s="72">
        <f t="shared" ref="N35:N37" si="18">SUM(I35:M35)</f>
        <v>1970.55636936375</v>
      </c>
    </row>
    <row r="36" spans="1:14" x14ac:dyDescent="0.3">
      <c r="A36" s="60" t="s">
        <v>66</v>
      </c>
      <c r="B36" s="69">
        <f>PAYG!B25</f>
        <v>386.60028628708915</v>
      </c>
      <c r="C36" s="69">
        <f>PAYG!C25</f>
        <v>469.93279836519883</v>
      </c>
      <c r="D36" s="69">
        <f>PAYG!D25</f>
        <v>476.29257491851416</v>
      </c>
      <c r="E36" s="69">
        <f>PAYG!E25</f>
        <v>574.91564175070448</v>
      </c>
      <c r="F36" s="69">
        <f>PAYG!F25</f>
        <v>488.41252149199482</v>
      </c>
      <c r="G36" s="72">
        <f t="shared" si="17"/>
        <v>2396.1538228135014</v>
      </c>
      <c r="I36" s="69">
        <f>PAYG!I25</f>
        <v>368.17478778482769</v>
      </c>
      <c r="J36" s="69">
        <f>PAYG!J25</f>
        <v>525.04101530809851</v>
      </c>
      <c r="K36" s="69">
        <f>PAYG!K25</f>
        <v>512.24713631865802</v>
      </c>
      <c r="L36" s="69">
        <f>PAYG!L25</f>
        <v>532.94039463467311</v>
      </c>
      <c r="M36" s="69">
        <f>PAYG!M25</f>
        <v>441.08228263983989</v>
      </c>
      <c r="N36" s="72">
        <f t="shared" si="18"/>
        <v>2379.4856166860973</v>
      </c>
    </row>
    <row r="37" spans="1:14" ht="14.5" thickBot="1" x14ac:dyDescent="0.35">
      <c r="A37" s="61" t="s">
        <v>67</v>
      </c>
      <c r="B37" s="73">
        <f>PAYG!B34</f>
        <v>66.895255049679406</v>
      </c>
      <c r="C37" s="73">
        <f>PAYG!C34</f>
        <v>69.784460871909005</v>
      </c>
      <c r="D37" s="73">
        <f>PAYG!D34</f>
        <v>65.933760707738301</v>
      </c>
      <c r="E37" s="73">
        <f>PAYG!E34</f>
        <v>61.058107213713107</v>
      </c>
      <c r="F37" s="73">
        <f>PAYG!F34</f>
        <v>64.300979501335206</v>
      </c>
      <c r="G37" s="76">
        <f t="shared" si="17"/>
        <v>327.97256334437509</v>
      </c>
      <c r="I37" s="73">
        <f>PAYG!I34</f>
        <v>79.586923816989</v>
      </c>
      <c r="J37" s="73">
        <f>PAYG!J34</f>
        <v>82.730075448917091</v>
      </c>
      <c r="K37" s="73">
        <f>PAYG!K34</f>
        <v>78.491324770345102</v>
      </c>
      <c r="L37" s="73">
        <f>PAYG!L34</f>
        <v>74.701853079460534</v>
      </c>
      <c r="M37" s="73">
        <f>PAYG!M34</f>
        <v>75.628919685019596</v>
      </c>
      <c r="N37" s="76">
        <f t="shared" si="18"/>
        <v>391.13909680073129</v>
      </c>
    </row>
    <row r="38" spans="1:14" ht="14.5" thickBot="1" x14ac:dyDescent="0.35">
      <c r="A38" s="9" t="s">
        <v>68</v>
      </c>
      <c r="B38" s="77">
        <f>SUM(B34:B37)</f>
        <v>834.12271280905134</v>
      </c>
      <c r="C38" s="78">
        <f t="shared" ref="C38:F38" si="19">SUM(C34:C37)</f>
        <v>973.92401683971684</v>
      </c>
      <c r="D38" s="78">
        <f t="shared" si="19"/>
        <v>1008.1237407030402</v>
      </c>
      <c r="E38" s="78">
        <f t="shared" si="19"/>
        <v>1089.9121246223242</v>
      </c>
      <c r="F38" s="79">
        <f t="shared" si="19"/>
        <v>908.92795527784347</v>
      </c>
      <c r="G38" s="80">
        <f t="shared" ref="G38" si="20">SUM(G34:G37)</f>
        <v>4815.0105502519755</v>
      </c>
      <c r="I38" s="77">
        <f>SUM(I34:I37)</f>
        <v>844.64498200623973</v>
      </c>
      <c r="J38" s="78">
        <f t="shared" ref="J38:N38" si="21">SUM(J34:J37)</f>
        <v>1079.7409779853783</v>
      </c>
      <c r="K38" s="78">
        <f t="shared" si="21"/>
        <v>1089.0588500179147</v>
      </c>
      <c r="L38" s="78">
        <f t="shared" si="21"/>
        <v>1073.6229694897659</v>
      </c>
      <c r="M38" s="79">
        <f t="shared" si="21"/>
        <v>907.56847615524248</v>
      </c>
      <c r="N38" s="80">
        <f t="shared" si="21"/>
        <v>4994.6362556545409</v>
      </c>
    </row>
    <row r="39" spans="1:14" ht="14.5" thickBot="1" x14ac:dyDescent="0.35">
      <c r="B39" s="81"/>
      <c r="C39" s="81"/>
      <c r="D39" s="81"/>
      <c r="E39" s="81"/>
      <c r="F39" s="81"/>
      <c r="G39" s="81"/>
      <c r="I39" s="81"/>
      <c r="J39" s="81"/>
      <c r="K39" s="81"/>
      <c r="L39" s="81"/>
      <c r="M39" s="81"/>
      <c r="N39" s="81"/>
    </row>
    <row r="40" spans="1:14" ht="14.5" thickBot="1" x14ac:dyDescent="0.35">
      <c r="A40" s="6" t="s">
        <v>69</v>
      </c>
      <c r="B40" s="7" t="s">
        <v>34</v>
      </c>
      <c r="C40" s="7" t="s">
        <v>35</v>
      </c>
      <c r="D40" s="7" t="s">
        <v>36</v>
      </c>
      <c r="E40" s="7" t="s">
        <v>37</v>
      </c>
      <c r="F40" s="8" t="s">
        <v>38</v>
      </c>
      <c r="G40" s="8" t="s">
        <v>63</v>
      </c>
      <c r="I40" s="7" t="s">
        <v>34</v>
      </c>
      <c r="J40" s="7" t="s">
        <v>35</v>
      </c>
      <c r="K40" s="7" t="s">
        <v>36</v>
      </c>
      <c r="L40" s="7" t="s">
        <v>37</v>
      </c>
      <c r="M40" s="8" t="s">
        <v>38</v>
      </c>
      <c r="N40" s="8" t="s">
        <v>63</v>
      </c>
    </row>
    <row r="41" spans="1:14" x14ac:dyDescent="0.3">
      <c r="A41" s="9" t="s">
        <v>64</v>
      </c>
      <c r="B41" s="65">
        <f>B34*B8</f>
        <v>41.87564222012103</v>
      </c>
      <c r="C41" s="66">
        <f t="shared" ref="C41:F41" si="22">C34*C8</f>
        <v>42.622499264720403</v>
      </c>
      <c r="D41" s="66">
        <f t="shared" si="22"/>
        <v>40.062737038811505</v>
      </c>
      <c r="E41" s="66">
        <f t="shared" si="22"/>
        <v>38.595571757616703</v>
      </c>
      <c r="F41" s="67">
        <f t="shared" si="22"/>
        <v>35.650571859129599</v>
      </c>
      <c r="G41" s="68">
        <f>SUM(B41:F41)</f>
        <v>198.80702214039923</v>
      </c>
      <c r="I41" s="67">
        <f>I34*I8</f>
        <v>39.993143173815561</v>
      </c>
      <c r="J41" s="66">
        <f t="shared" ref="J41:M41" si="23">J34*J8</f>
        <v>39.432377515117068</v>
      </c>
      <c r="K41" s="66">
        <f t="shared" si="23"/>
        <v>41.548424069098509</v>
      </c>
      <c r="L41" s="66">
        <f t="shared" si="23"/>
        <v>42.71143969545011</v>
      </c>
      <c r="M41" s="67">
        <f t="shared" si="23"/>
        <v>42.350855148230671</v>
      </c>
      <c r="N41" s="68">
        <f>SUM(I41:M41)</f>
        <v>206.03623960171191</v>
      </c>
    </row>
    <row r="42" spans="1:14" x14ac:dyDescent="0.3">
      <c r="A42" s="9" t="s">
        <v>65</v>
      </c>
      <c r="B42" s="69">
        <f>B35*B15</f>
        <v>170.91972890837104</v>
      </c>
      <c r="C42" s="70">
        <f>C35*C15</f>
        <v>171.21294033007399</v>
      </c>
      <c r="D42" s="70">
        <f t="shared" ref="D42:F42" si="24">D35*D15</f>
        <v>172.54273384212991</v>
      </c>
      <c r="E42" s="70">
        <f t="shared" si="24"/>
        <v>173.46386864344007</v>
      </c>
      <c r="F42" s="71">
        <f t="shared" si="24"/>
        <v>167.78446405132405</v>
      </c>
      <c r="G42" s="72">
        <f t="shared" ref="G42:G44" si="25">SUM(B42:F42)</f>
        <v>855.92373577533908</v>
      </c>
      <c r="I42" s="69">
        <f>I35*I15</f>
        <v>202.39269062329004</v>
      </c>
      <c r="J42" s="70">
        <f>J35*J15</f>
        <v>207.25403205667277</v>
      </c>
      <c r="K42" s="70">
        <f t="shared" ref="K42:M42" si="26">K35*K15</f>
        <v>210.51020695952985</v>
      </c>
      <c r="L42" s="70">
        <f t="shared" si="26"/>
        <v>210.78495723142643</v>
      </c>
      <c r="M42" s="71">
        <f t="shared" si="26"/>
        <v>205.12305878780762</v>
      </c>
      <c r="N42" s="72">
        <f t="shared" ref="N42:N44" si="27">SUM(I42:M42)</f>
        <v>1036.0649456587266</v>
      </c>
    </row>
    <row r="43" spans="1:14" x14ac:dyDescent="0.3">
      <c r="A43" s="60" t="s">
        <v>66</v>
      </c>
      <c r="B43" s="69">
        <f>B36*B22</f>
        <v>185.00354400755222</v>
      </c>
      <c r="C43" s="70">
        <f t="shared" ref="C43:F43" si="28">C36*C22</f>
        <v>185.35997620117806</v>
      </c>
      <c r="D43" s="70">
        <f t="shared" si="28"/>
        <v>188.26676491163499</v>
      </c>
      <c r="E43" s="70">
        <f t="shared" si="28"/>
        <v>182.37573230701497</v>
      </c>
      <c r="F43" s="71">
        <f t="shared" si="28"/>
        <v>178.60988612882679</v>
      </c>
      <c r="G43" s="72">
        <f t="shared" si="25"/>
        <v>919.61590355620694</v>
      </c>
      <c r="I43" s="69">
        <f>I36*I22</f>
        <v>186.85493226200492</v>
      </c>
      <c r="J43" s="70">
        <f t="shared" ref="J43:M43" si="29">J36*J22</f>
        <v>192.63306766426155</v>
      </c>
      <c r="K43" s="70">
        <f t="shared" si="29"/>
        <v>194.18014234488925</v>
      </c>
      <c r="L43" s="70">
        <f t="shared" si="29"/>
        <v>194.74154422332967</v>
      </c>
      <c r="M43" s="71">
        <f t="shared" si="29"/>
        <v>195.65880376334275</v>
      </c>
      <c r="N43" s="72">
        <f t="shared" si="27"/>
        <v>964.06849025782822</v>
      </c>
    </row>
    <row r="44" spans="1:14" ht="14.5" thickBot="1" x14ac:dyDescent="0.35">
      <c r="A44" s="61" t="s">
        <v>67</v>
      </c>
      <c r="B44" s="73">
        <f t="shared" ref="B44:F44" si="30">B37*B29</f>
        <v>53.130409377669693</v>
      </c>
      <c r="C44" s="74">
        <f t="shared" si="30"/>
        <v>53.898144075842062</v>
      </c>
      <c r="D44" s="74">
        <f t="shared" si="30"/>
        <v>52.303456058075184</v>
      </c>
      <c r="E44" s="74">
        <f t="shared" si="30"/>
        <v>51.607604506474082</v>
      </c>
      <c r="F44" s="75">
        <f t="shared" si="30"/>
        <v>50.468306124312186</v>
      </c>
      <c r="G44" s="76">
        <f t="shared" si="25"/>
        <v>261.4079201423732</v>
      </c>
      <c r="I44" s="73">
        <f t="shared" ref="I44:M44" si="31">I37*I29</f>
        <v>68.115529483115679</v>
      </c>
      <c r="J44" s="74">
        <f t="shared" si="31"/>
        <v>66.937410451007665</v>
      </c>
      <c r="K44" s="74">
        <f t="shared" si="31"/>
        <v>66.47736404089251</v>
      </c>
      <c r="L44" s="74">
        <f t="shared" si="31"/>
        <v>66.376286874264522</v>
      </c>
      <c r="M44" s="75">
        <f t="shared" si="31"/>
        <v>66.23346624578636</v>
      </c>
      <c r="N44" s="76">
        <f t="shared" si="27"/>
        <v>334.14005709506671</v>
      </c>
    </row>
    <row r="45" spans="1:14" ht="14.5" thickBot="1" x14ac:dyDescent="0.35">
      <c r="A45" s="9" t="s">
        <v>70</v>
      </c>
      <c r="B45" s="77">
        <f>SUM(B41:B44)</f>
        <v>450.92932451371399</v>
      </c>
      <c r="C45" s="78">
        <f t="shared" ref="C45:G45" si="32">SUM(C41:C44)</f>
        <v>453.09355987181453</v>
      </c>
      <c r="D45" s="78">
        <f t="shared" si="32"/>
        <v>453.17569185065162</v>
      </c>
      <c r="E45" s="78">
        <f t="shared" si="32"/>
        <v>446.04277721454582</v>
      </c>
      <c r="F45" s="79">
        <f t="shared" si="32"/>
        <v>432.5132281635926</v>
      </c>
      <c r="G45" s="80">
        <f t="shared" si="32"/>
        <v>2235.7545816143183</v>
      </c>
      <c r="I45" s="77">
        <f>SUM(I41:I44)</f>
        <v>497.35629554222618</v>
      </c>
      <c r="J45" s="78">
        <f t="shared" ref="J45:N45" si="33">SUM(J41:J44)</f>
        <v>506.25688768705908</v>
      </c>
      <c r="K45" s="78">
        <f t="shared" si="33"/>
        <v>512.71613741441013</v>
      </c>
      <c r="L45" s="78">
        <f t="shared" si="33"/>
        <v>514.61422802447078</v>
      </c>
      <c r="M45" s="79">
        <f t="shared" si="33"/>
        <v>509.36618394516739</v>
      </c>
      <c r="N45" s="80">
        <f t="shared" si="33"/>
        <v>2540.3097326133334</v>
      </c>
    </row>
    <row r="46" spans="1:14" ht="14.5" thickBot="1" x14ac:dyDescent="0.35">
      <c r="B46" s="81"/>
      <c r="C46" s="81"/>
      <c r="D46" s="81"/>
      <c r="E46" s="81"/>
      <c r="F46" s="81"/>
      <c r="G46" s="81"/>
      <c r="I46" s="81"/>
      <c r="J46" s="81"/>
      <c r="K46" s="81"/>
      <c r="L46" s="81"/>
      <c r="M46" s="81"/>
      <c r="N46" s="81"/>
    </row>
    <row r="47" spans="1:14" ht="14.5" thickBot="1" x14ac:dyDescent="0.35">
      <c r="B47" s="7" t="s">
        <v>34</v>
      </c>
      <c r="C47" s="7" t="s">
        <v>35</v>
      </c>
      <c r="D47" s="7" t="s">
        <v>36</v>
      </c>
      <c r="E47" s="7" t="s">
        <v>37</v>
      </c>
      <c r="F47" s="8" t="s">
        <v>38</v>
      </c>
      <c r="G47" s="8" t="s">
        <v>63</v>
      </c>
      <c r="I47" s="7" t="s">
        <v>34</v>
      </c>
      <c r="J47" s="7" t="s">
        <v>35</v>
      </c>
      <c r="K47" s="7" t="s">
        <v>36</v>
      </c>
      <c r="L47" s="7" t="s">
        <v>37</v>
      </c>
      <c r="M47" s="8" t="s">
        <v>38</v>
      </c>
      <c r="N47" s="8" t="s">
        <v>63</v>
      </c>
    </row>
    <row r="48" spans="1:14" ht="14.5" thickBot="1" x14ac:dyDescent="0.35">
      <c r="A48" s="6" t="s">
        <v>71</v>
      </c>
      <c r="B48" s="62">
        <f>B45/B38</f>
        <v>0.54060310022626301</v>
      </c>
      <c r="C48" s="63">
        <f t="shared" ref="C48:G48" si="34">C45/C38</f>
        <v>0.46522475268867119</v>
      </c>
      <c r="D48" s="63">
        <f t="shared" si="34"/>
        <v>0.44952387643863861</v>
      </c>
      <c r="E48" s="63">
        <f t="shared" si="34"/>
        <v>0.4092465503758923</v>
      </c>
      <c r="F48" s="83">
        <f t="shared" si="34"/>
        <v>0.47584984668161168</v>
      </c>
      <c r="G48" s="64">
        <f t="shared" si="34"/>
        <v>0.46433015219402135</v>
      </c>
      <c r="I48" s="62">
        <f>I45/I38</f>
        <v>0.58883472481051458</v>
      </c>
      <c r="J48" s="63">
        <f t="shared" ref="J48:N48" si="35">J45/J38</f>
        <v>0.46886882873673313</v>
      </c>
      <c r="K48" s="63">
        <f t="shared" si="35"/>
        <v>0.47078827503764015</v>
      </c>
      <c r="L48" s="63">
        <f t="shared" si="35"/>
        <v>0.47932490515645237</v>
      </c>
      <c r="M48" s="83">
        <f t="shared" si="35"/>
        <v>0.56124270215180838</v>
      </c>
      <c r="N48" s="64">
        <f t="shared" si="35"/>
        <v>0.50860755470178454</v>
      </c>
    </row>
    <row r="49" x14ac:dyDescent="0.3"/>
    <row r="50" x14ac:dyDescent="0.3"/>
    <row r="5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4.58203125" customWidth="1"/>
    <col min="2" max="2" width="25.58203125" customWidth="1"/>
    <col min="3" max="3" width="57.08203125" customWidth="1"/>
    <col min="4" max="4" width="3.25" customWidth="1"/>
    <col min="5" max="5" width="15.83203125" customWidth="1"/>
    <col min="6" max="10" width="5.58203125" customWidth="1"/>
  </cols>
  <sheetData>
    <row r="1" spans="1:10" x14ac:dyDescent="0.3">
      <c r="C1" t="s">
        <v>72</v>
      </c>
    </row>
    <row r="2" spans="1:10" x14ac:dyDescent="0.3">
      <c r="A2" t="s">
        <v>73</v>
      </c>
      <c r="B2" t="s">
        <v>74</v>
      </c>
      <c r="C2" t="s">
        <v>75</v>
      </c>
      <c r="D2" t="s">
        <v>76</v>
      </c>
      <c r="E2" t="s">
        <v>77</v>
      </c>
      <c r="F2" t="s">
        <v>34</v>
      </c>
      <c r="G2" t="s">
        <v>35</v>
      </c>
      <c r="H2" t="s">
        <v>36</v>
      </c>
      <c r="I2" t="s">
        <v>37</v>
      </c>
      <c r="J2" t="s">
        <v>38</v>
      </c>
    </row>
    <row r="4" spans="1:10" x14ac:dyDescent="0.3">
      <c r="F4" t="s">
        <v>78</v>
      </c>
      <c r="G4" t="s">
        <v>78</v>
      </c>
      <c r="H4" t="s">
        <v>78</v>
      </c>
      <c r="I4" t="s">
        <v>78</v>
      </c>
      <c r="J4" t="s">
        <v>78</v>
      </c>
    </row>
    <row r="5" spans="1:10" x14ac:dyDescent="0.3">
      <c r="F5" t="s">
        <v>79</v>
      </c>
      <c r="G5" t="s">
        <v>79</v>
      </c>
      <c r="H5" t="s">
        <v>79</v>
      </c>
      <c r="I5" t="s">
        <v>79</v>
      </c>
      <c r="J5" t="s">
        <v>79</v>
      </c>
    </row>
    <row r="6" spans="1:10" x14ac:dyDescent="0.3">
      <c r="F6" t="s">
        <v>80</v>
      </c>
      <c r="G6" t="s">
        <v>80</v>
      </c>
      <c r="H6" t="s">
        <v>80</v>
      </c>
      <c r="I6" t="s">
        <v>80</v>
      </c>
      <c r="J6" t="s">
        <v>80</v>
      </c>
    </row>
    <row r="7" spans="1:10" x14ac:dyDescent="0.3">
      <c r="A7" t="s">
        <v>81</v>
      </c>
      <c r="B7" t="s">
        <v>82</v>
      </c>
      <c r="C7" t="s">
        <v>83</v>
      </c>
      <c r="D7" t="s">
        <v>84</v>
      </c>
      <c r="E7" t="s">
        <v>78</v>
      </c>
      <c r="F7" s="55">
        <v>39.0860056654126</v>
      </c>
      <c r="G7" s="55">
        <v>38.468993457314902</v>
      </c>
      <c r="H7" s="55">
        <v>40.4692523267897</v>
      </c>
      <c r="I7" s="55">
        <v>41.7036454900704</v>
      </c>
      <c r="J7" s="55">
        <v>41.442003344288203</v>
      </c>
    </row>
    <row r="8" spans="1:10" x14ac:dyDescent="0.3">
      <c r="A8" t="s">
        <v>81</v>
      </c>
      <c r="B8" t="s">
        <v>85</v>
      </c>
      <c r="C8" t="s">
        <v>86</v>
      </c>
      <c r="D8" t="s">
        <v>84</v>
      </c>
      <c r="E8" t="s">
        <v>78</v>
      </c>
      <c r="F8" s="55">
        <v>8.1607395639070504</v>
      </c>
      <c r="G8" s="55">
        <v>11.707259553214399</v>
      </c>
      <c r="H8" s="55">
        <v>15.737609251794</v>
      </c>
      <c r="I8" s="55">
        <v>10.7856360401228</v>
      </c>
      <c r="J8" s="55">
        <v>5.8940281110485797</v>
      </c>
    </row>
    <row r="9" spans="1:10" x14ac:dyDescent="0.3">
      <c r="A9" t="s">
        <v>81</v>
      </c>
      <c r="B9" t="s">
        <v>87</v>
      </c>
      <c r="C9" t="s">
        <v>88</v>
      </c>
      <c r="D9" t="s">
        <v>84</v>
      </c>
      <c r="E9" t="s">
        <v>78</v>
      </c>
      <c r="F9" s="55">
        <v>195.941871842311</v>
      </c>
      <c r="G9" s="55">
        <v>199.417766853335</v>
      </c>
      <c r="H9" s="55">
        <v>202.28403945161699</v>
      </c>
      <c r="I9" s="55">
        <v>203.108515146402</v>
      </c>
      <c r="J9" s="55">
        <v>198.79016532376301</v>
      </c>
    </row>
    <row r="10" spans="1:10" x14ac:dyDescent="0.3">
      <c r="A10" t="s">
        <v>81</v>
      </c>
      <c r="B10" t="s">
        <v>89</v>
      </c>
      <c r="C10" t="s">
        <v>90</v>
      </c>
      <c r="D10" t="s">
        <v>84</v>
      </c>
      <c r="E10" t="s">
        <v>78</v>
      </c>
      <c r="F10" s="55">
        <v>175.61141958912</v>
      </c>
      <c r="G10" s="55">
        <v>244.793569095414</v>
      </c>
      <c r="H10" s="55">
        <v>261.26827218772098</v>
      </c>
      <c r="I10" s="55">
        <v>230.880858787644</v>
      </c>
      <c r="J10" s="55">
        <v>163.998856934759</v>
      </c>
    </row>
    <row r="11" spans="1:10" x14ac:dyDescent="0.3">
      <c r="A11" t="s">
        <v>81</v>
      </c>
      <c r="B11" t="s">
        <v>91</v>
      </c>
      <c r="C11" t="s">
        <v>92</v>
      </c>
      <c r="D11" t="s">
        <v>84</v>
      </c>
      <c r="E11" t="s">
        <v>78</v>
      </c>
      <c r="F11" s="55">
        <v>179.78597633653601</v>
      </c>
      <c r="G11" s="55">
        <v>182.55228017034599</v>
      </c>
      <c r="H11" s="55">
        <v>184.34499732757101</v>
      </c>
      <c r="I11" s="55">
        <v>184.509088646344</v>
      </c>
      <c r="J11" s="55">
        <v>187.19002393665801</v>
      </c>
    </row>
    <row r="12" spans="1:10" x14ac:dyDescent="0.3">
      <c r="A12" t="s">
        <v>81</v>
      </c>
      <c r="B12" t="s">
        <v>93</v>
      </c>
      <c r="C12" t="s">
        <v>94</v>
      </c>
      <c r="D12" t="s">
        <v>84</v>
      </c>
      <c r="E12" t="s">
        <v>78</v>
      </c>
      <c r="F12" s="55">
        <v>215.81744438887301</v>
      </c>
      <c r="G12" s="55">
        <v>365.65995759652202</v>
      </c>
      <c r="H12" s="55">
        <v>345.82806547633402</v>
      </c>
      <c r="I12" s="55">
        <v>376.63070796693</v>
      </c>
      <c r="J12" s="55">
        <v>296.61643055030299</v>
      </c>
    </row>
    <row r="13" spans="1:10" x14ac:dyDescent="0.3">
      <c r="A13" t="s">
        <v>81</v>
      </c>
      <c r="B13" t="s">
        <v>95</v>
      </c>
      <c r="C13" t="s">
        <v>96</v>
      </c>
      <c r="D13" t="s">
        <v>84</v>
      </c>
      <c r="E13" t="s">
        <v>78</v>
      </c>
      <c r="F13" s="55">
        <v>66.587460545829501</v>
      </c>
      <c r="G13" s="55">
        <v>65.348993002388497</v>
      </c>
      <c r="H13" s="55">
        <v>64.970330605301896</v>
      </c>
      <c r="I13" s="55">
        <v>64.942011295138897</v>
      </c>
      <c r="J13" s="55">
        <v>64.781390987834001</v>
      </c>
    </row>
    <row r="14" spans="1:10" x14ac:dyDescent="0.3">
      <c r="A14" t="s">
        <v>81</v>
      </c>
      <c r="B14" t="s">
        <v>97</v>
      </c>
      <c r="C14" t="s">
        <v>98</v>
      </c>
      <c r="D14" t="s">
        <v>84</v>
      </c>
      <c r="E14" t="s">
        <v>78</v>
      </c>
      <c r="F14" s="55">
        <v>12.999463271159501</v>
      </c>
      <c r="G14" s="55">
        <v>17.381082446528598</v>
      </c>
      <c r="H14" s="55">
        <v>13.5209941650432</v>
      </c>
      <c r="I14" s="55">
        <v>9.7598417843216403</v>
      </c>
      <c r="J14" s="55">
        <v>10.8475286971856</v>
      </c>
    </row>
    <row r="15" spans="1:10" x14ac:dyDescent="0.3">
      <c r="A15" t="s">
        <v>81</v>
      </c>
      <c r="B15" t="s">
        <v>99</v>
      </c>
      <c r="C15" t="s">
        <v>100</v>
      </c>
      <c r="D15" t="s">
        <v>84</v>
      </c>
      <c r="E15" t="s">
        <v>78</v>
      </c>
      <c r="F15" s="55">
        <v>21.654563753944601</v>
      </c>
      <c r="G15" s="55">
        <v>22.155529157271001</v>
      </c>
      <c r="H15" s="55">
        <v>21.176372071796699</v>
      </c>
      <c r="I15" s="55">
        <v>20.235340120918899</v>
      </c>
      <c r="J15" s="55">
        <v>19.005065493919499</v>
      </c>
    </row>
    <row r="16" spans="1:10" x14ac:dyDescent="0.3">
      <c r="A16" t="s">
        <v>81</v>
      </c>
      <c r="B16" t="s">
        <v>101</v>
      </c>
      <c r="C16" t="s">
        <v>102</v>
      </c>
      <c r="D16" t="s">
        <v>84</v>
      </c>
      <c r="E16" t="s">
        <v>78</v>
      </c>
      <c r="F16" s="55">
        <v>0</v>
      </c>
      <c r="G16" s="55">
        <v>0</v>
      </c>
      <c r="H16" s="55">
        <v>0</v>
      </c>
      <c r="I16" s="55">
        <v>0</v>
      </c>
      <c r="J16" s="55">
        <v>0</v>
      </c>
    </row>
    <row r="17" spans="1:10" x14ac:dyDescent="0.3">
      <c r="A17" t="s">
        <v>81</v>
      </c>
      <c r="B17" t="s">
        <v>103</v>
      </c>
      <c r="C17" t="s">
        <v>104</v>
      </c>
      <c r="D17" t="s">
        <v>84</v>
      </c>
      <c r="E17" t="s">
        <v>78</v>
      </c>
      <c r="F17" s="55">
        <v>0</v>
      </c>
      <c r="G17" s="55">
        <v>0</v>
      </c>
      <c r="H17" s="55">
        <v>0</v>
      </c>
      <c r="I17" s="55">
        <v>0</v>
      </c>
      <c r="J17" s="55">
        <v>0</v>
      </c>
    </row>
    <row r="18" spans="1:10" x14ac:dyDescent="0.3">
      <c r="A18" t="s">
        <v>81</v>
      </c>
      <c r="B18" t="s">
        <v>105</v>
      </c>
      <c r="C18" t="s">
        <v>106</v>
      </c>
      <c r="D18" t="s">
        <v>84</v>
      </c>
      <c r="E18" t="s">
        <v>78</v>
      </c>
      <c r="F18" s="55">
        <v>0.26220250238302301</v>
      </c>
      <c r="G18" s="55">
        <v>0.26217257364461899</v>
      </c>
      <c r="H18" s="55">
        <v>0.26241221721333902</v>
      </c>
      <c r="I18" s="55">
        <v>0.26259356768810999</v>
      </c>
      <c r="J18" s="55">
        <v>0.26271438955630599</v>
      </c>
    </row>
    <row r="19" spans="1:10" x14ac:dyDescent="0.3">
      <c r="A19" t="s">
        <v>81</v>
      </c>
      <c r="B19" t="s">
        <v>107</v>
      </c>
      <c r="C19" t="s">
        <v>108</v>
      </c>
      <c r="D19" t="s">
        <v>84</v>
      </c>
      <c r="E19" t="s">
        <v>78</v>
      </c>
      <c r="F19" s="55">
        <v>0</v>
      </c>
      <c r="G19" s="55">
        <v>0</v>
      </c>
      <c r="H19" s="55">
        <v>0</v>
      </c>
      <c r="I19" s="55">
        <v>0</v>
      </c>
      <c r="J19" s="55">
        <v>0</v>
      </c>
    </row>
    <row r="20" spans="1:10" x14ac:dyDescent="0.3">
      <c r="A20" t="s">
        <v>81</v>
      </c>
      <c r="B20" t="s">
        <v>109</v>
      </c>
      <c r="C20" t="s">
        <v>110</v>
      </c>
      <c r="D20" t="s">
        <v>84</v>
      </c>
      <c r="E20" t="s">
        <v>78</v>
      </c>
      <c r="F20" s="55">
        <v>0</v>
      </c>
      <c r="G20" s="55">
        <v>0</v>
      </c>
      <c r="H20" s="55">
        <v>0</v>
      </c>
      <c r="I20" s="55">
        <v>0</v>
      </c>
      <c r="J20" s="55">
        <v>0</v>
      </c>
    </row>
    <row r="21" spans="1:10" x14ac:dyDescent="0.3">
      <c r="A21" t="s">
        <v>81</v>
      </c>
      <c r="B21" t="s">
        <v>111</v>
      </c>
      <c r="C21" t="s">
        <v>112</v>
      </c>
      <c r="D21" t="s">
        <v>84</v>
      </c>
      <c r="E21" t="s">
        <v>78</v>
      </c>
      <c r="F21" s="55">
        <v>0</v>
      </c>
      <c r="G21" s="55">
        <v>0</v>
      </c>
      <c r="H21" s="55">
        <v>0</v>
      </c>
      <c r="I21" s="55">
        <v>0</v>
      </c>
      <c r="J21" s="55">
        <v>0</v>
      </c>
    </row>
    <row r="22" spans="1:10" x14ac:dyDescent="0.3">
      <c r="A22" t="s">
        <v>81</v>
      </c>
      <c r="B22" t="s">
        <v>113</v>
      </c>
      <c r="C22" t="s">
        <v>114</v>
      </c>
      <c r="D22" t="s">
        <v>84</v>
      </c>
      <c r="E22" t="s">
        <v>78</v>
      </c>
      <c r="F22" s="55">
        <v>0</v>
      </c>
      <c r="G22" s="55">
        <v>0</v>
      </c>
      <c r="H22" s="55">
        <v>0</v>
      </c>
      <c r="I22" s="55">
        <v>0</v>
      </c>
      <c r="J22" s="55">
        <v>0</v>
      </c>
    </row>
    <row r="23" spans="1:10" x14ac:dyDescent="0.3">
      <c r="A23" t="s">
        <v>81</v>
      </c>
      <c r="B23" t="s">
        <v>115</v>
      </c>
      <c r="C23" t="s">
        <v>116</v>
      </c>
      <c r="D23" t="s">
        <v>84</v>
      </c>
      <c r="E23" t="s">
        <v>78</v>
      </c>
      <c r="F23" s="55">
        <v>26.015181978919301</v>
      </c>
      <c r="G23" s="55">
        <v>21.612452373219</v>
      </c>
      <c r="H23" s="55">
        <v>16.3242237431955</v>
      </c>
      <c r="I23" s="55">
        <v>26.6081859305412</v>
      </c>
      <c r="J23" s="55">
        <v>41.224328766942897</v>
      </c>
    </row>
    <row r="24" spans="1:10" x14ac:dyDescent="0.3">
      <c r="A24" t="s">
        <v>81</v>
      </c>
      <c r="B24" t="s">
        <v>117</v>
      </c>
      <c r="C24" t="s">
        <v>118</v>
      </c>
      <c r="D24" t="s">
        <v>84</v>
      </c>
      <c r="E24" t="s">
        <v>78</v>
      </c>
      <c r="F24" s="55">
        <v>1.4134509616620099</v>
      </c>
      <c r="G24" s="55">
        <v>1.55877008555057</v>
      </c>
      <c r="H24" s="55">
        <v>1.60170274205149</v>
      </c>
      <c r="I24" s="55">
        <v>1.59121604805968</v>
      </c>
      <c r="J24" s="55">
        <v>1.4998430801782101</v>
      </c>
    </row>
    <row r="25" spans="1:10" x14ac:dyDescent="0.3">
      <c r="A25" t="s">
        <v>81</v>
      </c>
      <c r="B25" t="s">
        <v>119</v>
      </c>
      <c r="C25" t="s">
        <v>120</v>
      </c>
      <c r="D25" t="s">
        <v>84</v>
      </c>
      <c r="E25" t="s">
        <v>78</v>
      </c>
      <c r="F25" s="55">
        <v>0</v>
      </c>
      <c r="G25" s="55">
        <v>0</v>
      </c>
      <c r="H25" s="55">
        <v>0</v>
      </c>
      <c r="I25" s="55">
        <v>0</v>
      </c>
      <c r="J25" s="55">
        <v>0</v>
      </c>
    </row>
    <row r="26" spans="1:10" x14ac:dyDescent="0.3">
      <c r="A26" t="s">
        <v>81</v>
      </c>
      <c r="B26" t="s">
        <v>121</v>
      </c>
      <c r="C26" t="s">
        <v>122</v>
      </c>
      <c r="D26" t="s">
        <v>84</v>
      </c>
      <c r="E26" t="s">
        <v>78</v>
      </c>
      <c r="F26" s="55">
        <v>0</v>
      </c>
      <c r="G26" s="55">
        <v>0</v>
      </c>
      <c r="H26" s="55">
        <v>0</v>
      </c>
      <c r="I26" s="55">
        <v>0</v>
      </c>
      <c r="J26" s="55">
        <v>0</v>
      </c>
    </row>
    <row r="27" spans="1:10" x14ac:dyDescent="0.3">
      <c r="A27" t="s">
        <v>81</v>
      </c>
      <c r="B27" t="s">
        <v>186</v>
      </c>
      <c r="C27" t="s">
        <v>187</v>
      </c>
      <c r="D27" t="s">
        <v>84</v>
      </c>
      <c r="E27" t="s">
        <v>78</v>
      </c>
      <c r="F27" s="55">
        <v>0</v>
      </c>
      <c r="G27" s="55">
        <v>0</v>
      </c>
      <c r="H27" s="55">
        <v>0</v>
      </c>
      <c r="I27" s="55">
        <v>0</v>
      </c>
      <c r="J27" s="55">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42"/>
  <sheetViews>
    <sheetView zoomScale="85" zoomScaleNormal="85" workbookViewId="0"/>
  </sheetViews>
  <sheetFormatPr defaultRowHeight="14" x14ac:dyDescent="0.3"/>
  <cols>
    <col min="1" max="4" width="1.33203125" customWidth="1"/>
    <col min="5" max="5" width="67.5" bestFit="1" customWidth="1"/>
    <col min="6" max="7" width="9.25" customWidth="1"/>
    <col min="8" max="8" width="3" customWidth="1"/>
  </cols>
  <sheetData>
    <row r="1" spans="4:13" ht="14.5" thickBot="1" x14ac:dyDescent="0.35"/>
    <row r="2" spans="4:13" ht="14.5" thickBot="1" x14ac:dyDescent="0.35">
      <c r="I2" s="8" t="s">
        <v>34</v>
      </c>
      <c r="J2" s="6" t="s">
        <v>35</v>
      </c>
      <c r="K2" s="7" t="s">
        <v>36</v>
      </c>
      <c r="L2" s="7" t="s">
        <v>37</v>
      </c>
      <c r="M2" s="7" t="s">
        <v>38</v>
      </c>
    </row>
    <row r="3" spans="4:13" ht="16.5" thickBot="1" x14ac:dyDescent="0.35">
      <c r="D3" s="33"/>
      <c r="E3" s="84" t="s">
        <v>64</v>
      </c>
      <c r="I3" s="52"/>
      <c r="J3" s="52"/>
      <c r="K3" s="52"/>
      <c r="L3" s="52"/>
      <c r="M3" s="52"/>
    </row>
    <row r="4" spans="4:13" x14ac:dyDescent="0.3">
      <c r="E4" s="53" t="s">
        <v>83</v>
      </c>
      <c r="G4" t="s">
        <v>84</v>
      </c>
      <c r="H4" s="53"/>
      <c r="I4" s="53">
        <f>F_Inputs!F7</f>
        <v>39.0860056654126</v>
      </c>
      <c r="J4" s="53">
        <f>F_Inputs!G7</f>
        <v>38.468993457314902</v>
      </c>
      <c r="K4" s="53">
        <f>F_Inputs!H7</f>
        <v>40.4692523267897</v>
      </c>
      <c r="L4" s="53">
        <f>F_Inputs!I7</f>
        <v>41.7036454900704</v>
      </c>
      <c r="M4" s="53">
        <f>F_Inputs!J7</f>
        <v>41.442003344288203</v>
      </c>
    </row>
    <row r="5" spans="4:13" x14ac:dyDescent="0.3">
      <c r="E5" s="53" t="s">
        <v>123</v>
      </c>
      <c r="G5" t="s">
        <v>84</v>
      </c>
      <c r="H5" s="53"/>
      <c r="I5" s="53">
        <f>F_Inputs!F21</f>
        <v>0</v>
      </c>
      <c r="J5" s="53">
        <f>F_Inputs!G21</f>
        <v>0</v>
      </c>
      <c r="K5" s="53">
        <f>F_Inputs!H21</f>
        <v>0</v>
      </c>
      <c r="L5" s="53">
        <f>F_Inputs!I21</f>
        <v>0</v>
      </c>
      <c r="M5" s="53">
        <f>F_Inputs!J21</f>
        <v>0</v>
      </c>
    </row>
    <row r="6" spans="4:13" x14ac:dyDescent="0.3">
      <c r="E6" s="53" t="s">
        <v>114</v>
      </c>
      <c r="G6" t="s">
        <v>84</v>
      </c>
      <c r="H6" s="53"/>
      <c r="I6" s="53">
        <f>F_Inputs!F22</f>
        <v>0</v>
      </c>
      <c r="J6" s="53">
        <f>F_Inputs!G22</f>
        <v>0</v>
      </c>
      <c r="K6" s="53">
        <f>F_Inputs!H22</f>
        <v>0</v>
      </c>
      <c r="L6" s="53">
        <f>F_Inputs!I22</f>
        <v>0</v>
      </c>
      <c r="M6" s="53">
        <f>F_Inputs!J22</f>
        <v>0</v>
      </c>
    </row>
    <row r="7" spans="4:13" x14ac:dyDescent="0.3">
      <c r="E7" t="s">
        <v>124</v>
      </c>
      <c r="G7" t="s">
        <v>84</v>
      </c>
      <c r="I7" s="54">
        <f>I4 - SUM(I5:I6)</f>
        <v>39.0860056654126</v>
      </c>
      <c r="J7" s="54">
        <f>J4 - SUM(J5:J6)</f>
        <v>38.468993457314902</v>
      </c>
      <c r="K7" s="54">
        <f>K4 - SUM(K5:K6)</f>
        <v>40.4692523267897</v>
      </c>
      <c r="L7" s="54">
        <f>L4 - SUM(L5:L6)</f>
        <v>41.7036454900704</v>
      </c>
      <c r="M7" s="54">
        <f>M4 - SUM(M5:M6)</f>
        <v>41.442003344288203</v>
      </c>
    </row>
    <row r="9" spans="4:13" x14ac:dyDescent="0.3">
      <c r="E9" s="53" t="s">
        <v>86</v>
      </c>
      <c r="G9" t="s">
        <v>84</v>
      </c>
      <c r="H9" s="53"/>
      <c r="I9" s="53">
        <f>F_Inputs!F8</f>
        <v>8.1607395639070504</v>
      </c>
      <c r="J9" s="53">
        <f>F_Inputs!G8</f>
        <v>11.707259553214399</v>
      </c>
      <c r="K9" s="53">
        <f>F_Inputs!H8</f>
        <v>15.737609251794</v>
      </c>
      <c r="L9" s="53">
        <f>F_Inputs!I8</f>
        <v>10.7856360401228</v>
      </c>
      <c r="M9" s="53">
        <f>F_Inputs!J8</f>
        <v>5.8940281110485797</v>
      </c>
    </row>
    <row r="10" spans="4:13" x14ac:dyDescent="0.3">
      <c r="E10" s="53" t="s">
        <v>125</v>
      </c>
      <c r="G10" t="s">
        <v>84</v>
      </c>
      <c r="H10" s="53"/>
      <c r="I10" s="53">
        <f>F_Inputs!F19</f>
        <v>0</v>
      </c>
      <c r="J10" s="53">
        <f>F_Inputs!G19</f>
        <v>0</v>
      </c>
      <c r="K10" s="53">
        <f>F_Inputs!H19</f>
        <v>0</v>
      </c>
      <c r="L10" s="53">
        <f>F_Inputs!I19</f>
        <v>0</v>
      </c>
      <c r="M10" s="53">
        <f>F_Inputs!J19</f>
        <v>0</v>
      </c>
    </row>
    <row r="11" spans="4:13" x14ac:dyDescent="0.3">
      <c r="E11" s="53" t="s">
        <v>110</v>
      </c>
      <c r="G11" t="s">
        <v>84</v>
      </c>
      <c r="H11" s="53"/>
      <c r="I11" s="53">
        <f>F_Inputs!F20</f>
        <v>0</v>
      </c>
      <c r="J11" s="53">
        <f>F_Inputs!G20</f>
        <v>0</v>
      </c>
      <c r="K11" s="53">
        <f>F_Inputs!H20</f>
        <v>0</v>
      </c>
      <c r="L11" s="53">
        <f>F_Inputs!I20</f>
        <v>0</v>
      </c>
      <c r="M11" s="53">
        <f>F_Inputs!J20</f>
        <v>0</v>
      </c>
    </row>
    <row r="12" spans="4:13" x14ac:dyDescent="0.3">
      <c r="E12" t="s">
        <v>126</v>
      </c>
      <c r="G12" t="s">
        <v>84</v>
      </c>
      <c r="I12" s="54">
        <f>I9 - SUM(I10:I11)</f>
        <v>8.1607395639070504</v>
      </c>
      <c r="J12" s="54">
        <f>J9 - SUM(J10:J11)</f>
        <v>11.707259553214399</v>
      </c>
      <c r="K12" s="54">
        <f>K9 - SUM(K10:K11)</f>
        <v>15.737609251794</v>
      </c>
      <c r="L12" s="54">
        <f>L9 - SUM(L10:L11)</f>
        <v>10.7856360401228</v>
      </c>
      <c r="M12" s="54">
        <f>M9 - SUM(M10:M11)</f>
        <v>5.8940281110485797</v>
      </c>
    </row>
    <row r="13" spans="4:13" ht="14.5" thickBot="1" x14ac:dyDescent="0.35"/>
    <row r="14" spans="4:13" ht="16.5" thickBot="1" x14ac:dyDescent="0.35">
      <c r="E14" s="84" t="s">
        <v>127</v>
      </c>
    </row>
    <row r="15" spans="4:13" x14ac:dyDescent="0.3">
      <c r="E15" s="53" t="s">
        <v>88</v>
      </c>
      <c r="G15" t="s">
        <v>84</v>
      </c>
      <c r="H15" s="53"/>
      <c r="I15" s="53">
        <f>F_Inputs!F9</f>
        <v>195.941871842311</v>
      </c>
      <c r="J15" s="53">
        <f>F_Inputs!G9</f>
        <v>199.417766853335</v>
      </c>
      <c r="K15" s="53">
        <f>F_Inputs!H9</f>
        <v>202.28403945161699</v>
      </c>
      <c r="L15" s="53">
        <f>F_Inputs!I9</f>
        <v>203.108515146402</v>
      </c>
      <c r="M15" s="53">
        <f>F_Inputs!J9</f>
        <v>198.79016532376301</v>
      </c>
    </row>
    <row r="16" spans="4:13" x14ac:dyDescent="0.3">
      <c r="E16" s="53" t="s">
        <v>128</v>
      </c>
      <c r="G16" t="s">
        <v>84</v>
      </c>
      <c r="H16" s="53"/>
      <c r="I16" s="53">
        <f>F_Inputs!F17</f>
        <v>0</v>
      </c>
      <c r="J16" s="53">
        <f>F_Inputs!G17</f>
        <v>0</v>
      </c>
      <c r="K16" s="53">
        <f>F_Inputs!H17</f>
        <v>0</v>
      </c>
      <c r="L16" s="53">
        <f>F_Inputs!I17</f>
        <v>0</v>
      </c>
      <c r="M16" s="53">
        <f>F_Inputs!J17</f>
        <v>0</v>
      </c>
    </row>
    <row r="17" spans="5:13" x14ac:dyDescent="0.3">
      <c r="E17" s="53" t="s">
        <v>106</v>
      </c>
      <c r="G17" t="s">
        <v>84</v>
      </c>
      <c r="H17" s="53"/>
      <c r="I17" s="53">
        <f>F_Inputs!F18</f>
        <v>0.26220250238302301</v>
      </c>
      <c r="J17" s="53">
        <f>F_Inputs!G18</f>
        <v>0.26217257364461899</v>
      </c>
      <c r="K17" s="53">
        <f>F_Inputs!H18</f>
        <v>0.26241221721333902</v>
      </c>
      <c r="L17" s="53">
        <f>F_Inputs!I18</f>
        <v>0.26259356768810999</v>
      </c>
      <c r="M17" s="53">
        <f>F_Inputs!J18</f>
        <v>0.26271438955630599</v>
      </c>
    </row>
    <row r="18" spans="5:13" x14ac:dyDescent="0.3">
      <c r="E18" t="s">
        <v>129</v>
      </c>
      <c r="G18" t="s">
        <v>84</v>
      </c>
      <c r="I18" s="54">
        <f>I15 - SUM(I16:I17)</f>
        <v>195.67966933992798</v>
      </c>
      <c r="J18" s="54">
        <f>J15 - SUM(J16:J17)</f>
        <v>199.15559427969038</v>
      </c>
      <c r="K18" s="54">
        <f>K15 - SUM(K16:K17)</f>
        <v>202.02162723440364</v>
      </c>
      <c r="L18" s="54">
        <f>L15 - SUM(L16:L17)</f>
        <v>202.8459215787139</v>
      </c>
      <c r="M18" s="54">
        <f>M15 - SUM(M16:M17)</f>
        <v>198.52745093420671</v>
      </c>
    </row>
    <row r="20" spans="5:13" x14ac:dyDescent="0.3">
      <c r="E20" s="53" t="s">
        <v>90</v>
      </c>
      <c r="G20" t="s">
        <v>84</v>
      </c>
      <c r="H20" s="53"/>
      <c r="I20" s="53">
        <f>F_Inputs!F10</f>
        <v>175.61141958912</v>
      </c>
      <c r="J20" s="53">
        <f>F_Inputs!G10</f>
        <v>244.793569095414</v>
      </c>
      <c r="K20" s="53">
        <f>F_Inputs!H10</f>
        <v>261.26827218772098</v>
      </c>
      <c r="L20" s="53">
        <f>F_Inputs!I10</f>
        <v>230.880858787644</v>
      </c>
      <c r="M20" s="53">
        <f>F_Inputs!J10</f>
        <v>163.998856934759</v>
      </c>
    </row>
    <row r="21" spans="5:13" x14ac:dyDescent="0.3">
      <c r="E21" s="53" t="s">
        <v>130</v>
      </c>
      <c r="G21" t="s">
        <v>84</v>
      </c>
      <c r="H21" s="53"/>
      <c r="I21" s="53">
        <f>F_Inputs!F15</f>
        <v>21.654563753944601</v>
      </c>
      <c r="J21" s="53">
        <f>F_Inputs!G15</f>
        <v>22.155529157271001</v>
      </c>
      <c r="K21" s="53">
        <f>F_Inputs!H15</f>
        <v>21.176372071796699</v>
      </c>
      <c r="L21" s="53">
        <f>F_Inputs!I15</f>
        <v>20.235340120918899</v>
      </c>
      <c r="M21" s="53">
        <f>F_Inputs!J15</f>
        <v>19.005065493919499</v>
      </c>
    </row>
    <row r="22" spans="5:13" x14ac:dyDescent="0.3">
      <c r="E22" s="53" t="s">
        <v>102</v>
      </c>
      <c r="G22" t="s">
        <v>84</v>
      </c>
      <c r="H22" s="53"/>
      <c r="I22" s="53">
        <f>F_Inputs!F16</f>
        <v>0</v>
      </c>
      <c r="J22" s="53">
        <f>F_Inputs!G16</f>
        <v>0</v>
      </c>
      <c r="K22" s="53">
        <f>F_Inputs!H16</f>
        <v>0</v>
      </c>
      <c r="L22" s="53">
        <f>F_Inputs!I16</f>
        <v>0</v>
      </c>
      <c r="M22" s="53">
        <f>F_Inputs!J16</f>
        <v>0</v>
      </c>
    </row>
    <row r="23" spans="5:13" x14ac:dyDescent="0.3">
      <c r="E23" t="s">
        <v>131</v>
      </c>
      <c r="G23" t="s">
        <v>84</v>
      </c>
      <c r="I23" s="54">
        <f>I20 - SUM(I21:I22)</f>
        <v>153.95685583517542</v>
      </c>
      <c r="J23" s="54">
        <f>J20 - SUM(J21:J22)</f>
        <v>222.63803993814301</v>
      </c>
      <c r="K23" s="54">
        <f>K20 - SUM(K21:K22)</f>
        <v>240.09190011592429</v>
      </c>
      <c r="L23" s="54">
        <f>L20 - SUM(L21:L22)</f>
        <v>210.64551866672511</v>
      </c>
      <c r="M23" s="54">
        <f>M20 - SUM(M21:M22)</f>
        <v>144.99379144083952</v>
      </c>
    </row>
    <row r="24" spans="5:13" ht="14.5" thickBot="1" x14ac:dyDescent="0.35"/>
    <row r="25" spans="5:13" ht="16.5" thickBot="1" x14ac:dyDescent="0.35">
      <c r="E25" s="84" t="s">
        <v>132</v>
      </c>
    </row>
    <row r="26" spans="5:13" x14ac:dyDescent="0.3">
      <c r="E26" s="53" t="s">
        <v>92</v>
      </c>
      <c r="G26" t="s">
        <v>84</v>
      </c>
      <c r="H26" s="53"/>
      <c r="I26" s="53">
        <f>F_Inputs!F11</f>
        <v>179.78597633653601</v>
      </c>
      <c r="J26" s="53">
        <f>F_Inputs!G11</f>
        <v>182.55228017034599</v>
      </c>
      <c r="K26" s="53">
        <f>F_Inputs!H11</f>
        <v>184.34499732757101</v>
      </c>
      <c r="L26" s="53">
        <f>F_Inputs!I11</f>
        <v>184.509088646344</v>
      </c>
      <c r="M26" s="53">
        <f>F_Inputs!J11</f>
        <v>187.19002393665801</v>
      </c>
    </row>
    <row r="27" spans="5:13" x14ac:dyDescent="0.3">
      <c r="E27" s="53" t="s">
        <v>133</v>
      </c>
      <c r="G27" t="s">
        <v>84</v>
      </c>
      <c r="H27" s="53"/>
      <c r="I27" s="53">
        <f>F_Inputs!F25</f>
        <v>0</v>
      </c>
      <c r="J27" s="53">
        <f>F_Inputs!G25</f>
        <v>0</v>
      </c>
      <c r="K27" s="53">
        <f>F_Inputs!H25</f>
        <v>0</v>
      </c>
      <c r="L27" s="53">
        <f>F_Inputs!I25</f>
        <v>0</v>
      </c>
      <c r="M27" s="53">
        <f>F_Inputs!J25</f>
        <v>0</v>
      </c>
    </row>
    <row r="28" spans="5:13" x14ac:dyDescent="0.3">
      <c r="E28" s="53" t="s">
        <v>122</v>
      </c>
      <c r="G28" t="s">
        <v>84</v>
      </c>
      <c r="H28" s="53"/>
      <c r="I28" s="53">
        <f>F_Inputs!F26</f>
        <v>0</v>
      </c>
      <c r="J28" s="53">
        <f>F_Inputs!G26</f>
        <v>0</v>
      </c>
      <c r="K28" s="53">
        <f>F_Inputs!H26</f>
        <v>0</v>
      </c>
      <c r="L28" s="53">
        <f>F_Inputs!I26</f>
        <v>0</v>
      </c>
      <c r="M28" s="53">
        <f>F_Inputs!J26</f>
        <v>0</v>
      </c>
    </row>
    <row r="29" spans="5:13" x14ac:dyDescent="0.3">
      <c r="G29" t="s">
        <v>84</v>
      </c>
      <c r="I29" s="54">
        <f>I26 - SUM(I27:I28)</f>
        <v>179.78597633653601</v>
      </c>
      <c r="J29" s="54">
        <f>J26 - SUM(J27:J28)</f>
        <v>182.55228017034599</v>
      </c>
      <c r="K29" s="54">
        <f>K26 - SUM(K27:K28)</f>
        <v>184.34499732757101</v>
      </c>
      <c r="L29" s="54">
        <f>L26 - SUM(L27:L28)</f>
        <v>184.509088646344</v>
      </c>
      <c r="M29" s="54">
        <f>M26 - SUM(M27:M28)</f>
        <v>187.19002393665801</v>
      </c>
    </row>
    <row r="30" spans="5:13" x14ac:dyDescent="0.3">
      <c r="G30" s="53"/>
      <c r="I30" s="53"/>
      <c r="J30" s="53"/>
      <c r="K30" s="53"/>
      <c r="L30" s="53"/>
      <c r="M30" s="53"/>
    </row>
    <row r="31" spans="5:13" x14ac:dyDescent="0.3">
      <c r="E31" s="53" t="s">
        <v>94</v>
      </c>
      <c r="G31" t="s">
        <v>84</v>
      </c>
      <c r="H31" s="53"/>
      <c r="I31" s="53">
        <f>F_Inputs!F12</f>
        <v>215.81744438887301</v>
      </c>
      <c r="J31" s="53">
        <f>F_Inputs!G12</f>
        <v>365.65995759652202</v>
      </c>
      <c r="K31" s="53">
        <f>F_Inputs!H12</f>
        <v>345.82806547633402</v>
      </c>
      <c r="L31" s="53">
        <f>F_Inputs!I12</f>
        <v>376.63070796693</v>
      </c>
      <c r="M31" s="53">
        <f>F_Inputs!J12</f>
        <v>296.61643055030299</v>
      </c>
    </row>
    <row r="32" spans="5:13" x14ac:dyDescent="0.3">
      <c r="E32" s="53" t="s">
        <v>134</v>
      </c>
      <c r="G32" t="s">
        <v>84</v>
      </c>
      <c r="H32" s="53"/>
      <c r="I32" s="53">
        <f>F_Inputs!F23</f>
        <v>26.015181978919301</v>
      </c>
      <c r="J32" s="53">
        <f>F_Inputs!G23</f>
        <v>21.612452373219</v>
      </c>
      <c r="K32" s="53">
        <f>F_Inputs!H23</f>
        <v>16.3242237431955</v>
      </c>
      <c r="L32" s="53">
        <f>F_Inputs!I23</f>
        <v>26.6081859305412</v>
      </c>
      <c r="M32" s="53">
        <f>F_Inputs!J23</f>
        <v>41.224328766942897</v>
      </c>
    </row>
    <row r="33" spans="5:13" x14ac:dyDescent="0.3">
      <c r="E33" s="53" t="s">
        <v>118</v>
      </c>
      <c r="G33" t="s">
        <v>84</v>
      </c>
      <c r="H33" s="53"/>
      <c r="I33" s="53">
        <f>F_Inputs!F24</f>
        <v>1.4134509616620099</v>
      </c>
      <c r="J33" s="53">
        <f>F_Inputs!G24</f>
        <v>1.55877008555057</v>
      </c>
      <c r="K33" s="53">
        <f>F_Inputs!H24</f>
        <v>1.60170274205149</v>
      </c>
      <c r="L33" s="53">
        <f>F_Inputs!I24</f>
        <v>1.59121604805968</v>
      </c>
      <c r="M33" s="53">
        <f>F_Inputs!J24</f>
        <v>1.4998430801782101</v>
      </c>
    </row>
    <row r="34" spans="5:13" x14ac:dyDescent="0.3">
      <c r="E34" t="s">
        <v>135</v>
      </c>
      <c r="G34" t="s">
        <v>84</v>
      </c>
      <c r="I34" s="54">
        <f>I31 - SUM(I32:I33)</f>
        <v>188.3888114482917</v>
      </c>
      <c r="J34" s="54">
        <f>J31 - SUM(J32:J33)</f>
        <v>342.48873513775243</v>
      </c>
      <c r="K34" s="54">
        <f>K31 - SUM(K32:K33)</f>
        <v>327.90213899108704</v>
      </c>
      <c r="L34" s="54">
        <f>L31 - SUM(L32:L33)</f>
        <v>348.43130598832914</v>
      </c>
      <c r="M34" s="54">
        <f>M31 - SUM(M32:M33)</f>
        <v>253.89225870318188</v>
      </c>
    </row>
    <row r="35" spans="5:13" ht="14.5" thickBot="1" x14ac:dyDescent="0.35"/>
    <row r="36" spans="5:13" ht="16.5" thickBot="1" x14ac:dyDescent="0.35">
      <c r="E36" s="84" t="s">
        <v>67</v>
      </c>
    </row>
    <row r="37" spans="5:13" x14ac:dyDescent="0.3">
      <c r="E37" s="53" t="s">
        <v>96</v>
      </c>
      <c r="G37" t="s">
        <v>84</v>
      </c>
      <c r="H37" s="53"/>
      <c r="I37" s="53">
        <f>F_Inputs!F13</f>
        <v>66.587460545829501</v>
      </c>
      <c r="J37" s="53">
        <f>F_Inputs!G13</f>
        <v>65.348993002388497</v>
      </c>
      <c r="K37" s="53">
        <f>F_Inputs!H13</f>
        <v>64.970330605301896</v>
      </c>
      <c r="L37" s="53">
        <f>F_Inputs!I13</f>
        <v>64.942011295138897</v>
      </c>
      <c r="M37" s="53">
        <f>F_Inputs!J13</f>
        <v>64.781390987834001</v>
      </c>
    </row>
    <row r="38" spans="5:13" x14ac:dyDescent="0.3">
      <c r="E38" t="s">
        <v>136</v>
      </c>
      <c r="G38" t="s">
        <v>84</v>
      </c>
      <c r="I38" s="54">
        <f>I37</f>
        <v>66.587460545829501</v>
      </c>
      <c r="J38" s="54">
        <f>J37</f>
        <v>65.348993002388497</v>
      </c>
      <c r="K38" s="54">
        <f>K37</f>
        <v>64.970330605301896</v>
      </c>
      <c r="L38" s="54">
        <f>L37</f>
        <v>64.942011295138897</v>
      </c>
      <c r="M38" s="54">
        <f>M37</f>
        <v>64.781390987834001</v>
      </c>
    </row>
    <row r="40" spans="5:13" x14ac:dyDescent="0.3">
      <c r="E40" s="53" t="s">
        <v>98</v>
      </c>
      <c r="G40" t="s">
        <v>84</v>
      </c>
      <c r="H40" s="53"/>
      <c r="I40" s="53">
        <f>F_Inputs!F14</f>
        <v>12.999463271159501</v>
      </c>
      <c r="J40" s="53">
        <f>F_Inputs!G14</f>
        <v>17.381082446528598</v>
      </c>
      <c r="K40" s="53">
        <f>F_Inputs!H14</f>
        <v>13.5209941650432</v>
      </c>
      <c r="L40" s="53">
        <f>F_Inputs!I14</f>
        <v>9.7598417843216403</v>
      </c>
      <c r="M40" s="53">
        <f>F_Inputs!J14</f>
        <v>10.8475286971856</v>
      </c>
    </row>
    <row r="41" spans="5:13" x14ac:dyDescent="0.3">
      <c r="E41" t="s">
        <v>137</v>
      </c>
      <c r="G41" t="s">
        <v>84</v>
      </c>
      <c r="I41" s="54">
        <f>I40</f>
        <v>12.999463271159501</v>
      </c>
      <c r="J41" s="54">
        <f>J40</f>
        <v>17.381082446528598</v>
      </c>
      <c r="K41" s="54">
        <f>K40</f>
        <v>13.5209941650432</v>
      </c>
      <c r="L41" s="54">
        <f>L40</f>
        <v>9.7598417843216403</v>
      </c>
      <c r="M41" s="54">
        <f>M40</f>
        <v>10.8475286971856</v>
      </c>
    </row>
    <row r="42" spans="5:13" x14ac:dyDescent="0.3">
      <c r="I42" s="54"/>
      <c r="J42" s="54"/>
      <c r="K42" s="54"/>
      <c r="L42" s="54"/>
      <c r="M42" s="5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85" zoomScaleNormal="85" workbookViewId="0"/>
  </sheetViews>
  <sheetFormatPr defaultRowHeight="14" x14ac:dyDescent="0.3"/>
  <cols>
    <col min="1" max="1" width="3" customWidth="1"/>
    <col min="2" max="2" width="68.58203125" customWidth="1"/>
    <col min="3" max="3" width="2" customWidth="1"/>
    <col min="4" max="9" width="9.75" customWidth="1"/>
    <col min="10" max="10" width="2.33203125" customWidth="1"/>
    <col min="11" max="16" width="9.75" customWidth="1"/>
    <col min="17" max="17" width="2.33203125" customWidth="1"/>
  </cols>
  <sheetData>
    <row r="1" spans="1:17" x14ac:dyDescent="0.3">
      <c r="D1" s="33" t="s">
        <v>138</v>
      </c>
      <c r="K1" s="33" t="s">
        <v>139</v>
      </c>
    </row>
    <row r="2" spans="1:17" x14ac:dyDescent="0.3">
      <c r="D2" s="34">
        <v>2021</v>
      </c>
      <c r="E2" s="34">
        <v>2022</v>
      </c>
      <c r="F2" s="34">
        <v>2023</v>
      </c>
      <c r="G2" s="34">
        <v>2024</v>
      </c>
      <c r="H2" s="34">
        <v>2025</v>
      </c>
      <c r="I2" s="56"/>
      <c r="J2" s="35"/>
      <c r="K2" s="34">
        <v>2021</v>
      </c>
      <c r="L2" s="34">
        <v>2022</v>
      </c>
      <c r="M2" s="34">
        <v>2023</v>
      </c>
      <c r="N2" s="34">
        <v>2024</v>
      </c>
      <c r="O2" s="34">
        <v>2025</v>
      </c>
      <c r="P2" s="56"/>
      <c r="Q2" s="35"/>
    </row>
    <row r="3" spans="1:17" x14ac:dyDescent="0.3">
      <c r="B3" s="36" t="s">
        <v>140</v>
      </c>
      <c r="C3" s="37"/>
      <c r="D3" s="38" t="s">
        <v>84</v>
      </c>
      <c r="E3" s="38" t="s">
        <v>84</v>
      </c>
      <c r="F3" s="38" t="s">
        <v>84</v>
      </c>
      <c r="G3" s="38" t="s">
        <v>84</v>
      </c>
      <c r="H3" s="38" t="s">
        <v>84</v>
      </c>
      <c r="I3" s="42" t="s">
        <v>141</v>
      </c>
      <c r="J3" s="39"/>
      <c r="K3" s="38" t="s">
        <v>84</v>
      </c>
      <c r="L3" s="38" t="s">
        <v>84</v>
      </c>
      <c r="M3" s="38" t="s">
        <v>84</v>
      </c>
      <c r="N3" s="38" t="s">
        <v>84</v>
      </c>
      <c r="O3" s="38" t="s">
        <v>84</v>
      </c>
      <c r="P3" s="42" t="s">
        <v>141</v>
      </c>
      <c r="Q3" s="39"/>
    </row>
    <row r="4" spans="1:17" x14ac:dyDescent="0.3">
      <c r="A4" s="36"/>
      <c r="B4" s="40"/>
      <c r="C4" s="37"/>
      <c r="D4" s="42"/>
      <c r="E4" s="42"/>
      <c r="F4" s="42"/>
      <c r="G4" s="42"/>
      <c r="H4" s="42"/>
      <c r="I4" s="42"/>
      <c r="J4" s="39"/>
      <c r="K4" s="42"/>
      <c r="L4" s="42"/>
      <c r="M4" s="42"/>
      <c r="N4" s="42"/>
      <c r="O4" s="42"/>
      <c r="P4" s="42"/>
      <c r="Q4" s="39"/>
    </row>
    <row r="5" spans="1:17" x14ac:dyDescent="0.3">
      <c r="A5" s="43"/>
      <c r="B5" s="41" t="s">
        <v>142</v>
      </c>
      <c r="C5" s="44"/>
      <c r="D5" s="46">
        <v>41.875642220121001</v>
      </c>
      <c r="E5" s="46">
        <v>42.622499264720403</v>
      </c>
      <c r="F5" s="46">
        <v>40.062737038811498</v>
      </c>
      <c r="G5" s="46">
        <v>38.595571757616703</v>
      </c>
      <c r="H5" s="46">
        <v>35.650571859129599</v>
      </c>
      <c r="I5" s="46"/>
      <c r="J5" s="45"/>
      <c r="K5" s="46">
        <f>'Final determination Totex'!I4</f>
        <v>39.0860056654126</v>
      </c>
      <c r="L5" s="46">
        <f>'Final determination Totex'!J4</f>
        <v>38.468993457314902</v>
      </c>
      <c r="M5" s="46">
        <f>'Final determination Totex'!K4</f>
        <v>40.4692523267897</v>
      </c>
      <c r="N5" s="46">
        <f>'Final determination Totex'!L4</f>
        <v>41.7036454900704</v>
      </c>
      <c r="O5" s="46">
        <f>'Final determination Totex'!M4</f>
        <v>41.442003344288203</v>
      </c>
      <c r="P5" s="46"/>
      <c r="Q5" s="45"/>
    </row>
    <row r="6" spans="1:17" x14ac:dyDescent="0.3">
      <c r="A6" s="43"/>
      <c r="B6" s="41" t="s">
        <v>143</v>
      </c>
      <c r="C6" s="44"/>
      <c r="D6" s="46">
        <v>20.874216301273499</v>
      </c>
      <c r="E6" s="46">
        <v>20.778489899891898</v>
      </c>
      <c r="F6" s="46">
        <v>23.327937936687501</v>
      </c>
      <c r="G6" s="46">
        <v>15.467628223241199</v>
      </c>
      <c r="H6" s="46">
        <v>7.5389425088080797</v>
      </c>
      <c r="I6" s="46"/>
      <c r="J6" s="45"/>
      <c r="K6" s="46">
        <f>'Final determination Totex'!I9</f>
        <v>8.1607395639070504</v>
      </c>
      <c r="L6" s="46">
        <f>'Final determination Totex'!J9</f>
        <v>11.707259553214399</v>
      </c>
      <c r="M6" s="46">
        <f>'Final determination Totex'!K9</f>
        <v>15.737609251794</v>
      </c>
      <c r="N6" s="46">
        <f>'Final determination Totex'!L9</f>
        <v>10.7856360401228</v>
      </c>
      <c r="O6" s="46">
        <f>'Final determination Totex'!M9</f>
        <v>5.8940281110485797</v>
      </c>
      <c r="P6" s="46"/>
      <c r="Q6" s="45"/>
    </row>
    <row r="7" spans="1:17" x14ac:dyDescent="0.3">
      <c r="A7" s="43"/>
      <c r="B7" s="41" t="s">
        <v>144</v>
      </c>
      <c r="C7" s="44"/>
      <c r="D7" s="46"/>
      <c r="E7" s="46"/>
      <c r="F7" s="46"/>
      <c r="G7" s="46"/>
      <c r="H7" s="46"/>
      <c r="I7" s="46"/>
      <c r="J7" s="45"/>
      <c r="K7" s="46">
        <f>'Final determination Totex'!I10+'Final determination Totex'!I11</f>
        <v>0</v>
      </c>
      <c r="L7" s="46">
        <f>'Final determination Totex'!J10+'Final determination Totex'!J11</f>
        <v>0</v>
      </c>
      <c r="M7" s="46">
        <f>'Final determination Totex'!K10+'Final determination Totex'!K11</f>
        <v>0</v>
      </c>
      <c r="N7" s="46">
        <f>'Final determination Totex'!L10+'Final determination Totex'!L11</f>
        <v>0</v>
      </c>
      <c r="O7" s="46">
        <f>'Final determination Totex'!M10+'Final determination Totex'!M11</f>
        <v>0</v>
      </c>
      <c r="P7" s="46"/>
      <c r="Q7" s="45"/>
    </row>
    <row r="8" spans="1:17" ht="14.5" thickBot="1" x14ac:dyDescent="0.35">
      <c r="A8" s="43"/>
      <c r="B8" s="47" t="s">
        <v>145</v>
      </c>
      <c r="C8" s="44"/>
      <c r="D8" s="46"/>
      <c r="E8" s="46"/>
      <c r="F8" s="46"/>
      <c r="G8" s="46"/>
      <c r="H8" s="46"/>
      <c r="I8" s="46"/>
      <c r="J8" s="45"/>
      <c r="K8" s="46">
        <f>'Final determination Totex'!I5+'Final determination Totex'!I6</f>
        <v>0</v>
      </c>
      <c r="L8" s="46">
        <f>'Final determination Totex'!J5+'Final determination Totex'!J6</f>
        <v>0</v>
      </c>
      <c r="M8" s="46">
        <f>'Final determination Totex'!K5+'Final determination Totex'!K6</f>
        <v>0</v>
      </c>
      <c r="N8" s="46">
        <f>'Final determination Totex'!L5+'Final determination Totex'!L6</f>
        <v>0</v>
      </c>
      <c r="O8" s="46">
        <f>'Final determination Totex'!M5+'Final determination Totex'!M6</f>
        <v>0</v>
      </c>
      <c r="P8" s="46"/>
      <c r="Q8" s="45"/>
    </row>
    <row r="9" spans="1:17" x14ac:dyDescent="0.3">
      <c r="A9" s="43"/>
      <c r="B9" s="47" t="s">
        <v>146</v>
      </c>
      <c r="C9" s="44"/>
      <c r="D9" s="48">
        <v>62.749858521394501</v>
      </c>
      <c r="E9" s="48">
        <v>63.400989164612298</v>
      </c>
      <c r="F9" s="48">
        <v>63.390674975498996</v>
      </c>
      <c r="G9" s="48">
        <v>54.063199980857902</v>
      </c>
      <c r="H9" s="48">
        <v>43.189514367937676</v>
      </c>
      <c r="I9" s="57">
        <v>286.79423701030134</v>
      </c>
      <c r="J9" s="45"/>
      <c r="K9" s="48">
        <f>SUM(K5:K6)-SUM(K7:K8)</f>
        <v>47.24674522931965</v>
      </c>
      <c r="L9" s="48">
        <f t="shared" ref="L9:O9" si="0">SUM(L5:L6)-SUM(L7:L8)</f>
        <v>50.176253010529301</v>
      </c>
      <c r="M9" s="48">
        <f t="shared" si="0"/>
        <v>56.206861578583698</v>
      </c>
      <c r="N9" s="48">
        <f t="shared" si="0"/>
        <v>52.489281530193196</v>
      </c>
      <c r="O9" s="48">
        <f t="shared" si="0"/>
        <v>47.33603145533678</v>
      </c>
      <c r="P9" s="57">
        <f>SUM(K9:O9)</f>
        <v>253.4551728039626</v>
      </c>
      <c r="Q9" s="45"/>
    </row>
    <row r="10" spans="1:17" x14ac:dyDescent="0.3">
      <c r="A10" s="43"/>
      <c r="B10" s="47" t="s">
        <v>147</v>
      </c>
      <c r="C10" s="44"/>
      <c r="D10" s="48">
        <v>41.875642220121001</v>
      </c>
      <c r="E10" s="48">
        <v>42.622499264720403</v>
      </c>
      <c r="F10" s="48">
        <v>40.062737038811498</v>
      </c>
      <c r="G10" s="48">
        <v>38.595571757616703</v>
      </c>
      <c r="H10" s="48">
        <v>35.650571859129599</v>
      </c>
      <c r="I10" s="58">
        <v>198.8070221403992</v>
      </c>
      <c r="J10" s="45"/>
      <c r="K10" s="48">
        <f>K5-K8</f>
        <v>39.0860056654126</v>
      </c>
      <c r="L10" s="48">
        <f t="shared" ref="L10:O10" si="1">L5-L8</f>
        <v>38.468993457314902</v>
      </c>
      <c r="M10" s="48">
        <f t="shared" si="1"/>
        <v>40.4692523267897</v>
      </c>
      <c r="N10" s="48">
        <f t="shared" si="1"/>
        <v>41.7036454900704</v>
      </c>
      <c r="O10" s="48">
        <f t="shared" si="1"/>
        <v>41.442003344288203</v>
      </c>
      <c r="P10" s="58">
        <f t="shared" ref="P10:P11" si="2">SUM(K10:O10)</f>
        <v>201.16990028387579</v>
      </c>
      <c r="Q10" s="45"/>
    </row>
    <row r="11" spans="1:17" ht="14.5" thickBot="1" x14ac:dyDescent="0.35">
      <c r="A11" s="43"/>
      <c r="B11" s="47" t="s">
        <v>148</v>
      </c>
      <c r="C11" s="44"/>
      <c r="D11" s="48">
        <v>20.874216301273499</v>
      </c>
      <c r="E11" s="48">
        <v>20.778489899891895</v>
      </c>
      <c r="F11" s="48">
        <v>23.327937936687498</v>
      </c>
      <c r="G11" s="48">
        <v>15.467628223241199</v>
      </c>
      <c r="H11" s="48">
        <v>7.538942508808077</v>
      </c>
      <c r="I11" s="59">
        <v>87.987214869902175</v>
      </c>
      <c r="J11" s="45"/>
      <c r="K11" s="48">
        <f>K9-K10</f>
        <v>8.1607395639070504</v>
      </c>
      <c r="L11" s="48">
        <f t="shared" ref="L11:O11" si="3">L9-L10</f>
        <v>11.707259553214399</v>
      </c>
      <c r="M11" s="48">
        <f t="shared" si="3"/>
        <v>15.737609251793998</v>
      </c>
      <c r="N11" s="48">
        <f t="shared" si="3"/>
        <v>10.785636040122796</v>
      </c>
      <c r="O11" s="48">
        <f t="shared" si="3"/>
        <v>5.894028111048577</v>
      </c>
      <c r="P11" s="59">
        <f t="shared" si="2"/>
        <v>52.285272520086821</v>
      </c>
      <c r="Q11" s="45"/>
    </row>
    <row r="12" spans="1:17" x14ac:dyDescent="0.3">
      <c r="A12" s="43"/>
      <c r="B12" s="47"/>
      <c r="C12" s="44"/>
      <c r="J12" s="45"/>
      <c r="Q12" s="45"/>
    </row>
    <row r="13" spans="1:17" x14ac:dyDescent="0.3">
      <c r="B13" s="36" t="s">
        <v>149</v>
      </c>
      <c r="C13" s="37"/>
      <c r="D13" s="49"/>
      <c r="E13" s="49"/>
      <c r="F13" s="49"/>
      <c r="G13" s="49"/>
      <c r="H13" s="49"/>
      <c r="I13" s="49"/>
      <c r="J13" s="45"/>
      <c r="K13" s="49"/>
      <c r="L13" s="49"/>
      <c r="M13" s="49"/>
      <c r="N13" s="49"/>
      <c r="O13" s="49"/>
      <c r="P13" s="49"/>
      <c r="Q13" s="45"/>
    </row>
    <row r="14" spans="1:17" x14ac:dyDescent="0.3">
      <c r="A14" s="43"/>
      <c r="B14" s="41" t="s">
        <v>150</v>
      </c>
      <c r="C14" s="44"/>
      <c r="D14" s="46">
        <v>170.91972890837101</v>
      </c>
      <c r="E14" s="46">
        <v>171.21294033007399</v>
      </c>
      <c r="F14" s="46">
        <v>172.54273384212999</v>
      </c>
      <c r="G14" s="46">
        <v>173.46386864344001</v>
      </c>
      <c r="H14" s="46">
        <v>167.78446405132399</v>
      </c>
      <c r="I14" s="46"/>
      <c r="J14" s="45"/>
      <c r="K14" s="46">
        <f>'Final determination Totex'!I15</f>
        <v>195.941871842311</v>
      </c>
      <c r="L14" s="46">
        <f>'Final determination Totex'!J15</f>
        <v>199.417766853335</v>
      </c>
      <c r="M14" s="46">
        <f>'Final determination Totex'!K15</f>
        <v>202.28403945161699</v>
      </c>
      <c r="N14" s="46">
        <f>'Final determination Totex'!L15</f>
        <v>203.108515146402</v>
      </c>
      <c r="O14" s="46">
        <f>'Final determination Totex'!M15</f>
        <v>198.79016532376301</v>
      </c>
      <c r="P14" s="46"/>
      <c r="Q14" s="45"/>
    </row>
    <row r="15" spans="1:17" x14ac:dyDescent="0.3">
      <c r="A15" s="43"/>
      <c r="B15" s="41" t="s">
        <v>151</v>
      </c>
      <c r="C15" s="44"/>
      <c r="D15" s="46">
        <v>160.08582629849701</v>
      </c>
      <c r="E15" s="46">
        <v>215.26277053117801</v>
      </c>
      <c r="F15" s="46">
        <v>245.41753949259501</v>
      </c>
      <c r="G15" s="46">
        <v>241.617212445403</v>
      </c>
      <c r="H15" s="46">
        <v>159.448504371328</v>
      </c>
      <c r="I15" s="46"/>
      <c r="J15" s="45"/>
      <c r="K15" s="46">
        <f>'Final determination Totex'!I20</f>
        <v>175.61141958912</v>
      </c>
      <c r="L15" s="46">
        <f>'Final determination Totex'!J20</f>
        <v>244.793569095414</v>
      </c>
      <c r="M15" s="46">
        <f>'Final determination Totex'!K20</f>
        <v>261.26827218772098</v>
      </c>
      <c r="N15" s="46">
        <f>'Final determination Totex'!L20</f>
        <v>230.880858787644</v>
      </c>
      <c r="O15" s="46">
        <f>'Final determination Totex'!M20</f>
        <v>163.998856934759</v>
      </c>
      <c r="P15" s="46"/>
      <c r="Q15" s="45"/>
    </row>
    <row r="16" spans="1:17" x14ac:dyDescent="0.3">
      <c r="A16" s="43"/>
      <c r="B16" s="41" t="s">
        <v>152</v>
      </c>
      <c r="C16" s="44"/>
      <c r="D16" s="46">
        <v>13.128242255979799</v>
      </c>
      <c r="E16" s="46">
        <v>15.6699424232552</v>
      </c>
      <c r="F16" s="46">
        <v>15.4535432334362</v>
      </c>
      <c r="G16" s="46">
        <v>15.205905411794401</v>
      </c>
      <c r="H16" s="46">
        <v>14.2080285060762</v>
      </c>
      <c r="I16" s="46"/>
      <c r="J16" s="45"/>
      <c r="K16" s="46">
        <f>'Final determination Totex'!I21+'Final determination Totex'!I22</f>
        <v>21.654563753944601</v>
      </c>
      <c r="L16" s="46">
        <f>'Final determination Totex'!J21+'Final determination Totex'!J22</f>
        <v>22.155529157271001</v>
      </c>
      <c r="M16" s="46">
        <f>'Final determination Totex'!K21+'Final determination Totex'!K22</f>
        <v>21.176372071796699</v>
      </c>
      <c r="N16" s="46">
        <f>'Final determination Totex'!L21+'Final determination Totex'!L22</f>
        <v>20.235340120918899</v>
      </c>
      <c r="O16" s="46">
        <f>'Final determination Totex'!M21+'Final determination Totex'!M22</f>
        <v>19.005065493919499</v>
      </c>
      <c r="P16" s="46"/>
      <c r="Q16" s="45"/>
    </row>
    <row r="17" spans="1:17" ht="14.5" thickBot="1" x14ac:dyDescent="0.35">
      <c r="A17" s="43"/>
      <c r="B17" s="41" t="s">
        <v>153</v>
      </c>
      <c r="C17" s="44"/>
      <c r="D17" s="46">
        <v>0</v>
      </c>
      <c r="E17" s="46">
        <v>0</v>
      </c>
      <c r="F17" s="46">
        <v>0</v>
      </c>
      <c r="G17" s="46">
        <v>0</v>
      </c>
      <c r="H17" s="46">
        <v>0</v>
      </c>
      <c r="I17" s="46"/>
      <c r="J17" s="45"/>
      <c r="K17" s="46">
        <f>'Final determination Totex'!I16+'Final determination Totex'!I17</f>
        <v>0.26220250238302301</v>
      </c>
      <c r="L17" s="46">
        <f>'Final determination Totex'!J16+'Final determination Totex'!J17</f>
        <v>0.26217257364461899</v>
      </c>
      <c r="M17" s="46">
        <f>'Final determination Totex'!K16+'Final determination Totex'!K17</f>
        <v>0.26241221721333902</v>
      </c>
      <c r="N17" s="46">
        <f>'Final determination Totex'!L16+'Final determination Totex'!L17</f>
        <v>0.26259356768810999</v>
      </c>
      <c r="O17" s="46">
        <f>'Final determination Totex'!M16+'Final determination Totex'!M17</f>
        <v>0.26271438955630599</v>
      </c>
      <c r="P17" s="46"/>
      <c r="Q17" s="45"/>
    </row>
    <row r="18" spans="1:17" x14ac:dyDescent="0.3">
      <c r="A18" s="43"/>
      <c r="B18" s="47" t="s">
        <v>146</v>
      </c>
      <c r="C18" s="44"/>
      <c r="D18" s="48">
        <v>317.87731295088827</v>
      </c>
      <c r="E18" s="48">
        <v>370.80576843799679</v>
      </c>
      <c r="F18" s="48">
        <v>402.50673010128878</v>
      </c>
      <c r="G18" s="48">
        <v>399.87517567704862</v>
      </c>
      <c r="H18" s="48">
        <v>313.02493991657582</v>
      </c>
      <c r="I18" s="57">
        <v>1804.0899270837981</v>
      </c>
      <c r="J18" s="45"/>
      <c r="K18" s="48">
        <f>SUM(K14:K15)-SUM(K16:K17)</f>
        <v>349.63652517510343</v>
      </c>
      <c r="L18" s="48">
        <f>SUM(L14:L15)-SUM(L16:L17)</f>
        <v>421.79363421783341</v>
      </c>
      <c r="M18" s="48">
        <f>SUM(M14:M15)-SUM(M16:M17)</f>
        <v>442.11352735032796</v>
      </c>
      <c r="N18" s="48">
        <f>SUM(N14:N15)-SUM(N16:N17)</f>
        <v>413.49144024543898</v>
      </c>
      <c r="O18" s="48">
        <f>SUM(O14:O15)-SUM(O16:O17)</f>
        <v>343.5212423750462</v>
      </c>
      <c r="P18" s="57">
        <f>SUM(K18:O18)</f>
        <v>1970.55636936375</v>
      </c>
      <c r="Q18" s="45"/>
    </row>
    <row r="19" spans="1:17" x14ac:dyDescent="0.3">
      <c r="A19" s="43"/>
      <c r="B19" s="47" t="s">
        <v>147</v>
      </c>
      <c r="C19" s="44"/>
      <c r="D19" s="48">
        <v>170.91972890837101</v>
      </c>
      <c r="E19" s="48">
        <v>171.21294033007399</v>
      </c>
      <c r="F19" s="48">
        <v>172.54273384212999</v>
      </c>
      <c r="G19" s="48">
        <v>173.46386864344001</v>
      </c>
      <c r="H19" s="48">
        <v>167.78446405132399</v>
      </c>
      <c r="I19" s="58">
        <v>855.92373577533908</v>
      </c>
      <c r="J19" s="45"/>
      <c r="K19" s="48">
        <f>K14-K17</f>
        <v>195.67966933992798</v>
      </c>
      <c r="L19" s="48">
        <f>L14-L17</f>
        <v>199.15559427969038</v>
      </c>
      <c r="M19" s="48">
        <f>M14-M17</f>
        <v>202.02162723440364</v>
      </c>
      <c r="N19" s="48">
        <f>N14-N17</f>
        <v>202.8459215787139</v>
      </c>
      <c r="O19" s="48">
        <f>O14-O17</f>
        <v>198.52745093420671</v>
      </c>
      <c r="P19" s="58">
        <f t="shared" ref="P19:P20" si="4">SUM(K19:O19)</f>
        <v>998.23026336694249</v>
      </c>
      <c r="Q19" s="45"/>
    </row>
    <row r="20" spans="1:17" ht="14.5" thickBot="1" x14ac:dyDescent="0.35">
      <c r="A20" s="43"/>
      <c r="B20" s="47" t="s">
        <v>148</v>
      </c>
      <c r="C20" s="44"/>
      <c r="D20" s="48">
        <v>146.95758404251725</v>
      </c>
      <c r="E20" s="48">
        <v>199.5928281079228</v>
      </c>
      <c r="F20" s="48">
        <v>229.96399625915879</v>
      </c>
      <c r="G20" s="48">
        <v>226.41130703360861</v>
      </c>
      <c r="H20" s="48">
        <v>145.24047586525182</v>
      </c>
      <c r="I20" s="59">
        <v>948.16619130845925</v>
      </c>
      <c r="J20" s="45"/>
      <c r="K20" s="48">
        <f>K18-K19</f>
        <v>153.95685583517545</v>
      </c>
      <c r="L20" s="48">
        <f t="shared" ref="L20:O20" si="5">L18-L19</f>
        <v>222.63803993814304</v>
      </c>
      <c r="M20" s="48">
        <f t="shared" si="5"/>
        <v>240.09190011592432</v>
      </c>
      <c r="N20" s="48">
        <f t="shared" si="5"/>
        <v>210.64551866672508</v>
      </c>
      <c r="O20" s="48">
        <f t="shared" si="5"/>
        <v>144.99379144083949</v>
      </c>
      <c r="P20" s="59">
        <f t="shared" si="4"/>
        <v>972.32610599680743</v>
      </c>
      <c r="Q20" s="45"/>
    </row>
    <row r="21" spans="1:17" x14ac:dyDescent="0.3">
      <c r="A21" s="43"/>
      <c r="B21" s="41"/>
      <c r="C21" s="44"/>
      <c r="J21" s="45"/>
      <c r="Q21" s="45"/>
    </row>
    <row r="22" spans="1:17" x14ac:dyDescent="0.3">
      <c r="B22" s="36" t="s">
        <v>154</v>
      </c>
      <c r="C22" s="44"/>
      <c r="D22" s="46"/>
      <c r="E22" s="46"/>
      <c r="F22" s="46"/>
      <c r="G22" s="46"/>
      <c r="H22" s="46"/>
      <c r="I22" s="46"/>
      <c r="J22" s="45"/>
      <c r="K22" s="46"/>
      <c r="L22" s="46"/>
      <c r="M22" s="46"/>
      <c r="N22" s="46"/>
      <c r="O22" s="46"/>
      <c r="P22" s="46"/>
      <c r="Q22" s="45"/>
    </row>
    <row r="23" spans="1:17" x14ac:dyDescent="0.3">
      <c r="A23" s="50"/>
      <c r="B23" s="51" t="s">
        <v>155</v>
      </c>
      <c r="C23" s="44"/>
      <c r="D23" s="46">
        <v>185.00354400755199</v>
      </c>
      <c r="E23" s="46">
        <v>185.359976201178</v>
      </c>
      <c r="F23" s="46">
        <v>188.26676491163499</v>
      </c>
      <c r="G23" s="46">
        <v>182.375732307015</v>
      </c>
      <c r="H23" s="46">
        <v>178.60988612882699</v>
      </c>
      <c r="I23" s="46"/>
      <c r="J23" s="45"/>
      <c r="K23" s="46">
        <f>'Final determination Totex'!I26</f>
        <v>179.78597633653601</v>
      </c>
      <c r="L23" s="46">
        <f>'Final determination Totex'!J26</f>
        <v>182.55228017034599</v>
      </c>
      <c r="M23" s="46">
        <f>'Final determination Totex'!K26</f>
        <v>184.34499732757101</v>
      </c>
      <c r="N23" s="46">
        <f>'Final determination Totex'!L26</f>
        <v>184.509088646344</v>
      </c>
      <c r="O23" s="46">
        <f>'Final determination Totex'!M26</f>
        <v>187.19002393665801</v>
      </c>
      <c r="P23" s="46"/>
      <c r="Q23" s="45"/>
    </row>
    <row r="24" spans="1:17" x14ac:dyDescent="0.3">
      <c r="A24" s="50"/>
      <c r="B24" s="51" t="s">
        <v>156</v>
      </c>
      <c r="C24" s="44"/>
      <c r="D24" s="46">
        <v>218.72896759083201</v>
      </c>
      <c r="E24" s="46">
        <v>305.77630192455501</v>
      </c>
      <c r="F24" s="46">
        <v>308.74021031454498</v>
      </c>
      <c r="G24" s="46">
        <v>417.90246315803103</v>
      </c>
      <c r="H24" s="46">
        <v>344.59334275315899</v>
      </c>
      <c r="I24" s="46"/>
      <c r="J24" s="45"/>
      <c r="K24" s="46">
        <f>'Final determination Totex'!I31</f>
        <v>215.81744438887301</v>
      </c>
      <c r="L24" s="46">
        <f>'Final determination Totex'!J31</f>
        <v>365.65995759652202</v>
      </c>
      <c r="M24" s="46">
        <f>'Final determination Totex'!K31</f>
        <v>345.82806547633402</v>
      </c>
      <c r="N24" s="46">
        <f>'Final determination Totex'!L31</f>
        <v>376.63070796693</v>
      </c>
      <c r="O24" s="46">
        <f>'Final determination Totex'!M31</f>
        <v>296.61643055030299</v>
      </c>
      <c r="P24" s="46"/>
      <c r="Q24" s="45"/>
    </row>
    <row r="25" spans="1:17" x14ac:dyDescent="0.3">
      <c r="A25" s="50"/>
      <c r="B25" s="51" t="s">
        <v>157</v>
      </c>
      <c r="C25" s="44"/>
      <c r="D25" s="46">
        <v>17.132225311294842</v>
      </c>
      <c r="E25" s="46">
        <v>21.203479760534208</v>
      </c>
      <c r="F25" s="46">
        <v>20.714400307665809</v>
      </c>
      <c r="G25" s="46">
        <v>25.362553714341519</v>
      </c>
      <c r="H25" s="46">
        <v>34.790707389991134</v>
      </c>
      <c r="I25" s="46"/>
      <c r="J25" s="45"/>
      <c r="K25" s="46">
        <f>'Final determination Totex'!I32+'Final determination Totex'!I33</f>
        <v>27.428632940581313</v>
      </c>
      <c r="L25" s="46">
        <f>'Final determination Totex'!J32+'Final determination Totex'!J33</f>
        <v>23.17122245876957</v>
      </c>
      <c r="M25" s="46">
        <f>'Final determination Totex'!K32+'Final determination Totex'!K33</f>
        <v>17.92592648524699</v>
      </c>
      <c r="N25" s="46">
        <f>'Final determination Totex'!L32+'Final determination Totex'!L33</f>
        <v>28.199401978600882</v>
      </c>
      <c r="O25" s="46">
        <f>'Final determination Totex'!M32+'Final determination Totex'!M33</f>
        <v>42.724171847121106</v>
      </c>
      <c r="P25" s="46"/>
      <c r="Q25" s="45"/>
    </row>
    <row r="26" spans="1:17" ht="14.5" thickBot="1" x14ac:dyDescent="0.35">
      <c r="A26" s="50"/>
      <c r="B26" s="51" t="s">
        <v>158</v>
      </c>
      <c r="C26" s="44"/>
      <c r="D26" s="46">
        <v>0</v>
      </c>
      <c r="E26" s="46">
        <v>0</v>
      </c>
      <c r="F26" s="46">
        <v>0</v>
      </c>
      <c r="G26" s="46">
        <v>0</v>
      </c>
      <c r="H26" s="46">
        <v>0</v>
      </c>
      <c r="I26" s="46"/>
      <c r="J26" s="45"/>
      <c r="K26" s="46">
        <f>'Final determination Totex'!I27+'Final determination Totex'!I28</f>
        <v>0</v>
      </c>
      <c r="L26" s="46">
        <f>'Final determination Totex'!J27+'Final determination Totex'!J28</f>
        <v>0</v>
      </c>
      <c r="M26" s="46">
        <f>'Final determination Totex'!K27+'Final determination Totex'!K28</f>
        <v>0</v>
      </c>
      <c r="N26" s="46">
        <f>'Final determination Totex'!L27+'Final determination Totex'!L28</f>
        <v>0</v>
      </c>
      <c r="O26" s="46">
        <f>'Final determination Totex'!M27+'Final determination Totex'!M28</f>
        <v>0</v>
      </c>
      <c r="P26" s="46"/>
      <c r="Q26" s="45"/>
    </row>
    <row r="27" spans="1:17" x14ac:dyDescent="0.3">
      <c r="A27" s="50"/>
      <c r="B27" s="47" t="s">
        <v>146</v>
      </c>
      <c r="C27" s="44"/>
      <c r="D27" s="48">
        <v>386.60028628708915</v>
      </c>
      <c r="E27" s="48">
        <v>469.93279836519883</v>
      </c>
      <c r="F27" s="48">
        <v>476.29257491851416</v>
      </c>
      <c r="G27" s="48">
        <v>574.91564175070448</v>
      </c>
      <c r="H27" s="48">
        <v>488.41252149199482</v>
      </c>
      <c r="I27" s="57">
        <v>2396.1538228135014</v>
      </c>
      <c r="J27" s="45"/>
      <c r="K27" s="48">
        <f>SUM(K23:K24)-SUM(K25:K26)</f>
        <v>368.17478778482769</v>
      </c>
      <c r="L27" s="48">
        <f>SUM(L23:L24)-SUM(L25:L26)</f>
        <v>525.04101530809851</v>
      </c>
      <c r="M27" s="48">
        <f>SUM(M23:M24)-SUM(M25:M26)</f>
        <v>512.24713631865802</v>
      </c>
      <c r="N27" s="48">
        <f>SUM(N23:N24)-SUM(N25:N26)</f>
        <v>532.94039463467311</v>
      </c>
      <c r="O27" s="48">
        <f>SUM(O23:O24)-SUM(O25:O26)</f>
        <v>441.08228263983989</v>
      </c>
      <c r="P27" s="57">
        <f>SUM(K27:O27)</f>
        <v>2379.4856166860973</v>
      </c>
      <c r="Q27" s="45"/>
    </row>
    <row r="28" spans="1:17" x14ac:dyDescent="0.3">
      <c r="A28" s="50"/>
      <c r="B28" s="47" t="s">
        <v>147</v>
      </c>
      <c r="C28" s="44"/>
      <c r="D28" s="48">
        <v>185.00354400755199</v>
      </c>
      <c r="E28" s="48">
        <v>185.359976201178</v>
      </c>
      <c r="F28" s="48">
        <v>188.26676491163499</v>
      </c>
      <c r="G28" s="48">
        <v>182.375732307015</v>
      </c>
      <c r="H28" s="48">
        <v>178.60988612882699</v>
      </c>
      <c r="I28" s="58">
        <v>919.61590355620706</v>
      </c>
      <c r="J28" s="45"/>
      <c r="K28" s="48">
        <f>K23-K26</f>
        <v>179.78597633653601</v>
      </c>
      <c r="L28" s="48">
        <f>L23-L26</f>
        <v>182.55228017034599</v>
      </c>
      <c r="M28" s="48">
        <f>M23-M26</f>
        <v>184.34499732757101</v>
      </c>
      <c r="N28" s="48">
        <f>N23-N26</f>
        <v>184.509088646344</v>
      </c>
      <c r="O28" s="48">
        <f>O23-O26</f>
        <v>187.19002393665801</v>
      </c>
      <c r="P28" s="58">
        <f t="shared" ref="P28:P29" si="6">SUM(K28:O28)</f>
        <v>918.38236641745505</v>
      </c>
      <c r="Q28" s="45"/>
    </row>
    <row r="29" spans="1:17" ht="14.5" thickBot="1" x14ac:dyDescent="0.35">
      <c r="A29" s="50"/>
      <c r="B29" s="47" t="s">
        <v>148</v>
      </c>
      <c r="C29" s="44"/>
      <c r="D29" s="48">
        <v>201.59674227953715</v>
      </c>
      <c r="E29" s="48">
        <v>284.57282216402086</v>
      </c>
      <c r="F29" s="48">
        <v>288.02581000687917</v>
      </c>
      <c r="G29" s="48">
        <v>392.53990944368945</v>
      </c>
      <c r="H29" s="48">
        <v>309.80263536316784</v>
      </c>
      <c r="I29" s="59">
        <v>1476.5379192572943</v>
      </c>
      <c r="J29" s="45"/>
      <c r="K29" s="48">
        <f>K27-K28</f>
        <v>188.38881144829168</v>
      </c>
      <c r="L29" s="48">
        <f t="shared" ref="L29:O29" si="7">L27-L28</f>
        <v>342.48873513775254</v>
      </c>
      <c r="M29" s="48">
        <f t="shared" si="7"/>
        <v>327.90213899108699</v>
      </c>
      <c r="N29" s="48">
        <f t="shared" si="7"/>
        <v>348.43130598832909</v>
      </c>
      <c r="O29" s="48">
        <f t="shared" si="7"/>
        <v>253.89225870318188</v>
      </c>
      <c r="P29" s="59">
        <f t="shared" si="6"/>
        <v>1461.1032502686421</v>
      </c>
      <c r="Q29" s="45"/>
    </row>
    <row r="30" spans="1:17" x14ac:dyDescent="0.3">
      <c r="A30" s="50"/>
      <c r="B30" s="51"/>
      <c r="C30" s="44"/>
      <c r="J30" s="45"/>
      <c r="Q30" s="45"/>
    </row>
    <row r="31" spans="1:17" x14ac:dyDescent="0.3">
      <c r="A31" s="41"/>
      <c r="B31" s="36" t="s">
        <v>159</v>
      </c>
      <c r="C31" s="44"/>
      <c r="D31" s="46"/>
      <c r="E31" s="46"/>
      <c r="F31" s="46"/>
      <c r="G31" s="46"/>
      <c r="H31" s="46"/>
      <c r="I31" s="46"/>
      <c r="J31" s="45"/>
      <c r="K31" s="46"/>
      <c r="L31" s="46"/>
      <c r="M31" s="46"/>
      <c r="N31" s="46"/>
      <c r="O31" s="46"/>
      <c r="P31" s="46"/>
      <c r="Q31" s="45"/>
    </row>
    <row r="32" spans="1:17" x14ac:dyDescent="0.3">
      <c r="A32" s="50"/>
      <c r="B32" s="51" t="s">
        <v>160</v>
      </c>
      <c r="C32" s="44"/>
      <c r="D32" s="46">
        <v>53.1304093776697</v>
      </c>
      <c r="E32" s="46">
        <v>53.898144075842097</v>
      </c>
      <c r="F32" s="46">
        <v>52.303456058075199</v>
      </c>
      <c r="G32" s="46">
        <v>51.607604506474097</v>
      </c>
      <c r="H32" s="46">
        <v>50.4683061243122</v>
      </c>
      <c r="I32" s="46"/>
      <c r="J32" s="45"/>
      <c r="K32" s="46">
        <f>'Final determination Totex'!I37</f>
        <v>66.587460545829501</v>
      </c>
      <c r="L32" s="46">
        <f>'Final determination Totex'!J37</f>
        <v>65.348993002388497</v>
      </c>
      <c r="M32" s="46">
        <f>'Final determination Totex'!K37</f>
        <v>64.970330605301896</v>
      </c>
      <c r="N32" s="46">
        <f>'Final determination Totex'!L37</f>
        <v>64.942011295138897</v>
      </c>
      <c r="O32" s="46">
        <f>'Final determination Totex'!M37</f>
        <v>64.781390987834001</v>
      </c>
      <c r="P32" s="46"/>
      <c r="Q32" s="45"/>
    </row>
    <row r="33" spans="1:17" x14ac:dyDescent="0.3">
      <c r="A33" s="43"/>
      <c r="B33" s="41" t="s">
        <v>161</v>
      </c>
      <c r="C33" s="44"/>
      <c r="D33" s="46">
        <v>13.764845672009701</v>
      </c>
      <c r="E33" s="46">
        <v>15.8863167960669</v>
      </c>
      <c r="F33" s="46">
        <v>13.630304649663101</v>
      </c>
      <c r="G33" s="46">
        <v>9.4505027072390106</v>
      </c>
      <c r="H33" s="46">
        <v>13.832673377022999</v>
      </c>
      <c r="I33" s="46"/>
      <c r="J33" s="45"/>
      <c r="K33" s="46">
        <f>'Final determination Totex'!I40</f>
        <v>12.999463271159501</v>
      </c>
      <c r="L33" s="46">
        <f>'Final determination Totex'!J40</f>
        <v>17.381082446528598</v>
      </c>
      <c r="M33" s="46">
        <f>'Final determination Totex'!K40</f>
        <v>13.5209941650432</v>
      </c>
      <c r="N33" s="46">
        <f>'Final determination Totex'!L40</f>
        <v>9.7598417843216403</v>
      </c>
      <c r="O33" s="46">
        <f>'Final determination Totex'!M40</f>
        <v>10.8475286971856</v>
      </c>
      <c r="P33" s="46"/>
      <c r="Q33" s="45"/>
    </row>
    <row r="34" spans="1:17" x14ac:dyDescent="0.3">
      <c r="A34" s="43"/>
      <c r="B34" s="41" t="s">
        <v>162</v>
      </c>
      <c r="C34" s="44"/>
      <c r="D34" s="46"/>
      <c r="E34" s="46"/>
      <c r="F34" s="46"/>
      <c r="G34" s="46"/>
      <c r="H34" s="46"/>
      <c r="I34" s="46"/>
      <c r="J34" s="45"/>
      <c r="K34" s="46"/>
      <c r="L34" s="46"/>
      <c r="M34" s="46"/>
      <c r="N34" s="46"/>
      <c r="O34" s="46"/>
      <c r="P34" s="46"/>
      <c r="Q34" s="45"/>
    </row>
    <row r="35" spans="1:17" ht="14.5" thickBot="1" x14ac:dyDescent="0.35">
      <c r="A35" s="43"/>
      <c r="B35" s="41" t="s">
        <v>163</v>
      </c>
      <c r="C35" s="44"/>
      <c r="D35" s="46"/>
      <c r="E35" s="46"/>
      <c r="F35" s="46"/>
      <c r="G35" s="46"/>
      <c r="H35" s="46"/>
      <c r="I35" s="46"/>
      <c r="J35" s="45"/>
      <c r="K35" s="46"/>
      <c r="L35" s="46"/>
      <c r="M35" s="46"/>
      <c r="N35" s="46"/>
      <c r="O35" s="46"/>
      <c r="P35" s="46"/>
      <c r="Q35" s="45"/>
    </row>
    <row r="36" spans="1:17" x14ac:dyDescent="0.3">
      <c r="A36" s="43"/>
      <c r="B36" s="47" t="s">
        <v>146</v>
      </c>
      <c r="C36" s="44"/>
      <c r="D36" s="48">
        <v>66.895255049679406</v>
      </c>
      <c r="E36" s="48">
        <v>69.784460871909005</v>
      </c>
      <c r="F36" s="48">
        <v>65.933760707738301</v>
      </c>
      <c r="G36" s="48">
        <v>61.058107213713107</v>
      </c>
      <c r="H36" s="48">
        <v>64.300979501335206</v>
      </c>
      <c r="I36" s="57">
        <v>327.97256334437509</v>
      </c>
      <c r="J36" s="45"/>
      <c r="K36" s="48">
        <f>SUM(K32:K33)-SUM(K34:K35)</f>
        <v>79.586923816989</v>
      </c>
      <c r="L36" s="48">
        <f>SUM(L32:L33)-SUM(L34:L35)</f>
        <v>82.730075448917091</v>
      </c>
      <c r="M36" s="48">
        <f>SUM(M32:M33)-SUM(M34:M35)</f>
        <v>78.491324770345102</v>
      </c>
      <c r="N36" s="48">
        <f>SUM(N32:N33)-SUM(N34:N35)</f>
        <v>74.701853079460534</v>
      </c>
      <c r="O36" s="48">
        <f>SUM(O32:O33)-SUM(O34:O35)</f>
        <v>75.628919685019596</v>
      </c>
      <c r="P36" s="57">
        <f>SUM(K36:O36)</f>
        <v>391.13909680073129</v>
      </c>
      <c r="Q36" s="45"/>
    </row>
    <row r="37" spans="1:17" x14ac:dyDescent="0.3">
      <c r="B37" s="47" t="s">
        <v>147</v>
      </c>
      <c r="C37" s="44"/>
      <c r="D37" s="48">
        <v>53.1304093776697</v>
      </c>
      <c r="E37" s="48">
        <v>53.898144075842097</v>
      </c>
      <c r="F37" s="48">
        <v>52.303456058075199</v>
      </c>
      <c r="G37" s="48">
        <v>51.607604506474097</v>
      </c>
      <c r="H37" s="48">
        <v>50.4683061243122</v>
      </c>
      <c r="I37" s="58">
        <v>261.40792014237331</v>
      </c>
      <c r="J37" s="45"/>
      <c r="K37" s="48">
        <f>K32-K35</f>
        <v>66.587460545829501</v>
      </c>
      <c r="L37" s="48">
        <f>L32-L35</f>
        <v>65.348993002388497</v>
      </c>
      <c r="M37" s="48">
        <f>M32-M35</f>
        <v>64.970330605301896</v>
      </c>
      <c r="N37" s="48">
        <f>N32-N35</f>
        <v>64.942011295138897</v>
      </c>
      <c r="O37" s="48">
        <f>O32-O35</f>
        <v>64.781390987834001</v>
      </c>
      <c r="P37" s="58">
        <f t="shared" ref="P37:P38" si="8">SUM(K37:O37)</f>
        <v>326.63018643649281</v>
      </c>
      <c r="Q37" s="45"/>
    </row>
    <row r="38" spans="1:17" ht="14.5" thickBot="1" x14ac:dyDescent="0.35">
      <c r="B38" s="47" t="s">
        <v>148</v>
      </c>
      <c r="C38" s="44"/>
      <c r="D38" s="48">
        <v>13.764845672009706</v>
      </c>
      <c r="E38" s="48">
        <v>15.886316796066907</v>
      </c>
      <c r="F38" s="48">
        <v>13.630304649663103</v>
      </c>
      <c r="G38" s="48">
        <v>9.4505027072390106</v>
      </c>
      <c r="H38" s="48">
        <v>13.832673377023006</v>
      </c>
      <c r="I38" s="59">
        <v>66.564643202001733</v>
      </c>
      <c r="J38" s="45"/>
      <c r="K38" s="48">
        <f>K36-K37</f>
        <v>12.999463271159499</v>
      </c>
      <c r="L38" s="48">
        <f t="shared" ref="L38:O38" si="9">L36-L37</f>
        <v>17.381082446528595</v>
      </c>
      <c r="M38" s="48">
        <f t="shared" si="9"/>
        <v>13.520994165043206</v>
      </c>
      <c r="N38" s="48">
        <f t="shared" si="9"/>
        <v>9.7598417843216367</v>
      </c>
      <c r="O38" s="48">
        <f t="shared" si="9"/>
        <v>10.847528697185595</v>
      </c>
      <c r="P38" s="59">
        <f t="shared" si="8"/>
        <v>64.508910364238531</v>
      </c>
      <c r="Q38" s="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95" zoomScaleNormal="95" workbookViewId="0"/>
  </sheetViews>
  <sheetFormatPr defaultRowHeight="14" x14ac:dyDescent="0.3"/>
  <cols>
    <col min="1" max="1" width="40.25" customWidth="1"/>
    <col min="8" max="8" width="3.25" customWidth="1"/>
  </cols>
  <sheetData>
    <row r="1" spans="1:14" s="1" customFormat="1" ht="20" x14ac:dyDescent="0.3">
      <c r="A1" s="3" t="s">
        <v>30</v>
      </c>
      <c r="B1" s="117" t="s">
        <v>4</v>
      </c>
      <c r="C1" s="116"/>
      <c r="D1" s="116"/>
      <c r="E1" s="116"/>
      <c r="F1" s="116"/>
      <c r="G1" s="116"/>
      <c r="I1" s="117" t="s">
        <v>12</v>
      </c>
      <c r="J1" s="116"/>
      <c r="K1" s="116"/>
      <c r="L1" s="116"/>
      <c r="M1" s="116"/>
      <c r="N1" s="116"/>
    </row>
    <row r="2" spans="1:14" s="1" customFormat="1" ht="14.5" thickBot="1" x14ac:dyDescent="0.35">
      <c r="A2" s="4"/>
      <c r="B2" s="5"/>
      <c r="C2" s="5"/>
      <c r="D2" s="5"/>
      <c r="E2" s="5"/>
      <c r="F2" s="5"/>
      <c r="G2" s="5"/>
      <c r="I2" s="5"/>
      <c r="J2" s="5"/>
      <c r="K2" s="5"/>
      <c r="L2" s="5"/>
      <c r="M2" s="5"/>
      <c r="N2" s="5"/>
    </row>
    <row r="3" spans="1:14" s="1" customFormat="1" ht="14.5" thickBot="1" x14ac:dyDescent="0.35">
      <c r="A3" s="13"/>
      <c r="B3" s="7" t="s">
        <v>34</v>
      </c>
      <c r="C3" s="7" t="s">
        <v>35</v>
      </c>
      <c r="D3" s="7" t="s">
        <v>36</v>
      </c>
      <c r="E3" s="7" t="s">
        <v>37</v>
      </c>
      <c r="F3" s="8" t="s">
        <v>38</v>
      </c>
      <c r="G3" s="8" t="s">
        <v>141</v>
      </c>
      <c r="I3" s="7" t="s">
        <v>34</v>
      </c>
      <c r="J3" s="7" t="s">
        <v>35</v>
      </c>
      <c r="K3" s="7" t="s">
        <v>36</v>
      </c>
      <c r="L3" s="7" t="s">
        <v>37</v>
      </c>
      <c r="M3" s="8" t="s">
        <v>38</v>
      </c>
      <c r="N3" s="8" t="s">
        <v>141</v>
      </c>
    </row>
    <row r="4" spans="1:14" s="1" customFormat="1" ht="14.5" thickBot="1" x14ac:dyDescent="0.35">
      <c r="A4" s="4"/>
      <c r="B4" s="5"/>
      <c r="C4" s="5"/>
      <c r="D4" s="5"/>
      <c r="E4" s="5"/>
      <c r="F4" s="5"/>
      <c r="G4" s="5"/>
      <c r="I4" s="5"/>
      <c r="J4" s="5"/>
      <c r="K4" s="5"/>
      <c r="L4" s="5"/>
      <c r="M4" s="5"/>
      <c r="N4" s="5"/>
    </row>
    <row r="5" spans="1:14" s="1" customFormat="1" ht="14.5" thickBot="1" x14ac:dyDescent="0.35">
      <c r="A5" s="14" t="s">
        <v>164</v>
      </c>
      <c r="B5" s="5"/>
      <c r="C5" s="5"/>
      <c r="D5" s="5"/>
      <c r="E5" s="5"/>
      <c r="F5" s="5"/>
      <c r="G5" s="5"/>
      <c r="I5" s="5"/>
      <c r="J5" s="5"/>
      <c r="K5" s="5"/>
      <c r="L5" s="5"/>
      <c r="M5" s="5"/>
      <c r="N5" s="5"/>
    </row>
    <row r="6" spans="1:14" s="1" customFormat="1" ht="14.5" thickBot="1" x14ac:dyDescent="0.35">
      <c r="A6" s="15" t="s">
        <v>165</v>
      </c>
      <c r="B6" s="16">
        <v>41.875642220121001</v>
      </c>
      <c r="C6" s="16">
        <v>42.622499264720403</v>
      </c>
      <c r="D6" s="16">
        <v>40.062737038811498</v>
      </c>
      <c r="E6" s="16">
        <v>38.595571757616703</v>
      </c>
      <c r="F6" s="16">
        <v>35.650571859129599</v>
      </c>
      <c r="G6" s="17">
        <v>198.8070221403992</v>
      </c>
      <c r="I6" s="16">
        <f>Calculation!K10</f>
        <v>39.0860056654126</v>
      </c>
      <c r="J6" s="16">
        <f>Calculation!L10</f>
        <v>38.468993457314902</v>
      </c>
      <c r="K6" s="16">
        <f>Calculation!M10</f>
        <v>40.4692523267897</v>
      </c>
      <c r="L6" s="16">
        <f>Calculation!N10</f>
        <v>41.7036454900704</v>
      </c>
      <c r="M6" s="16">
        <f>Calculation!O10</f>
        <v>41.442003344288203</v>
      </c>
      <c r="N6" s="17">
        <f>SUM(I6:M6)</f>
        <v>201.16990028387579</v>
      </c>
    </row>
    <row r="7" spans="1:14" s="18" customFormat="1" ht="14.5" x14ac:dyDescent="0.3">
      <c r="A7" s="15" t="s">
        <v>62</v>
      </c>
      <c r="B7" s="16">
        <v>62.749858521394501</v>
      </c>
      <c r="C7" s="16">
        <v>63.400989164612298</v>
      </c>
      <c r="D7" s="16">
        <v>63.390674975498996</v>
      </c>
      <c r="E7" s="16">
        <v>54.063199980857902</v>
      </c>
      <c r="F7" s="16">
        <v>43.189514367937676</v>
      </c>
      <c r="G7" s="17">
        <v>286.79423701030134</v>
      </c>
      <c r="I7" s="16">
        <f>Calculation!K9</f>
        <v>47.24674522931965</v>
      </c>
      <c r="J7" s="16">
        <f>Calculation!L9</f>
        <v>50.176253010529301</v>
      </c>
      <c r="K7" s="16">
        <f>Calculation!M9</f>
        <v>56.206861578583698</v>
      </c>
      <c r="L7" s="16">
        <f>Calculation!N9</f>
        <v>52.489281530193196</v>
      </c>
      <c r="M7" s="16">
        <f>Calculation!O9</f>
        <v>47.33603145533678</v>
      </c>
      <c r="N7" s="17">
        <f>SUM(I7:M7)</f>
        <v>253.4551728039626</v>
      </c>
    </row>
    <row r="8" spans="1:14" s="18" customFormat="1" ht="15" thickBot="1" x14ac:dyDescent="0.35">
      <c r="A8" s="20" t="s">
        <v>166</v>
      </c>
      <c r="B8" s="21">
        <f>B6/B7</f>
        <v>0.66734241649076453</v>
      </c>
      <c r="C8" s="21">
        <f t="shared" ref="C8:G8" si="0">C6/C7</f>
        <v>0.6722686795005155</v>
      </c>
      <c r="D8" s="21">
        <f t="shared" si="0"/>
        <v>0.63199732538415254</v>
      </c>
      <c r="E8" s="21">
        <f t="shared" si="0"/>
        <v>0.71389728634787053</v>
      </c>
      <c r="F8" s="21">
        <f t="shared" si="0"/>
        <v>0.82544507343651186</v>
      </c>
      <c r="G8" s="21">
        <f t="shared" si="0"/>
        <v>0.69320438308967225</v>
      </c>
      <c r="I8" s="21">
        <f>I6/I7</f>
        <v>0.82727403709403491</v>
      </c>
      <c r="J8" s="21">
        <f t="shared" ref="J8:M8" si="1">J6/J7</f>
        <v>0.76667728555263637</v>
      </c>
      <c r="K8" s="21">
        <f t="shared" si="1"/>
        <v>0.72000555074951123</v>
      </c>
      <c r="L8" s="21">
        <f t="shared" si="1"/>
        <v>0.79451736191285804</v>
      </c>
      <c r="M8" s="21">
        <f t="shared" si="1"/>
        <v>0.87548537699849638</v>
      </c>
      <c r="N8" s="22">
        <f>N6/N7</f>
        <v>0.79370998057898245</v>
      </c>
    </row>
    <row r="9" spans="1:14" s="18" customFormat="1" ht="15" thickBot="1" x14ac:dyDescent="0.35">
      <c r="A9" s="23"/>
      <c r="B9" s="24"/>
      <c r="C9" s="24"/>
      <c r="D9" s="24"/>
      <c r="E9" s="24"/>
      <c r="F9" s="24"/>
      <c r="G9" s="24"/>
      <c r="I9" s="24"/>
      <c r="J9" s="24"/>
      <c r="K9" s="24"/>
      <c r="L9" s="24"/>
      <c r="M9" s="24"/>
      <c r="N9" s="24"/>
    </row>
    <row r="10" spans="1:14" s="19" customFormat="1" ht="14.5" x14ac:dyDescent="0.3">
      <c r="A10" s="25" t="s">
        <v>167</v>
      </c>
      <c r="B10" s="26">
        <v>0.66734241649076498</v>
      </c>
      <c r="C10" s="26">
        <v>0.6722686795005155</v>
      </c>
      <c r="D10" s="26">
        <v>0.63199732538415265</v>
      </c>
      <c r="E10" s="26">
        <v>0.71389728634787053</v>
      </c>
      <c r="F10" s="27">
        <v>0.82544507343651186</v>
      </c>
      <c r="G10" s="27">
        <v>0.69320438308967236</v>
      </c>
      <c r="I10" s="26">
        <f>I8*I11</f>
        <v>0.82727403709403546</v>
      </c>
      <c r="J10" s="26">
        <f t="shared" ref="J10:M10" si="2">J8*J11</f>
        <v>0.76667728555263637</v>
      </c>
      <c r="K10" s="26">
        <f t="shared" si="2"/>
        <v>0.72000555074951134</v>
      </c>
      <c r="L10" s="26">
        <f t="shared" si="2"/>
        <v>0.79451736191285804</v>
      </c>
      <c r="M10" s="27">
        <f t="shared" si="2"/>
        <v>0.87548537699849638</v>
      </c>
      <c r="N10" s="27">
        <f>SUMPRODUCT(I7:M7,I10:M10)/N7</f>
        <v>0.79370998057898268</v>
      </c>
    </row>
    <row r="11" spans="1:14" s="19" customFormat="1" ht="15" thickBot="1" x14ac:dyDescent="0.35">
      <c r="A11" s="28" t="s">
        <v>168</v>
      </c>
      <c r="B11" s="29">
        <f>B10/B8</f>
        <v>1.0000000000000007</v>
      </c>
      <c r="C11" s="29">
        <f t="shared" ref="C11:G11" si="3">C10/C8</f>
        <v>1</v>
      </c>
      <c r="D11" s="29">
        <f t="shared" si="3"/>
        <v>1.0000000000000002</v>
      </c>
      <c r="E11" s="29">
        <f t="shared" si="3"/>
        <v>1</v>
      </c>
      <c r="F11" s="29">
        <f t="shared" si="3"/>
        <v>1</v>
      </c>
      <c r="G11" s="29">
        <f t="shared" si="3"/>
        <v>1.0000000000000002</v>
      </c>
      <c r="I11" s="29">
        <f>B11</f>
        <v>1.0000000000000007</v>
      </c>
      <c r="J11" s="29">
        <f>C11</f>
        <v>1</v>
      </c>
      <c r="K11" s="29">
        <f>D11</f>
        <v>1.0000000000000002</v>
      </c>
      <c r="L11" s="29">
        <f>E11</f>
        <v>1</v>
      </c>
      <c r="M11" s="30">
        <f>F11</f>
        <v>1</v>
      </c>
      <c r="N11" s="30">
        <f t="shared" ref="N11" si="4">N10/N8</f>
        <v>1.0000000000000002</v>
      </c>
    </row>
    <row r="12" spans="1:14" s="18" customFormat="1" ht="14.5" x14ac:dyDescent="0.3">
      <c r="A12" s="23"/>
    </row>
    <row r="13" spans="1:14" s="18" customFormat="1" ht="15" thickBot="1" x14ac:dyDescent="0.35">
      <c r="A13" s="23"/>
      <c r="B13" s="24"/>
      <c r="C13" s="24"/>
      <c r="D13" s="24"/>
      <c r="E13" s="24"/>
      <c r="F13" s="24"/>
      <c r="G13" s="24"/>
      <c r="H13"/>
      <c r="I13" s="24"/>
      <c r="J13" s="24"/>
      <c r="K13" s="24"/>
      <c r="L13" s="24"/>
      <c r="M13" s="24"/>
      <c r="N13" s="24"/>
    </row>
    <row r="14" spans="1:14" s="1" customFormat="1" ht="14.5" thickBot="1" x14ac:dyDescent="0.35">
      <c r="A14" s="14" t="s">
        <v>169</v>
      </c>
    </row>
    <row r="15" spans="1:14" s="1" customFormat="1" ht="14.5" thickBot="1" x14ac:dyDescent="0.35">
      <c r="A15" s="15" t="s">
        <v>165</v>
      </c>
      <c r="B15" s="16">
        <v>170.91972890837101</v>
      </c>
      <c r="C15" s="16">
        <v>171.21294033007399</v>
      </c>
      <c r="D15" s="16">
        <v>172.54273384212999</v>
      </c>
      <c r="E15" s="16">
        <v>173.46386864344001</v>
      </c>
      <c r="F15" s="16">
        <v>167.78446405132399</v>
      </c>
      <c r="G15" s="17">
        <v>855.92373577533908</v>
      </c>
      <c r="I15" s="16">
        <f>Calculation!K19</f>
        <v>195.67966933992798</v>
      </c>
      <c r="J15" s="16">
        <f>Calculation!L19</f>
        <v>199.15559427969038</v>
      </c>
      <c r="K15" s="16">
        <f>Calculation!M19</f>
        <v>202.02162723440364</v>
      </c>
      <c r="L15" s="16">
        <f>Calculation!N19</f>
        <v>202.8459215787139</v>
      </c>
      <c r="M15" s="16">
        <f>Calculation!O19</f>
        <v>198.52745093420671</v>
      </c>
      <c r="N15" s="17">
        <f>SUM(I15:M15)</f>
        <v>998.23026336694249</v>
      </c>
    </row>
    <row r="16" spans="1:14" s="18" customFormat="1" ht="14.5" x14ac:dyDescent="0.3">
      <c r="A16" s="15" t="s">
        <v>62</v>
      </c>
      <c r="B16" s="16">
        <v>317.87731295088827</v>
      </c>
      <c r="C16" s="16">
        <v>370.80576843799679</v>
      </c>
      <c r="D16" s="16">
        <v>402.50673010128878</v>
      </c>
      <c r="E16" s="16">
        <v>399.87517567704862</v>
      </c>
      <c r="F16" s="16">
        <v>313.02493991657582</v>
      </c>
      <c r="G16" s="17">
        <v>1804.0899270837981</v>
      </c>
      <c r="I16" s="16">
        <f>Calculation!K18</f>
        <v>349.63652517510343</v>
      </c>
      <c r="J16" s="16">
        <f>Calculation!L18</f>
        <v>421.79363421783341</v>
      </c>
      <c r="K16" s="16">
        <f>Calculation!M18</f>
        <v>442.11352735032796</v>
      </c>
      <c r="L16" s="16">
        <f>Calculation!N18</f>
        <v>413.49144024543898</v>
      </c>
      <c r="M16" s="16">
        <f>Calculation!O18</f>
        <v>343.5212423750462</v>
      </c>
      <c r="N16" s="17">
        <f>SUM(I16:M16)</f>
        <v>1970.55636936375</v>
      </c>
    </row>
    <row r="17" spans="1:14" s="18" customFormat="1" ht="15" thickBot="1" x14ac:dyDescent="0.35">
      <c r="A17" s="20" t="s">
        <v>166</v>
      </c>
      <c r="B17" s="21">
        <f>B15/B16</f>
        <v>0.53769086985700654</v>
      </c>
      <c r="C17" s="21">
        <f t="shared" ref="C17" si="5">C15/C16</f>
        <v>0.46173213823318088</v>
      </c>
      <c r="D17" s="21">
        <f t="shared" ref="D17" si="6">D15/D16</f>
        <v>0.42867043191727622</v>
      </c>
      <c r="E17" s="21">
        <f t="shared" ref="E17" si="7">E15/E16</f>
        <v>0.43379504203965569</v>
      </c>
      <c r="F17" s="21">
        <f t="shared" ref="F17" si="8">F15/F16</f>
        <v>0.53600989140366961</v>
      </c>
      <c r="G17" s="21">
        <f t="shared" ref="G17" si="9">G15/G16</f>
        <v>0.474435183593585</v>
      </c>
      <c r="I17" s="21">
        <f>I15/I16</f>
        <v>0.55966598238536025</v>
      </c>
      <c r="J17" s="21">
        <f t="shared" ref="J17:M17" si="10">J15/J16</f>
        <v>0.47216358456665891</v>
      </c>
      <c r="K17" s="21">
        <f t="shared" si="10"/>
        <v>0.4569451390577402</v>
      </c>
      <c r="L17" s="21">
        <f t="shared" si="10"/>
        <v>0.49056861118650785</v>
      </c>
      <c r="M17" s="21">
        <f t="shared" si="10"/>
        <v>0.57791899435860905</v>
      </c>
      <c r="N17" s="22">
        <f>N15/N16</f>
        <v>0.50657280293344231</v>
      </c>
    </row>
    <row r="18" spans="1:14" s="1" customFormat="1" ht="14.5" thickBot="1" x14ac:dyDescent="0.35">
      <c r="A18" s="32"/>
      <c r="B18" s="24"/>
      <c r="C18" s="24"/>
      <c r="D18" s="24"/>
      <c r="E18" s="24"/>
      <c r="F18" s="24"/>
      <c r="G18" s="24"/>
      <c r="I18" s="24"/>
      <c r="J18" s="24"/>
      <c r="K18" s="24"/>
      <c r="L18" s="24"/>
      <c r="M18" s="24"/>
      <c r="N18" s="24"/>
    </row>
    <row r="19" spans="1:14" s="19" customFormat="1" ht="14.5" x14ac:dyDescent="0.3">
      <c r="A19" s="25" t="s">
        <v>167</v>
      </c>
      <c r="B19" s="26">
        <v>0.53769086985700665</v>
      </c>
      <c r="C19" s="26">
        <v>0.46173213823318088</v>
      </c>
      <c r="D19" s="26">
        <v>0.42867043191727605</v>
      </c>
      <c r="E19" s="26">
        <v>0.43379504203965585</v>
      </c>
      <c r="F19" s="27">
        <v>0.53600989140366972</v>
      </c>
      <c r="G19" s="27">
        <v>0.474435183593585</v>
      </c>
      <c r="I19" s="26">
        <f>I17*I20</f>
        <v>0.55966598238536036</v>
      </c>
      <c r="J19" s="26">
        <f t="shared" ref="J19:M19" si="11">J17*J20</f>
        <v>0.47216358456665891</v>
      </c>
      <c r="K19" s="26">
        <f t="shared" si="11"/>
        <v>0.45694513905774004</v>
      </c>
      <c r="L19" s="26">
        <f t="shared" si="11"/>
        <v>0.49056861118650807</v>
      </c>
      <c r="M19" s="27">
        <f t="shared" si="11"/>
        <v>0.57791899435860916</v>
      </c>
      <c r="N19" s="27">
        <f>SUMPRODUCT(I16:M16,I19:M19)/N16</f>
        <v>0.50657280293344242</v>
      </c>
    </row>
    <row r="20" spans="1:14" s="19" customFormat="1" ht="15" thickBot="1" x14ac:dyDescent="0.35">
      <c r="A20" s="28" t="s">
        <v>168</v>
      </c>
      <c r="B20" s="29">
        <f>B19/B17</f>
        <v>1.0000000000000002</v>
      </c>
      <c r="C20" s="29">
        <f t="shared" ref="C20" si="12">C19/C17</f>
        <v>1</v>
      </c>
      <c r="D20" s="29">
        <f t="shared" ref="D20" si="13">D19/D17</f>
        <v>0.99999999999999967</v>
      </c>
      <c r="E20" s="29">
        <f t="shared" ref="E20" si="14">E19/E17</f>
        <v>1.0000000000000004</v>
      </c>
      <c r="F20" s="29">
        <f t="shared" ref="F20" si="15">F19/F17</f>
        <v>1.0000000000000002</v>
      </c>
      <c r="G20" s="29">
        <f t="shared" ref="G20" si="16">G19/G17</f>
        <v>1</v>
      </c>
      <c r="I20" s="29">
        <f>B20</f>
        <v>1.0000000000000002</v>
      </c>
      <c r="J20" s="29">
        <f>C20</f>
        <v>1</v>
      </c>
      <c r="K20" s="29">
        <f>D20</f>
        <v>0.99999999999999967</v>
      </c>
      <c r="L20" s="29">
        <f>E20</f>
        <v>1.0000000000000004</v>
      </c>
      <c r="M20" s="30">
        <f>F20</f>
        <v>1.0000000000000002</v>
      </c>
      <c r="N20" s="30">
        <f t="shared" ref="N20" si="17">N19/N17</f>
        <v>1.0000000000000002</v>
      </c>
    </row>
    <row r="21" spans="1:14" s="18" customFormat="1" ht="14.5" x14ac:dyDescent="0.3">
      <c r="A21" s="23"/>
    </row>
    <row r="22" spans="1:14" s="18" customFormat="1" ht="15" thickBot="1" x14ac:dyDescent="0.35">
      <c r="A22" s="23"/>
      <c r="B22" s="24"/>
      <c r="C22" s="24"/>
      <c r="D22" s="24"/>
      <c r="E22" s="24"/>
      <c r="F22" s="24"/>
      <c r="G22" s="24"/>
      <c r="H22"/>
      <c r="I22" s="24"/>
      <c r="J22" s="24"/>
      <c r="K22" s="24"/>
      <c r="L22" s="24"/>
      <c r="M22" s="24"/>
      <c r="N22" s="24"/>
    </row>
    <row r="23" spans="1:14" ht="14.5" thickBot="1" x14ac:dyDescent="0.35">
      <c r="A23" s="14" t="s">
        <v>170</v>
      </c>
      <c r="B23" s="12"/>
      <c r="C23" s="12"/>
      <c r="D23" s="12"/>
      <c r="I23" s="12"/>
      <c r="J23" s="12"/>
      <c r="K23" s="12"/>
    </row>
    <row r="24" spans="1:14" ht="14.5" thickBot="1" x14ac:dyDescent="0.35">
      <c r="A24" s="15" t="s">
        <v>165</v>
      </c>
      <c r="B24" s="16">
        <v>185.00354400755199</v>
      </c>
      <c r="C24" s="16">
        <v>185.359976201178</v>
      </c>
      <c r="D24" s="16">
        <v>188.26676491163499</v>
      </c>
      <c r="E24" s="16">
        <v>182.375732307015</v>
      </c>
      <c r="F24" s="16">
        <v>178.60988612882699</v>
      </c>
      <c r="G24" s="17">
        <v>919.61590355620706</v>
      </c>
      <c r="I24" s="16">
        <f>Calculation!K28</f>
        <v>179.78597633653601</v>
      </c>
      <c r="J24" s="16">
        <f>Calculation!L28</f>
        <v>182.55228017034599</v>
      </c>
      <c r="K24" s="16">
        <f>Calculation!M28</f>
        <v>184.34499732757101</v>
      </c>
      <c r="L24" s="16">
        <f>Calculation!N28</f>
        <v>184.509088646344</v>
      </c>
      <c r="M24" s="16">
        <f>Calculation!O28</f>
        <v>187.19002393665801</v>
      </c>
      <c r="N24" s="17">
        <f>SUM(I24:M24)</f>
        <v>918.38236641745505</v>
      </c>
    </row>
    <row r="25" spans="1:14" x14ac:dyDescent="0.3">
      <c r="A25" s="15" t="s">
        <v>62</v>
      </c>
      <c r="B25" s="16">
        <v>386.60028628708915</v>
      </c>
      <c r="C25" s="16">
        <v>469.93279836519883</v>
      </c>
      <c r="D25" s="16">
        <v>476.29257491851416</v>
      </c>
      <c r="E25" s="16">
        <v>574.91564175070448</v>
      </c>
      <c r="F25" s="16">
        <v>488.41252149199482</v>
      </c>
      <c r="G25" s="17">
        <v>2396.1538228135014</v>
      </c>
      <c r="I25" s="16">
        <f>Calculation!K27</f>
        <v>368.17478778482769</v>
      </c>
      <c r="J25" s="16">
        <f>Calculation!L27</f>
        <v>525.04101530809851</v>
      </c>
      <c r="K25" s="16">
        <f>Calculation!M27</f>
        <v>512.24713631865802</v>
      </c>
      <c r="L25" s="16">
        <f>Calculation!N27</f>
        <v>532.94039463467311</v>
      </c>
      <c r="M25" s="16">
        <f>Calculation!O27</f>
        <v>441.08228263983989</v>
      </c>
      <c r="N25" s="17">
        <f>SUM(I25:M25)</f>
        <v>2379.4856166860973</v>
      </c>
    </row>
    <row r="26" spans="1:14" s="18" customFormat="1" ht="15" thickBot="1" x14ac:dyDescent="0.35">
      <c r="A26" s="20" t="s">
        <v>166</v>
      </c>
      <c r="B26" s="21">
        <f>B24/B25</f>
        <v>0.47853959391579048</v>
      </c>
      <c r="C26" s="21">
        <f t="shared" ref="C26" si="18">C24/C25</f>
        <v>0.3944393258908675</v>
      </c>
      <c r="D26" s="21">
        <f t="shared" ref="D26" si="19">D24/D25</f>
        <v>0.39527545635966371</v>
      </c>
      <c r="E26" s="21">
        <f t="shared" ref="E26" si="20">E24/E25</f>
        <v>0.31722172621996075</v>
      </c>
      <c r="F26" s="21">
        <f t="shared" ref="F26" si="21">F24/F25</f>
        <v>0.36569473195161406</v>
      </c>
      <c r="G26" s="21">
        <f t="shared" ref="G26" si="22">G24/G25</f>
        <v>0.38378834230117082</v>
      </c>
      <c r="I26" s="21">
        <f>I24/I25</f>
        <v>0.48831691441513991</v>
      </c>
      <c r="J26" s="21">
        <f t="shared" ref="J26:M26" si="23">J24/J25</f>
        <v>0.34769146571001269</v>
      </c>
      <c r="K26" s="21">
        <f t="shared" si="23"/>
        <v>0.35987511546163903</v>
      </c>
      <c r="L26" s="21">
        <f t="shared" si="23"/>
        <v>0.34620961462833694</v>
      </c>
      <c r="M26" s="21">
        <f t="shared" si="23"/>
        <v>0.42438799132067073</v>
      </c>
      <c r="N26" s="22">
        <f>N24/N25</f>
        <v>0.38595836006627493</v>
      </c>
    </row>
    <row r="27" spans="1:14" ht="14.5" thickBot="1" x14ac:dyDescent="0.35">
      <c r="A27" s="23"/>
      <c r="B27" s="24"/>
      <c r="C27" s="24"/>
      <c r="D27" s="24"/>
      <c r="E27" s="24"/>
      <c r="F27" s="24"/>
      <c r="G27" s="24"/>
      <c r="I27" s="24"/>
      <c r="J27" s="24"/>
      <c r="K27" s="24"/>
      <c r="L27" s="24"/>
      <c r="M27" s="24"/>
      <c r="N27" s="24"/>
    </row>
    <row r="28" spans="1:14" x14ac:dyDescent="0.3">
      <c r="A28" s="25" t="s">
        <v>167</v>
      </c>
      <c r="B28" s="26">
        <v>0.47853959391579109</v>
      </c>
      <c r="C28" s="26">
        <v>0.39443932589086766</v>
      </c>
      <c r="D28" s="26">
        <v>0.39527545635966371</v>
      </c>
      <c r="E28" s="26">
        <v>0.3172217262199607</v>
      </c>
      <c r="F28" s="27">
        <v>0.36569473195161367</v>
      </c>
      <c r="G28" s="27">
        <v>0.38378834230117076</v>
      </c>
      <c r="I28" s="26">
        <f>I26*I29</f>
        <v>0.48831691441514058</v>
      </c>
      <c r="J28" s="26">
        <f t="shared" ref="J28:M28" si="24">J26*J29</f>
        <v>0.34769146571001286</v>
      </c>
      <c r="K28" s="26">
        <f t="shared" si="24"/>
        <v>0.35987511546163903</v>
      </c>
      <c r="L28" s="26">
        <f t="shared" si="24"/>
        <v>0.34620961462833688</v>
      </c>
      <c r="M28" s="27">
        <f t="shared" si="24"/>
        <v>0.42438799132067029</v>
      </c>
      <c r="N28" s="27">
        <f>SUMPRODUCT(I25:M25,I28:M28)/N25</f>
        <v>0.38595836006627499</v>
      </c>
    </row>
    <row r="29" spans="1:14" s="19" customFormat="1" ht="15" thickBot="1" x14ac:dyDescent="0.35">
      <c r="A29" s="28" t="s">
        <v>168</v>
      </c>
      <c r="B29" s="29">
        <f>B28/B26</f>
        <v>1.0000000000000013</v>
      </c>
      <c r="C29" s="29">
        <f t="shared" ref="C29" si="25">C28/C26</f>
        <v>1.0000000000000004</v>
      </c>
      <c r="D29" s="29">
        <f t="shared" ref="D29" si="26">D28/D26</f>
        <v>1</v>
      </c>
      <c r="E29" s="29">
        <f t="shared" ref="E29" si="27">E28/E26</f>
        <v>0.99999999999999978</v>
      </c>
      <c r="F29" s="29">
        <f t="shared" ref="F29" si="28">F28/F26</f>
        <v>0.99999999999999889</v>
      </c>
      <c r="G29" s="29">
        <f t="shared" ref="G29" si="29">G28/G26</f>
        <v>0.99999999999999989</v>
      </c>
      <c r="I29" s="29">
        <f>B29</f>
        <v>1.0000000000000013</v>
      </c>
      <c r="J29" s="29">
        <f>C29</f>
        <v>1.0000000000000004</v>
      </c>
      <c r="K29" s="29">
        <f>D29</f>
        <v>1</v>
      </c>
      <c r="L29" s="29">
        <f>E29</f>
        <v>0.99999999999999978</v>
      </c>
      <c r="M29" s="30">
        <f>F29</f>
        <v>0.99999999999999889</v>
      </c>
      <c r="N29" s="30">
        <f t="shared" ref="N29" si="30">N28/N26</f>
        <v>1.0000000000000002</v>
      </c>
    </row>
    <row r="30" spans="1:14" x14ac:dyDescent="0.3">
      <c r="A30" s="23"/>
    </row>
    <row r="31" spans="1:14" s="18" customFormat="1" ht="15" thickBot="1" x14ac:dyDescent="0.35">
      <c r="A31" s="23"/>
      <c r="B31" s="24"/>
      <c r="C31" s="24"/>
      <c r="D31" s="24"/>
      <c r="E31" s="24"/>
      <c r="F31" s="24"/>
      <c r="G31" s="24"/>
      <c r="H31"/>
      <c r="I31" s="24"/>
      <c r="J31" s="24"/>
      <c r="K31" s="24"/>
      <c r="L31" s="24"/>
      <c r="M31" s="24"/>
      <c r="N31" s="24"/>
    </row>
    <row r="32" spans="1:14" ht="14.5" thickBot="1" x14ac:dyDescent="0.35">
      <c r="A32" s="14" t="s">
        <v>171</v>
      </c>
    </row>
    <row r="33" spans="1:17" ht="14.5" thickBot="1" x14ac:dyDescent="0.35">
      <c r="A33" s="15" t="s">
        <v>165</v>
      </c>
      <c r="B33" s="16">
        <v>53.1304093776697</v>
      </c>
      <c r="C33" s="16">
        <v>53.898144075842097</v>
      </c>
      <c r="D33" s="16">
        <v>52.303456058075199</v>
      </c>
      <c r="E33" s="16">
        <v>51.607604506474097</v>
      </c>
      <c r="F33" s="16">
        <v>50.4683061243122</v>
      </c>
      <c r="G33" s="17">
        <v>261.40792014237331</v>
      </c>
      <c r="I33" s="16">
        <f>Calculation!K37</f>
        <v>66.587460545829501</v>
      </c>
      <c r="J33" s="16">
        <f>Calculation!L37</f>
        <v>65.348993002388497</v>
      </c>
      <c r="K33" s="16">
        <f>Calculation!M37</f>
        <v>64.970330605301896</v>
      </c>
      <c r="L33" s="16">
        <f>Calculation!N37</f>
        <v>64.942011295138897</v>
      </c>
      <c r="M33" s="16">
        <f>Calculation!O37</f>
        <v>64.781390987834001</v>
      </c>
      <c r="N33" s="17">
        <f>SUM(I33:M33)</f>
        <v>326.63018643649281</v>
      </c>
    </row>
    <row r="34" spans="1:17" x14ac:dyDescent="0.3">
      <c r="A34" s="15" t="s">
        <v>62</v>
      </c>
      <c r="B34" s="16">
        <v>66.895255049679406</v>
      </c>
      <c r="C34" s="16">
        <v>69.784460871909005</v>
      </c>
      <c r="D34" s="16">
        <v>65.933760707738301</v>
      </c>
      <c r="E34" s="16">
        <v>61.058107213713107</v>
      </c>
      <c r="F34" s="16">
        <v>64.300979501335206</v>
      </c>
      <c r="G34" s="17">
        <v>327.97256334437509</v>
      </c>
      <c r="I34" s="16">
        <f>Calculation!K36</f>
        <v>79.586923816989</v>
      </c>
      <c r="J34" s="16">
        <f>Calculation!L36</f>
        <v>82.730075448917091</v>
      </c>
      <c r="K34" s="16">
        <f>Calculation!M36</f>
        <v>78.491324770345102</v>
      </c>
      <c r="L34" s="16">
        <f>Calculation!N36</f>
        <v>74.701853079460534</v>
      </c>
      <c r="M34" s="16">
        <f>Calculation!O36</f>
        <v>75.628919685019596</v>
      </c>
      <c r="N34" s="17">
        <f>SUM(I34:M34)</f>
        <v>391.13909680073129</v>
      </c>
    </row>
    <row r="35" spans="1:17" s="18" customFormat="1" ht="15" thickBot="1" x14ac:dyDescent="0.35">
      <c r="A35" s="20" t="s">
        <v>166</v>
      </c>
      <c r="B35" s="21">
        <f>B33/B34</f>
        <v>0.79423285460549753</v>
      </c>
      <c r="C35" s="21">
        <f t="shared" ref="C35" si="31">C33/C34</f>
        <v>0.77235165826921537</v>
      </c>
      <c r="D35" s="21">
        <f t="shared" ref="D35" si="32">D33/D34</f>
        <v>0.79327275581804657</v>
      </c>
      <c r="E35" s="21">
        <f t="shared" ref="E35" si="33">E33/E34</f>
        <v>0.84522116491163501</v>
      </c>
      <c r="F35" s="21">
        <f t="shared" ref="F35" si="34">F33/F34</f>
        <v>0.78487616387343262</v>
      </c>
      <c r="G35" s="21">
        <f t="shared" ref="G35" si="35">G33/G34</f>
        <v>0.79704203753132818</v>
      </c>
      <c r="I35" s="21">
        <f>I33/I34</f>
        <v>0.83666332799780141</v>
      </c>
      <c r="J35" s="21">
        <f t="shared" ref="J35:M35" si="36">J33/J34</f>
        <v>0.78990612117523329</v>
      </c>
      <c r="K35" s="21">
        <f t="shared" si="36"/>
        <v>0.82773899912374027</v>
      </c>
      <c r="L35" s="21">
        <f t="shared" si="36"/>
        <v>0.86934940189582621</v>
      </c>
      <c r="M35" s="21">
        <f t="shared" si="36"/>
        <v>0.8565690381091845</v>
      </c>
      <c r="N35" s="22">
        <f>N33/N34</f>
        <v>0.83507424624160487</v>
      </c>
    </row>
    <row r="36" spans="1:17" ht="14.5" thickBot="1" x14ac:dyDescent="0.35">
      <c r="A36" s="32"/>
      <c r="B36" s="24"/>
      <c r="C36" s="24"/>
      <c r="D36" s="24"/>
      <c r="E36" s="24"/>
      <c r="F36" s="24"/>
      <c r="G36" s="24"/>
      <c r="I36" s="24"/>
      <c r="J36" s="24"/>
      <c r="K36" s="24"/>
      <c r="L36" s="24"/>
      <c r="M36" s="24"/>
      <c r="N36" s="24"/>
    </row>
    <row r="37" spans="1:17" x14ac:dyDescent="0.3">
      <c r="A37" s="25" t="s">
        <v>167</v>
      </c>
      <c r="B37" s="26">
        <v>0.79423285460549742</v>
      </c>
      <c r="C37" s="26">
        <v>0.77235165826921492</v>
      </c>
      <c r="D37" s="26">
        <v>0.79327275581804635</v>
      </c>
      <c r="E37" s="26">
        <v>0.84522116491163479</v>
      </c>
      <c r="F37" s="27">
        <v>0.7848761638734324</v>
      </c>
      <c r="G37" s="27">
        <v>0.79704203753132785</v>
      </c>
      <c r="I37" s="26">
        <f>I35*I38</f>
        <v>0.8366633279978013</v>
      </c>
      <c r="J37" s="26">
        <f t="shared" ref="J37:M37" si="37">J35*J38</f>
        <v>0.78990612117523284</v>
      </c>
      <c r="K37" s="26">
        <f t="shared" si="37"/>
        <v>0.82773899912374005</v>
      </c>
      <c r="L37" s="26">
        <f t="shared" si="37"/>
        <v>0.86934940189582599</v>
      </c>
      <c r="M37" s="27">
        <f t="shared" si="37"/>
        <v>0.85656903810918417</v>
      </c>
      <c r="N37" s="27">
        <f>SUMPRODUCT(I34:M34,I37:M37)/N34</f>
        <v>0.83507424624160453</v>
      </c>
    </row>
    <row r="38" spans="1:17" s="19" customFormat="1" ht="15" thickBot="1" x14ac:dyDescent="0.35">
      <c r="A38" s="28" t="s">
        <v>168</v>
      </c>
      <c r="B38" s="29">
        <f>B37/B35</f>
        <v>0.99999999999999989</v>
      </c>
      <c r="C38" s="29">
        <f t="shared" ref="C38" si="38">C37/C35</f>
        <v>0.99999999999999944</v>
      </c>
      <c r="D38" s="29">
        <f t="shared" ref="D38" si="39">D37/D35</f>
        <v>0.99999999999999967</v>
      </c>
      <c r="E38" s="29">
        <f t="shared" ref="E38" si="40">E37/E35</f>
        <v>0.99999999999999978</v>
      </c>
      <c r="F38" s="29">
        <f t="shared" ref="F38" si="41">F37/F35</f>
        <v>0.99999999999999967</v>
      </c>
      <c r="G38" s="29">
        <f t="shared" ref="G38" si="42">G37/G35</f>
        <v>0.99999999999999956</v>
      </c>
      <c r="I38" s="29">
        <f>B38</f>
        <v>0.99999999999999989</v>
      </c>
      <c r="J38" s="29">
        <f>C38</f>
        <v>0.99999999999999944</v>
      </c>
      <c r="K38" s="29">
        <f>D38</f>
        <v>0.99999999999999967</v>
      </c>
      <c r="L38" s="29">
        <f>E38</f>
        <v>0.99999999999999978</v>
      </c>
      <c r="M38" s="30">
        <f>F38</f>
        <v>0.99999999999999967</v>
      </c>
      <c r="N38" s="30">
        <f t="shared" ref="N38" si="43">N37/N35</f>
        <v>0.99999999999999956</v>
      </c>
    </row>
    <row r="39" spans="1:17" s="18" customFormat="1" ht="14.5" x14ac:dyDescent="0.3">
      <c r="A39" s="23"/>
      <c r="B39" s="24"/>
      <c r="C39" s="24"/>
      <c r="D39" s="24"/>
      <c r="E39" s="24"/>
      <c r="F39" s="24"/>
      <c r="G39" s="24"/>
      <c r="H39"/>
      <c r="I39" s="24"/>
      <c r="J39" s="24"/>
      <c r="K39" s="24"/>
      <c r="L39" s="24"/>
      <c r="M39" s="24"/>
      <c r="N39" s="24"/>
    </row>
    <row r="40" spans="1:17" ht="14.5" thickBot="1" x14ac:dyDescent="0.35"/>
    <row r="41" spans="1:17" ht="14.5" thickBot="1" x14ac:dyDescent="0.35">
      <c r="A41" s="14" t="s">
        <v>141</v>
      </c>
      <c r="H41" s="12"/>
      <c r="P41" s="12"/>
      <c r="Q41" s="12"/>
    </row>
    <row r="42" spans="1:17" ht="14.5" thickBot="1" x14ac:dyDescent="0.35">
      <c r="A42" s="15" t="s">
        <v>165</v>
      </c>
      <c r="B42" s="16">
        <v>450.92932451371371</v>
      </c>
      <c r="C42" s="16">
        <v>453.09355987181448</v>
      </c>
      <c r="D42" s="16">
        <v>453.17569185065167</v>
      </c>
      <c r="E42" s="16">
        <v>446.04277721454582</v>
      </c>
      <c r="F42" s="16">
        <v>432.51322816359277</v>
      </c>
      <c r="G42" s="17">
        <v>2235.7545816143183</v>
      </c>
      <c r="H42" s="31"/>
      <c r="I42" s="16">
        <f>SUM(I6,I15,I24,I33)</f>
        <v>481.13911188770612</v>
      </c>
      <c r="J42" s="16">
        <f t="shared" ref="J42:M43" si="44">SUM(J6,J15,J24,J33)</f>
        <v>485.52586090973978</v>
      </c>
      <c r="K42" s="16">
        <f t="shared" si="44"/>
        <v>491.80620749406626</v>
      </c>
      <c r="L42" s="16">
        <f t="shared" si="44"/>
        <v>494.00066701026725</v>
      </c>
      <c r="M42" s="16">
        <f t="shared" si="44"/>
        <v>491.94086920298696</v>
      </c>
      <c r="N42" s="17">
        <f>SUM(I42:M42)</f>
        <v>2444.4127165047666</v>
      </c>
      <c r="P42" s="31"/>
      <c r="Q42" s="31"/>
    </row>
    <row r="43" spans="1:17" x14ac:dyDescent="0.3">
      <c r="A43" s="15" t="s">
        <v>62</v>
      </c>
      <c r="B43" s="16">
        <v>834.12271280905134</v>
      </c>
      <c r="C43" s="16">
        <v>973.92401683971684</v>
      </c>
      <c r="D43" s="16">
        <v>1008.1237407030402</v>
      </c>
      <c r="E43" s="16">
        <v>1089.9121246223242</v>
      </c>
      <c r="F43" s="16">
        <v>908.92795527784347</v>
      </c>
      <c r="G43" s="17">
        <v>4815.0105502519764</v>
      </c>
      <c r="H43" s="24"/>
      <c r="I43" s="16">
        <f>SUM(I7,I16,I25,I34)</f>
        <v>844.64498200623973</v>
      </c>
      <c r="J43" s="16">
        <f t="shared" si="44"/>
        <v>1079.7409779853783</v>
      </c>
      <c r="K43" s="16">
        <f t="shared" si="44"/>
        <v>1089.0588500179147</v>
      </c>
      <c r="L43" s="16">
        <f t="shared" si="44"/>
        <v>1073.6229694897659</v>
      </c>
      <c r="M43" s="16">
        <f t="shared" si="44"/>
        <v>907.56847615524248</v>
      </c>
      <c r="N43" s="17">
        <f>SUM(I43:M43)</f>
        <v>4994.6362556545409</v>
      </c>
      <c r="P43" s="24"/>
      <c r="Q43" s="24"/>
    </row>
    <row r="44" spans="1:17" s="18" customFormat="1" ht="15" thickBot="1" x14ac:dyDescent="0.35">
      <c r="A44" s="20" t="s">
        <v>166</v>
      </c>
      <c r="B44" s="21">
        <f>B42/B43</f>
        <v>0.54060310022626268</v>
      </c>
      <c r="C44" s="21">
        <f t="shared" ref="C44" si="45">C42/C43</f>
        <v>0.46522475268867114</v>
      </c>
      <c r="D44" s="21">
        <f t="shared" ref="D44" si="46">D42/D43</f>
        <v>0.44952387643863867</v>
      </c>
      <c r="E44" s="21">
        <f t="shared" ref="E44" si="47">E42/E43</f>
        <v>0.4092465503758923</v>
      </c>
      <c r="F44" s="21">
        <f t="shared" ref="F44" si="48">F42/F43</f>
        <v>0.47584984668161184</v>
      </c>
      <c r="G44" s="21">
        <f t="shared" ref="G44" si="49">G42/G43</f>
        <v>0.4643301521940213</v>
      </c>
      <c r="H44" s="24"/>
      <c r="I44" s="21">
        <f>I42/I43</f>
        <v>0.56963472481051425</v>
      </c>
      <c r="J44" s="21">
        <f t="shared" ref="J44:M44" si="50">J42/J43</f>
        <v>0.44966882873673308</v>
      </c>
      <c r="K44" s="21">
        <f t="shared" si="50"/>
        <v>0.45158827503764026</v>
      </c>
      <c r="L44" s="21">
        <f t="shared" si="50"/>
        <v>0.46012490515645232</v>
      </c>
      <c r="M44" s="21">
        <f t="shared" si="50"/>
        <v>0.54204270215180861</v>
      </c>
      <c r="N44" s="22">
        <f>N42/N43</f>
        <v>0.48940755470178465</v>
      </c>
      <c r="P44" s="5"/>
      <c r="Q44" s="5"/>
    </row>
    <row r="47" spans="1:17" x14ac:dyDescent="0.3">
      <c r="N47" s="115"/>
    </row>
  </sheetData>
  <mergeCells count="2">
    <mergeCell ref="B1:G1"/>
    <mergeCell ref="I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4" x14ac:dyDescent="0.3"/>
  <cols>
    <col min="1" max="1" width="8.08203125" customWidth="1"/>
    <col min="2" max="2" width="10.08203125" customWidth="1"/>
    <col min="3" max="3" width="27.25" customWidth="1"/>
    <col min="4" max="4" width="2.25" customWidth="1"/>
    <col min="5" max="5" width="14.58203125" customWidth="1"/>
    <col min="6" max="10" width="7.33203125" customWidth="1"/>
    <col min="11" max="11" width="5.33203125" customWidth="1"/>
  </cols>
  <sheetData>
    <row r="1" spans="1:11" x14ac:dyDescent="0.3">
      <c r="A1" s="85"/>
      <c r="B1" s="85"/>
      <c r="C1" s="85" t="s">
        <v>188</v>
      </c>
      <c r="D1" s="85"/>
      <c r="E1" s="85"/>
      <c r="F1" s="85"/>
      <c r="G1" s="85"/>
      <c r="H1" s="85"/>
      <c r="I1" s="85"/>
      <c r="J1" s="85"/>
    </row>
    <row r="2" spans="1:11" ht="42" x14ac:dyDescent="0.3">
      <c r="A2" s="86" t="s">
        <v>73</v>
      </c>
      <c r="B2" s="86" t="s">
        <v>74</v>
      </c>
      <c r="C2" s="86" t="s">
        <v>75</v>
      </c>
      <c r="D2" s="86" t="s">
        <v>76</v>
      </c>
      <c r="E2" s="86" t="s">
        <v>77</v>
      </c>
      <c r="F2" s="86" t="s">
        <v>34</v>
      </c>
      <c r="G2" s="86" t="s">
        <v>35</v>
      </c>
      <c r="H2" s="86" t="s">
        <v>36</v>
      </c>
      <c r="I2" s="86" t="s">
        <v>37</v>
      </c>
      <c r="J2" s="86" t="s">
        <v>38</v>
      </c>
      <c r="K2" s="86" t="s">
        <v>172</v>
      </c>
    </row>
    <row r="4" spans="1:11" x14ac:dyDescent="0.3">
      <c r="B4" s="52" t="s">
        <v>173</v>
      </c>
      <c r="C4" s="87" t="s">
        <v>43</v>
      </c>
      <c r="D4" s="88" t="s">
        <v>174</v>
      </c>
      <c r="E4" s="88" t="s">
        <v>78</v>
      </c>
      <c r="F4" s="113">
        <f>'PAYG summary tables'!I8</f>
        <v>0.84647403709403546</v>
      </c>
      <c r="G4" s="113">
        <f>'PAYG summary tables'!J8</f>
        <v>0.78587728555263636</v>
      </c>
      <c r="H4" s="113">
        <f>'PAYG summary tables'!K8</f>
        <v>0.73920555074951133</v>
      </c>
      <c r="I4" s="113">
        <f>'PAYG summary tables'!L8</f>
        <v>0.81371736191285804</v>
      </c>
      <c r="J4" s="113">
        <f>'PAYG summary tables'!M8</f>
        <v>0.89468537699849637</v>
      </c>
      <c r="K4" s="114"/>
    </row>
    <row r="5" spans="1:11" x14ac:dyDescent="0.3">
      <c r="B5" s="52" t="s">
        <v>175</v>
      </c>
      <c r="C5" s="87" t="s">
        <v>49</v>
      </c>
      <c r="D5" s="88" t="s">
        <v>174</v>
      </c>
      <c r="E5" s="88" t="s">
        <v>78</v>
      </c>
      <c r="F5" s="113">
        <f>'PAYG summary tables'!I15</f>
        <v>0.57886598238536036</v>
      </c>
      <c r="G5" s="113">
        <f>'PAYG summary tables'!J15</f>
        <v>0.49136358456665891</v>
      </c>
      <c r="H5" s="113">
        <f>'PAYG summary tables'!K15</f>
        <v>0.47614513905774003</v>
      </c>
      <c r="I5" s="113">
        <f>'PAYG summary tables'!L15</f>
        <v>0.50976861118650807</v>
      </c>
      <c r="J5" s="113">
        <f>'PAYG summary tables'!M15</f>
        <v>0.59711899435860916</v>
      </c>
      <c r="K5" s="114"/>
    </row>
    <row r="6" spans="1:11" x14ac:dyDescent="0.3">
      <c r="B6" s="52" t="s">
        <v>176</v>
      </c>
      <c r="C6" s="87" t="s">
        <v>55</v>
      </c>
      <c r="D6" s="88" t="s">
        <v>174</v>
      </c>
      <c r="E6" s="88" t="s">
        <v>78</v>
      </c>
      <c r="F6" s="113">
        <f>'PAYG summary tables'!I22</f>
        <v>0.50751691441514057</v>
      </c>
      <c r="G6" s="113">
        <f>'PAYG summary tables'!J22</f>
        <v>0.36689146571001285</v>
      </c>
      <c r="H6" s="113">
        <f>'PAYG summary tables'!K22</f>
        <v>0.37907511546163902</v>
      </c>
      <c r="I6" s="113">
        <f>'PAYG summary tables'!L22</f>
        <v>0.36540961462833688</v>
      </c>
      <c r="J6" s="113">
        <f>'PAYG summary tables'!M22</f>
        <v>0.44358799132067028</v>
      </c>
      <c r="K6" s="114"/>
    </row>
    <row r="7" spans="1:11" x14ac:dyDescent="0.3">
      <c r="B7" s="52" t="s">
        <v>177</v>
      </c>
      <c r="C7" s="87" t="s">
        <v>178</v>
      </c>
      <c r="D7" s="88" t="s">
        <v>174</v>
      </c>
      <c r="E7" s="88" t="s">
        <v>78</v>
      </c>
      <c r="F7" s="113">
        <f>'PAYG summary tables'!I29</f>
        <v>0.85586332799780129</v>
      </c>
      <c r="G7" s="113">
        <f>'PAYG summary tables'!J29</f>
        <v>0.80910612117523284</v>
      </c>
      <c r="H7" s="113">
        <f>'PAYG summary tables'!K29</f>
        <v>0.84693899912374004</v>
      </c>
      <c r="I7" s="113">
        <f>'PAYG summary tables'!L29</f>
        <v>0.88854940189582599</v>
      </c>
      <c r="J7" s="113">
        <f>'PAYG summary tables'!M29</f>
        <v>0.87576903810918416</v>
      </c>
      <c r="K7" s="114"/>
    </row>
    <row r="8" spans="1:11" x14ac:dyDescent="0.3">
      <c r="B8" s="52" t="s">
        <v>179</v>
      </c>
      <c r="C8" s="87" t="s">
        <v>180</v>
      </c>
      <c r="D8" s="88" t="s">
        <v>174</v>
      </c>
      <c r="E8" s="88" t="s">
        <v>78</v>
      </c>
      <c r="F8" s="113">
        <v>0</v>
      </c>
      <c r="G8" s="113">
        <v>0</v>
      </c>
      <c r="H8" s="113">
        <v>0</v>
      </c>
      <c r="I8" s="113">
        <v>0</v>
      </c>
      <c r="J8" s="113">
        <v>0</v>
      </c>
      <c r="K8" s="114"/>
    </row>
    <row r="9" spans="1:11" x14ac:dyDescent="0.3">
      <c r="B9" s="89" t="s">
        <v>181</v>
      </c>
      <c r="C9" s="89" t="s">
        <v>182</v>
      </c>
      <c r="D9" s="90" t="s">
        <v>183</v>
      </c>
      <c r="E9" s="91" t="s">
        <v>78</v>
      </c>
      <c r="F9" s="92" t="str">
        <f ca="1">CONCATENATE("[…]", TEXT(NOW(),"dd/mm/yyy hh:mm:ss"))</f>
        <v>[…]12/12/2019 14:06:13</v>
      </c>
      <c r="G9" s="92" t="str">
        <f t="shared" ref="G9:J9" ca="1" si="0">CONCATENATE("[…]", TEXT(NOW(),"dd/mm/yyy hh:mm:ss"))</f>
        <v>[…]12/12/2019 14:06:13</v>
      </c>
      <c r="H9" s="92" t="str">
        <f t="shared" ca="1" si="0"/>
        <v>[…]12/12/2019 14:06:13</v>
      </c>
      <c r="I9" s="92" t="str">
        <f t="shared" ca="1" si="0"/>
        <v>[…]12/12/2019 14:06:13</v>
      </c>
      <c r="J9" s="92" t="str">
        <f t="shared" ca="1" si="0"/>
        <v>[…]12/12/2019 14:06:13</v>
      </c>
    </row>
    <row r="10" spans="1:11" x14ac:dyDescent="0.3">
      <c r="B10" s="89" t="s">
        <v>184</v>
      </c>
      <c r="C10" s="89" t="s">
        <v>185</v>
      </c>
      <c r="D10" s="90" t="s">
        <v>183</v>
      </c>
      <c r="E10" s="91" t="s">
        <v>78</v>
      </c>
      <c r="F10" s="92" t="str">
        <f ca="1" xml:space="preserve"> MID(CELL("filename"), FIND("[", CELL("filename"), 1) + 1, FIND("]", CELL("filename"), 1) - FIND("[", CELL("filename"), 1) - 1)</f>
        <v>PAYG model_SRN_FD.xlsx</v>
      </c>
      <c r="G10" s="92" t="str">
        <f t="shared" ref="G10:J10" ca="1" si="1" xml:space="preserve"> MID(CELL("filename"), FIND("[", CELL("filename"), 1) + 1, FIND("]", CELL("filename"), 1) - FIND("[", CELL("filename"), 1) - 1)</f>
        <v>PAYG model_SRN_FD.xlsx</v>
      </c>
      <c r="H10" s="92" t="str">
        <f t="shared" ca="1" si="1"/>
        <v>PAYG model_SRN_FD.xlsx</v>
      </c>
      <c r="I10" s="92" t="str">
        <f t="shared" ca="1" si="1"/>
        <v>PAYG model_SRN_FD.xlsx</v>
      </c>
      <c r="J10" s="92" t="str">
        <f t="shared" ca="1" si="1"/>
        <v>PAYG model_SRN_FD.xlsx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PAYG summary tables</vt:lpstr>
      <vt:lpstr>Working--&gt;</vt:lpstr>
      <vt:lpstr>F_Inputs</vt:lpstr>
      <vt:lpstr>Final determination Totex</vt:lpstr>
      <vt:lpstr>Calculation</vt:lpstr>
      <vt:lpstr>PAYG</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2019-12-12T11:59:59Z</dcterms:created>
  <dcterms:modified xsi:type="dcterms:W3CDTF">2019-12-12T14:08:55Z</dcterms:modified>
  <cp:category/>
  <cp:contentStatus/>
</cp:coreProperties>
</file>