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1670" tabRatio="843"/>
  </bookViews>
  <sheets>
    <sheet name="Contents" sheetId="11" r:id="rId1"/>
    <sheet name="PAYG summary tables" sheetId="12" r:id="rId2"/>
    <sheet name="Working--&gt;" sheetId="13" r:id="rId3"/>
    <sheet name="F_Inputs" sheetId="7" r:id="rId4"/>
    <sheet name="Final determination totex" sheetId="8" r:id="rId5"/>
    <sheet name="Calculation" sheetId="9" r:id="rId6"/>
    <sheet name="PAYG" sheetId="10" r:id="rId7"/>
    <sheet name="F_Outputs" sheetId="6"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3" i="10" l="1"/>
  <c r="I11" i="10" l="1"/>
  <c r="F36" i="12" l="1"/>
  <c r="E36" i="12"/>
  <c r="D36" i="12"/>
  <c r="C36" i="12"/>
  <c r="B36" i="12"/>
  <c r="G36" i="12" s="1"/>
  <c r="F35" i="12"/>
  <c r="E35" i="12"/>
  <c r="D35" i="12"/>
  <c r="C35" i="12"/>
  <c r="B35" i="12"/>
  <c r="F34" i="12"/>
  <c r="E34" i="12"/>
  <c r="E41" i="12" s="1"/>
  <c r="D34" i="12"/>
  <c r="C34" i="12"/>
  <c r="B34" i="12"/>
  <c r="G34" i="12" s="1"/>
  <c r="F33" i="12"/>
  <c r="E33" i="12"/>
  <c r="E37" i="12" s="1"/>
  <c r="D33" i="12"/>
  <c r="D37" i="12" s="1"/>
  <c r="C33" i="12"/>
  <c r="B33" i="12"/>
  <c r="F25" i="12"/>
  <c r="F29" i="12" s="1"/>
  <c r="F43" i="12" s="1"/>
  <c r="E25" i="12"/>
  <c r="E29" i="12" s="1"/>
  <c r="D25" i="12"/>
  <c r="D29" i="12" s="1"/>
  <c r="C25" i="12"/>
  <c r="C29" i="12" s="1"/>
  <c r="C43" i="12" s="1"/>
  <c r="B25" i="12"/>
  <c r="B29" i="12" s="1"/>
  <c r="B43" i="12" s="1"/>
  <c r="F18" i="12"/>
  <c r="F22" i="12" s="1"/>
  <c r="E18" i="12"/>
  <c r="E22" i="12" s="1"/>
  <c r="E42" i="12" s="1"/>
  <c r="D18" i="12"/>
  <c r="D22" i="12" s="1"/>
  <c r="D42" i="12" s="1"/>
  <c r="C18" i="12"/>
  <c r="C22" i="12" s="1"/>
  <c r="B18" i="12"/>
  <c r="B22" i="12" s="1"/>
  <c r="F11" i="12"/>
  <c r="F15" i="12" s="1"/>
  <c r="F41" i="12" s="1"/>
  <c r="E11" i="12"/>
  <c r="E15" i="12" s="1"/>
  <c r="D11" i="12"/>
  <c r="D15" i="12" s="1"/>
  <c r="C11" i="12"/>
  <c r="C15" i="12" s="1"/>
  <c r="C41" i="12" s="1"/>
  <c r="B11" i="12"/>
  <c r="B15" i="12" s="1"/>
  <c r="B41" i="12" s="1"/>
  <c r="F4" i="12"/>
  <c r="F8" i="12" s="1"/>
  <c r="E4" i="12"/>
  <c r="E8" i="12" s="1"/>
  <c r="E40" i="12" s="1"/>
  <c r="D4" i="12"/>
  <c r="D8" i="12" s="1"/>
  <c r="D40" i="12" s="1"/>
  <c r="C4" i="12"/>
  <c r="C8" i="12" s="1"/>
  <c r="G38" i="10"/>
  <c r="F38" i="10"/>
  <c r="E38" i="10"/>
  <c r="D38" i="10"/>
  <c r="C38" i="10"/>
  <c r="B38" i="10"/>
  <c r="G29" i="10"/>
  <c r="F29" i="10"/>
  <c r="E29" i="10"/>
  <c r="D29" i="10"/>
  <c r="C29" i="10"/>
  <c r="B29" i="10"/>
  <c r="G20" i="10"/>
  <c r="F20" i="10"/>
  <c r="E20" i="10"/>
  <c r="D20" i="10"/>
  <c r="C20" i="10"/>
  <c r="B20" i="10"/>
  <c r="C11" i="10"/>
  <c r="D11" i="10"/>
  <c r="E11" i="10"/>
  <c r="F11" i="10"/>
  <c r="G11" i="10"/>
  <c r="F40" i="12" l="1"/>
  <c r="C40" i="12"/>
  <c r="C44" i="12" s="1"/>
  <c r="C47" i="12" s="1"/>
  <c r="D43" i="12"/>
  <c r="G43" i="12" s="1"/>
  <c r="B42" i="12"/>
  <c r="F42" i="12"/>
  <c r="E43" i="12"/>
  <c r="E44" i="12"/>
  <c r="E47" i="12" s="1"/>
  <c r="D41" i="12"/>
  <c r="G41" i="12" s="1"/>
  <c r="C42" i="12"/>
  <c r="B37" i="12"/>
  <c r="F37" i="12"/>
  <c r="G33" i="12"/>
  <c r="G37" i="12" s="1"/>
  <c r="G35" i="12"/>
  <c r="C37" i="12"/>
  <c r="J10" i="6"/>
  <c r="I10" i="6"/>
  <c r="H10" i="6"/>
  <c r="G10" i="6"/>
  <c r="F10" i="6"/>
  <c r="J9" i="6"/>
  <c r="I9" i="6"/>
  <c r="H9" i="6"/>
  <c r="G9" i="6"/>
  <c r="F9" i="6"/>
  <c r="F44" i="12" l="1"/>
  <c r="F47" i="12" s="1"/>
  <c r="D44" i="12"/>
  <c r="D47" i="12" s="1"/>
  <c r="G42" i="12"/>
  <c r="M37" i="8"/>
  <c r="P32" i="9" s="1"/>
  <c r="P37" i="9" s="1"/>
  <c r="M40" i="8"/>
  <c r="M41" i="8" s="1"/>
  <c r="M4" i="8"/>
  <c r="P5" i="9" s="1"/>
  <c r="M9" i="8"/>
  <c r="M15" i="8"/>
  <c r="P14" i="9" s="1"/>
  <c r="M20" i="8"/>
  <c r="P15" i="9" s="1"/>
  <c r="M21" i="8"/>
  <c r="M22" i="8"/>
  <c r="P16" i="9" s="1"/>
  <c r="M16" i="8"/>
  <c r="M17" i="8"/>
  <c r="M26" i="8"/>
  <c r="M31" i="8"/>
  <c r="P24" i="9" s="1"/>
  <c r="M32" i="8"/>
  <c r="M33" i="8"/>
  <c r="M27" i="8"/>
  <c r="M28" i="8"/>
  <c r="L37" i="8"/>
  <c r="O32" i="9" s="1"/>
  <c r="L40" i="8"/>
  <c r="L41" i="8" s="1"/>
  <c r="L4" i="8"/>
  <c r="O5" i="9"/>
  <c r="L9" i="8"/>
  <c r="O6" i="9" s="1"/>
  <c r="L15" i="8"/>
  <c r="O14" i="9" s="1"/>
  <c r="L20" i="8"/>
  <c r="O15" i="9" s="1"/>
  <c r="L21" i="8"/>
  <c r="L22" i="8"/>
  <c r="L16" i="8"/>
  <c r="L17" i="8"/>
  <c r="L26" i="8"/>
  <c r="O23" i="9" s="1"/>
  <c r="L31" i="8"/>
  <c r="O24" i="9" s="1"/>
  <c r="L32" i="8"/>
  <c r="L33" i="8"/>
  <c r="L27" i="8"/>
  <c r="L28" i="8"/>
  <c r="K37" i="8"/>
  <c r="N32" i="9" s="1"/>
  <c r="N37" i="9" s="1"/>
  <c r="K33" i="10" s="1"/>
  <c r="K40" i="8"/>
  <c r="K41" i="8" s="1"/>
  <c r="K4" i="8"/>
  <c r="N5" i="9" s="1"/>
  <c r="K9" i="8"/>
  <c r="N6" i="9" s="1"/>
  <c r="K15" i="8"/>
  <c r="N14" i="9" s="1"/>
  <c r="K20" i="8"/>
  <c r="N15" i="9" s="1"/>
  <c r="K21" i="8"/>
  <c r="K22" i="8"/>
  <c r="K16" i="8"/>
  <c r="K17" i="8"/>
  <c r="K26" i="8"/>
  <c r="K31" i="8"/>
  <c r="N24" i="9" s="1"/>
  <c r="K32" i="8"/>
  <c r="K33" i="8"/>
  <c r="K27" i="8"/>
  <c r="K28" i="8"/>
  <c r="J37" i="8"/>
  <c r="M32" i="9" s="1"/>
  <c r="J40" i="8"/>
  <c r="J41" i="8" s="1"/>
  <c r="J4" i="8"/>
  <c r="M5" i="9"/>
  <c r="J9" i="8"/>
  <c r="M6" i="9" s="1"/>
  <c r="J15" i="8"/>
  <c r="M14" i="9" s="1"/>
  <c r="J20" i="8"/>
  <c r="M15" i="9"/>
  <c r="J21" i="8"/>
  <c r="J22" i="8"/>
  <c r="J16" i="8"/>
  <c r="J17" i="8"/>
  <c r="J26" i="8"/>
  <c r="M23" i="9" s="1"/>
  <c r="J31" i="8"/>
  <c r="M24" i="9" s="1"/>
  <c r="J32" i="8"/>
  <c r="J33" i="8"/>
  <c r="J27" i="8"/>
  <c r="J28" i="8"/>
  <c r="I37" i="8"/>
  <c r="L32" i="9"/>
  <c r="I40" i="8"/>
  <c r="I41" i="8" s="1"/>
  <c r="I4" i="8"/>
  <c r="L5" i="9" s="1"/>
  <c r="I9" i="8"/>
  <c r="L6" i="9" s="1"/>
  <c r="I15" i="8"/>
  <c r="L14" i="9" s="1"/>
  <c r="I20" i="8"/>
  <c r="L15" i="9" s="1"/>
  <c r="I21" i="8"/>
  <c r="I22" i="8"/>
  <c r="I16" i="8"/>
  <c r="I17" i="8"/>
  <c r="I26" i="8"/>
  <c r="L23" i="9" s="1"/>
  <c r="I31" i="8"/>
  <c r="L24" i="9" s="1"/>
  <c r="I32" i="8"/>
  <c r="I33" i="8"/>
  <c r="I27" i="8"/>
  <c r="I28" i="8"/>
  <c r="F34" i="10"/>
  <c r="F7" i="10"/>
  <c r="F16" i="10"/>
  <c r="F25" i="10"/>
  <c r="E34" i="10"/>
  <c r="E7" i="10"/>
  <c r="E16" i="10"/>
  <c r="E25" i="10"/>
  <c r="D34" i="10"/>
  <c r="D7" i="10"/>
  <c r="D16" i="10"/>
  <c r="D25" i="10"/>
  <c r="C34" i="10"/>
  <c r="C7" i="10"/>
  <c r="C16" i="10"/>
  <c r="C25" i="10"/>
  <c r="B34" i="10"/>
  <c r="B44" i="10" s="1"/>
  <c r="B7" i="10"/>
  <c r="B16" i="10"/>
  <c r="B25" i="10"/>
  <c r="C33" i="10"/>
  <c r="C6" i="10"/>
  <c r="C8" i="10" s="1"/>
  <c r="C15" i="10"/>
  <c r="C24" i="10"/>
  <c r="C26" i="10" s="1"/>
  <c r="D33" i="10"/>
  <c r="D6" i="10"/>
  <c r="D8" i="10" s="1"/>
  <c r="D15" i="10"/>
  <c r="D24" i="10"/>
  <c r="E33" i="10"/>
  <c r="E35" i="10" s="1"/>
  <c r="L38" i="10" s="1"/>
  <c r="E6" i="10"/>
  <c r="E15" i="10"/>
  <c r="E17" i="10" s="1"/>
  <c r="E24" i="10"/>
  <c r="F33" i="10"/>
  <c r="F35" i="10" s="1"/>
  <c r="F6" i="10"/>
  <c r="F15" i="10"/>
  <c r="F24" i="10"/>
  <c r="B33" i="10"/>
  <c r="B6" i="10"/>
  <c r="B15" i="10"/>
  <c r="B24" i="10"/>
  <c r="J10" i="8"/>
  <c r="J12" i="8" s="1"/>
  <c r="K10" i="8"/>
  <c r="L10" i="8"/>
  <c r="L11" i="8"/>
  <c r="M10" i="8"/>
  <c r="M11" i="8"/>
  <c r="J11" i="8"/>
  <c r="K11" i="8"/>
  <c r="I11" i="8"/>
  <c r="I10" i="8"/>
  <c r="K5" i="8"/>
  <c r="K6" i="8"/>
  <c r="L5" i="8"/>
  <c r="L6" i="8"/>
  <c r="M5" i="8"/>
  <c r="M6" i="8"/>
  <c r="J6" i="8"/>
  <c r="J5" i="8"/>
  <c r="I6" i="8"/>
  <c r="I5" i="8"/>
  <c r="E40" i="8"/>
  <c r="E37" i="8"/>
  <c r="E33" i="8"/>
  <c r="E32" i="8"/>
  <c r="E31" i="8"/>
  <c r="E28" i="8"/>
  <c r="E27" i="8"/>
  <c r="E26" i="8"/>
  <c r="E22" i="8"/>
  <c r="E21" i="8"/>
  <c r="E20" i="8"/>
  <c r="E17" i="8"/>
  <c r="E16" i="8"/>
  <c r="E15" i="8"/>
  <c r="E11" i="8"/>
  <c r="E10" i="8"/>
  <c r="E9" i="8"/>
  <c r="E6" i="8"/>
  <c r="E5" i="8"/>
  <c r="E4" i="8"/>
  <c r="E26" i="10"/>
  <c r="G34" i="10"/>
  <c r="F26" i="10"/>
  <c r="I38" i="8"/>
  <c r="K38" i="8"/>
  <c r="J38" i="8"/>
  <c r="P8" i="9" l="1"/>
  <c r="O7" i="9"/>
  <c r="L25" i="9"/>
  <c r="K23" i="8"/>
  <c r="O26" i="9"/>
  <c r="O28" i="9" s="1"/>
  <c r="L26" i="9"/>
  <c r="L16" i="9"/>
  <c r="M8" i="9"/>
  <c r="M10" i="9" s="1"/>
  <c r="L7" i="9"/>
  <c r="J29" i="8"/>
  <c r="J23" i="8"/>
  <c r="L38" i="8"/>
  <c r="O25" i="9"/>
  <c r="O27" i="9" s="1"/>
  <c r="L18" i="8"/>
  <c r="M38" i="8"/>
  <c r="N16" i="9"/>
  <c r="P26" i="9"/>
  <c r="I18" i="8"/>
  <c r="L17" i="9"/>
  <c r="L18" i="9" s="1"/>
  <c r="N26" i="9"/>
  <c r="K7" i="8"/>
  <c r="N8" i="9"/>
  <c r="N10" i="9" s="1"/>
  <c r="K6" i="10" s="1"/>
  <c r="N7" i="9"/>
  <c r="M25" i="9"/>
  <c r="J18" i="8"/>
  <c r="K29" i="8"/>
  <c r="N33" i="9"/>
  <c r="M29" i="8"/>
  <c r="L7" i="8"/>
  <c r="O8" i="9"/>
  <c r="O10" i="9" s="1"/>
  <c r="L6" i="10" s="1"/>
  <c r="P7" i="9"/>
  <c r="M7" i="9"/>
  <c r="M9" i="9" s="1"/>
  <c r="J7" i="10" s="1"/>
  <c r="L33" i="9"/>
  <c r="L36" i="9" s="1"/>
  <c r="I34" i="10" s="1"/>
  <c r="O16" i="9"/>
  <c r="P10" i="9"/>
  <c r="M6" i="10" s="1"/>
  <c r="L8" i="9"/>
  <c r="L10" i="9" s="1"/>
  <c r="I6" i="10" s="1"/>
  <c r="M16" i="9"/>
  <c r="M33" i="9"/>
  <c r="M36" i="9" s="1"/>
  <c r="J34" i="10" s="1"/>
  <c r="J36" i="12" s="1"/>
  <c r="N25" i="9"/>
  <c r="K18" i="8"/>
  <c r="O33" i="9"/>
  <c r="O36" i="9" s="1"/>
  <c r="P25" i="9"/>
  <c r="M18" i="8"/>
  <c r="I29" i="8"/>
  <c r="M23" i="8"/>
  <c r="M7" i="8"/>
  <c r="J7" i="8"/>
  <c r="I23" i="8"/>
  <c r="J34" i="8"/>
  <c r="L23" i="8"/>
  <c r="L12" i="8"/>
  <c r="P33" i="9"/>
  <c r="P36" i="9" s="1"/>
  <c r="M26" i="9"/>
  <c r="L29" i="8"/>
  <c r="M12" i="8"/>
  <c r="I7" i="8"/>
  <c r="I12" i="8"/>
  <c r="N23" i="9"/>
  <c r="K12" i="8"/>
  <c r="M34" i="8"/>
  <c r="P23" i="9"/>
  <c r="P28" i="9" s="1"/>
  <c r="M24" i="10" s="1"/>
  <c r="F43" i="10"/>
  <c r="G33" i="10"/>
  <c r="M29" i="10"/>
  <c r="K11" i="10"/>
  <c r="L29" i="10"/>
  <c r="M38" i="10"/>
  <c r="G15" i="10"/>
  <c r="E44" i="10"/>
  <c r="J11" i="10"/>
  <c r="B17" i="10"/>
  <c r="I20" i="10" s="1"/>
  <c r="B26" i="10"/>
  <c r="I29" i="10" s="1"/>
  <c r="C17" i="10"/>
  <c r="J29" i="10"/>
  <c r="G25" i="10"/>
  <c r="G16" i="10"/>
  <c r="G35" i="10"/>
  <c r="D17" i="10"/>
  <c r="D43" i="10"/>
  <c r="C43" i="10"/>
  <c r="C44" i="10"/>
  <c r="D44" i="10"/>
  <c r="F8" i="10"/>
  <c r="M11" i="10" s="1"/>
  <c r="E43" i="10"/>
  <c r="E45" i="10" s="1"/>
  <c r="B8" i="10"/>
  <c r="E8" i="10"/>
  <c r="G7" i="10"/>
  <c r="G6" i="10"/>
  <c r="C35" i="10"/>
  <c r="B35" i="10"/>
  <c r="F17" i="10"/>
  <c r="M20" i="10" s="1"/>
  <c r="L20" i="10"/>
  <c r="F44" i="10"/>
  <c r="D35" i="10"/>
  <c r="G24" i="10"/>
  <c r="D26" i="10"/>
  <c r="I34" i="8"/>
  <c r="K34" i="8"/>
  <c r="L34" i="8"/>
  <c r="M17" i="9"/>
  <c r="M19" i="9" s="1"/>
  <c r="N17" i="9"/>
  <c r="N19" i="9" s="1"/>
  <c r="O17" i="9"/>
  <c r="P17" i="9"/>
  <c r="P18" i="9" s="1"/>
  <c r="P6" i="9"/>
  <c r="M37" i="9"/>
  <c r="N36" i="9"/>
  <c r="L37" i="9"/>
  <c r="M33" i="10"/>
  <c r="O37" i="9"/>
  <c r="N27" i="9" l="1"/>
  <c r="M27" i="9"/>
  <c r="L27" i="9"/>
  <c r="L29" i="9" s="1"/>
  <c r="L28" i="9"/>
  <c r="N18" i="9"/>
  <c r="O18" i="9"/>
  <c r="L16" i="10" s="1"/>
  <c r="L34" i="12" s="1"/>
  <c r="L9" i="9"/>
  <c r="L11" i="9" s="1"/>
  <c r="N9" i="9"/>
  <c r="K7" i="10" s="1"/>
  <c r="P27" i="9"/>
  <c r="P9" i="9"/>
  <c r="L19" i="9"/>
  <c r="I15" i="10" s="1"/>
  <c r="N28" i="9"/>
  <c r="K24" i="10" s="1"/>
  <c r="O9" i="9"/>
  <c r="O11" i="9" s="1"/>
  <c r="M28" i="9"/>
  <c r="M29" i="9" s="1"/>
  <c r="O19" i="9"/>
  <c r="F45" i="10"/>
  <c r="P19" i="9"/>
  <c r="M15" i="10" s="1"/>
  <c r="M43" i="10" s="1"/>
  <c r="G17" i="10"/>
  <c r="D45" i="10"/>
  <c r="G26" i="10"/>
  <c r="G8" i="10"/>
  <c r="J20" i="10"/>
  <c r="C45" i="10"/>
  <c r="K20" i="10"/>
  <c r="G43" i="10"/>
  <c r="G44" i="10"/>
  <c r="L11" i="10"/>
  <c r="B45" i="10"/>
  <c r="K29" i="10"/>
  <c r="J38" i="10"/>
  <c r="K38" i="10"/>
  <c r="I38" i="10"/>
  <c r="M16" i="10"/>
  <c r="M34" i="12" s="1"/>
  <c r="O29" i="9"/>
  <c r="M18" i="9"/>
  <c r="M20" i="9" s="1"/>
  <c r="L24" i="10"/>
  <c r="J15" i="10"/>
  <c r="M38" i="9"/>
  <c r="L25" i="10"/>
  <c r="L35" i="12" s="1"/>
  <c r="K15" i="10"/>
  <c r="J33" i="10"/>
  <c r="J35" i="10" s="1"/>
  <c r="J24" i="10"/>
  <c r="K34" i="10"/>
  <c r="K35" i="10" s="1"/>
  <c r="N38" i="9"/>
  <c r="M25" i="10"/>
  <c r="M35" i="12" s="1"/>
  <c r="P29" i="9"/>
  <c r="J25" i="10"/>
  <c r="O38" i="9"/>
  <c r="L34" i="10"/>
  <c r="L33" i="10"/>
  <c r="I33" i="10"/>
  <c r="Q37" i="9"/>
  <c r="M7" i="10"/>
  <c r="P11" i="9"/>
  <c r="N11" i="9"/>
  <c r="Q10" i="9"/>
  <c r="J6" i="10"/>
  <c r="L38" i="9"/>
  <c r="I24" i="10"/>
  <c r="I36" i="12"/>
  <c r="P38" i="9"/>
  <c r="M34" i="10"/>
  <c r="I16" i="10"/>
  <c r="L20" i="9"/>
  <c r="K16" i="10"/>
  <c r="K34" i="12" s="1"/>
  <c r="N20" i="9"/>
  <c r="Q9" i="9"/>
  <c r="K25" i="10"/>
  <c r="K35" i="12" s="1"/>
  <c r="J33" i="12"/>
  <c r="I25" i="10"/>
  <c r="Q27" i="9"/>
  <c r="M11" i="9"/>
  <c r="Q36" i="9"/>
  <c r="N29" i="9" l="1"/>
  <c r="I7" i="10"/>
  <c r="Q18" i="9"/>
  <c r="L7" i="10"/>
  <c r="L33" i="12" s="1"/>
  <c r="Q19" i="9"/>
  <c r="Q28" i="9"/>
  <c r="O20" i="9"/>
  <c r="L15" i="10"/>
  <c r="L17" i="10" s="1"/>
  <c r="L19" i="10" s="1"/>
  <c r="L11" i="12" s="1"/>
  <c r="L15" i="12" s="1"/>
  <c r="P20" i="9"/>
  <c r="G45" i="10"/>
  <c r="K37" i="10"/>
  <c r="K25" i="12" s="1"/>
  <c r="K29" i="12" s="1"/>
  <c r="H7" i="6" s="1"/>
  <c r="M17" i="10"/>
  <c r="M19" i="10" s="1"/>
  <c r="M11" i="12" s="1"/>
  <c r="M15" i="12" s="1"/>
  <c r="J37" i="10"/>
  <c r="J25" i="12" s="1"/>
  <c r="J29" i="12" s="1"/>
  <c r="K36" i="12"/>
  <c r="J16" i="10"/>
  <c r="J44" i="10" s="1"/>
  <c r="M26" i="10"/>
  <c r="M28" i="10" s="1"/>
  <c r="M18" i="12" s="1"/>
  <c r="M22" i="12" s="1"/>
  <c r="L26" i="10"/>
  <c r="L28" i="10" s="1"/>
  <c r="L18" i="12" s="1"/>
  <c r="L22" i="12" s="1"/>
  <c r="I17" i="10"/>
  <c r="I19" i="10" s="1"/>
  <c r="I11" i="12" s="1"/>
  <c r="I15" i="12" s="1"/>
  <c r="F5" i="6" s="1"/>
  <c r="K26" i="10"/>
  <c r="K28" i="10" s="1"/>
  <c r="K18" i="12" s="1"/>
  <c r="K22" i="12" s="1"/>
  <c r="J26" i="10"/>
  <c r="J28" i="10" s="1"/>
  <c r="J18" i="12" s="1"/>
  <c r="J22" i="12" s="1"/>
  <c r="G6" i="6" s="1"/>
  <c r="J35" i="12"/>
  <c r="Q29" i="9"/>
  <c r="I34" i="12"/>
  <c r="L44" i="10"/>
  <c r="L36" i="12"/>
  <c r="K43" i="10"/>
  <c r="I8" i="10"/>
  <c r="I33" i="12"/>
  <c r="K44" i="10"/>
  <c r="N24" i="10"/>
  <c r="I26" i="10"/>
  <c r="I28" i="10" s="1"/>
  <c r="I18" i="12" s="1"/>
  <c r="I22" i="12" s="1"/>
  <c r="F6" i="6" s="1"/>
  <c r="K17" i="10"/>
  <c r="K19" i="10" s="1"/>
  <c r="K11" i="12" s="1"/>
  <c r="K15" i="12" s="1"/>
  <c r="I35" i="10"/>
  <c r="I37" i="10" s="1"/>
  <c r="I25" i="12" s="1"/>
  <c r="I43" i="10"/>
  <c r="N33" i="10"/>
  <c r="I35" i="12"/>
  <c r="N25" i="10"/>
  <c r="M44" i="10"/>
  <c r="M45" i="10" s="1"/>
  <c r="M36" i="12"/>
  <c r="I44" i="10"/>
  <c r="L35" i="10"/>
  <c r="L37" i="10" s="1"/>
  <c r="L25" i="12" s="1"/>
  <c r="Q11" i="9"/>
  <c r="Q20" i="9"/>
  <c r="N34" i="10"/>
  <c r="M35" i="10"/>
  <c r="M37" i="10" s="1"/>
  <c r="M25" i="12" s="1"/>
  <c r="M29" i="12" s="1"/>
  <c r="J7" i="6" s="1"/>
  <c r="Q38" i="9"/>
  <c r="J8" i="10"/>
  <c r="J10" i="10" s="1"/>
  <c r="J4" i="12" s="1"/>
  <c r="N6" i="10"/>
  <c r="J43" i="10"/>
  <c r="K8" i="10"/>
  <c r="K10" i="10" s="1"/>
  <c r="K4" i="12" s="1"/>
  <c r="K33" i="12"/>
  <c r="M33" i="12"/>
  <c r="M8" i="10"/>
  <c r="M10" i="10" s="1"/>
  <c r="M4" i="12" s="1"/>
  <c r="M8" i="12" s="1"/>
  <c r="J4" i="6" s="1"/>
  <c r="N7" i="10" l="1"/>
  <c r="L37" i="12"/>
  <c r="L8" i="10"/>
  <c r="L10" i="10" s="1"/>
  <c r="L4" i="12" s="1"/>
  <c r="L8" i="12" s="1"/>
  <c r="I4" i="6" s="1"/>
  <c r="L43" i="10"/>
  <c r="N43" i="10" s="1"/>
  <c r="N15" i="10"/>
  <c r="J43" i="12"/>
  <c r="G7" i="6"/>
  <c r="L42" i="12"/>
  <c r="I6" i="6"/>
  <c r="K42" i="12"/>
  <c r="H6" i="6"/>
  <c r="M42" i="12"/>
  <c r="J6" i="6"/>
  <c r="K41" i="12"/>
  <c r="H5" i="6"/>
  <c r="M41" i="12"/>
  <c r="J5" i="6"/>
  <c r="L41" i="12"/>
  <c r="I5" i="6"/>
  <c r="L40" i="12"/>
  <c r="K43" i="12"/>
  <c r="N16" i="10"/>
  <c r="K37" i="12"/>
  <c r="J17" i="10"/>
  <c r="J19" i="10" s="1"/>
  <c r="J11" i="12" s="1"/>
  <c r="J15" i="12" s="1"/>
  <c r="G5" i="6" s="1"/>
  <c r="J34" i="12"/>
  <c r="J37" i="12" s="1"/>
  <c r="I41" i="12"/>
  <c r="J45" i="10"/>
  <c r="N8" i="10"/>
  <c r="N44" i="10"/>
  <c r="J42" i="12"/>
  <c r="M43" i="12"/>
  <c r="N28" i="10"/>
  <c r="L29" i="12"/>
  <c r="N35" i="12"/>
  <c r="I42" i="12"/>
  <c r="I29" i="12"/>
  <c r="N26" i="10"/>
  <c r="N36" i="12"/>
  <c r="K8" i="12"/>
  <c r="M40" i="12"/>
  <c r="M37" i="12"/>
  <c r="N35" i="10"/>
  <c r="N33" i="12"/>
  <c r="I37" i="12"/>
  <c r="K45" i="10"/>
  <c r="N37" i="10"/>
  <c r="J8" i="12"/>
  <c r="I45" i="10"/>
  <c r="L45" i="10" l="1"/>
  <c r="N17" i="10"/>
  <c r="L43" i="12"/>
  <c r="L44" i="12" s="1"/>
  <c r="L47" i="12" s="1"/>
  <c r="I7" i="6"/>
  <c r="I43" i="12"/>
  <c r="F7" i="6"/>
  <c r="K40" i="12"/>
  <c r="K44" i="12" s="1"/>
  <c r="K47" i="12" s="1"/>
  <c r="H4" i="6"/>
  <c r="J40" i="12"/>
  <c r="G4" i="6"/>
  <c r="N19" i="10"/>
  <c r="N20" i="10" s="1"/>
  <c r="M44" i="12"/>
  <c r="M47" i="12" s="1"/>
  <c r="N34" i="12"/>
  <c r="N37" i="12" s="1"/>
  <c r="J41" i="12"/>
  <c r="N41" i="12" s="1"/>
  <c r="N45" i="10"/>
  <c r="N29" i="10"/>
  <c r="N42" i="12"/>
  <c r="N38" i="10"/>
  <c r="N43" i="12" l="1"/>
  <c r="J44" i="12"/>
  <c r="J47" i="12" s="1"/>
  <c r="B4" i="12" l="1"/>
  <c r="B8" i="12" s="1"/>
  <c r="B40" i="12" s="1"/>
  <c r="B11" i="10"/>
  <c r="I10" i="10" s="1"/>
  <c r="I4" i="12" l="1"/>
  <c r="I8" i="12" s="1"/>
  <c r="N10" i="10"/>
  <c r="N11" i="10" s="1"/>
  <c r="B44" i="12"/>
  <c r="B47" i="12" s="1"/>
  <c r="G40" i="12"/>
  <c r="G44" i="12" s="1"/>
  <c r="G47" i="12" s="1"/>
  <c r="I40" i="12" l="1"/>
  <c r="F4" i="6"/>
  <c r="N40" i="12" l="1"/>
  <c r="N44" i="12" s="1"/>
  <c r="N47" i="12" s="1"/>
  <c r="I44" i="12"/>
  <c r="I47" i="12" s="1"/>
</calcChain>
</file>

<file path=xl/sharedStrings.xml><?xml version="1.0" encoding="utf-8"?>
<sst xmlns="http://schemas.openxmlformats.org/spreadsheetml/2006/main" count="450" uniqueCount="183">
  <si>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</si>
  <si>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</si>
  <si>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</si>
  <si>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</si>
  <si>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</si>
  <si>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</si>
  <si>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</si>
  <si>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</si>
  <si>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</si>
  <si>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</si>
  <si>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</si>
  <si>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</si>
  <si>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</si>
  <si>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</si>
  <si>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</si>
  <si>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</si>
  <si>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</si>
  <si>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</si>
  <si>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</si>
  <si>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</si>
  <si>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</si>
  <si>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</si>
  <si>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</si>
  <si>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</si>
  <si>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</si>
  <si>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</si>
  <si>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</si>
  <si>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Totex</t>
  </si>
  <si>
    <t>Total PAYG - %</t>
  </si>
  <si>
    <t>Pr19FMTotex_for_PAYG</t>
  </si>
  <si>
    <t>Acronym</t>
  </si>
  <si>
    <t>Reference</t>
  </si>
  <si>
    <t>Item description</t>
  </si>
  <si>
    <t>Unit</t>
  </si>
  <si>
    <t>Model</t>
  </si>
  <si>
    <t>Price Review 2019</t>
  </si>
  <si>
    <t>Latest</t>
  </si>
  <si>
    <t>NES</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</si>
  <si>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</si>
  <si>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</si>
  <si>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</si>
  <si>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</si>
  <si>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</si>
  <si>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</si>
  <si>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</si>
  <si>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</si>
  <si>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</si>
  <si>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</si>
  <si>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</si>
  <si>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</si>
  <si>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</si>
  <si>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</si>
  <si>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</si>
  <si>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</si>
  <si>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</si>
  <si>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PR19GC0002</t>
  </si>
  <si>
    <t>WN - Grants and contributions - capital expenditure - non price control - real</t>
  </si>
  <si>
    <t>PR19GC0004</t>
  </si>
  <si>
    <t>WN - Grants and contributions - operational expenditure - non price control - real</t>
  </si>
  <si>
    <t>PR19GC0006</t>
  </si>
  <si>
    <t>WR - Grants and contributions - capital expenditure - non price control - real</t>
  </si>
  <si>
    <t>PR19GC0008</t>
  </si>
  <si>
    <t>WR - Grants and contributions - operational expenditure - non price control - real</t>
  </si>
  <si>
    <t>PR19GC0010</t>
  </si>
  <si>
    <t>WWN - Grants and contributions - capital expenditure - non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</si>
  <si>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</si>
  <si>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</si>
  <si>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</si>
  <si>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</si>
  <si>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</si>
  <si>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</si>
  <si>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</si>
  <si>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</si>
  <si>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Wastewater Network</t>
  </si>
  <si>
    <t>Wastewater network Net Capex</t>
  </si>
  <si>
    <t>Bioresources</t>
  </si>
  <si>
    <t>Bioresources Net Opex</t>
  </si>
  <si>
    <t>Bioresources Net Capex</t>
  </si>
  <si>
    <t>Capital Expenditure (excluding Atypical expenditure) - Total gross capital expenditure - Water resources</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</si>
  <si>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</si>
  <si>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</si>
  <si>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</si>
  <si>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</si>
  <si>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</si>
  <si>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</si>
  <si>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</si>
  <si>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</si>
  <si>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</si>
  <si>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</si>
  <si>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</si>
  <si>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</si>
  <si>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</si>
  <si>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</si>
  <si>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</si>
  <si>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</si>
  <si>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</si>
  <si>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</si>
  <si>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</si>
  <si>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</si>
  <si>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</si>
  <si>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</si>
  <si>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</si>
  <si>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PAYG - Water Resources</t>
  </si>
  <si>
    <t>Total Opex</t>
  </si>
  <si>
    <t>Opex as a percentage of totex</t>
  </si>
  <si>
    <t>PAYG as a percentage of opex rate</t>
  </si>
  <si>
    <t>PAYG - Water Network Plus</t>
  </si>
  <si>
    <t>PAYG - Wastewater Network Plus</t>
  </si>
  <si>
    <t>PAYG - Bioresources</t>
  </si>
  <si>
    <t>2020-25</t>
  </si>
  <si>
    <t>%</t>
  </si>
  <si>
    <t>text</t>
  </si>
  <si>
    <t>Other interventions ~ water resources</t>
  </si>
  <si>
    <t>Other interventions ~ water network plus</t>
  </si>
  <si>
    <t>Other interventions ~ wastewater network plus</t>
  </si>
  <si>
    <t>Other interventions ~ bioresources</t>
  </si>
  <si>
    <t>Water network plus</t>
  </si>
  <si>
    <t>Wastewater network plus</t>
  </si>
  <si>
    <t>Total totex</t>
  </si>
  <si>
    <t>PAYG revenue</t>
  </si>
  <si>
    <t>Total PAYG revenue</t>
  </si>
  <si>
    <t>2020-2025</t>
  </si>
  <si>
    <t>Draft determination totex</t>
  </si>
  <si>
    <t>Draft determination</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</si>
  <si>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</si>
  <si>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</si>
  <si>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</si>
  <si>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</si>
  <si>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</si>
  <si>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</si>
  <si>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</si>
  <si>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</si>
  <si>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</si>
  <si>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</si>
  <si>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</si>
  <si>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(a) Opex as percentage of totex</t>
  </si>
  <si>
    <t>(b) Total opex</t>
  </si>
  <si>
    <t>(c) Totex</t>
  </si>
  <si>
    <t>(e) PAYG as a percentage of opex rate</t>
  </si>
  <si>
    <t>(a) = (b) / (c)</t>
  </si>
  <si>
    <t>(e) = (d) / (a)</t>
  </si>
  <si>
    <t xml:space="preserve">(f) Opex as percentage of totex </t>
  </si>
  <si>
    <t>(g) Total opex</t>
  </si>
  <si>
    <t>(h) Totex</t>
  </si>
  <si>
    <t xml:space="preserve">(i) PAYG as a percentage of opex rate </t>
  </si>
  <si>
    <t xml:space="preserve">(f) = (g) / (h) </t>
  </si>
  <si>
    <t>(i) = (e)</t>
  </si>
  <si>
    <t xml:space="preserve">(j) = (f) * (i) </t>
  </si>
  <si>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</si>
  <si>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</si>
  <si>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</si>
  <si>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</si>
  <si>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</si>
  <si>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</si>
  <si>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</si>
  <si>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</si>
  <si>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</si>
  <si>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 Draft determination natural rate</t>
  </si>
  <si>
    <t>Final determination</t>
  </si>
  <si>
    <t xml:space="preserve">(j) Final determination natural rate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</si>
  <si>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</si>
  <si>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</si>
  <si>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</si>
  <si>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</si>
  <si>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t>Draft determination natural rate</t>
  </si>
  <si>
    <t>Ofwat - FD</t>
  </si>
  <si>
    <t>PR19 Run 8: Final Determinations</t>
  </si>
  <si>
    <t>PR19GC0061</t>
  </si>
  <si>
    <t>WN - Grants and contributions net of income offset - capital expenditure - price control - real</t>
  </si>
  <si>
    <t>PR19GC0063</t>
  </si>
  <si>
    <t>WN - Grants and contributions net of income offset - operational expenditure - price control - real</t>
  </si>
  <si>
    <t>PR19GC0065</t>
  </si>
  <si>
    <t>WR - Grants and contributions net of income offset - capital expenditure - price control - real</t>
  </si>
  <si>
    <t>PR19GC0067</t>
  </si>
  <si>
    <t>WR - Grants and contributions net of income offset - operational expenditure - price control - real</t>
  </si>
  <si>
    <t>PR19GC0069</t>
  </si>
  <si>
    <t>WWN - Grants and contributions net of income offset - capital expenditure - price control - real</t>
  </si>
  <si>
    <t>PR19GC0071</t>
  </si>
  <si>
    <t>WWN - Grants and contributions net of income offset - operational expenditure - price control - real</t>
  </si>
  <si>
    <t>C_DUMMYCAPEXFM_PR19FM008</t>
  </si>
  <si>
    <t>Dummy - profiled total capex</t>
  </si>
  <si>
    <t>PAYG_OUT</t>
  </si>
  <si>
    <t xml:space="preserve">Draft determination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</si>
</sst>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 numFmtId="170" formatCode="0.0%"/>
  </numFmts>
  <fonts count="35"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sz val="9"/>
      <name val="Arial"/>
      <family val="2"/>
    </font>
    <font>
      <sz val="1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4">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003892"/>
        <bgColor indexed="64"/>
      </patternFill>
    </fill>
    <fill>
      <patternFill patternType="solid">
        <fgColor theme="4" tint="0.79998168889431442"/>
        <bgColor indexed="64"/>
      </patternFill>
    </fill>
    <fill>
      <patternFill patternType="solid">
        <fgColor theme="5" tint="0.59999389629810485"/>
        <bgColor indexed="64"/>
      </patternFill>
    </fill>
  </fills>
  <borders count="43">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style="medium">
        <color rgb="FF857362"/>
      </left>
      <right/>
      <top/>
      <bottom style="thin">
        <color rgb="FF8573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7" fillId="5" borderId="0" applyBorder="0"/>
    <xf numFmtId="0" fontId="10" fillId="9" borderId="10">
      <alignment horizontal="right" vertical="center" wrapText="1"/>
    </xf>
    <xf numFmtId="0" fontId="11" fillId="0" borderId="0"/>
    <xf numFmtId="0" fontId="11" fillId="0" borderId="0"/>
    <xf numFmtId="0" fontId="1" fillId="0" borderId="0"/>
    <xf numFmtId="165" fontId="11" fillId="0" borderId="0" applyFont="0" applyFill="0" applyBorder="0" applyProtection="0">
      <alignment vertical="top"/>
    </xf>
    <xf numFmtId="0" fontId="1" fillId="0" borderId="0"/>
  </cellStyleXfs>
  <cellXfs count="123">
    <xf numFmtId="0" fontId="0" fillId="0" borderId="0" xfId="0"/>
    <xf numFmtId="0" fontId="0" fillId="3" borderId="0" xfId="0" applyFill="1" applyAlignment="1">
      <alignment vertical="top"/>
    </xf>
    <xf numFmtId="10" fontId="8" fillId="6" borderId="8" xfId="3" applyNumberFormat="1" applyFont="1" applyFill="1" applyBorder="1" applyAlignment="1" applyProtection="1">
      <alignment vertical="center"/>
      <protection locked="0"/>
    </xf>
    <xf numFmtId="10" fontId="8" fillId="6" borderId="9" xfId="3" applyNumberFormat="1" applyFont="1" applyFill="1" applyBorder="1" applyAlignment="1" applyProtection="1">
      <alignment vertical="center"/>
      <protection locked="0"/>
    </xf>
    <xf numFmtId="10" fontId="8" fillId="6" borderId="10" xfId="3" applyNumberFormat="1" applyFont="1" applyFill="1" applyBorder="1" applyAlignment="1" applyProtection="1">
      <alignment vertical="center"/>
      <protection locked="0"/>
    </xf>
    <xf numFmtId="10" fontId="8" fillId="6" borderId="11" xfId="3" applyNumberFormat="1" applyFont="1" applyFill="1" applyBorder="1" applyAlignment="1" applyProtection="1">
      <alignment vertical="center"/>
      <protection locked="0"/>
    </xf>
    <xf numFmtId="10" fontId="13" fillId="10" borderId="8" xfId="4" applyNumberFormat="1" applyFont="1" applyFill="1" applyBorder="1" applyAlignment="1" applyProtection="1">
      <alignment vertical="center"/>
      <protection locked="0"/>
    </xf>
    <xf numFmtId="0" fontId="15" fillId="0" borderId="0" xfId="0" applyFont="1"/>
    <xf numFmtId="0" fontId="3" fillId="2" borderId="0" xfId="3" applyFont="1" applyFill="1" applyAlignment="1">
      <alignment vertical="center"/>
    </xf>
    <xf numFmtId="0" fontId="5" fillId="3" borderId="0" xfId="3" applyFont="1" applyFill="1" applyAlignment="1">
      <alignment vertical="center"/>
    </xf>
    <xf numFmtId="164" fontId="5" fillId="3" borderId="0" xfId="1" applyNumberFormat="1" applyFont="1" applyFill="1" applyAlignment="1">
      <alignment vertical="center"/>
    </xf>
    <xf numFmtId="0" fontId="6" fillId="4" borderId="4" xfId="3" applyFont="1" applyFill="1" applyBorder="1" applyAlignment="1">
      <alignment horizontal="left" vertical="center"/>
    </xf>
    <xf numFmtId="164" fontId="6" fillId="4" borderId="1" xfId="1" applyNumberFormat="1" applyFont="1" applyFill="1" applyBorder="1" applyAlignment="1">
      <alignment horizontal="center" vertical="center"/>
    </xf>
    <xf numFmtId="164" fontId="6" fillId="4" borderId="2" xfId="1" applyNumberFormat="1" applyFont="1" applyFill="1" applyBorder="1" applyAlignment="1">
      <alignment horizontal="center" vertical="center"/>
    </xf>
    <xf numFmtId="2" fontId="5" fillId="3" borderId="0" xfId="3" applyNumberFormat="1" applyFont="1" applyFill="1" applyAlignment="1">
      <alignment vertical="center"/>
    </xf>
    <xf numFmtId="0" fontId="8" fillId="0" borderId="5" xfId="3" applyFont="1" applyBorder="1" applyAlignment="1">
      <alignment horizontal="left" vertical="center"/>
    </xf>
    <xf numFmtId="0" fontId="8" fillId="0" borderId="12" xfId="3" applyFont="1" applyBorder="1" applyAlignment="1">
      <alignment horizontal="left" vertical="center"/>
    </xf>
    <xf numFmtId="10" fontId="16" fillId="8" borderId="12" xfId="3" applyNumberFormat="1" applyFont="1" applyFill="1" applyBorder="1" applyAlignment="1">
      <alignment vertical="center"/>
    </xf>
    <xf numFmtId="0" fontId="5" fillId="3" borderId="0" xfId="3" applyFont="1" applyFill="1" applyAlignment="1">
      <alignment horizontal="left" vertical="center"/>
    </xf>
    <xf numFmtId="164" fontId="0" fillId="0" borderId="0" xfId="1" applyNumberFormat="1" applyFont="1"/>
    <xf numFmtId="0" fontId="12" fillId="4" borderId="4" xfId="3" applyFont="1" applyFill="1" applyBorder="1" applyAlignment="1">
      <alignment horizontal="left" vertical="center"/>
    </xf>
    <xf numFmtId="0" fontId="6" fillId="4" borderId="3" xfId="3" applyFont="1" applyFill="1" applyBorder="1" applyAlignment="1">
      <alignment vertical="center"/>
    </xf>
    <xf numFmtId="0" fontId="9" fillId="0" borderId="5" xfId="3" applyFont="1" applyBorder="1" applyAlignment="1">
      <alignment vertical="center"/>
    </xf>
    <xf numFmtId="164" fontId="8" fillId="6" borderId="17" xfId="1" applyNumberFormat="1" applyFont="1" applyFill="1" applyBorder="1" applyAlignment="1" applyProtection="1">
      <alignment vertical="center"/>
      <protection locked="0"/>
    </xf>
    <xf numFmtId="164" fontId="8" fillId="6" borderId="7" xfId="1" applyNumberFormat="1" applyFont="1" applyFill="1" applyBorder="1" applyAlignment="1" applyProtection="1">
      <alignment vertical="center"/>
      <protection locked="0"/>
    </xf>
    <xf numFmtId="0" fontId="17" fillId="3" borderId="0" xfId="0" applyFont="1" applyFill="1" applyAlignment="1">
      <alignment vertical="top"/>
    </xf>
    <xf numFmtId="0" fontId="18" fillId="3" borderId="0" xfId="0" applyFont="1" applyFill="1" applyAlignment="1">
      <alignment vertical="top"/>
    </xf>
    <xf numFmtId="0" fontId="9" fillId="0" borderId="15" xfId="3" applyFont="1" applyBorder="1" applyAlignment="1">
      <alignment vertical="center"/>
    </xf>
    <xf numFmtId="10" fontId="8" fillId="8" borderId="18" xfId="2" applyNumberFormat="1" applyFont="1" applyFill="1" applyBorder="1" applyAlignment="1">
      <alignment vertical="center"/>
    </xf>
    <xf numFmtId="10" fontId="8" fillId="8" borderId="14" xfId="2" applyNumberFormat="1" applyFont="1" applyFill="1" applyBorder="1" applyAlignment="1">
      <alignment vertical="center"/>
    </xf>
    <xf numFmtId="0" fontId="19" fillId="0" borderId="0" xfId="3" applyFont="1" applyAlignment="1">
      <alignment vertical="center"/>
    </xf>
    <xf numFmtId="10" fontId="20" fillId="3" borderId="0" xfId="2" applyNumberFormat="1" applyFont="1" applyFill="1" applyAlignment="1">
      <alignment vertical="center"/>
    </xf>
    <xf numFmtId="0" fontId="21" fillId="0" borderId="8" xfId="3" applyFont="1" applyBorder="1" applyAlignment="1">
      <alignment vertical="center"/>
    </xf>
    <xf numFmtId="10" fontId="22" fillId="3" borderId="6" xfId="2" applyNumberFormat="1" applyFont="1" applyFill="1" applyBorder="1" applyAlignment="1">
      <alignment vertical="center"/>
    </xf>
    <xf numFmtId="10" fontId="22" fillId="3" borderId="7" xfId="2" applyNumberFormat="1" applyFont="1" applyFill="1" applyBorder="1" applyAlignment="1">
      <alignment vertical="center"/>
    </xf>
    <xf numFmtId="10" fontId="23" fillId="3" borderId="6" xfId="2" applyNumberFormat="1" applyFont="1" applyFill="1" applyBorder="1" applyAlignment="1">
      <alignment vertical="center"/>
    </xf>
    <xf numFmtId="10" fontId="23" fillId="3" borderId="7" xfId="2" applyNumberFormat="1" applyFont="1" applyFill="1" applyBorder="1" applyAlignment="1">
      <alignment vertical="center"/>
    </xf>
    <xf numFmtId="0" fontId="21" fillId="0" borderId="12" xfId="3" applyFont="1" applyBorder="1" applyAlignment="1">
      <alignment vertical="center"/>
    </xf>
    <xf numFmtId="9" fontId="20" fillId="3" borderId="0" xfId="2" applyFont="1" applyFill="1" applyAlignment="1">
      <alignment vertical="center"/>
    </xf>
    <xf numFmtId="0" fontId="9" fillId="3" borderId="0" xfId="3" applyFont="1" applyFill="1" applyAlignment="1">
      <alignment vertical="center"/>
    </xf>
    <xf numFmtId="0" fontId="2" fillId="0" borderId="0" xfId="0" applyFont="1"/>
    <xf numFmtId="1" fontId="10" fillId="0" borderId="19" xfId="0" applyNumberFormat="1" applyFont="1" applyBorder="1" applyAlignment="1">
      <alignment horizontal="center" vertical="top"/>
    </xf>
    <xf numFmtId="0" fontId="10" fillId="0" borderId="0" xfId="0" applyFont="1" applyAlignment="1">
      <alignment horizontal="center"/>
    </xf>
    <xf numFmtId="0" fontId="25" fillId="0" borderId="0" xfId="7" applyFont="1" applyAlignment="1" applyProtection="1"/>
    <xf numFmtId="0" fontId="25" fillId="11" borderId="0" xfId="7" applyFont="1" applyFill="1" applyAlignment="1"/>
    <xf numFmtId="0" fontId="10" fillId="0" borderId="19" xfId="0" applyFont="1" applyBorder="1" applyAlignment="1">
      <alignment horizontal="center"/>
    </xf>
    <xf numFmtId="0" fontId="26" fillId="0" borderId="0" xfId="0" applyFont="1" applyAlignment="1">
      <alignment vertical="top"/>
    </xf>
    <xf numFmtId="0" fontId="26" fillId="11" borderId="0" xfId="7" applyFont="1" applyFill="1" applyAlignment="1"/>
    <xf numFmtId="0" fontId="25" fillId="0" borderId="0" xfId="7" applyFont="1" applyAlignment="1"/>
    <xf numFmtId="0" fontId="11" fillId="0" borderId="0" xfId="7" applyAlignment="1"/>
    <xf numFmtId="0" fontId="10" fillId="0" borderId="0" xfId="0" applyFont="1" applyBorder="1" applyAlignment="1">
      <alignment horizontal="center"/>
    </xf>
    <xf numFmtId="0" fontId="10" fillId="0" borderId="0" xfId="7" applyFont="1" applyAlignment="1" applyProtection="1"/>
    <xf numFmtId="0" fontId="10" fillId="11" borderId="0" xfId="7" applyFont="1" applyFill="1" applyAlignment="1"/>
    <xf numFmtId="166" fontId="27" fillId="0" borderId="0" xfId="10" applyNumberFormat="1" applyFont="1">
      <alignment vertical="top"/>
    </xf>
    <xf numFmtId="0" fontId="27" fillId="0" borderId="0" xfId="7" applyFont="1" applyAlignment="1"/>
    <xf numFmtId="0" fontId="27" fillId="11" borderId="0" xfId="7" applyFont="1" applyFill="1" applyAlignment="1"/>
    <xf numFmtId="166" fontId="27" fillId="0" borderId="0" xfId="10" applyNumberFormat="1" applyFont="1" applyAlignment="1">
      <alignment horizontal="center" vertical="top"/>
    </xf>
    <xf numFmtId="167" fontId="11" fillId="0" borderId="0" xfId="0" applyNumberFormat="1" applyFont="1" applyAlignment="1">
      <alignment vertical="top"/>
    </xf>
    <xf numFmtId="166" fontId="27" fillId="7" borderId="0" xfId="10" applyNumberFormat="1" applyFont="1" applyFill="1">
      <alignment vertical="top"/>
    </xf>
    <xf numFmtId="166" fontId="11" fillId="0" borderId="0" xfId="10" applyNumberFormat="1" applyFont="1">
      <alignment vertical="top"/>
    </xf>
    <xf numFmtId="166" fontId="11" fillId="0" borderId="0" xfId="10" applyNumberFormat="1" applyFont="1" applyAlignment="1">
      <alignment horizontal="center" vertical="top"/>
    </xf>
    <xf numFmtId="166" fontId="26" fillId="0" borderId="0" xfId="10" applyNumberFormat="1" applyFont="1">
      <alignment vertical="top"/>
    </xf>
    <xf numFmtId="166" fontId="26" fillId="0" borderId="0" xfId="10" applyNumberFormat="1" applyFont="1" applyAlignment="1">
      <alignment horizontal="center" vertical="top"/>
    </xf>
    <xf numFmtId="166" fontId="28" fillId="0" borderId="0" xfId="10" applyNumberFormat="1" applyFont="1">
      <alignment vertical="top"/>
    </xf>
    <xf numFmtId="0" fontId="11" fillId="0" borderId="0" xfId="7" applyAlignment="1" applyProtection="1"/>
    <xf numFmtId="0" fontId="11" fillId="0" borderId="0" xfId="0" applyFont="1" applyAlignment="1">
      <alignment vertical="top"/>
    </xf>
    <xf numFmtId="0" fontId="11" fillId="0" borderId="0" xfId="11" applyFont="1" applyFill="1" applyBorder="1" applyAlignment="1">
      <alignment vertical="top"/>
    </xf>
    <xf numFmtId="0" fontId="29" fillId="0" borderId="0" xfId="0" applyFont="1"/>
    <xf numFmtId="168" fontId="0" fillId="0" borderId="0" xfId="0" applyNumberFormat="1"/>
    <xf numFmtId="169" fontId="0" fillId="0" borderId="0" xfId="0" applyNumberFormat="1"/>
    <xf numFmtId="1" fontId="10" fillId="0" borderId="0" xfId="0" applyNumberFormat="1" applyFont="1" applyBorder="1" applyAlignment="1">
      <alignment horizontal="center" vertical="top"/>
    </xf>
    <xf numFmtId="166" fontId="11" fillId="0" borderId="20" xfId="10" applyNumberFormat="1" applyFont="1" applyBorder="1">
      <alignment vertical="top"/>
    </xf>
    <xf numFmtId="166" fontId="11" fillId="0" borderId="21" xfId="10" applyNumberFormat="1" applyFont="1" applyBorder="1">
      <alignment vertical="top"/>
    </xf>
    <xf numFmtId="166" fontId="11" fillId="0" borderId="22" xfId="10" applyNumberFormat="1" applyFont="1" applyBorder="1">
      <alignment vertical="top"/>
    </xf>
    <xf numFmtId="170" fontId="24" fillId="3" borderId="13" xfId="2" applyNumberFormat="1" applyFont="1" applyFill="1" applyBorder="1" applyAlignment="1">
      <alignment vertical="center"/>
    </xf>
    <xf numFmtId="170" fontId="22" fillId="3" borderId="13" xfId="2" applyNumberFormat="1" applyFont="1" applyFill="1" applyBorder="1" applyAlignment="1">
      <alignment vertical="center"/>
    </xf>
    <xf numFmtId="170" fontId="22" fillId="3" borderId="14" xfId="2" applyNumberFormat="1" applyFont="1" applyFill="1" applyBorder="1" applyAlignment="1">
      <alignment vertical="center"/>
    </xf>
    <xf numFmtId="0" fontId="8" fillId="0" borderId="23" xfId="3" applyFont="1" applyBorder="1" applyAlignment="1">
      <alignment horizontal="left" vertical="center"/>
    </xf>
    <xf numFmtId="0" fontId="8" fillId="0" borderId="24" xfId="3" applyFont="1" applyBorder="1" applyAlignment="1">
      <alignment horizontal="left" vertical="center"/>
    </xf>
    <xf numFmtId="0" fontId="8" fillId="0" borderId="16" xfId="3" applyFont="1" applyBorder="1" applyAlignment="1">
      <alignment horizontal="left" vertical="center"/>
    </xf>
    <xf numFmtId="43" fontId="13" fillId="10" borderId="25" xfId="1" applyFont="1" applyFill="1" applyBorder="1" applyAlignment="1" applyProtection="1">
      <alignment horizontal="center" vertical="center"/>
      <protection locked="0"/>
    </xf>
    <xf numFmtId="43" fontId="13" fillId="10" borderId="26" xfId="1" applyFont="1" applyFill="1" applyBorder="1" applyAlignment="1" applyProtection="1">
      <alignment horizontal="center" vertical="center"/>
      <protection locked="0"/>
    </xf>
    <xf numFmtId="43" fontId="13" fillId="10" borderId="27" xfId="1" applyFont="1" applyFill="1" applyBorder="1" applyAlignment="1" applyProtection="1">
      <alignment horizontal="center" vertical="center"/>
      <protection locked="0"/>
    </xf>
    <xf numFmtId="43" fontId="13" fillId="12" borderId="28" xfId="1" applyFont="1" applyFill="1" applyBorder="1" applyAlignment="1" applyProtection="1">
      <alignment horizontal="center" vertical="center"/>
      <protection locked="0"/>
    </xf>
    <xf numFmtId="43" fontId="13" fillId="10" borderId="29" xfId="1" applyFont="1" applyFill="1" applyBorder="1" applyAlignment="1" applyProtection="1">
      <alignment horizontal="center" vertical="center"/>
      <protection locked="0"/>
    </xf>
    <xf numFmtId="43" fontId="13" fillId="10" borderId="19" xfId="1" applyFont="1" applyFill="1" applyBorder="1" applyAlignment="1" applyProtection="1">
      <alignment horizontal="center" vertical="center"/>
      <protection locked="0"/>
    </xf>
    <xf numFmtId="43" fontId="13" fillId="10" borderId="30" xfId="1" applyFont="1" applyFill="1" applyBorder="1" applyAlignment="1" applyProtection="1">
      <alignment horizontal="center" vertical="center"/>
      <protection locked="0"/>
    </xf>
    <xf numFmtId="43" fontId="13" fillId="12" borderId="31" xfId="1" applyFont="1" applyFill="1" applyBorder="1" applyAlignment="1" applyProtection="1">
      <alignment horizontal="center" vertical="center"/>
      <protection locked="0"/>
    </xf>
    <xf numFmtId="43" fontId="13" fillId="10" borderId="32" xfId="1" applyFont="1" applyFill="1" applyBorder="1" applyAlignment="1" applyProtection="1">
      <alignment horizontal="center" vertical="center"/>
      <protection locked="0"/>
    </xf>
    <xf numFmtId="43" fontId="13" fillId="10" borderId="33" xfId="1" applyFont="1" applyFill="1" applyBorder="1" applyAlignment="1" applyProtection="1">
      <alignment horizontal="center" vertical="center"/>
      <protection locked="0"/>
    </xf>
    <xf numFmtId="43" fontId="13" fillId="10" borderId="34" xfId="1" applyFont="1" applyFill="1" applyBorder="1" applyAlignment="1" applyProtection="1">
      <alignment horizontal="center" vertical="center"/>
      <protection locked="0"/>
    </xf>
    <xf numFmtId="43" fontId="13" fillId="12" borderId="35" xfId="1" applyFont="1" applyFill="1" applyBorder="1" applyAlignment="1" applyProtection="1">
      <alignment horizontal="center" vertical="center"/>
      <protection locked="0"/>
    </xf>
    <xf numFmtId="164" fontId="7" fillId="12" borderId="36" xfId="1" applyNumberFormat="1" applyFont="1" applyFill="1" applyBorder="1" applyAlignment="1">
      <alignment horizontal="center"/>
    </xf>
    <xf numFmtId="164" fontId="7" fillId="12" borderId="37" xfId="1" applyNumberFormat="1" applyFont="1" applyFill="1" applyBorder="1" applyAlignment="1">
      <alignment horizontal="center"/>
    </xf>
    <xf numFmtId="164" fontId="7" fillId="12" borderId="38" xfId="1" applyNumberFormat="1" applyFont="1" applyFill="1" applyBorder="1" applyAlignment="1">
      <alignment horizontal="center"/>
    </xf>
    <xf numFmtId="164" fontId="7" fillId="12" borderId="39" xfId="1" applyNumberFormat="1" applyFont="1" applyFill="1" applyBorder="1" applyAlignment="1">
      <alignment horizontal="center"/>
    </xf>
    <xf numFmtId="0" fontId="0" fillId="0" borderId="0" xfId="0" applyAlignment="1">
      <alignment horizontal="center"/>
    </xf>
    <xf numFmtId="10" fontId="7" fillId="13" borderId="40" xfId="2" applyNumberFormat="1" applyFont="1" applyFill="1" applyBorder="1" applyAlignment="1">
      <alignment horizontal="center"/>
    </xf>
    <xf numFmtId="10" fontId="7" fillId="13" borderId="41" xfId="2" applyNumberFormat="1" applyFont="1" applyFill="1" applyBorder="1" applyAlignment="1">
      <alignment horizontal="center"/>
    </xf>
    <xf numFmtId="10" fontId="7" fillId="13" borderId="39" xfId="2" applyNumberFormat="1" applyFont="1" applyFill="1" applyBorder="1" applyAlignment="1">
      <alignment horizontal="center"/>
    </xf>
    <xf numFmtId="10" fontId="7" fillId="13" borderId="42" xfId="2" applyNumberFormat="1" applyFont="1" applyFill="1" applyBorder="1" applyAlignment="1">
      <alignment horizontal="center"/>
    </xf>
    <xf numFmtId="164" fontId="30" fillId="4" borderId="2" xfId="1" applyNumberFormat="1" applyFont="1" applyFill="1" applyBorder="1" applyAlignment="1">
      <alignment horizontal="left" vertical="center"/>
    </xf>
    <xf numFmtId="0" fontId="14" fillId="0" borderId="0" xfId="11" applyFont="1" applyFill="1" applyBorder="1" applyAlignment="1">
      <alignment vertical="top"/>
    </xf>
    <xf numFmtId="0" fontId="14" fillId="0" borderId="0" xfId="11" applyFont="1" applyFill="1" applyBorder="1" applyAlignment="1">
      <alignment vertical="top" wrapText="1"/>
    </xf>
    <xf numFmtId="0" fontId="10" fillId="0" borderId="0" xfId="11" applyFont="1" applyFill="1" applyBorder="1" applyAlignment="1">
      <alignment vertical="top"/>
    </xf>
    <xf numFmtId="0" fontId="10" fillId="0" borderId="0" xfId="0" applyFont="1"/>
    <xf numFmtId="0" fontId="5" fillId="0" borderId="0" xfId="0" applyFont="1"/>
    <xf numFmtId="0" fontId="11" fillId="0" borderId="0" xfId="7" applyFont="1" applyFill="1" applyAlignment="1">
      <alignment vertical="top"/>
    </xf>
    <xf numFmtId="166" fontId="11" fillId="0" borderId="0" xfId="10" applyNumberFormat="1" applyFill="1">
      <alignment vertical="top"/>
    </xf>
    <xf numFmtId="14" fontId="0" fillId="0" borderId="0" xfId="0" applyNumberFormat="1" applyAlignment="1">
      <alignment vertical="top"/>
    </xf>
    <xf numFmtId="0" fontId="31" fillId="0" borderId="0" xfId="0" applyFont="1" applyAlignment="1">
      <alignment horizontal="left" vertical="center" indent="4"/>
    </xf>
    <xf numFmtId="0" fontId="33" fillId="0" borderId="0" xfId="0" applyFont="1" applyAlignment="1">
      <alignment horizontal="left" vertical="center" indent="4"/>
    </xf>
    <xf numFmtId="0" fontId="31" fillId="0" borderId="0" xfId="0" applyFont="1" applyAlignment="1">
      <alignment vertical="center"/>
    </xf>
    <xf numFmtId="0" fontId="31" fillId="7" borderId="0" xfId="0" applyFont="1" applyFill="1" applyAlignment="1">
      <alignment vertical="center"/>
    </xf>
    <xf numFmtId="0" fontId="0" fillId="7" borderId="0" xfId="0" applyFill="1"/>
    <xf numFmtId="0" fontId="31" fillId="0" borderId="0" xfId="0" applyFont="1" applyAlignment="1">
      <alignment horizontal="left" vertical="top"/>
    </xf>
    <xf numFmtId="0" fontId="31" fillId="7" borderId="0" xfId="0" applyFont="1" applyFill="1" applyAlignment="1">
      <alignment horizontal="left" vertical="top"/>
    </xf>
    <xf numFmtId="0" fontId="34" fillId="0" borderId="0" xfId="0" applyFont="1" applyAlignment="1">
      <alignment horizontal="left" vertical="center" indent="8"/>
    </xf>
    <xf numFmtId="10" fontId="10" fillId="0" borderId="0" xfId="0" applyNumberFormat="1" applyFont="1"/>
    <xf numFmtId="10" fontId="0" fillId="0" borderId="0" xfId="0" applyNumberFormat="1"/>
    <xf numFmtId="164" fontId="3" fillId="2" borderId="0" xfId="1" applyNumberFormat="1" applyFont="1" applyFill="1" applyAlignment="1">
      <alignment horizontal="center" vertical="center"/>
    </xf>
    <xf numFmtId="164" fontId="4"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5" name="Group 14">
          <a:extLst>
            <a:ext uri="{FF2B5EF4-FFF2-40B4-BE49-F238E27FC236}">
              <a16:creationId xmlns="" xmlns:a16="http://schemas.microsoft.com/office/drawing/2014/main" id="{00000000-0008-0000-0000-000004000000}"/>
            </a:ext>
          </a:extLst>
        </xdr:cNvPr>
        <xdr:cNvGrpSpPr/>
      </xdr:nvGrpSpPr>
      <xdr:grpSpPr>
        <a:xfrm>
          <a:off x="1086179" y="422275"/>
          <a:ext cx="2813544" cy="3648075"/>
          <a:chOff x="950026" y="16903"/>
          <a:chExt cx="2220686" cy="3236845"/>
        </a:xfrm>
      </xdr:grpSpPr>
      <xdr:sp macro="" textlink="">
        <xdr:nvSpPr>
          <xdr:cNvPr id="16" name="Rounded Rectangle 15">
            <a:extLst>
              <a:ext uri="{FF2B5EF4-FFF2-40B4-BE49-F238E27FC236}">
                <a16:creationId xmlns="" xmlns:a16="http://schemas.microsoft.com/office/drawing/2014/main"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17" name="Rounded Rectangle 16">
            <a:extLst>
              <a:ext uri="{FF2B5EF4-FFF2-40B4-BE49-F238E27FC236}">
                <a16:creationId xmlns="" xmlns:a16="http://schemas.microsoft.com/office/drawing/2014/main"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18" name="Rounded Rectangle 17">
            <a:extLst>
              <a:ext uri="{FF2B5EF4-FFF2-40B4-BE49-F238E27FC236}">
                <a16:creationId xmlns="" xmlns:a16="http://schemas.microsoft.com/office/drawing/2014/main"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19" name="Straight Arrow Connector 18">
            <a:extLst>
              <a:ext uri="{FF2B5EF4-FFF2-40B4-BE49-F238E27FC236}">
                <a16:creationId xmlns="" xmlns:a16="http://schemas.microsoft.com/office/drawing/2014/main"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 xmlns:a16="http://schemas.microsoft.com/office/drawing/2014/main" id="{00000000-0008-0000-0000-00000B000000}"/>
              </a:ext>
            </a:extLst>
          </xdr:cNvPr>
          <xdr:cNvCxnSpPr>
            <a:stCxn id="17"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Rounded Rectangle 20">
            <a:extLst>
              <a:ext uri="{FF2B5EF4-FFF2-40B4-BE49-F238E27FC236}">
                <a16:creationId xmlns="" xmlns:a16="http://schemas.microsoft.com/office/drawing/2014/main"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2" name="Straight Arrow Connector 21">
            <a:extLst>
              <a:ext uri="{FF2B5EF4-FFF2-40B4-BE49-F238E27FC236}">
                <a16:creationId xmlns="" xmlns:a16="http://schemas.microsoft.com/office/drawing/2014/main" id="{00000000-0008-0000-0000-00000E000000}"/>
              </a:ext>
            </a:extLst>
          </xdr:cNvPr>
          <xdr:cNvCxnSpPr>
            <a:stCxn id="18" idx="2"/>
            <a:endCxn id="21"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7"/>
    </row>
    <row r="7" spans="1:1" x14ac:dyDescent="0.3">
      <c r="A7" s="7"/>
    </row>
    <row r="12" spans="1:1" x14ac:dyDescent="0.3">
      <c r="A12" s="7"/>
    </row>
    <row r="17" spans="1:2" x14ac:dyDescent="0.3">
      <c r="A17" s="7"/>
    </row>
    <row r="22" spans="1:2" x14ac:dyDescent="0.3">
      <c r="A22" s="7"/>
    </row>
    <row r="26" spans="1:2" x14ac:dyDescent="0.3">
      <c r="A26" s="7"/>
    </row>
    <row r="27" spans="1:2" ht="15.5" x14ac:dyDescent="0.3">
      <c r="A27" s="110" t="s">
        <v>153</v>
      </c>
    </row>
    <row r="28" spans="1:2" ht="15.5" x14ac:dyDescent="0.3">
      <c r="A28" s="110"/>
    </row>
    <row r="29" spans="1:2" ht="15.5" x14ac:dyDescent="0.3">
      <c r="A29" s="110" t="s">
        <v>154</v>
      </c>
    </row>
    <row r="30" spans="1:2" ht="15.5" x14ac:dyDescent="0.3">
      <c r="A30" s="110"/>
    </row>
    <row r="31" spans="1:2" ht="15.5" x14ac:dyDescent="0.3">
      <c r="A31" s="110" t="s">
        <v>155</v>
      </c>
    </row>
    <row r="32" spans="1:2" ht="15.5" x14ac:dyDescent="0.3">
      <c r="A32" s="110"/>
      <c r="B32" t="s">
        <v>156</v>
      </c>
    </row>
    <row r="33" spans="1:3" ht="15.5" x14ac:dyDescent="0.3">
      <c r="A33" s="110"/>
    </row>
    <row r="34" spans="1:3" ht="15.5" x14ac:dyDescent="0.3">
      <c r="A34" s="111" t="s">
        <v>123</v>
      </c>
    </row>
    <row r="35" spans="1:3" ht="15.5" x14ac:dyDescent="0.3">
      <c r="B35" s="112" t="s">
        <v>135</v>
      </c>
    </row>
    <row r="36" spans="1:3" ht="15.5" x14ac:dyDescent="0.3">
      <c r="B36" s="112" t="s">
        <v>136</v>
      </c>
    </row>
    <row r="37" spans="1:3" ht="15.5" x14ac:dyDescent="0.3">
      <c r="B37" s="112" t="s">
        <v>137</v>
      </c>
    </row>
    <row r="38" spans="1:3" ht="15.5" x14ac:dyDescent="0.3">
      <c r="B38" s="112" t="s">
        <v>157</v>
      </c>
    </row>
    <row r="39" spans="1:3" ht="15.5" x14ac:dyDescent="0.3">
      <c r="B39" s="112" t="s">
        <v>138</v>
      </c>
    </row>
    <row r="40" spans="1:3" ht="15.5" x14ac:dyDescent="0.3">
      <c r="A40" s="112"/>
    </row>
    <row r="41" spans="1:3" ht="15.5" x14ac:dyDescent="0.3">
      <c r="B41" s="113" t="s">
        <v>139</v>
      </c>
      <c r="C41" s="114"/>
    </row>
    <row r="42" spans="1:3" ht="15.5" x14ac:dyDescent="0.3">
      <c r="B42" s="113" t="s">
        <v>140</v>
      </c>
      <c r="C42" s="114"/>
    </row>
    <row r="43" spans="1:3" ht="15.5" x14ac:dyDescent="0.3">
      <c r="A43" s="112"/>
    </row>
    <row r="44" spans="1:3" ht="15.5" x14ac:dyDescent="0.3">
      <c r="A44" s="111" t="s">
        <v>158</v>
      </c>
    </row>
    <row r="45" spans="1:3" ht="15.5" x14ac:dyDescent="0.3">
      <c r="A45" s="111"/>
    </row>
    <row r="46" spans="1:3" ht="15.5" x14ac:dyDescent="0.3">
      <c r="B46" s="115" t="s">
        <v>141</v>
      </c>
    </row>
    <row r="47" spans="1:3" ht="15.5" x14ac:dyDescent="0.3">
      <c r="B47" s="115" t="s">
        <v>142</v>
      </c>
    </row>
    <row r="48" spans="1:3" ht="15.5" x14ac:dyDescent="0.3">
      <c r="B48" s="115" t="s">
        <v>143</v>
      </c>
    </row>
    <row r="49" spans="1:3" ht="15.5" x14ac:dyDescent="0.3">
      <c r="B49" s="115" t="s">
        <v>144</v>
      </c>
    </row>
    <row r="50" spans="1:3" ht="15.5" x14ac:dyDescent="0.3">
      <c r="B50" s="115" t="s">
        <v>159</v>
      </c>
    </row>
    <row r="51" spans="1:3" ht="15.5" x14ac:dyDescent="0.3">
      <c r="B51" s="115"/>
    </row>
    <row r="52" spans="1:3" ht="15.5" x14ac:dyDescent="0.3">
      <c r="B52" s="116" t="s">
        <v>145</v>
      </c>
      <c r="C52" s="114"/>
    </row>
    <row r="53" spans="1:3" ht="15.5" x14ac:dyDescent="0.3">
      <c r="B53" s="116" t="s">
        <v>146</v>
      </c>
      <c r="C53" s="114"/>
    </row>
    <row r="54" spans="1:3" ht="15.5" x14ac:dyDescent="0.3">
      <c r="B54" s="116" t="s">
        <v>147</v>
      </c>
      <c r="C54" s="114"/>
    </row>
    <row r="55" spans="1:3" ht="15.5" x14ac:dyDescent="0.3">
      <c r="A55" s="112"/>
    </row>
    <row r="56" spans="1:3" ht="15.5" x14ac:dyDescent="0.3">
      <c r="A56" s="110" t="s">
        <v>160</v>
      </c>
    </row>
    <row r="57" spans="1:3" ht="15.5" x14ac:dyDescent="0.3">
      <c r="A57" s="110"/>
    </row>
    <row r="58" spans="1:3" ht="15.5" x14ac:dyDescent="0.3">
      <c r="A58" s="117" t="s">
        <v>161</v>
      </c>
    </row>
    <row r="59" spans="1:3" ht="15.5" x14ac:dyDescent="0.3">
      <c r="A59" s="117" t="s">
        <v>162</v>
      </c>
    </row>
    <row r="60" spans="1:3" ht="15.5" x14ac:dyDescent="0.3">
      <c r="A60" s="117" t="s">
        <v>163</v>
      </c>
    </row>
    <row r="61" spans="1:3" ht="15.5" x14ac:dyDescent="0.3">
      <c r="A61" s="117" t="s">
        <v>148</v>
      </c>
    </row>
    <row r="62" spans="1:3" ht="15.5" x14ac:dyDescent="0.3">
      <c r="A62" s="117" t="s">
        <v>149</v>
      </c>
    </row>
    <row r="63" spans="1:3" ht="15.5" x14ac:dyDescent="0.3">
      <c r="A63" s="117"/>
    </row>
    <row r="64" spans="1:3" ht="15.5" x14ac:dyDescent="0.3">
      <c r="B64" s="112" t="s">
        <v>150</v>
      </c>
    </row>
    <row r="65" spans="2:2" ht="15.5" x14ac:dyDescent="0.3">
      <c r="B65" s="112" t="s">
        <v>151</v>
      </c>
    </row>
    <row r="66" spans="2:2" ht="15.5" x14ac:dyDescent="0.3">
      <c r="B66" s="112" t="s">
        <v>152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49"/>
  <sheetViews>
    <sheetView workbookViewId="0"/>
  </sheetViews>
  <sheetFormatPr defaultColWidth="0" defaultRowHeight="14" zeroHeight="1" x14ac:dyDescent="0.3"/>
  <cols>
    <col min="1" max="1" width="64" bestFit="1" customWidth="1"/>
    <col min="2" max="2" width="10.08203125" style="19" bestFit="1" customWidth="1"/>
    <col min="3" max="5" width="9" style="19" customWidth="1"/>
    <col min="6" max="6" width="9.25" style="19" bestFit="1" customWidth="1"/>
    <col min="7" max="7" width="8.58203125" customWidth="1"/>
    <col min="8" max="8" width="5.08203125" customWidth="1"/>
    <col min="9" max="16" width="9" customWidth="1"/>
    <col min="17" max="16384" width="9" hidden="1"/>
  </cols>
  <sheetData>
    <row r="1" spans="1:13" s="1" customFormat="1" ht="20" x14ac:dyDescent="0.3">
      <c r="A1" s="8" t="s">
        <v>0</v>
      </c>
      <c r="B1" s="120" t="s">
        <v>1</v>
      </c>
      <c r="C1" s="120"/>
      <c r="D1" s="120"/>
      <c r="E1" s="120"/>
      <c r="F1" s="120"/>
      <c r="I1" s="120" t="s">
        <v>165</v>
      </c>
      <c r="J1" s="120"/>
      <c r="K1" s="120"/>
      <c r="L1" s="120"/>
      <c r="M1" s="120"/>
    </row>
    <row r="2" spans="1:13" s="1" customFormat="1" ht="14.5" thickBot="1" x14ac:dyDescent="0.35">
      <c r="A2" s="9"/>
      <c r="B2" s="10"/>
      <c r="C2" s="10"/>
      <c r="D2" s="10"/>
      <c r="E2" s="10"/>
      <c r="F2" s="10"/>
    </row>
    <row r="3" spans="1:13" s="1" customFormat="1" ht="14.5" thickBot="1" x14ac:dyDescent="0.35">
      <c r="A3" s="11" t="s">
        <v>2</v>
      </c>
      <c r="B3" s="12" t="s">
        <v>3</v>
      </c>
      <c r="C3" s="12" t="s">
        <v>4</v>
      </c>
      <c r="D3" s="12" t="s">
        <v>5</v>
      </c>
      <c r="E3" s="12" t="s">
        <v>6</v>
      </c>
      <c r="F3" s="13" t="s">
        <v>7</v>
      </c>
      <c r="H3" s="14"/>
      <c r="I3" s="12" t="s">
        <v>3</v>
      </c>
      <c r="J3" s="12" t="s">
        <v>4</v>
      </c>
      <c r="K3" s="12" t="s">
        <v>5</v>
      </c>
      <c r="L3" s="12" t="s">
        <v>6</v>
      </c>
      <c r="M3" s="13" t="s">
        <v>7</v>
      </c>
    </row>
    <row r="4" spans="1:13" s="1" customFormat="1" x14ac:dyDescent="0.3">
      <c r="A4" s="15" t="s">
        <v>8</v>
      </c>
      <c r="B4" s="2">
        <f>PAYG!B10</f>
        <v>0.88250000000000006</v>
      </c>
      <c r="C4" s="2">
        <f>PAYG!C10</f>
        <v>0.88270000000000015</v>
      </c>
      <c r="D4" s="2">
        <f>PAYG!D10</f>
        <v>0.9050999999999999</v>
      </c>
      <c r="E4" s="2">
        <f>PAYG!E10</f>
        <v>0.9284</v>
      </c>
      <c r="F4" s="2">
        <f>PAYG!F10</f>
        <v>0.9284</v>
      </c>
      <c r="I4" s="2">
        <f>PAYG!I10</f>
        <v>0.88076625434720468</v>
      </c>
      <c r="J4" s="2">
        <f>PAYG!J10</f>
        <v>0.88118379819621928</v>
      </c>
      <c r="K4" s="2">
        <f>PAYG!K10</f>
        <v>0.90612746099257624</v>
      </c>
      <c r="L4" s="2">
        <f>PAYG!L10</f>
        <v>0.92909472947609761</v>
      </c>
      <c r="M4" s="2">
        <f>PAYG!M10</f>
        <v>0.92916276126551556</v>
      </c>
    </row>
    <row r="5" spans="1:13" s="1" customFormat="1" x14ac:dyDescent="0.3">
      <c r="A5" s="15" t="s">
        <v>9</v>
      </c>
      <c r="B5" s="3">
        <v>0</v>
      </c>
      <c r="C5" s="4">
        <v>0</v>
      </c>
      <c r="D5" s="4">
        <v>0</v>
      </c>
      <c r="E5" s="4">
        <v>0</v>
      </c>
      <c r="F5" s="5">
        <v>0</v>
      </c>
      <c r="I5" s="3">
        <v>0</v>
      </c>
      <c r="J5" s="4">
        <v>0</v>
      </c>
      <c r="K5" s="4">
        <v>0</v>
      </c>
      <c r="L5" s="4">
        <v>0</v>
      </c>
      <c r="M5" s="5">
        <v>0</v>
      </c>
    </row>
    <row r="6" spans="1:13" s="1" customFormat="1" x14ac:dyDescent="0.3">
      <c r="A6" s="15" t="s">
        <v>10</v>
      </c>
      <c r="B6" s="3">
        <v>0</v>
      </c>
      <c r="C6" s="4">
        <v>0</v>
      </c>
      <c r="D6" s="4">
        <v>0</v>
      </c>
      <c r="E6" s="4">
        <v>0</v>
      </c>
      <c r="F6" s="5">
        <v>0</v>
      </c>
      <c r="I6" s="3">
        <v>0</v>
      </c>
      <c r="J6" s="4">
        <v>0</v>
      </c>
      <c r="K6" s="4">
        <v>0</v>
      </c>
      <c r="L6" s="4">
        <v>0</v>
      </c>
      <c r="M6" s="5">
        <v>0</v>
      </c>
    </row>
    <row r="7" spans="1:13" s="1" customFormat="1" x14ac:dyDescent="0.3">
      <c r="A7" s="77" t="s">
        <v>112</v>
      </c>
      <c r="B7" s="3">
        <v>0</v>
      </c>
      <c r="C7" s="4">
        <v>0</v>
      </c>
      <c r="D7" s="4">
        <v>0</v>
      </c>
      <c r="E7" s="4">
        <v>0</v>
      </c>
      <c r="F7" s="5">
        <v>0</v>
      </c>
      <c r="I7" s="3">
        <v>9.2999999999999992E-3</v>
      </c>
      <c r="J7" s="3">
        <v>9.2999999999999992E-3</v>
      </c>
      <c r="K7" s="3">
        <v>9.2999999999999992E-3</v>
      </c>
      <c r="L7" s="3">
        <v>9.2999999999999992E-3</v>
      </c>
      <c r="M7" s="3">
        <v>9.2999999999999992E-3</v>
      </c>
    </row>
    <row r="8" spans="1:13" s="1" customFormat="1" ht="14.5" thickBot="1" x14ac:dyDescent="0.35">
      <c r="A8" s="16" t="s">
        <v>11</v>
      </c>
      <c r="B8" s="17">
        <f>SUM(B4:B7)</f>
        <v>0.88250000000000006</v>
      </c>
      <c r="C8" s="17">
        <f t="shared" ref="C8:F8" si="0">SUM(C4:C7)</f>
        <v>0.88270000000000015</v>
      </c>
      <c r="D8" s="17">
        <f t="shared" si="0"/>
        <v>0.9050999999999999</v>
      </c>
      <c r="E8" s="17">
        <f t="shared" si="0"/>
        <v>0.9284</v>
      </c>
      <c r="F8" s="17">
        <f t="shared" si="0"/>
        <v>0.9284</v>
      </c>
      <c r="I8" s="17">
        <f>SUM(I4:I7)</f>
        <v>0.89006625434720466</v>
      </c>
      <c r="J8" s="17">
        <f t="shared" ref="J8:M8" si="1">SUM(J4:J7)</f>
        <v>0.89048379819621926</v>
      </c>
      <c r="K8" s="17">
        <f t="shared" si="1"/>
        <v>0.91542746099257621</v>
      </c>
      <c r="L8" s="17">
        <f t="shared" si="1"/>
        <v>0.93839472947609759</v>
      </c>
      <c r="M8" s="17">
        <f t="shared" si="1"/>
        <v>0.93846276126551553</v>
      </c>
    </row>
    <row r="9" spans="1:13" s="1" customFormat="1" ht="14.5" thickBot="1" x14ac:dyDescent="0.35">
      <c r="A9" s="18"/>
      <c r="B9" s="10"/>
      <c r="C9" s="10"/>
      <c r="I9" s="10"/>
      <c r="J9" s="10"/>
    </row>
    <row r="10" spans="1:13" s="1" customFormat="1" ht="14.5" thickBot="1" x14ac:dyDescent="0.35">
      <c r="A10" s="11" t="s">
        <v>12</v>
      </c>
      <c r="B10" s="12" t="s">
        <v>3</v>
      </c>
      <c r="C10" s="12" t="s">
        <v>4</v>
      </c>
      <c r="D10" s="12" t="s">
        <v>5</v>
      </c>
      <c r="E10" s="12" t="s">
        <v>6</v>
      </c>
      <c r="F10" s="13" t="s">
        <v>7</v>
      </c>
      <c r="I10" s="12" t="s">
        <v>3</v>
      </c>
      <c r="J10" s="12" t="s">
        <v>4</v>
      </c>
      <c r="K10" s="12" t="s">
        <v>5</v>
      </c>
      <c r="L10" s="12" t="s">
        <v>6</v>
      </c>
      <c r="M10" s="13" t="s">
        <v>7</v>
      </c>
    </row>
    <row r="11" spans="1:13" s="1" customFormat="1" x14ac:dyDescent="0.3">
      <c r="A11" s="15" t="s">
        <v>13</v>
      </c>
      <c r="B11" s="2">
        <f>PAYG!B19</f>
        <v>0.53673002799697278</v>
      </c>
      <c r="C11" s="2">
        <f>PAYG!C19</f>
        <v>0.49583516011771867</v>
      </c>
      <c r="D11" s="2">
        <f>PAYG!D19</f>
        <v>0.50220941303447486</v>
      </c>
      <c r="E11" s="2">
        <f>PAYG!E19</f>
        <v>0.53726909302765347</v>
      </c>
      <c r="F11" s="2">
        <f>PAYG!F19</f>
        <v>0.5885063307091668</v>
      </c>
      <c r="I11" s="2">
        <f>PAYG!I19</f>
        <v>0.57047432675571585</v>
      </c>
      <c r="J11" s="2">
        <f>PAYG!J19</f>
        <v>0.54321229370129775</v>
      </c>
      <c r="K11" s="2">
        <f>PAYG!K19</f>
        <v>0.55550674725499727</v>
      </c>
      <c r="L11" s="2">
        <f>PAYG!L19</f>
        <v>0.5877586634709786</v>
      </c>
      <c r="M11" s="2">
        <f>PAYG!M19</f>
        <v>0.61731391509766054</v>
      </c>
    </row>
    <row r="12" spans="1:13" s="1" customFormat="1" x14ac:dyDescent="0.3">
      <c r="A12" s="15" t="s">
        <v>14</v>
      </c>
      <c r="B12" s="3">
        <v>0</v>
      </c>
      <c r="C12" s="4">
        <v>0</v>
      </c>
      <c r="D12" s="4">
        <v>0</v>
      </c>
      <c r="E12" s="4">
        <v>0</v>
      </c>
      <c r="F12" s="5">
        <v>0</v>
      </c>
      <c r="I12" s="3">
        <v>0</v>
      </c>
      <c r="J12" s="4">
        <v>0</v>
      </c>
      <c r="K12" s="4">
        <v>0</v>
      </c>
      <c r="L12" s="4">
        <v>0</v>
      </c>
      <c r="M12" s="5">
        <v>0</v>
      </c>
    </row>
    <row r="13" spans="1:13" s="1" customFormat="1" x14ac:dyDescent="0.3">
      <c r="A13" s="15" t="s">
        <v>15</v>
      </c>
      <c r="B13" s="3">
        <v>0</v>
      </c>
      <c r="C13" s="4">
        <v>0</v>
      </c>
      <c r="D13" s="4">
        <v>0</v>
      </c>
      <c r="E13" s="4">
        <v>0</v>
      </c>
      <c r="F13" s="5">
        <v>0</v>
      </c>
      <c r="I13" s="3">
        <v>0</v>
      </c>
      <c r="J13" s="4">
        <v>0</v>
      </c>
      <c r="K13" s="4">
        <v>0</v>
      </c>
      <c r="L13" s="4">
        <v>0</v>
      </c>
      <c r="M13" s="5">
        <v>0</v>
      </c>
    </row>
    <row r="14" spans="1:13" s="1" customFormat="1" x14ac:dyDescent="0.3">
      <c r="A14" s="77" t="s">
        <v>113</v>
      </c>
      <c r="B14" s="3">
        <v>0</v>
      </c>
      <c r="C14" s="4">
        <v>0</v>
      </c>
      <c r="D14" s="4">
        <v>0</v>
      </c>
      <c r="E14" s="4">
        <v>0</v>
      </c>
      <c r="F14" s="5">
        <v>0</v>
      </c>
      <c r="I14" s="3">
        <v>9.2999999999999992E-3</v>
      </c>
      <c r="J14" s="3">
        <v>9.2999999999999992E-3</v>
      </c>
      <c r="K14" s="3">
        <v>9.2999999999999992E-3</v>
      </c>
      <c r="L14" s="3">
        <v>9.2999999999999992E-3</v>
      </c>
      <c r="M14" s="3">
        <v>9.2999999999999992E-3</v>
      </c>
    </row>
    <row r="15" spans="1:13" s="1" customFormat="1" ht="14.5" thickBot="1" x14ac:dyDescent="0.35">
      <c r="A15" s="16" t="s">
        <v>16</v>
      </c>
      <c r="B15" s="17">
        <f>SUM(B11:B14)</f>
        <v>0.53673002799697278</v>
      </c>
      <c r="C15" s="17">
        <f t="shared" ref="C15:F15" si="2">SUM(C11:C14)</f>
        <v>0.49583516011771867</v>
      </c>
      <c r="D15" s="17">
        <f t="shared" si="2"/>
        <v>0.50220941303447486</v>
      </c>
      <c r="E15" s="17">
        <f t="shared" si="2"/>
        <v>0.53726909302765347</v>
      </c>
      <c r="F15" s="17">
        <f t="shared" si="2"/>
        <v>0.5885063307091668</v>
      </c>
      <c r="I15" s="17">
        <f>SUM(I11:I14)</f>
        <v>0.57977432675571583</v>
      </c>
      <c r="J15" s="17">
        <f t="shared" ref="J15" si="3">SUM(J11:J14)</f>
        <v>0.55251229370129773</v>
      </c>
      <c r="K15" s="17">
        <f t="shared" ref="K15" si="4">SUM(K11:K14)</f>
        <v>0.56480674725499724</v>
      </c>
      <c r="L15" s="17">
        <f t="shared" ref="L15" si="5">SUM(L11:L14)</f>
        <v>0.59705866347097858</v>
      </c>
      <c r="M15" s="17">
        <f t="shared" ref="M15" si="6">SUM(M11:M14)</f>
        <v>0.62661391509766051</v>
      </c>
    </row>
    <row r="16" spans="1:13" s="1" customFormat="1" ht="14.5" thickBot="1" x14ac:dyDescent="0.35">
      <c r="A16" s="18"/>
      <c r="B16" s="10"/>
      <c r="C16" s="10"/>
      <c r="I16" s="10"/>
      <c r="J16" s="10"/>
    </row>
    <row r="17" spans="1:14" s="1" customFormat="1" ht="14.5" thickBot="1" x14ac:dyDescent="0.35">
      <c r="A17" s="11" t="s">
        <v>17</v>
      </c>
      <c r="B17" s="12" t="s">
        <v>3</v>
      </c>
      <c r="C17" s="12" t="s">
        <v>4</v>
      </c>
      <c r="D17" s="12" t="s">
        <v>5</v>
      </c>
      <c r="E17" s="12" t="s">
        <v>6</v>
      </c>
      <c r="F17" s="13" t="s">
        <v>7</v>
      </c>
      <c r="I17" s="12" t="s">
        <v>3</v>
      </c>
      <c r="J17" s="12" t="s">
        <v>4</v>
      </c>
      <c r="K17" s="12" t="s">
        <v>5</v>
      </c>
      <c r="L17" s="12" t="s">
        <v>6</v>
      </c>
      <c r="M17" s="13" t="s">
        <v>7</v>
      </c>
    </row>
    <row r="18" spans="1:14" s="1" customFormat="1" x14ac:dyDescent="0.3">
      <c r="A18" s="15" t="s">
        <v>18</v>
      </c>
      <c r="B18" s="2">
        <f>PAYG!B28</f>
        <v>0.45723632928593932</v>
      </c>
      <c r="C18" s="2">
        <f>PAYG!C28</f>
        <v>0.39373917419799442</v>
      </c>
      <c r="D18" s="2">
        <f>PAYG!D28</f>
        <v>0.34635471007241697</v>
      </c>
      <c r="E18" s="2">
        <f>PAYG!E28</f>
        <v>0.26746016346439633</v>
      </c>
      <c r="F18" s="2">
        <f>PAYG!F28</f>
        <v>0.32700180961261066</v>
      </c>
      <c r="I18" s="2">
        <f>PAYG!I28</f>
        <v>0.48587006157123835</v>
      </c>
      <c r="J18" s="2">
        <f>PAYG!J28</f>
        <v>0.43015463084500855</v>
      </c>
      <c r="K18" s="2">
        <f>PAYG!K28</f>
        <v>0.37732911366584199</v>
      </c>
      <c r="L18" s="2">
        <f>PAYG!L28</f>
        <v>0.28838943337746492</v>
      </c>
      <c r="M18" s="2">
        <f>PAYG!M28</f>
        <v>0.35496474241800757</v>
      </c>
    </row>
    <row r="19" spans="1:14" s="1" customFormat="1" x14ac:dyDescent="0.3">
      <c r="A19" s="15" t="s">
        <v>19</v>
      </c>
      <c r="B19" s="3">
        <v>0</v>
      </c>
      <c r="C19" s="4">
        <v>0</v>
      </c>
      <c r="D19" s="4">
        <v>0</v>
      </c>
      <c r="E19" s="4">
        <v>0</v>
      </c>
      <c r="F19" s="5">
        <v>0</v>
      </c>
      <c r="I19" s="3">
        <v>0</v>
      </c>
      <c r="J19" s="4">
        <v>0</v>
      </c>
      <c r="K19" s="4">
        <v>0</v>
      </c>
      <c r="L19" s="4">
        <v>0</v>
      </c>
      <c r="M19" s="5">
        <v>0</v>
      </c>
    </row>
    <row r="20" spans="1:14" s="1" customFormat="1" x14ac:dyDescent="0.3">
      <c r="A20" s="15" t="s">
        <v>20</v>
      </c>
      <c r="B20" s="3">
        <v>0</v>
      </c>
      <c r="C20" s="4">
        <v>0</v>
      </c>
      <c r="D20" s="4">
        <v>0</v>
      </c>
      <c r="E20" s="4">
        <v>0</v>
      </c>
      <c r="F20" s="5">
        <v>0</v>
      </c>
      <c r="I20" s="3">
        <v>0</v>
      </c>
      <c r="J20" s="4">
        <v>0</v>
      </c>
      <c r="K20" s="4">
        <v>0</v>
      </c>
      <c r="L20" s="4">
        <v>0</v>
      </c>
      <c r="M20" s="5">
        <v>0</v>
      </c>
    </row>
    <row r="21" spans="1:14" s="1" customFormat="1" x14ac:dyDescent="0.3">
      <c r="A21" s="77" t="s">
        <v>114</v>
      </c>
      <c r="B21" s="3">
        <v>0</v>
      </c>
      <c r="C21" s="4">
        <v>0</v>
      </c>
      <c r="D21" s="4">
        <v>0</v>
      </c>
      <c r="E21" s="4">
        <v>0</v>
      </c>
      <c r="F21" s="5">
        <v>0</v>
      </c>
      <c r="I21" s="3">
        <v>9.2999999999999992E-3</v>
      </c>
      <c r="J21" s="3">
        <v>9.2999999999999992E-3</v>
      </c>
      <c r="K21" s="3">
        <v>9.2999999999999992E-3</v>
      </c>
      <c r="L21" s="3">
        <v>9.2999999999999992E-3</v>
      </c>
      <c r="M21" s="3">
        <v>9.2999999999999992E-3</v>
      </c>
    </row>
    <row r="22" spans="1:14" s="1" customFormat="1" ht="14.5" thickBot="1" x14ac:dyDescent="0.35">
      <c r="A22" s="16" t="s">
        <v>21</v>
      </c>
      <c r="B22" s="17">
        <f>SUM(B18:B21)</f>
        <v>0.45723632928593932</v>
      </c>
      <c r="C22" s="17">
        <f t="shared" ref="C22:F22" si="7">SUM(C18:C21)</f>
        <v>0.39373917419799442</v>
      </c>
      <c r="D22" s="17">
        <f t="shared" si="7"/>
        <v>0.34635471007241697</v>
      </c>
      <c r="E22" s="17">
        <f t="shared" si="7"/>
        <v>0.26746016346439633</v>
      </c>
      <c r="F22" s="17">
        <f t="shared" si="7"/>
        <v>0.32700180961261066</v>
      </c>
      <c r="I22" s="17">
        <f>SUM(I18:I21)</f>
        <v>0.49517006157123833</v>
      </c>
      <c r="J22" s="17">
        <f t="shared" ref="J22" si="8">SUM(J18:J21)</f>
        <v>0.43945463084500852</v>
      </c>
      <c r="K22" s="17">
        <f t="shared" ref="K22" si="9">SUM(K18:K21)</f>
        <v>0.38662911366584196</v>
      </c>
      <c r="L22" s="17">
        <f t="shared" ref="L22" si="10">SUM(L18:L21)</f>
        <v>0.2976894333774649</v>
      </c>
      <c r="M22" s="17">
        <f t="shared" ref="M22" si="11">SUM(M18:M21)</f>
        <v>0.36426474241800755</v>
      </c>
    </row>
    <row r="23" spans="1:14" s="1" customFormat="1" ht="14.5" thickBot="1" x14ac:dyDescent="0.35">
      <c r="A23" s="18"/>
      <c r="B23" s="10"/>
      <c r="C23" s="10"/>
      <c r="I23" s="10"/>
      <c r="J23" s="10"/>
    </row>
    <row r="24" spans="1:14" s="1" customFormat="1" ht="14.5" thickBot="1" x14ac:dyDescent="0.35">
      <c r="A24" s="11" t="s">
        <v>22</v>
      </c>
      <c r="B24" s="12" t="s">
        <v>3</v>
      </c>
      <c r="C24" s="12" t="s">
        <v>4</v>
      </c>
      <c r="D24" s="12" t="s">
        <v>5</v>
      </c>
      <c r="E24" s="12" t="s">
        <v>6</v>
      </c>
      <c r="F24" s="13" t="s">
        <v>7</v>
      </c>
      <c r="I24" s="12" t="s">
        <v>3</v>
      </c>
      <c r="J24" s="12" t="s">
        <v>4</v>
      </c>
      <c r="K24" s="12" t="s">
        <v>5</v>
      </c>
      <c r="L24" s="12" t="s">
        <v>6</v>
      </c>
      <c r="M24" s="13" t="s">
        <v>7</v>
      </c>
    </row>
    <row r="25" spans="1:14" s="1" customFormat="1" x14ac:dyDescent="0.3">
      <c r="A25" s="15" t="s">
        <v>23</v>
      </c>
      <c r="B25" s="6">
        <f>PAYG!B37</f>
        <v>0.41159999999999974</v>
      </c>
      <c r="C25" s="6">
        <f>PAYG!C37</f>
        <v>0.40930000000000061</v>
      </c>
      <c r="D25" s="6">
        <f>PAYG!D37</f>
        <v>0.40769999999999984</v>
      </c>
      <c r="E25" s="6">
        <f>PAYG!E37</f>
        <v>0.40610000000000124</v>
      </c>
      <c r="F25" s="6">
        <f>PAYG!F37</f>
        <v>0.40459999999999968</v>
      </c>
      <c r="I25" s="6">
        <f>PAYG!I37</f>
        <v>0.40813705325922978</v>
      </c>
      <c r="J25" s="6">
        <f>PAYG!J37</f>
        <v>0.40875503004894581</v>
      </c>
      <c r="K25" s="6">
        <f>PAYG!K37</f>
        <v>0.40716567249681951</v>
      </c>
      <c r="L25" s="6">
        <f>PAYG!L37</f>
        <v>0.40557627210311392</v>
      </c>
      <c r="M25" s="6">
        <f>PAYG!M37</f>
        <v>0.40408687054544024</v>
      </c>
    </row>
    <row r="26" spans="1:14" s="1" customFormat="1" x14ac:dyDescent="0.3">
      <c r="A26" s="15" t="s">
        <v>24</v>
      </c>
      <c r="B26" s="3">
        <v>0</v>
      </c>
      <c r="C26" s="4">
        <v>0</v>
      </c>
      <c r="D26" s="4">
        <v>0</v>
      </c>
      <c r="E26" s="4">
        <v>0</v>
      </c>
      <c r="F26" s="5">
        <v>0</v>
      </c>
      <c r="I26" s="3">
        <v>0</v>
      </c>
      <c r="J26" s="4">
        <v>0</v>
      </c>
      <c r="K26" s="4">
        <v>0</v>
      </c>
      <c r="L26" s="4">
        <v>0</v>
      </c>
      <c r="M26" s="5">
        <v>0</v>
      </c>
    </row>
    <row r="27" spans="1:14" s="1" customFormat="1" x14ac:dyDescent="0.3">
      <c r="A27" s="15" t="s">
        <v>25</v>
      </c>
      <c r="B27" s="3">
        <v>0</v>
      </c>
      <c r="C27" s="4">
        <v>0</v>
      </c>
      <c r="D27" s="4">
        <v>0</v>
      </c>
      <c r="E27" s="4">
        <v>0</v>
      </c>
      <c r="F27" s="5">
        <v>0</v>
      </c>
      <c r="I27" s="3">
        <v>0</v>
      </c>
      <c r="J27" s="4">
        <v>0</v>
      </c>
      <c r="K27" s="4">
        <v>0</v>
      </c>
      <c r="L27" s="4">
        <v>0</v>
      </c>
      <c r="M27" s="5">
        <v>0</v>
      </c>
    </row>
    <row r="28" spans="1:14" s="1" customFormat="1" x14ac:dyDescent="0.3">
      <c r="A28" s="77" t="s">
        <v>115</v>
      </c>
      <c r="B28" s="3">
        <v>0</v>
      </c>
      <c r="C28" s="4">
        <v>0</v>
      </c>
      <c r="D28" s="4">
        <v>0</v>
      </c>
      <c r="E28" s="4">
        <v>0</v>
      </c>
      <c r="F28" s="5">
        <v>0</v>
      </c>
      <c r="I28" s="3">
        <v>9.2999999999999992E-3</v>
      </c>
      <c r="J28" s="3">
        <v>9.2999999999999992E-3</v>
      </c>
      <c r="K28" s="3">
        <v>9.2999999999999992E-3</v>
      </c>
      <c r="L28" s="3">
        <v>9.2999999999999992E-3</v>
      </c>
      <c r="M28" s="3">
        <v>9.2999999999999992E-3</v>
      </c>
    </row>
    <row r="29" spans="1:14" s="1" customFormat="1" ht="14.5" thickBot="1" x14ac:dyDescent="0.35">
      <c r="A29" s="16" t="s">
        <v>26</v>
      </c>
      <c r="B29" s="17">
        <f>SUM(B25:B28)</f>
        <v>0.41159999999999974</v>
      </c>
      <c r="C29" s="17">
        <f t="shared" ref="C29:F29" si="12">SUM(C25:C28)</f>
        <v>0.40930000000000061</v>
      </c>
      <c r="D29" s="17">
        <f t="shared" si="12"/>
        <v>0.40769999999999984</v>
      </c>
      <c r="E29" s="17">
        <f t="shared" si="12"/>
        <v>0.40610000000000124</v>
      </c>
      <c r="F29" s="17">
        <f t="shared" si="12"/>
        <v>0.40459999999999968</v>
      </c>
      <c r="I29" s="17">
        <f>SUM(I25:I28)</f>
        <v>0.41743705325922975</v>
      </c>
      <c r="J29" s="17">
        <f t="shared" ref="J29" si="13">SUM(J25:J28)</f>
        <v>0.41805503004894579</v>
      </c>
      <c r="K29" s="17">
        <f t="shared" ref="K29" si="14">SUM(K25:K28)</f>
        <v>0.41646567249681948</v>
      </c>
      <c r="L29" s="17">
        <f t="shared" ref="L29" si="15">SUM(L25:L28)</f>
        <v>0.4148762721031139</v>
      </c>
      <c r="M29" s="17">
        <f t="shared" ref="M29" si="16">SUM(M25:M28)</f>
        <v>0.41338687054544021</v>
      </c>
    </row>
    <row r="30" spans="1:14" s="1" customFormat="1" x14ac:dyDescent="0.3">
      <c r="A30" s="9"/>
    </row>
    <row r="31" spans="1:14" ht="14.5" thickBot="1" x14ac:dyDescent="0.35">
      <c r="B31"/>
      <c r="C31"/>
      <c r="D31"/>
      <c r="E31"/>
      <c r="F31"/>
    </row>
    <row r="32" spans="1:14" ht="14.5" thickBot="1" x14ac:dyDescent="0.35">
      <c r="A32" s="11" t="s">
        <v>27</v>
      </c>
      <c r="B32" s="12" t="s">
        <v>3</v>
      </c>
      <c r="C32" s="12" t="s">
        <v>4</v>
      </c>
      <c r="D32" s="12" t="s">
        <v>5</v>
      </c>
      <c r="E32" s="12" t="s">
        <v>6</v>
      </c>
      <c r="F32" s="13" t="s">
        <v>7</v>
      </c>
      <c r="G32" s="13" t="s">
        <v>121</v>
      </c>
      <c r="H32" s="1"/>
      <c r="I32" s="12" t="s">
        <v>3</v>
      </c>
      <c r="J32" s="12" t="s">
        <v>4</v>
      </c>
      <c r="K32" s="12" t="s">
        <v>5</v>
      </c>
      <c r="L32" s="12" t="s">
        <v>6</v>
      </c>
      <c r="M32" s="13" t="s">
        <v>7</v>
      </c>
      <c r="N32" s="13" t="s">
        <v>121</v>
      </c>
    </row>
    <row r="33" spans="1:14" x14ac:dyDescent="0.3">
      <c r="A33" s="15" t="s">
        <v>67</v>
      </c>
      <c r="B33" s="80">
        <f>PAYG!B7</f>
        <v>59.111018918204742</v>
      </c>
      <c r="C33" s="81">
        <f>PAYG!C7</f>
        <v>58.872331177771898</v>
      </c>
      <c r="D33" s="81">
        <f>PAYG!D7</f>
        <v>57.206489656000713</v>
      </c>
      <c r="E33" s="81">
        <f>PAYG!E7</f>
        <v>55.574462230790807</v>
      </c>
      <c r="F33" s="82">
        <f>PAYG!F7</f>
        <v>55.387490167451659</v>
      </c>
      <c r="G33" s="83">
        <f>SUM(B33:F33)</f>
        <v>286.15179215021982</v>
      </c>
      <c r="H33" s="1"/>
      <c r="I33" s="80">
        <f>PAYG!I7</f>
        <v>58.925666706477251</v>
      </c>
      <c r="J33" s="81">
        <f>PAYG!J7</f>
        <v>58.675563534359917</v>
      </c>
      <c r="K33" s="81">
        <f>PAYG!K7</f>
        <v>56.859085570053104</v>
      </c>
      <c r="L33" s="81">
        <f>PAYG!L7</f>
        <v>55.260292620041426</v>
      </c>
      <c r="M33" s="82">
        <f>PAYG!M7</f>
        <v>55.071300741944071</v>
      </c>
      <c r="N33" s="83">
        <f>SUM(I33:M33)</f>
        <v>284.79190917287576</v>
      </c>
    </row>
    <row r="34" spans="1:14" x14ac:dyDescent="0.3">
      <c r="A34" s="15" t="s">
        <v>116</v>
      </c>
      <c r="B34" s="84">
        <f>PAYG!B16</f>
        <v>258.22274644728725</v>
      </c>
      <c r="C34" s="85">
        <f>PAYG!C16</f>
        <v>276.35410542005638</v>
      </c>
      <c r="D34" s="85">
        <f>PAYG!D16</f>
        <v>270.24250389189393</v>
      </c>
      <c r="E34" s="85">
        <f>PAYG!E16</f>
        <v>250.13343754528032</v>
      </c>
      <c r="F34" s="86">
        <f>PAYG!F16</f>
        <v>226.55616988853592</v>
      </c>
      <c r="G34" s="87">
        <f t="shared" ref="G34:G36" si="17">SUM(B34:F34)</f>
        <v>1281.5089631930537</v>
      </c>
      <c r="H34" s="14"/>
      <c r="I34" s="84">
        <f>PAYG!I16</f>
        <v>260.88940410261688</v>
      </c>
      <c r="J34" s="85">
        <f>PAYG!J16</f>
        <v>270.91731623602095</v>
      </c>
      <c r="K34" s="85">
        <f>PAYG!K16</f>
        <v>263.09504434293689</v>
      </c>
      <c r="L34" s="85">
        <f>PAYG!L16</f>
        <v>246.22643162777149</v>
      </c>
      <c r="M34" s="86">
        <f>PAYG!M16</f>
        <v>232.59667108181839</v>
      </c>
      <c r="N34" s="87">
        <f t="shared" ref="N34:N36" si="18">SUM(I34:M34)</f>
        <v>1273.7248673911647</v>
      </c>
    </row>
    <row r="35" spans="1:14" x14ac:dyDescent="0.3">
      <c r="A35" s="78" t="s">
        <v>117</v>
      </c>
      <c r="B35" s="84">
        <f>PAYG!B25</f>
        <v>143.62382186884005</v>
      </c>
      <c r="C35" s="85">
        <f>PAYG!C25</f>
        <v>164.68054338320721</v>
      </c>
      <c r="D35" s="85">
        <f>PAYG!D25</f>
        <v>185.04140979643583</v>
      </c>
      <c r="E35" s="85">
        <f>PAYG!E25</f>
        <v>237.03648244109624</v>
      </c>
      <c r="F35" s="86">
        <f>PAYG!F25</f>
        <v>192.19077288339022</v>
      </c>
      <c r="G35" s="87">
        <f t="shared" si="17"/>
        <v>922.57303037296958</v>
      </c>
      <c r="H35" s="1"/>
      <c r="I35" s="84">
        <f>PAYG!I25</f>
        <v>152.15768127768507</v>
      </c>
      <c r="J35" s="85">
        <f>PAYG!J25</f>
        <v>169.97322638196036</v>
      </c>
      <c r="K35" s="85">
        <f>PAYG!K25</f>
        <v>191.83740838261818</v>
      </c>
      <c r="L35" s="85">
        <f>PAYG!L25</f>
        <v>248.35019019076137</v>
      </c>
      <c r="M35" s="86">
        <f>PAYG!M25</f>
        <v>200.06683617433802</v>
      </c>
      <c r="N35" s="87">
        <f t="shared" si="18"/>
        <v>962.38534240736305</v>
      </c>
    </row>
    <row r="36" spans="1:14" ht="14.5" thickBot="1" x14ac:dyDescent="0.35">
      <c r="A36" s="79" t="s">
        <v>75</v>
      </c>
      <c r="B36" s="88">
        <f>PAYG!B34</f>
        <v>25.195182033397401</v>
      </c>
      <c r="C36" s="89">
        <f>PAYG!C34</f>
        <v>25.0190036827378</v>
      </c>
      <c r="D36" s="89">
        <f>PAYG!D34</f>
        <v>24.871349445994298</v>
      </c>
      <c r="E36" s="89">
        <f>PAYG!E34</f>
        <v>24.7287288764126</v>
      </c>
      <c r="F36" s="90">
        <f>PAYG!F34</f>
        <v>24.589464084938751</v>
      </c>
      <c r="G36" s="91">
        <f t="shared" si="17"/>
        <v>124.40372812348086</v>
      </c>
      <c r="H36" s="1"/>
      <c r="I36" s="88">
        <f>PAYG!I34</f>
        <v>14.449879033403491</v>
      </c>
      <c r="J36" s="89">
        <f>PAYG!J34</f>
        <v>14.419992001671211</v>
      </c>
      <c r="K36" s="89">
        <f>PAYG!K34</f>
        <v>14.335183757621101</v>
      </c>
      <c r="L36" s="89">
        <f>PAYG!L34</f>
        <v>14.25326897253953</v>
      </c>
      <c r="M36" s="90">
        <f>PAYG!M34</f>
        <v>14.173279975523538</v>
      </c>
      <c r="N36" s="91">
        <f t="shared" si="18"/>
        <v>71.631603740758877</v>
      </c>
    </row>
    <row r="37" spans="1:14" ht="14.5" thickBot="1" x14ac:dyDescent="0.35">
      <c r="A37" s="15" t="s">
        <v>118</v>
      </c>
      <c r="B37" s="92">
        <f>SUM(B33:B36)</f>
        <v>486.15276926772947</v>
      </c>
      <c r="C37" s="93">
        <f t="shared" ref="C37:G37" si="19">SUM(C33:C36)</f>
        <v>524.92598366377331</v>
      </c>
      <c r="D37" s="93">
        <f t="shared" si="19"/>
        <v>537.36175279032477</v>
      </c>
      <c r="E37" s="93">
        <f t="shared" si="19"/>
        <v>567.47311109357997</v>
      </c>
      <c r="F37" s="94">
        <f t="shared" si="19"/>
        <v>498.72389702431656</v>
      </c>
      <c r="G37" s="95">
        <f t="shared" si="19"/>
        <v>2614.6375138397239</v>
      </c>
      <c r="H37" s="1"/>
      <c r="I37" s="92">
        <f>SUM(I33:I36)</f>
        <v>486.4226311201827</v>
      </c>
      <c r="J37" s="93">
        <f t="shared" ref="J37:M37" si="20">SUM(J33:J36)</f>
        <v>513.98609815401244</v>
      </c>
      <c r="K37" s="93">
        <f t="shared" si="20"/>
        <v>526.12672205322917</v>
      </c>
      <c r="L37" s="93">
        <f t="shared" si="20"/>
        <v>564.0901834111138</v>
      </c>
      <c r="M37" s="94">
        <f t="shared" si="20"/>
        <v>501.90808797362399</v>
      </c>
      <c r="N37" s="95">
        <f t="shared" ref="N37" si="21">SUM(N33:N36)</f>
        <v>2592.5337227121622</v>
      </c>
    </row>
    <row r="38" spans="1:14" ht="14.5" thickBot="1" x14ac:dyDescent="0.35">
      <c r="B38" s="96"/>
      <c r="C38" s="96"/>
      <c r="D38" s="96"/>
      <c r="E38" s="96"/>
      <c r="F38" s="96"/>
      <c r="G38" s="96"/>
      <c r="H38" s="1"/>
      <c r="I38" s="96"/>
      <c r="J38" s="96"/>
      <c r="K38" s="96"/>
      <c r="L38" s="96"/>
      <c r="M38" s="96"/>
      <c r="N38" s="96"/>
    </row>
    <row r="39" spans="1:14" ht="14.5" thickBot="1" x14ac:dyDescent="0.35">
      <c r="A39" s="11" t="s">
        <v>119</v>
      </c>
      <c r="B39" s="12" t="s">
        <v>3</v>
      </c>
      <c r="C39" s="12" t="s">
        <v>4</v>
      </c>
      <c r="D39" s="12" t="s">
        <v>5</v>
      </c>
      <c r="E39" s="12" t="s">
        <v>6</v>
      </c>
      <c r="F39" s="13" t="s">
        <v>7</v>
      </c>
      <c r="G39" s="13" t="s">
        <v>121</v>
      </c>
      <c r="H39" s="1"/>
      <c r="I39" s="12" t="s">
        <v>3</v>
      </c>
      <c r="J39" s="12" t="s">
        <v>4</v>
      </c>
      <c r="K39" s="12" t="s">
        <v>5</v>
      </c>
      <c r="L39" s="12" t="s">
        <v>6</v>
      </c>
      <c r="M39" s="13" t="s">
        <v>7</v>
      </c>
      <c r="N39" s="13" t="s">
        <v>121</v>
      </c>
    </row>
    <row r="40" spans="1:14" x14ac:dyDescent="0.3">
      <c r="A40" s="15" t="s">
        <v>67</v>
      </c>
      <c r="B40" s="80">
        <f>B33*B8</f>
        <v>52.165474195315689</v>
      </c>
      <c r="C40" s="81">
        <f t="shared" ref="C40:F40" si="22">C33*C8</f>
        <v>51.966606730619262</v>
      </c>
      <c r="D40" s="81">
        <f t="shared" si="22"/>
        <v>51.777593787646239</v>
      </c>
      <c r="E40" s="81">
        <f t="shared" si="22"/>
        <v>51.595330735066185</v>
      </c>
      <c r="F40" s="82">
        <f t="shared" si="22"/>
        <v>51.421745871462122</v>
      </c>
      <c r="G40" s="83">
        <f>SUM(B40:F40)</f>
        <v>258.92675132010947</v>
      </c>
      <c r="H40" s="1"/>
      <c r="I40" s="80">
        <f>I33*I8</f>
        <v>52.447747450345993</v>
      </c>
      <c r="J40" s="81">
        <f t="shared" ref="J40:M40" si="23">J33*J8</f>
        <v>52.249638677380396</v>
      </c>
      <c r="K40" s="81">
        <f t="shared" si="23"/>
        <v>52.050368337753341</v>
      </c>
      <c r="L40" s="81">
        <f t="shared" si="23"/>
        <v>51.855967343953765</v>
      </c>
      <c r="M40" s="82">
        <f t="shared" si="23"/>
        <v>51.682364960768467</v>
      </c>
      <c r="N40" s="83">
        <f>SUM(I40:M40)</f>
        <v>260.2860867702019</v>
      </c>
    </row>
    <row r="41" spans="1:14" x14ac:dyDescent="0.3">
      <c r="A41" s="15" t="s">
        <v>116</v>
      </c>
      <c r="B41" s="84">
        <f>B34*B15</f>
        <v>138.59590193010769</v>
      </c>
      <c r="C41" s="85">
        <f>C34*C15</f>
        <v>137.02608211014257</v>
      </c>
      <c r="D41" s="85">
        <f t="shared" ref="D41:F41" si="24">D34*D15</f>
        <v>135.71832925651483</v>
      </c>
      <c r="E41" s="85">
        <f t="shared" si="24"/>
        <v>134.38896512584196</v>
      </c>
      <c r="F41" s="86">
        <f t="shared" si="24"/>
        <v>133.32974024062489</v>
      </c>
      <c r="G41" s="87">
        <f t="shared" ref="G41:G43" si="25">SUM(B41:F41)</f>
        <v>679.059018663232</v>
      </c>
      <c r="H41" s="1"/>
      <c r="I41" s="84">
        <f>I34*I15</f>
        <v>151.25697862129459</v>
      </c>
      <c r="J41" s="85">
        <f>J34*J15</f>
        <v>149.68514779696378</v>
      </c>
      <c r="K41" s="85">
        <f t="shared" ref="K41:M41" si="26">K34*K15</f>
        <v>148.59785621424345</v>
      </c>
      <c r="L41" s="85">
        <f t="shared" si="26"/>
        <v>147.01162417890552</v>
      </c>
      <c r="M41" s="86">
        <f t="shared" si="26"/>
        <v>145.74831070526102</v>
      </c>
      <c r="N41" s="87">
        <f t="shared" ref="N41:N43" si="27">SUM(I41:M41)</f>
        <v>742.2999175166683</v>
      </c>
    </row>
    <row r="42" spans="1:14" x14ac:dyDescent="0.3">
      <c r="A42" s="78" t="s">
        <v>117</v>
      </c>
      <c r="B42" s="84">
        <f>B35*B22</f>
        <v>65.670029109326038</v>
      </c>
      <c r="C42" s="85">
        <f t="shared" ref="C42:F42" si="28">C35*C22</f>
        <v>64.841181158181001</v>
      </c>
      <c r="D42" s="85">
        <f t="shared" si="28"/>
        <v>64.089963841435832</v>
      </c>
      <c r="E42" s="85">
        <f t="shared" si="28"/>
        <v>63.397816340721107</v>
      </c>
      <c r="F42" s="86">
        <f t="shared" si="28"/>
        <v>62.846730523714868</v>
      </c>
      <c r="G42" s="87">
        <f t="shared" si="25"/>
        <v>320.84572097337889</v>
      </c>
      <c r="H42" s="1"/>
      <c r="I42" s="84">
        <f>I35*I22</f>
        <v>75.343928406808175</v>
      </c>
      <c r="J42" s="85">
        <f t="shared" ref="J42:M42" si="29">J35*J22</f>
        <v>74.695521453219456</v>
      </c>
      <c r="K42" s="85">
        <f t="shared" si="29"/>
        <v>74.169927170923827</v>
      </c>
      <c r="L42" s="85">
        <f t="shared" si="29"/>
        <v>73.931227397073386</v>
      </c>
      <c r="M42" s="86">
        <f t="shared" si="29"/>
        <v>72.877294545430956</v>
      </c>
      <c r="N42" s="87">
        <f t="shared" si="27"/>
        <v>371.01789897345577</v>
      </c>
    </row>
    <row r="43" spans="1:14" ht="14.5" thickBot="1" x14ac:dyDescent="0.35">
      <c r="A43" s="79" t="s">
        <v>75</v>
      </c>
      <c r="B43" s="88">
        <f t="shared" ref="B43:F43" si="30">B36*B29</f>
        <v>10.370336924946363</v>
      </c>
      <c r="C43" s="89">
        <f t="shared" si="30"/>
        <v>10.240278207344597</v>
      </c>
      <c r="D43" s="89">
        <f t="shared" si="30"/>
        <v>10.140049169131871</v>
      </c>
      <c r="E43" s="89">
        <f t="shared" si="30"/>
        <v>10.042336796711187</v>
      </c>
      <c r="F43" s="90">
        <f t="shared" si="30"/>
        <v>9.9488971687662104</v>
      </c>
      <c r="G43" s="91">
        <f t="shared" si="25"/>
        <v>50.741898266900222</v>
      </c>
      <c r="H43" s="1"/>
      <c r="I43" s="88">
        <f t="shared" ref="I43:M43" si="31">I36*I29</f>
        <v>6.0319149236562799</v>
      </c>
      <c r="J43" s="89">
        <f t="shared" si="31"/>
        <v>6.0283501895642164</v>
      </c>
      <c r="K43" s="89">
        <f t="shared" si="31"/>
        <v>5.9701119439831558</v>
      </c>
      <c r="L43" s="89">
        <f t="shared" si="31"/>
        <v>5.9133430966101805</v>
      </c>
      <c r="M43" s="90">
        <f t="shared" si="31"/>
        <v>5.8590478544460289</v>
      </c>
      <c r="N43" s="91">
        <f t="shared" si="27"/>
        <v>29.802768008259861</v>
      </c>
    </row>
    <row r="44" spans="1:14" ht="14.5" thickBot="1" x14ac:dyDescent="0.35">
      <c r="A44" s="15" t="s">
        <v>120</v>
      </c>
      <c r="B44" s="92">
        <f t="shared" ref="B44:G44" si="32">SUM(B40:B43)</f>
        <v>266.80174215969572</v>
      </c>
      <c r="C44" s="93">
        <f t="shared" si="32"/>
        <v>264.07414820628742</v>
      </c>
      <c r="D44" s="93">
        <f t="shared" si="32"/>
        <v>261.72593605472878</v>
      </c>
      <c r="E44" s="93">
        <f t="shared" si="32"/>
        <v>259.42444899834044</v>
      </c>
      <c r="F44" s="94">
        <f t="shared" si="32"/>
        <v>257.54711380456808</v>
      </c>
      <c r="G44" s="95">
        <f t="shared" si="32"/>
        <v>1309.5733892236206</v>
      </c>
      <c r="H44" s="1"/>
      <c r="I44" s="92">
        <f t="shared" ref="I44:N44" si="33">SUM(I40:I43)</f>
        <v>285.08056940210503</v>
      </c>
      <c r="J44" s="93">
        <f t="shared" si="33"/>
        <v>282.65865811712786</v>
      </c>
      <c r="K44" s="93">
        <f t="shared" si="33"/>
        <v>280.78826366690379</v>
      </c>
      <c r="L44" s="93">
        <f t="shared" si="33"/>
        <v>278.71216201654283</v>
      </c>
      <c r="M44" s="94">
        <f t="shared" si="33"/>
        <v>276.16701806590646</v>
      </c>
      <c r="N44" s="95">
        <f t="shared" si="33"/>
        <v>1403.4066712685858</v>
      </c>
    </row>
    <row r="45" spans="1:14" ht="14.5" thickBot="1" x14ac:dyDescent="0.35">
      <c r="B45"/>
      <c r="C45"/>
      <c r="D45"/>
      <c r="E45"/>
      <c r="F45"/>
      <c r="H45" s="1"/>
    </row>
    <row r="46" spans="1:14" ht="14.5" thickBot="1" x14ac:dyDescent="0.35">
      <c r="B46" s="12" t="s">
        <v>3</v>
      </c>
      <c r="C46" s="12" t="s">
        <v>4</v>
      </c>
      <c r="D46" s="12" t="s">
        <v>5</v>
      </c>
      <c r="E46" s="12" t="s">
        <v>6</v>
      </c>
      <c r="F46" s="13" t="s">
        <v>7</v>
      </c>
      <c r="G46" s="13" t="s">
        <v>121</v>
      </c>
      <c r="H46" s="1"/>
      <c r="I46" s="12" t="s">
        <v>3</v>
      </c>
      <c r="J46" s="12" t="s">
        <v>4</v>
      </c>
      <c r="K46" s="12" t="s">
        <v>5</v>
      </c>
      <c r="L46" s="12" t="s">
        <v>6</v>
      </c>
      <c r="M46" s="13" t="s">
        <v>7</v>
      </c>
      <c r="N46" s="13" t="s">
        <v>121</v>
      </c>
    </row>
    <row r="47" spans="1:14" ht="14.5" thickBot="1" x14ac:dyDescent="0.35">
      <c r="A47" s="11" t="s">
        <v>28</v>
      </c>
      <c r="B47" s="97">
        <f t="shared" ref="B47:G47" si="34">B44/B37</f>
        <v>0.54880226757026906</v>
      </c>
      <c r="C47" s="98">
        <f t="shared" si="34"/>
        <v>0.5030693020055047</v>
      </c>
      <c r="D47" s="98">
        <f t="shared" si="34"/>
        <v>0.48705724718158833</v>
      </c>
      <c r="E47" s="98">
        <f t="shared" si="34"/>
        <v>0.45715725366864063</v>
      </c>
      <c r="F47" s="100">
        <f t="shared" si="34"/>
        <v>0.51641221794513437</v>
      </c>
      <c r="G47" s="99">
        <f t="shared" si="34"/>
        <v>0.50086231161750894</v>
      </c>
      <c r="H47" s="1"/>
      <c r="I47" s="97">
        <f t="shared" ref="I47:N47" si="35">I44/I37</f>
        <v>0.58607587551095841</v>
      </c>
      <c r="J47" s="98">
        <f t="shared" si="35"/>
        <v>0.54993444206428932</v>
      </c>
      <c r="K47" s="98">
        <f t="shared" si="35"/>
        <v>0.53368941720184271</v>
      </c>
      <c r="L47" s="98">
        <f t="shared" si="35"/>
        <v>0.4940914949647599</v>
      </c>
      <c r="M47" s="100">
        <f t="shared" si="35"/>
        <v>0.55023424543901645</v>
      </c>
      <c r="N47" s="99">
        <f t="shared" si="35"/>
        <v>0.54132629364620999</v>
      </c>
    </row>
    <row r="48" spans="1:14" x14ac:dyDescent="0.3"/>
    <row r="49"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4.58203125" customWidth="1"/>
    <col min="2" max="2" width="25.75" customWidth="1"/>
    <col min="3" max="3" width="59" customWidth="1"/>
    <col min="4" max="4" width="3.5" customWidth="1"/>
    <col min="5" max="5" width="16.25" customWidth="1"/>
    <col min="6" max="10" width="5.83203125" customWidth="1"/>
  </cols>
  <sheetData>
    <row r="1" spans="1:10" x14ac:dyDescent="0.3">
      <c r="C1" t="s">
        <v>29</v>
      </c>
    </row>
    <row r="2" spans="1:10" x14ac:dyDescent="0.3">
      <c r="A2" t="s">
        <v>30</v>
      </c>
      <c r="B2" t="s">
        <v>31</v>
      </c>
      <c r="C2" t="s">
        <v>32</v>
      </c>
      <c r="D2" t="s">
        <v>33</v>
      </c>
      <c r="E2" t="s">
        <v>34</v>
      </c>
      <c r="F2" t="s">
        <v>3</v>
      </c>
      <c r="G2" t="s">
        <v>4</v>
      </c>
      <c r="H2" t="s">
        <v>5</v>
      </c>
      <c r="I2" t="s">
        <v>6</v>
      </c>
      <c r="J2" t="s">
        <v>7</v>
      </c>
    </row>
    <row r="4" spans="1:10" x14ac:dyDescent="0.3">
      <c r="F4" t="s">
        <v>35</v>
      </c>
      <c r="G4" t="s">
        <v>35</v>
      </c>
      <c r="H4" t="s">
        <v>35</v>
      </c>
      <c r="I4" t="s">
        <v>35</v>
      </c>
      <c r="J4" t="s">
        <v>35</v>
      </c>
    </row>
    <row r="5" spans="1:10" x14ac:dyDescent="0.3">
      <c r="F5" t="s">
        <v>166</v>
      </c>
      <c r="G5" t="s">
        <v>166</v>
      </c>
      <c r="H5" t="s">
        <v>166</v>
      </c>
      <c r="I5" t="s">
        <v>166</v>
      </c>
      <c r="J5" t="s">
        <v>166</v>
      </c>
    </row>
    <row r="6" spans="1:10" x14ac:dyDescent="0.3">
      <c r="F6" t="s">
        <v>36</v>
      </c>
      <c r="G6" t="s">
        <v>36</v>
      </c>
      <c r="H6" t="s">
        <v>36</v>
      </c>
      <c r="I6" t="s">
        <v>36</v>
      </c>
      <c r="J6" t="s">
        <v>36</v>
      </c>
    </row>
    <row r="7" spans="1:10" x14ac:dyDescent="0.3">
      <c r="A7" t="s">
        <v>37</v>
      </c>
      <c r="B7" t="s">
        <v>38</v>
      </c>
      <c r="C7" t="s">
        <v>39</v>
      </c>
      <c r="D7" t="s">
        <v>40</v>
      </c>
      <c r="E7" t="s">
        <v>35</v>
      </c>
      <c r="F7" s="69">
        <v>51.899471594150803</v>
      </c>
      <c r="G7" s="69">
        <v>51.701670970030399</v>
      </c>
      <c r="H7" s="69">
        <v>51.520334797218297</v>
      </c>
      <c r="I7" s="69">
        <v>51.340075239703303</v>
      </c>
      <c r="J7" s="69">
        <v>51.168764075336803</v>
      </c>
    </row>
    <row r="8" spans="1:10" x14ac:dyDescent="0.3">
      <c r="A8" t="s">
        <v>37</v>
      </c>
      <c r="B8" t="s">
        <v>41</v>
      </c>
      <c r="C8" t="s">
        <v>42</v>
      </c>
      <c r="D8" t="s">
        <v>40</v>
      </c>
      <c r="E8" t="s">
        <v>35</v>
      </c>
      <c r="F8" s="69">
        <v>7.0261951123264499</v>
      </c>
      <c r="G8" s="69">
        <v>6.9738925643295202</v>
      </c>
      <c r="H8" s="69">
        <v>5.3387507728348096</v>
      </c>
      <c r="I8" s="69">
        <v>3.9202173803381202</v>
      </c>
      <c r="J8" s="69">
        <v>3.9025366666072698</v>
      </c>
    </row>
    <row r="9" spans="1:10" x14ac:dyDescent="0.3">
      <c r="A9" t="s">
        <v>37</v>
      </c>
      <c r="B9" t="s">
        <v>43</v>
      </c>
      <c r="C9" t="s">
        <v>44</v>
      </c>
      <c r="D9" t="s">
        <v>40</v>
      </c>
      <c r="E9" t="s">
        <v>35</v>
      </c>
      <c r="F9" s="69">
        <v>149.57869230678199</v>
      </c>
      <c r="G9" s="69">
        <v>147.92640750003901</v>
      </c>
      <c r="H9" s="69">
        <v>146.92741146190801</v>
      </c>
      <c r="I9" s="69">
        <v>145.48989363717101</v>
      </c>
      <c r="J9" s="69">
        <v>144.36420726796999</v>
      </c>
    </row>
    <row r="10" spans="1:10" x14ac:dyDescent="0.3">
      <c r="A10" t="s">
        <v>37</v>
      </c>
      <c r="B10" t="s">
        <v>45</v>
      </c>
      <c r="C10" t="s">
        <v>46</v>
      </c>
      <c r="D10" t="s">
        <v>40</v>
      </c>
      <c r="E10" t="s">
        <v>35</v>
      </c>
      <c r="F10" s="69">
        <v>134.449218741316</v>
      </c>
      <c r="G10" s="69">
        <v>145.94610585588401</v>
      </c>
      <c r="H10" s="69">
        <v>138.69738557540299</v>
      </c>
      <c r="I10" s="69">
        <v>122.74918240657399</v>
      </c>
      <c r="J10" s="69">
        <v>110.42051103226601</v>
      </c>
    </row>
    <row r="11" spans="1:10" x14ac:dyDescent="0.3">
      <c r="A11" t="s">
        <v>37</v>
      </c>
      <c r="B11" t="s">
        <v>47</v>
      </c>
      <c r="C11" t="s">
        <v>48</v>
      </c>
      <c r="D11" t="s">
        <v>40</v>
      </c>
      <c r="E11" t="s">
        <v>35</v>
      </c>
      <c r="F11" s="69">
        <v>74.169407840659503</v>
      </c>
      <c r="G11" s="69">
        <v>73.366275137525903</v>
      </c>
      <c r="H11" s="69">
        <v>72.624847603780907</v>
      </c>
      <c r="I11" s="69">
        <v>71.870395729324301</v>
      </c>
      <c r="J11" s="69">
        <v>71.259886973992195</v>
      </c>
    </row>
    <row r="12" spans="1:10" x14ac:dyDescent="0.3">
      <c r="A12" t="s">
        <v>37</v>
      </c>
      <c r="B12" t="s">
        <v>49</v>
      </c>
      <c r="C12" t="s">
        <v>50</v>
      </c>
      <c r="D12" t="s">
        <v>40</v>
      </c>
      <c r="E12" t="s">
        <v>35</v>
      </c>
      <c r="F12" s="69">
        <v>82.032227857348502</v>
      </c>
      <c r="G12" s="69">
        <v>100.659661195491</v>
      </c>
      <c r="H12" s="69">
        <v>123.27308737794399</v>
      </c>
      <c r="I12" s="69">
        <v>180.548137708594</v>
      </c>
      <c r="J12" s="69">
        <v>132.88410909555299</v>
      </c>
    </row>
    <row r="13" spans="1:10" x14ac:dyDescent="0.3">
      <c r="A13" t="s">
        <v>37</v>
      </c>
      <c r="B13" t="s">
        <v>51</v>
      </c>
      <c r="C13" t="s">
        <v>52</v>
      </c>
      <c r="D13" t="s">
        <v>40</v>
      </c>
      <c r="E13" t="s">
        <v>35</v>
      </c>
      <c r="F13" s="69">
        <v>5.8979264702164498</v>
      </c>
      <c r="G13" s="69">
        <v>5.89417443782843</v>
      </c>
      <c r="H13" s="69">
        <v>5.8364691560611899</v>
      </c>
      <c r="I13" s="69">
        <v>5.7806893703238096</v>
      </c>
      <c r="J13" s="69">
        <v>5.7278033355906901</v>
      </c>
    </row>
    <row r="14" spans="1:10" x14ac:dyDescent="0.3">
      <c r="A14" t="s">
        <v>37</v>
      </c>
      <c r="B14" t="s">
        <v>53</v>
      </c>
      <c r="C14" t="s">
        <v>54</v>
      </c>
      <c r="D14" t="s">
        <v>40</v>
      </c>
      <c r="E14" t="s">
        <v>35</v>
      </c>
      <c r="F14" s="69">
        <v>8.5519525631870401</v>
      </c>
      <c r="G14" s="69">
        <v>8.5258175638427804</v>
      </c>
      <c r="H14" s="69">
        <v>8.4987146015599109</v>
      </c>
      <c r="I14" s="69">
        <v>8.4725796022157205</v>
      </c>
      <c r="J14" s="69">
        <v>8.4454766399328491</v>
      </c>
    </row>
    <row r="15" spans="1:10" x14ac:dyDescent="0.3">
      <c r="A15" t="s">
        <v>37</v>
      </c>
      <c r="B15" t="s">
        <v>167</v>
      </c>
      <c r="C15" t="s">
        <v>168</v>
      </c>
      <c r="D15" t="s">
        <v>40</v>
      </c>
      <c r="E15" t="s">
        <v>35</v>
      </c>
      <c r="F15" s="69">
        <v>22.243506945481101</v>
      </c>
      <c r="G15" s="69">
        <v>22.051197119902099</v>
      </c>
      <c r="H15" s="69">
        <v>21.617752694374101</v>
      </c>
      <c r="I15" s="69">
        <v>21.0906444159735</v>
      </c>
      <c r="J15" s="69">
        <v>21.2570472184176</v>
      </c>
    </row>
    <row r="16" spans="1:10" x14ac:dyDescent="0.3">
      <c r="A16" t="s">
        <v>37</v>
      </c>
      <c r="B16" t="s">
        <v>55</v>
      </c>
      <c r="C16" t="s">
        <v>56</v>
      </c>
      <c r="D16" t="s">
        <v>40</v>
      </c>
      <c r="E16" t="s">
        <v>35</v>
      </c>
      <c r="F16" s="69">
        <v>0.13900000000000001</v>
      </c>
      <c r="G16" s="69">
        <v>0.14099999999999999</v>
      </c>
      <c r="H16" s="69">
        <v>0.14199999999999999</v>
      </c>
      <c r="I16" s="69">
        <v>0.14399999999999999</v>
      </c>
      <c r="J16" s="69">
        <v>0.14599999999999999</v>
      </c>
    </row>
    <row r="17" spans="1:10" x14ac:dyDescent="0.3">
      <c r="A17" t="s">
        <v>37</v>
      </c>
      <c r="B17" t="s">
        <v>169</v>
      </c>
      <c r="C17" t="s">
        <v>170</v>
      </c>
      <c r="D17" t="s">
        <v>40</v>
      </c>
      <c r="E17" t="s">
        <v>35</v>
      </c>
      <c r="F17" s="69">
        <v>0</v>
      </c>
      <c r="G17" s="69">
        <v>0</v>
      </c>
      <c r="H17" s="69">
        <v>0</v>
      </c>
      <c r="I17" s="69">
        <v>0</v>
      </c>
      <c r="J17" s="69">
        <v>0</v>
      </c>
    </row>
    <row r="18" spans="1:10" x14ac:dyDescent="0.3">
      <c r="A18" t="s">
        <v>37</v>
      </c>
      <c r="B18" t="s">
        <v>57</v>
      </c>
      <c r="C18" t="s">
        <v>58</v>
      </c>
      <c r="D18" t="s">
        <v>40</v>
      </c>
      <c r="E18" t="s">
        <v>35</v>
      </c>
      <c r="F18" s="69">
        <v>0.75600000000000001</v>
      </c>
      <c r="G18" s="69">
        <v>0.76300000000000001</v>
      </c>
      <c r="H18" s="69">
        <v>0.77</v>
      </c>
      <c r="I18" s="69">
        <v>0.77800000000000002</v>
      </c>
      <c r="J18" s="69">
        <v>0.78500000000000003</v>
      </c>
    </row>
    <row r="19" spans="1:10" x14ac:dyDescent="0.3">
      <c r="A19" t="s">
        <v>37</v>
      </c>
      <c r="B19" t="s">
        <v>171</v>
      </c>
      <c r="C19" t="s">
        <v>172</v>
      </c>
      <c r="D19" t="s">
        <v>40</v>
      </c>
      <c r="E19" t="s">
        <v>35</v>
      </c>
      <c r="F19" s="69">
        <v>0</v>
      </c>
      <c r="G19" s="69">
        <v>0</v>
      </c>
      <c r="H19" s="69">
        <v>0</v>
      </c>
      <c r="I19" s="69">
        <v>0</v>
      </c>
      <c r="J19" s="69">
        <v>0</v>
      </c>
    </row>
    <row r="20" spans="1:10" x14ac:dyDescent="0.3">
      <c r="A20" t="s">
        <v>37</v>
      </c>
      <c r="B20" t="s">
        <v>59</v>
      </c>
      <c r="C20" t="s">
        <v>60</v>
      </c>
      <c r="D20" t="s">
        <v>40</v>
      </c>
      <c r="E20" t="s">
        <v>35</v>
      </c>
      <c r="F20" s="69">
        <v>0</v>
      </c>
      <c r="G20" s="69">
        <v>0</v>
      </c>
      <c r="H20" s="69">
        <v>0</v>
      </c>
      <c r="I20" s="69">
        <v>0</v>
      </c>
      <c r="J20" s="69">
        <v>0</v>
      </c>
    </row>
    <row r="21" spans="1:10" x14ac:dyDescent="0.3">
      <c r="A21" t="s">
        <v>37</v>
      </c>
      <c r="B21" t="s">
        <v>173</v>
      </c>
      <c r="C21" t="s">
        <v>174</v>
      </c>
      <c r="D21" t="s">
        <v>40</v>
      </c>
      <c r="E21" t="s">
        <v>35</v>
      </c>
      <c r="F21" s="69">
        <v>0</v>
      </c>
      <c r="G21" s="69">
        <v>0</v>
      </c>
      <c r="H21" s="69">
        <v>0</v>
      </c>
      <c r="I21" s="69">
        <v>0</v>
      </c>
      <c r="J21" s="69">
        <v>0</v>
      </c>
    </row>
    <row r="22" spans="1:10" x14ac:dyDescent="0.3">
      <c r="A22" t="s">
        <v>37</v>
      </c>
      <c r="B22" t="s">
        <v>61</v>
      </c>
      <c r="C22" t="s">
        <v>62</v>
      </c>
      <c r="D22" t="s">
        <v>40</v>
      </c>
      <c r="E22" t="s">
        <v>35</v>
      </c>
      <c r="F22" s="69">
        <v>0</v>
      </c>
      <c r="G22" s="69">
        <v>0</v>
      </c>
      <c r="H22" s="69">
        <v>0</v>
      </c>
      <c r="I22" s="69">
        <v>0</v>
      </c>
      <c r="J22" s="69">
        <v>0</v>
      </c>
    </row>
    <row r="23" spans="1:10" x14ac:dyDescent="0.3">
      <c r="A23" t="s">
        <v>37</v>
      </c>
      <c r="B23" t="s">
        <v>175</v>
      </c>
      <c r="C23" t="s">
        <v>176</v>
      </c>
      <c r="D23" t="s">
        <v>40</v>
      </c>
      <c r="E23" t="s">
        <v>35</v>
      </c>
      <c r="F23" s="69">
        <v>3.53395442032294</v>
      </c>
      <c r="G23" s="69">
        <v>3.5377099510565402</v>
      </c>
      <c r="H23" s="69">
        <v>3.5405265991067498</v>
      </c>
      <c r="I23" s="69">
        <v>3.5433432471569501</v>
      </c>
      <c r="J23" s="69">
        <v>3.54615989520715</v>
      </c>
    </row>
    <row r="24" spans="1:10" x14ac:dyDescent="0.3">
      <c r="A24" t="s">
        <v>37</v>
      </c>
      <c r="B24" t="s">
        <v>63</v>
      </c>
      <c r="C24" t="s">
        <v>64</v>
      </c>
      <c r="D24" t="s">
        <v>40</v>
      </c>
      <c r="E24" t="s">
        <v>35</v>
      </c>
      <c r="F24" s="69">
        <v>0.26600000000000001</v>
      </c>
      <c r="G24" s="69">
        <v>0.26900000000000002</v>
      </c>
      <c r="H24" s="69">
        <v>0.27200000000000002</v>
      </c>
      <c r="I24" s="69">
        <v>0.27400000000000002</v>
      </c>
      <c r="J24" s="69">
        <v>0.27800000000000002</v>
      </c>
    </row>
    <row r="25" spans="1:10" x14ac:dyDescent="0.3">
      <c r="A25" t="s">
        <v>37</v>
      </c>
      <c r="B25" t="s">
        <v>177</v>
      </c>
      <c r="C25" t="s">
        <v>178</v>
      </c>
      <c r="D25" t="s">
        <v>40</v>
      </c>
      <c r="E25" t="s">
        <v>35</v>
      </c>
      <c r="F25" s="69">
        <v>0</v>
      </c>
      <c r="G25" s="69">
        <v>0</v>
      </c>
      <c r="H25" s="69">
        <v>0</v>
      </c>
      <c r="I25" s="69">
        <v>0</v>
      </c>
      <c r="J25" s="69">
        <v>0</v>
      </c>
    </row>
    <row r="26" spans="1:10" x14ac:dyDescent="0.3">
      <c r="A26" t="s">
        <v>37</v>
      </c>
      <c r="B26" t="s">
        <v>65</v>
      </c>
      <c r="C26" t="s">
        <v>66</v>
      </c>
      <c r="D26" t="s">
        <v>40</v>
      </c>
      <c r="E26" t="s">
        <v>35</v>
      </c>
      <c r="F26" s="69">
        <v>0.24399999999999999</v>
      </c>
      <c r="G26" s="69">
        <v>0.246</v>
      </c>
      <c r="H26" s="69">
        <v>0.248</v>
      </c>
      <c r="I26" s="69">
        <v>0.251</v>
      </c>
      <c r="J26" s="69">
        <v>0.253</v>
      </c>
    </row>
    <row r="27" spans="1:10" x14ac:dyDescent="0.3">
      <c r="A27" t="s">
        <v>37</v>
      </c>
      <c r="B27" t="s">
        <v>179</v>
      </c>
      <c r="C27" t="s">
        <v>180</v>
      </c>
      <c r="D27" t="s">
        <v>40</v>
      </c>
      <c r="E27" t="s">
        <v>35</v>
      </c>
      <c r="F27" s="69">
        <v>0</v>
      </c>
      <c r="G27" s="69">
        <v>0</v>
      </c>
      <c r="H27" s="69">
        <v>0</v>
      </c>
      <c r="I27" s="69">
        <v>0</v>
      </c>
      <c r="J27" s="69">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4" x14ac:dyDescent="0.3"/>
  <cols>
    <col min="1" max="4" width="1.33203125" customWidth="1"/>
    <col min="5" max="5" width="67.5" bestFit="1" customWidth="1"/>
    <col min="6" max="7" width="9.25" customWidth="1"/>
    <col min="8" max="8" width="3" customWidth="1"/>
  </cols>
  <sheetData>
    <row r="1" spans="4:13" ht="14.5" thickBot="1" x14ac:dyDescent="0.35"/>
    <row r="2" spans="4:13" ht="14.5" thickBot="1" x14ac:dyDescent="0.35">
      <c r="I2" s="13" t="s">
        <v>3</v>
      </c>
      <c r="J2" s="11" t="s">
        <v>4</v>
      </c>
      <c r="K2" s="12" t="s">
        <v>5</v>
      </c>
      <c r="L2" s="12" t="s">
        <v>6</v>
      </c>
      <c r="M2" s="12" t="s">
        <v>7</v>
      </c>
    </row>
    <row r="3" spans="4:13" ht="16.5" thickBot="1" x14ac:dyDescent="0.35">
      <c r="D3" s="40"/>
      <c r="E3" s="101" t="s">
        <v>67</v>
      </c>
      <c r="I3" s="66"/>
      <c r="J3" s="66"/>
      <c r="K3" s="66"/>
      <c r="L3" s="66"/>
      <c r="M3" s="66"/>
    </row>
    <row r="4" spans="4:13" x14ac:dyDescent="0.3">
      <c r="E4" s="67" t="str">
        <f>F_Inputs!C7</f>
        <v>WR - Total gross operational expenditure -real - including cost sharing</v>
      </c>
      <c r="G4" t="s">
        <v>40</v>
      </c>
      <c r="H4" s="67"/>
      <c r="I4" s="67">
        <f>F_Inputs!F7</f>
        <v>51.899471594150803</v>
      </c>
      <c r="J4" s="67">
        <f>F_Inputs!G7</f>
        <v>51.701670970030399</v>
      </c>
      <c r="K4" s="67">
        <f>F_Inputs!H7</f>
        <v>51.520334797218297</v>
      </c>
      <c r="L4" s="67">
        <f>F_Inputs!I7</f>
        <v>51.340075239703303</v>
      </c>
      <c r="M4" s="67">
        <f>F_Inputs!J7</f>
        <v>51.168764075336803</v>
      </c>
    </row>
    <row r="5" spans="4:13" x14ac:dyDescent="0.3">
      <c r="E5" s="67" t="str">
        <f xml:space="preserve"> F_Inputs!C21</f>
        <v>WR - Grants and contributions net of income offset - operational expenditure - price control - real</v>
      </c>
      <c r="G5" t="s">
        <v>40</v>
      </c>
      <c r="H5" s="67"/>
      <c r="I5" s="67">
        <f>F_Inputs!F21</f>
        <v>0</v>
      </c>
      <c r="J5" s="67">
        <f>F_Inputs!G21</f>
        <v>0</v>
      </c>
      <c r="K5" s="67">
        <f>F_Inputs!H21</f>
        <v>0</v>
      </c>
      <c r="L5" s="67">
        <f>F_Inputs!I21</f>
        <v>0</v>
      </c>
      <c r="M5" s="67">
        <f>F_Inputs!J21</f>
        <v>0</v>
      </c>
    </row>
    <row r="6" spans="4:13" x14ac:dyDescent="0.3">
      <c r="E6" s="67" t="str">
        <f>F_Inputs!C22</f>
        <v>WR - Grants and contributions - operational expenditure - non price control - real</v>
      </c>
      <c r="G6" t="s">
        <v>40</v>
      </c>
      <c r="H6" s="67"/>
      <c r="I6" s="67">
        <f>F_Inputs!F22</f>
        <v>0</v>
      </c>
      <c r="J6" s="67">
        <f>F_Inputs!G22</f>
        <v>0</v>
      </c>
      <c r="K6" s="67">
        <f>F_Inputs!H22</f>
        <v>0</v>
      </c>
      <c r="L6" s="67">
        <f>F_Inputs!I22</f>
        <v>0</v>
      </c>
      <c r="M6" s="67">
        <f>F_Inputs!J22</f>
        <v>0</v>
      </c>
    </row>
    <row r="7" spans="4:13" x14ac:dyDescent="0.3">
      <c r="E7" t="s">
        <v>68</v>
      </c>
      <c r="G7" t="s">
        <v>40</v>
      </c>
      <c r="I7" s="68">
        <f>I4 - SUM(I5:I6)</f>
        <v>51.899471594150803</v>
      </c>
      <c r="J7" s="68">
        <f>J4 - SUM(J5:J6)</f>
        <v>51.701670970030399</v>
      </c>
      <c r="K7" s="68">
        <f>K4 - SUM(K5:K6)</f>
        <v>51.520334797218297</v>
      </c>
      <c r="L7" s="68">
        <f>L4 - SUM(L5:L6)</f>
        <v>51.340075239703303</v>
      </c>
      <c r="M7" s="68">
        <f>M4 - SUM(M5:M6)</f>
        <v>51.168764075336803</v>
      </c>
    </row>
    <row r="9" spans="4:13" x14ac:dyDescent="0.3">
      <c r="E9" s="67" t="str">
        <f>F_Inputs!C8</f>
        <v>WR - Total gross capital expenditure - real (including g&amp;c) - including cost sharing</v>
      </c>
      <c r="G9" t="s">
        <v>40</v>
      </c>
      <c r="H9" s="67"/>
      <c r="I9" s="67">
        <f>F_Inputs!F8</f>
        <v>7.0261951123264499</v>
      </c>
      <c r="J9" s="67">
        <f>F_Inputs!G8</f>
        <v>6.9738925643295202</v>
      </c>
      <c r="K9" s="67">
        <f>F_Inputs!H8</f>
        <v>5.3387507728348096</v>
      </c>
      <c r="L9" s="67">
        <f>F_Inputs!I8</f>
        <v>3.9202173803381202</v>
      </c>
      <c r="M9" s="67">
        <f>F_Inputs!J8</f>
        <v>3.9025366666072698</v>
      </c>
    </row>
    <row r="10" spans="4:13" x14ac:dyDescent="0.3">
      <c r="E10" s="67" t="str">
        <f>F_Inputs!C19</f>
        <v>WR - Grants and contributions net of income offset - capital expenditure - price control - real</v>
      </c>
      <c r="G10" t="s">
        <v>40</v>
      </c>
      <c r="H10" s="67"/>
      <c r="I10" s="67">
        <f>F_Inputs!F19</f>
        <v>0</v>
      </c>
      <c r="J10" s="67">
        <f>F_Inputs!G19</f>
        <v>0</v>
      </c>
      <c r="K10" s="67">
        <f>F_Inputs!H19</f>
        <v>0</v>
      </c>
      <c r="L10" s="67">
        <f>F_Inputs!I19</f>
        <v>0</v>
      </c>
      <c r="M10" s="67">
        <f>F_Inputs!J19</f>
        <v>0</v>
      </c>
    </row>
    <row r="11" spans="4:13" x14ac:dyDescent="0.3">
      <c r="E11" s="67" t="str">
        <f>F_Inputs!C20</f>
        <v>WR - Grants and contributions - capital expenditure - non price control - real</v>
      </c>
      <c r="G11" t="s">
        <v>40</v>
      </c>
      <c r="H11" s="67"/>
      <c r="I11" s="67">
        <f>F_Inputs!F20</f>
        <v>0</v>
      </c>
      <c r="J11" s="67">
        <f>F_Inputs!G20</f>
        <v>0</v>
      </c>
      <c r="K11" s="67">
        <f>F_Inputs!H20</f>
        <v>0</v>
      </c>
      <c r="L11" s="67">
        <f>F_Inputs!I20</f>
        <v>0</v>
      </c>
      <c r="M11" s="67">
        <f>F_Inputs!J20</f>
        <v>0</v>
      </c>
    </row>
    <row r="12" spans="4:13" x14ac:dyDescent="0.3">
      <c r="E12" t="s">
        <v>69</v>
      </c>
      <c r="G12" t="s">
        <v>40</v>
      </c>
      <c r="I12" s="68">
        <f>I9 - SUM(I10:I11)</f>
        <v>7.0261951123264499</v>
      </c>
      <c r="J12" s="68">
        <f>J9 - SUM(J10:J11)</f>
        <v>6.9738925643295202</v>
      </c>
      <c r="K12" s="68">
        <f>K9 - SUM(K10:K11)</f>
        <v>5.3387507728348096</v>
      </c>
      <c r="L12" s="68">
        <f>L9 - SUM(L10:L11)</f>
        <v>3.9202173803381202</v>
      </c>
      <c r="M12" s="68">
        <f>M9 - SUM(M10:M11)</f>
        <v>3.9025366666072698</v>
      </c>
    </row>
    <row r="13" spans="4:13" ht="14.5" thickBot="1" x14ac:dyDescent="0.35"/>
    <row r="14" spans="4:13" ht="16.5" thickBot="1" x14ac:dyDescent="0.35">
      <c r="E14" s="101" t="s">
        <v>70</v>
      </c>
    </row>
    <row r="15" spans="4:13" x14ac:dyDescent="0.3">
      <c r="E15" s="67" t="str">
        <f>F_Inputs!C9</f>
        <v>WN - Total gross operational expenditure -real - including cost sharing</v>
      </c>
      <c r="G15" t="s">
        <v>40</v>
      </c>
      <c r="H15" s="67"/>
      <c r="I15" s="67">
        <f>F_Inputs!F9</f>
        <v>149.57869230678199</v>
      </c>
      <c r="J15" s="67">
        <f>F_Inputs!G9</f>
        <v>147.92640750003901</v>
      </c>
      <c r="K15" s="67">
        <f>F_Inputs!H9</f>
        <v>146.92741146190801</v>
      </c>
      <c r="L15" s="67">
        <f>F_Inputs!I9</f>
        <v>145.48989363717101</v>
      </c>
      <c r="M15" s="67">
        <f>F_Inputs!J9</f>
        <v>144.36420726796999</v>
      </c>
    </row>
    <row r="16" spans="4:13" x14ac:dyDescent="0.3">
      <c r="E16" s="67" t="str">
        <f>F_Inputs!C17</f>
        <v>WN - Grants and contributions net of income offset - operational expenditure - price control - real</v>
      </c>
      <c r="G16" t="s">
        <v>40</v>
      </c>
      <c r="H16" s="67"/>
      <c r="I16" s="67">
        <f>F_Inputs!F17</f>
        <v>0</v>
      </c>
      <c r="J16" s="67">
        <f>F_Inputs!G17</f>
        <v>0</v>
      </c>
      <c r="K16" s="67">
        <f>F_Inputs!H17</f>
        <v>0</v>
      </c>
      <c r="L16" s="67">
        <f>F_Inputs!I17</f>
        <v>0</v>
      </c>
      <c r="M16" s="67">
        <f>F_Inputs!J17</f>
        <v>0</v>
      </c>
    </row>
    <row r="17" spans="5:13" x14ac:dyDescent="0.3">
      <c r="E17" s="67" t="str">
        <f>F_Inputs!C18</f>
        <v>WN - Grants and contributions - operational expenditure - non price control - real</v>
      </c>
      <c r="G17" t="s">
        <v>40</v>
      </c>
      <c r="H17" s="67"/>
      <c r="I17" s="67">
        <f>F_Inputs!F18</f>
        <v>0.75600000000000001</v>
      </c>
      <c r="J17" s="67">
        <f>F_Inputs!G18</f>
        <v>0.76300000000000001</v>
      </c>
      <c r="K17" s="67">
        <f>F_Inputs!H18</f>
        <v>0.77</v>
      </c>
      <c r="L17" s="67">
        <f>F_Inputs!I18</f>
        <v>0.77800000000000002</v>
      </c>
      <c r="M17" s="67">
        <f>F_Inputs!J18</f>
        <v>0.78500000000000003</v>
      </c>
    </row>
    <row r="18" spans="5:13" x14ac:dyDescent="0.3">
      <c r="E18" t="s">
        <v>71</v>
      </c>
      <c r="G18" t="s">
        <v>40</v>
      </c>
      <c r="I18" s="68">
        <f>I15 - SUM(I16:I17)</f>
        <v>148.82269230678199</v>
      </c>
      <c r="J18" s="68">
        <f>J15 - SUM(J16:J17)</f>
        <v>147.163407500039</v>
      </c>
      <c r="K18" s="68">
        <f>K15 - SUM(K16:K17)</f>
        <v>146.157411461908</v>
      </c>
      <c r="L18" s="68">
        <f>L15 - SUM(L16:L17)</f>
        <v>144.71189363717102</v>
      </c>
      <c r="M18" s="68">
        <f>M15 - SUM(M16:M17)</f>
        <v>143.57920726796999</v>
      </c>
    </row>
    <row r="20" spans="5:13" x14ac:dyDescent="0.3">
      <c r="E20" s="67" t="str">
        <f>F_Inputs!C10</f>
        <v>WN - Total gross capital expenditure - real - including cost sharing</v>
      </c>
      <c r="G20" t="s">
        <v>40</v>
      </c>
      <c r="H20" s="67"/>
      <c r="I20" s="67">
        <f>F_Inputs!F10</f>
        <v>134.449218741316</v>
      </c>
      <c r="J20" s="67">
        <f>F_Inputs!G10</f>
        <v>145.94610585588401</v>
      </c>
      <c r="K20" s="67">
        <f>F_Inputs!H10</f>
        <v>138.69738557540299</v>
      </c>
      <c r="L20" s="67">
        <f>F_Inputs!I10</f>
        <v>122.74918240657399</v>
      </c>
      <c r="M20" s="67">
        <f>F_Inputs!J10</f>
        <v>110.42051103226601</v>
      </c>
    </row>
    <row r="21" spans="5:13" x14ac:dyDescent="0.3">
      <c r="E21" s="67" t="str">
        <f>F_Inputs!C15</f>
        <v>WN - Grants and contributions net of income offset - capital expenditure - price control - real</v>
      </c>
      <c r="G21" t="s">
        <v>40</v>
      </c>
      <c r="H21" s="67"/>
      <c r="I21" s="67">
        <f>F_Inputs!F15</f>
        <v>22.243506945481101</v>
      </c>
      <c r="J21" s="67">
        <f>F_Inputs!G15</f>
        <v>22.051197119902099</v>
      </c>
      <c r="K21" s="67">
        <f>F_Inputs!H15</f>
        <v>21.617752694374101</v>
      </c>
      <c r="L21" s="67">
        <f>F_Inputs!I15</f>
        <v>21.0906444159735</v>
      </c>
      <c r="M21" s="67">
        <f>F_Inputs!J15</f>
        <v>21.2570472184176</v>
      </c>
    </row>
    <row r="22" spans="5:13" x14ac:dyDescent="0.3">
      <c r="E22" s="67" t="str">
        <f>F_Inputs!C16</f>
        <v>WN - Grants and contributions - capital expenditure - non price control - real</v>
      </c>
      <c r="G22" t="s">
        <v>40</v>
      </c>
      <c r="H22" s="67"/>
      <c r="I22" s="67">
        <f>F_Inputs!F16</f>
        <v>0.13900000000000001</v>
      </c>
      <c r="J22" s="67">
        <f>F_Inputs!G16</f>
        <v>0.14099999999999999</v>
      </c>
      <c r="K22" s="67">
        <f>F_Inputs!H16</f>
        <v>0.14199999999999999</v>
      </c>
      <c r="L22" s="67">
        <f>F_Inputs!I16</f>
        <v>0.14399999999999999</v>
      </c>
      <c r="M22" s="67">
        <f>F_Inputs!J16</f>
        <v>0.14599999999999999</v>
      </c>
    </row>
    <row r="23" spans="5:13" x14ac:dyDescent="0.3">
      <c r="E23" t="s">
        <v>72</v>
      </c>
      <c r="G23" t="s">
        <v>40</v>
      </c>
      <c r="I23" s="68">
        <f>I20 - SUM(I21:I22)</f>
        <v>112.06671179583491</v>
      </c>
      <c r="J23" s="68">
        <f>J20 - SUM(J21:J22)</f>
        <v>123.75390873598192</v>
      </c>
      <c r="K23" s="68">
        <f>K20 - SUM(K21:K22)</f>
        <v>116.93763288102889</v>
      </c>
      <c r="L23" s="68">
        <f>L20 - SUM(L21:L22)</f>
        <v>101.5145379906005</v>
      </c>
      <c r="M23" s="68">
        <f>M20 - SUM(M21:M22)</f>
        <v>89.017463813848408</v>
      </c>
    </row>
    <row r="24" spans="5:13" ht="14.5" thickBot="1" x14ac:dyDescent="0.35"/>
    <row r="25" spans="5:13" ht="16.5" thickBot="1" x14ac:dyDescent="0.35">
      <c r="E25" s="101" t="s">
        <v>73</v>
      </c>
    </row>
    <row r="26" spans="5:13" x14ac:dyDescent="0.3">
      <c r="E26" s="67" t="str">
        <f>F_Inputs!C11</f>
        <v>WWN - Total gross operational expenditure - real - including cost sharing</v>
      </c>
      <c r="G26" t="s">
        <v>40</v>
      </c>
      <c r="H26" s="67"/>
      <c r="I26" s="67">
        <f>F_Inputs!F11</f>
        <v>74.169407840659503</v>
      </c>
      <c r="J26" s="67">
        <f>F_Inputs!G11</f>
        <v>73.366275137525903</v>
      </c>
      <c r="K26" s="67">
        <f>F_Inputs!H11</f>
        <v>72.624847603780907</v>
      </c>
      <c r="L26" s="67">
        <f>F_Inputs!I11</f>
        <v>71.870395729324301</v>
      </c>
      <c r="M26" s="67">
        <f>F_Inputs!J11</f>
        <v>71.259886973992195</v>
      </c>
    </row>
    <row r="27" spans="5:13" x14ac:dyDescent="0.3">
      <c r="E27" s="67" t="str">
        <f>F_Inputs!C25</f>
        <v>WWN - Grants and contributions net of income offset - operational expenditure - price control - real</v>
      </c>
      <c r="G27" t="s">
        <v>40</v>
      </c>
      <c r="H27" s="67"/>
      <c r="I27" s="67">
        <f>F_Inputs!F25</f>
        <v>0</v>
      </c>
      <c r="J27" s="67">
        <f>F_Inputs!G25</f>
        <v>0</v>
      </c>
      <c r="K27" s="67">
        <f>F_Inputs!H25</f>
        <v>0</v>
      </c>
      <c r="L27" s="67">
        <f>F_Inputs!I25</f>
        <v>0</v>
      </c>
      <c r="M27" s="67">
        <f>F_Inputs!J25</f>
        <v>0</v>
      </c>
    </row>
    <row r="28" spans="5:13" x14ac:dyDescent="0.3">
      <c r="E28" s="67" t="str">
        <f>F_Inputs!C26</f>
        <v>WWN - Grants and contributions - operational expenditure - non price control - real</v>
      </c>
      <c r="G28" t="s">
        <v>40</v>
      </c>
      <c r="H28" s="67"/>
      <c r="I28" s="67">
        <f>F_Inputs!F26</f>
        <v>0.24399999999999999</v>
      </c>
      <c r="J28" s="67">
        <f>F_Inputs!G26</f>
        <v>0.246</v>
      </c>
      <c r="K28" s="67">
        <f>F_Inputs!H26</f>
        <v>0.248</v>
      </c>
      <c r="L28" s="67">
        <f>F_Inputs!I26</f>
        <v>0.251</v>
      </c>
      <c r="M28" s="67">
        <f>F_Inputs!J26</f>
        <v>0.253</v>
      </c>
    </row>
    <row r="29" spans="5:13" x14ac:dyDescent="0.3">
      <c r="G29" t="s">
        <v>40</v>
      </c>
      <c r="I29" s="68">
        <f>I26 - SUM(I27:I28)</f>
        <v>73.925407840659503</v>
      </c>
      <c r="J29" s="68">
        <f>J26 - SUM(J27:J28)</f>
        <v>73.120275137525908</v>
      </c>
      <c r="K29" s="68">
        <f>K26 - SUM(K27:K28)</f>
        <v>72.376847603780902</v>
      </c>
      <c r="L29" s="68">
        <f>L26 - SUM(L27:L28)</f>
        <v>71.619395729324296</v>
      </c>
      <c r="M29" s="68">
        <f>M26 - SUM(M27:M28)</f>
        <v>71.006886973992195</v>
      </c>
    </row>
    <row r="30" spans="5:13" x14ac:dyDescent="0.3">
      <c r="G30" s="67"/>
      <c r="I30" s="67"/>
      <c r="J30" s="67"/>
      <c r="K30" s="67"/>
      <c r="L30" s="67"/>
      <c r="M30" s="67"/>
    </row>
    <row r="31" spans="5:13" x14ac:dyDescent="0.3">
      <c r="E31" s="67" t="str">
        <f>F_Inputs!C12</f>
        <v>WWN - Total gross capital expenditure - real - including cost sharing</v>
      </c>
      <c r="G31" t="s">
        <v>40</v>
      </c>
      <c r="H31" s="67"/>
      <c r="I31" s="67">
        <f>F_Inputs!F12</f>
        <v>82.032227857348502</v>
      </c>
      <c r="J31" s="67">
        <f>F_Inputs!G12</f>
        <v>100.659661195491</v>
      </c>
      <c r="K31" s="67">
        <f>F_Inputs!H12</f>
        <v>123.27308737794399</v>
      </c>
      <c r="L31" s="67">
        <f>F_Inputs!I12</f>
        <v>180.548137708594</v>
      </c>
      <c r="M31" s="67">
        <f>F_Inputs!J12</f>
        <v>132.88410909555299</v>
      </c>
    </row>
    <row r="32" spans="5:13" x14ac:dyDescent="0.3">
      <c r="E32" s="67" t="str">
        <f>F_Inputs!C23</f>
        <v>WWN - Grants and contributions net of income offset - capital expenditure - price control - real</v>
      </c>
      <c r="G32" t="s">
        <v>40</v>
      </c>
      <c r="H32" s="67"/>
      <c r="I32" s="67">
        <f>F_Inputs!F23</f>
        <v>3.53395442032294</v>
      </c>
      <c r="J32" s="67">
        <f>F_Inputs!G23</f>
        <v>3.5377099510565402</v>
      </c>
      <c r="K32" s="67">
        <f>F_Inputs!H23</f>
        <v>3.5405265991067498</v>
      </c>
      <c r="L32" s="67">
        <f>F_Inputs!I23</f>
        <v>3.5433432471569501</v>
      </c>
      <c r="M32" s="67">
        <f>F_Inputs!J23</f>
        <v>3.54615989520715</v>
      </c>
    </row>
    <row r="33" spans="5:13" x14ac:dyDescent="0.3">
      <c r="E33" s="67" t="str">
        <f>F_Inputs!C24</f>
        <v>WWN - Grants and contributions - capital expenditure - non price control - real</v>
      </c>
      <c r="G33" t="s">
        <v>40</v>
      </c>
      <c r="H33" s="67"/>
      <c r="I33" s="67">
        <f>F_Inputs!F24</f>
        <v>0.26600000000000001</v>
      </c>
      <c r="J33" s="67">
        <f>F_Inputs!G24</f>
        <v>0.26900000000000002</v>
      </c>
      <c r="K33" s="67">
        <f>F_Inputs!H24</f>
        <v>0.27200000000000002</v>
      </c>
      <c r="L33" s="67">
        <f>F_Inputs!I24</f>
        <v>0.27400000000000002</v>
      </c>
      <c r="M33" s="67">
        <f>F_Inputs!J24</f>
        <v>0.27800000000000002</v>
      </c>
    </row>
    <row r="34" spans="5:13" x14ac:dyDescent="0.3">
      <c r="E34" t="s">
        <v>74</v>
      </c>
      <c r="G34" t="s">
        <v>40</v>
      </c>
      <c r="I34" s="68">
        <f>I31 - SUM(I32:I33)</f>
        <v>78.232273437025569</v>
      </c>
      <c r="J34" s="68">
        <f>J31 - SUM(J32:J33)</f>
        <v>96.85295124443445</v>
      </c>
      <c r="K34" s="68">
        <f>K31 - SUM(K32:K33)</f>
        <v>119.46056077883725</v>
      </c>
      <c r="L34" s="68">
        <f>L31 - SUM(L32:L33)</f>
        <v>176.73079446143706</v>
      </c>
      <c r="M34" s="68">
        <f>M31 - SUM(M32:M33)</f>
        <v>129.05994920034584</v>
      </c>
    </row>
    <row r="35" spans="5:13" ht="14.5" thickBot="1" x14ac:dyDescent="0.35"/>
    <row r="36" spans="5:13" ht="16.5" thickBot="1" x14ac:dyDescent="0.35">
      <c r="E36" s="101" t="s">
        <v>75</v>
      </c>
    </row>
    <row r="37" spans="5:13" x14ac:dyDescent="0.3">
      <c r="E37" s="67" t="str">
        <f>F_Inputs!C13</f>
        <v>BIO - Total gross operational expenditure -real</v>
      </c>
      <c r="G37" t="s">
        <v>40</v>
      </c>
      <c r="H37" s="67"/>
      <c r="I37" s="67">
        <f>F_Inputs!F13</f>
        <v>5.8979264702164498</v>
      </c>
      <c r="J37" s="67">
        <f>F_Inputs!G13</f>
        <v>5.89417443782843</v>
      </c>
      <c r="K37" s="67">
        <f>F_Inputs!H13</f>
        <v>5.8364691560611899</v>
      </c>
      <c r="L37" s="67">
        <f>F_Inputs!I13</f>
        <v>5.7806893703238096</v>
      </c>
      <c r="M37" s="67">
        <f>F_Inputs!J13</f>
        <v>5.7278033355906901</v>
      </c>
    </row>
    <row r="38" spans="5:13" x14ac:dyDescent="0.3">
      <c r="E38" t="s">
        <v>76</v>
      </c>
      <c r="G38" t="s">
        <v>40</v>
      </c>
      <c r="I38" s="68">
        <f>I37</f>
        <v>5.8979264702164498</v>
      </c>
      <c r="J38" s="68">
        <f>J37</f>
        <v>5.89417443782843</v>
      </c>
      <c r="K38" s="68">
        <f>K37</f>
        <v>5.8364691560611899</v>
      </c>
      <c r="L38" s="68">
        <f>L37</f>
        <v>5.7806893703238096</v>
      </c>
      <c r="M38" s="68">
        <f>M37</f>
        <v>5.7278033355906901</v>
      </c>
    </row>
    <row r="40" spans="5:13" x14ac:dyDescent="0.3">
      <c r="E40" s="67" t="str">
        <f>F_Inputs!C14</f>
        <v>BIO - Total gross capital expenditure - real (including g&amp;c)</v>
      </c>
      <c r="G40" t="s">
        <v>40</v>
      </c>
      <c r="H40" s="67"/>
      <c r="I40" s="67">
        <f>F_Inputs!F14</f>
        <v>8.5519525631870401</v>
      </c>
      <c r="J40" s="67">
        <f>F_Inputs!G14</f>
        <v>8.5258175638427804</v>
      </c>
      <c r="K40" s="67">
        <f>F_Inputs!H14</f>
        <v>8.4987146015599109</v>
      </c>
      <c r="L40" s="67">
        <f>F_Inputs!I14</f>
        <v>8.4725796022157205</v>
      </c>
      <c r="M40" s="67">
        <f>F_Inputs!J14</f>
        <v>8.4454766399328491</v>
      </c>
    </row>
    <row r="41" spans="5:13" x14ac:dyDescent="0.3">
      <c r="E41" t="s">
        <v>77</v>
      </c>
      <c r="G41" t="s">
        <v>40</v>
      </c>
      <c r="I41" s="68">
        <f>I40</f>
        <v>8.5519525631870401</v>
      </c>
      <c r="J41" s="68">
        <f>J40</f>
        <v>8.5258175638427804</v>
      </c>
      <c r="K41" s="68">
        <f>K40</f>
        <v>8.4987146015599109</v>
      </c>
      <c r="L41" s="68">
        <f>L40</f>
        <v>8.4725796022157205</v>
      </c>
      <c r="M41" s="68">
        <f>M40</f>
        <v>8.4454766399328491</v>
      </c>
    </row>
    <row r="42" spans="5:13" x14ac:dyDescent="0.3">
      <c r="I42" s="68"/>
      <c r="J42" s="68"/>
      <c r="K42" s="68"/>
      <c r="L42" s="68"/>
      <c r="M42" s="6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85" zoomScaleNormal="85" workbookViewId="0"/>
  </sheetViews>
  <sheetFormatPr defaultRowHeight="14" x14ac:dyDescent="0.3"/>
  <cols>
    <col min="1" max="1" width="3" customWidth="1"/>
    <col min="2" max="2" width="64.33203125" customWidth="1"/>
    <col min="3" max="3" width="2" customWidth="1"/>
    <col min="10" max="10" width="3.83203125" customWidth="1"/>
    <col min="11" max="11" width="1.75" customWidth="1"/>
    <col min="12" max="16" width="9.75" customWidth="1"/>
    <col min="18" max="18" width="2.33203125" customWidth="1"/>
  </cols>
  <sheetData>
    <row r="1" spans="1:18" x14ac:dyDescent="0.3">
      <c r="D1" s="40" t="s">
        <v>122</v>
      </c>
      <c r="L1" s="40" t="s">
        <v>122</v>
      </c>
    </row>
    <row r="2" spans="1:18" x14ac:dyDescent="0.3">
      <c r="D2" s="41">
        <v>2021</v>
      </c>
      <c r="E2" s="41">
        <v>2022</v>
      </c>
      <c r="F2" s="41">
        <v>2023</v>
      </c>
      <c r="G2" s="41">
        <v>2024</v>
      </c>
      <c r="H2" s="41">
        <v>2025</v>
      </c>
      <c r="I2" s="70"/>
      <c r="L2" s="41">
        <v>2021</v>
      </c>
      <c r="M2" s="41">
        <v>2022</v>
      </c>
      <c r="N2" s="41">
        <v>2023</v>
      </c>
      <c r="O2" s="41">
        <v>2024</v>
      </c>
      <c r="P2" s="41">
        <v>2025</v>
      </c>
      <c r="Q2" s="70"/>
      <c r="R2" s="42"/>
    </row>
    <row r="3" spans="1:18" x14ac:dyDescent="0.3">
      <c r="B3" s="43" t="s">
        <v>79</v>
      </c>
      <c r="C3" s="44"/>
      <c r="D3" s="45" t="s">
        <v>40</v>
      </c>
      <c r="E3" s="45" t="s">
        <v>40</v>
      </c>
      <c r="F3" s="45" t="s">
        <v>40</v>
      </c>
      <c r="G3" s="45" t="s">
        <v>40</v>
      </c>
      <c r="H3" s="45" t="s">
        <v>40</v>
      </c>
      <c r="I3" s="50" t="s">
        <v>80</v>
      </c>
      <c r="J3" s="46"/>
      <c r="K3" s="47"/>
      <c r="L3" s="45" t="s">
        <v>40</v>
      </c>
      <c r="M3" s="45" t="s">
        <v>40</v>
      </c>
      <c r="N3" s="45" t="s">
        <v>40</v>
      </c>
      <c r="O3" s="45" t="s">
        <v>40</v>
      </c>
      <c r="P3" s="45" t="s">
        <v>40</v>
      </c>
      <c r="Q3" s="50" t="s">
        <v>80</v>
      </c>
      <c r="R3" s="47"/>
    </row>
    <row r="4" spans="1:18" x14ac:dyDescent="0.3">
      <c r="A4" s="43"/>
      <c r="B4" s="48"/>
      <c r="C4" s="44"/>
      <c r="D4" s="49"/>
      <c r="E4" s="49"/>
      <c r="F4" s="49"/>
      <c r="G4" s="49"/>
      <c r="H4" s="49"/>
      <c r="I4" s="49"/>
      <c r="J4" s="46"/>
      <c r="K4" s="47"/>
      <c r="L4" s="50"/>
      <c r="M4" s="50"/>
      <c r="N4" s="50"/>
      <c r="O4" s="50"/>
      <c r="P4" s="50"/>
      <c r="Q4" s="49"/>
      <c r="R4" s="47"/>
    </row>
    <row r="5" spans="1:18" x14ac:dyDescent="0.3">
      <c r="A5" s="51"/>
      <c r="B5" s="49" t="s">
        <v>81</v>
      </c>
      <c r="C5" s="52"/>
      <c r="D5" s="53">
        <v>52.165205671607701</v>
      </c>
      <c r="E5" s="53">
        <v>51.964310156743402</v>
      </c>
      <c r="F5" s="53">
        <v>51.776343561152501</v>
      </c>
      <c r="G5" s="53">
        <v>51.593349626820597</v>
      </c>
      <c r="H5" s="53">
        <v>51.4203010150067</v>
      </c>
      <c r="I5" s="53"/>
      <c r="J5" s="54"/>
      <c r="K5" s="55"/>
      <c r="L5" s="56">
        <f>'Final determination totex'!I4</f>
        <v>51.899471594150803</v>
      </c>
      <c r="M5" s="56">
        <f>'Final determination totex'!J4</f>
        <v>51.701670970030399</v>
      </c>
      <c r="N5" s="56">
        <f>'Final determination totex'!K4</f>
        <v>51.520334797218297</v>
      </c>
      <c r="O5" s="56">
        <f>'Final determination totex'!L4</f>
        <v>51.340075239703303</v>
      </c>
      <c r="P5" s="56">
        <f>'Final determination totex'!M4</f>
        <v>51.168764075336803</v>
      </c>
      <c r="Q5" s="53"/>
      <c r="R5" s="55"/>
    </row>
    <row r="6" spans="1:18" x14ac:dyDescent="0.3">
      <c r="A6" s="51"/>
      <c r="B6" s="49" t="s">
        <v>78</v>
      </c>
      <c r="C6" s="52"/>
      <c r="D6" s="53">
        <v>6.9458132465970399</v>
      </c>
      <c r="E6" s="53">
        <v>6.9080210210284996</v>
      </c>
      <c r="F6" s="53">
        <v>5.4301460948482099</v>
      </c>
      <c r="G6" s="53">
        <v>3.9811126039702098</v>
      </c>
      <c r="H6" s="53">
        <v>3.9671891524449601</v>
      </c>
      <c r="I6" s="53"/>
      <c r="J6" s="54"/>
      <c r="K6" s="55"/>
      <c r="L6" s="56">
        <f>'Final determination totex'!I9</f>
        <v>7.0261951123264499</v>
      </c>
      <c r="M6" s="56">
        <f>'Final determination totex'!J9</f>
        <v>6.9738925643295202</v>
      </c>
      <c r="N6" s="56">
        <f>'Final determination totex'!K9</f>
        <v>5.3387507728348096</v>
      </c>
      <c r="O6" s="56">
        <f>'Final determination totex'!L9</f>
        <v>3.9202173803381202</v>
      </c>
      <c r="P6" s="56">
        <f>'Final determination totex'!M9</f>
        <v>3.9025366666072698</v>
      </c>
      <c r="Q6" s="53"/>
      <c r="R6" s="55"/>
    </row>
    <row r="7" spans="1:18" x14ac:dyDescent="0.3">
      <c r="A7" s="51"/>
      <c r="B7" s="49" t="s">
        <v>82</v>
      </c>
      <c r="C7" s="52"/>
      <c r="D7" s="53"/>
      <c r="E7" s="53"/>
      <c r="F7" s="53"/>
      <c r="G7" s="53"/>
      <c r="H7" s="53"/>
      <c r="I7" s="53"/>
      <c r="J7" s="54"/>
      <c r="K7" s="55"/>
      <c r="L7" s="56">
        <f>'Final determination totex'!I10+'Final determination totex'!I11</f>
        <v>0</v>
      </c>
      <c r="M7" s="56">
        <f>'Final determination totex'!J10+'Final determination totex'!J11</f>
        <v>0</v>
      </c>
      <c r="N7" s="56">
        <f>'Final determination totex'!K10+'Final determination totex'!K11</f>
        <v>0</v>
      </c>
      <c r="O7" s="56">
        <f>'Final determination totex'!L10+'Final determination totex'!L11</f>
        <v>0</v>
      </c>
      <c r="P7" s="56">
        <f>'Final determination totex'!M10+'Final determination totex'!M11</f>
        <v>0</v>
      </c>
      <c r="Q7" s="53"/>
      <c r="R7" s="55"/>
    </row>
    <row r="8" spans="1:18" ht="14.5" thickBot="1" x14ac:dyDescent="0.35">
      <c r="A8" s="51"/>
      <c r="B8" s="57" t="s">
        <v>83</v>
      </c>
      <c r="C8" s="52"/>
      <c r="D8" s="58"/>
      <c r="E8" s="58"/>
      <c r="F8" s="58"/>
      <c r="G8" s="58"/>
      <c r="H8" s="58"/>
      <c r="I8" s="58"/>
      <c r="J8" s="54"/>
      <c r="K8" s="55"/>
      <c r="L8" s="56">
        <f>'Final determination totex'!I5+'Final determination totex'!I6</f>
        <v>0</v>
      </c>
      <c r="M8" s="56">
        <f>'Final determination totex'!J5+'Final determination totex'!J6</f>
        <v>0</v>
      </c>
      <c r="N8" s="56">
        <f>'Final determination totex'!K5+'Final determination totex'!K6</f>
        <v>0</v>
      </c>
      <c r="O8" s="56">
        <f>'Final determination totex'!L5+'Final determination totex'!L6</f>
        <v>0</v>
      </c>
      <c r="P8" s="56">
        <f>'Final determination totex'!M5+'Final determination totex'!M6</f>
        <v>0</v>
      </c>
      <c r="Q8" s="58"/>
      <c r="R8" s="55"/>
    </row>
    <row r="9" spans="1:18" x14ac:dyDescent="0.3">
      <c r="A9" s="51"/>
      <c r="B9" s="57" t="s">
        <v>84</v>
      </c>
      <c r="C9" s="52"/>
      <c r="D9" s="59">
        <v>59.111018918204742</v>
      </c>
      <c r="E9" s="59">
        <v>58.872331177771898</v>
      </c>
      <c r="F9" s="59">
        <v>57.206489656000713</v>
      </c>
      <c r="G9" s="59">
        <v>55.574462230790807</v>
      </c>
      <c r="H9" s="59">
        <v>55.387490167451659</v>
      </c>
      <c r="I9" s="71">
        <v>286.15179215021982</v>
      </c>
      <c r="J9" s="54"/>
      <c r="K9" s="55"/>
      <c r="L9" s="60">
        <f>SUM(L5:L6)-SUM(L7:L8)</f>
        <v>58.925666706477251</v>
      </c>
      <c r="M9" s="60">
        <f>SUM(M5:M6)-SUM(M7:M8)</f>
        <v>58.675563534359917</v>
      </c>
      <c r="N9" s="60">
        <f>SUM(N5:N6)-SUM(N7:N8)</f>
        <v>56.859085570053104</v>
      </c>
      <c r="O9" s="60">
        <f>SUM(O5:O6)-SUM(O7:O8)</f>
        <v>55.260292620041426</v>
      </c>
      <c r="P9" s="60">
        <f>SUM(P5:P6)-SUM(P7:P8)</f>
        <v>55.071300741944071</v>
      </c>
      <c r="Q9" s="71">
        <f>SUM(L9:P9)</f>
        <v>284.79190917287576</v>
      </c>
      <c r="R9" s="55"/>
    </row>
    <row r="10" spans="1:18" x14ac:dyDescent="0.3">
      <c r="A10" s="51"/>
      <c r="B10" s="57" t="s">
        <v>85</v>
      </c>
      <c r="C10" s="52"/>
      <c r="D10" s="59">
        <v>52.165205671607701</v>
      </c>
      <c r="E10" s="59">
        <v>51.964310156743402</v>
      </c>
      <c r="F10" s="59">
        <v>51.776343561152501</v>
      </c>
      <c r="G10" s="59">
        <v>51.593349626820597</v>
      </c>
      <c r="H10" s="59">
        <v>51.4203010150067</v>
      </c>
      <c r="I10" s="72">
        <v>258.9195100313309</v>
      </c>
      <c r="J10" s="54"/>
      <c r="K10" s="55"/>
      <c r="L10" s="60">
        <f>L5-L8</f>
        <v>51.899471594150803</v>
      </c>
      <c r="M10" s="60">
        <f>M5-M8</f>
        <v>51.701670970030399</v>
      </c>
      <c r="N10" s="60">
        <f>N5-N8</f>
        <v>51.520334797218297</v>
      </c>
      <c r="O10" s="60">
        <f>O5-O8</f>
        <v>51.340075239703303</v>
      </c>
      <c r="P10" s="60">
        <f>P5-P8</f>
        <v>51.168764075336803</v>
      </c>
      <c r="Q10" s="72">
        <f t="shared" ref="Q10:Q11" si="0">SUM(L10:P10)</f>
        <v>257.63031667643963</v>
      </c>
      <c r="R10" s="55"/>
    </row>
    <row r="11" spans="1:18" ht="14.5" thickBot="1" x14ac:dyDescent="0.35">
      <c r="A11" s="51"/>
      <c r="B11" s="57" t="s">
        <v>86</v>
      </c>
      <c r="C11" s="52"/>
      <c r="D11" s="59">
        <v>6.9458132465970408</v>
      </c>
      <c r="E11" s="59">
        <v>6.908021021028496</v>
      </c>
      <c r="F11" s="59">
        <v>5.4301460948482116</v>
      </c>
      <c r="G11" s="59">
        <v>3.9811126039702103</v>
      </c>
      <c r="H11" s="59">
        <v>3.9671891524449592</v>
      </c>
      <c r="I11" s="73">
        <v>27.232282118888918</v>
      </c>
      <c r="J11" s="54"/>
      <c r="K11" s="55"/>
      <c r="L11" s="60">
        <f>L9-L10</f>
        <v>7.0261951123264481</v>
      </c>
      <c r="M11" s="60">
        <f t="shared" ref="M11:P11" si="1">M9-M10</f>
        <v>6.9738925643295175</v>
      </c>
      <c r="N11" s="60">
        <f t="shared" si="1"/>
        <v>5.3387507728348069</v>
      </c>
      <c r="O11" s="60">
        <f t="shared" si="1"/>
        <v>3.9202173803381228</v>
      </c>
      <c r="P11" s="60">
        <f t="shared" si="1"/>
        <v>3.9025366666072685</v>
      </c>
      <c r="Q11" s="73">
        <f t="shared" si="0"/>
        <v>27.161592496436164</v>
      </c>
      <c r="R11" s="55"/>
    </row>
    <row r="12" spans="1:18" x14ac:dyDescent="0.3">
      <c r="A12" s="51"/>
      <c r="B12" s="57"/>
      <c r="C12" s="52"/>
      <c r="D12" s="59"/>
      <c r="E12" s="59"/>
      <c r="F12" s="59"/>
      <c r="G12" s="59"/>
      <c r="H12" s="59"/>
      <c r="I12" s="59"/>
      <c r="J12" s="54"/>
      <c r="K12" s="55"/>
      <c r="Q12" s="59"/>
      <c r="R12" s="55"/>
    </row>
    <row r="13" spans="1:18" x14ac:dyDescent="0.3">
      <c r="B13" s="43" t="s">
        <v>87</v>
      </c>
      <c r="C13" s="44"/>
      <c r="D13" s="61"/>
      <c r="E13" s="61"/>
      <c r="F13" s="61"/>
      <c r="G13" s="61"/>
      <c r="H13" s="61"/>
      <c r="I13" s="61"/>
      <c r="J13" s="46"/>
      <c r="K13" s="47"/>
      <c r="L13" s="62"/>
      <c r="M13" s="62"/>
      <c r="N13" s="62"/>
      <c r="O13" s="62"/>
      <c r="P13" s="62"/>
      <c r="Q13" s="61"/>
      <c r="R13" s="55"/>
    </row>
    <row r="14" spans="1:18" x14ac:dyDescent="0.3">
      <c r="A14" s="51"/>
      <c r="B14" s="49" t="s">
        <v>88</v>
      </c>
      <c r="C14" s="52"/>
      <c r="D14" s="53">
        <v>138.58843824020801</v>
      </c>
      <c r="E14" s="53">
        <v>137.024025069299</v>
      </c>
      <c r="F14" s="53">
        <v>135.72421590652601</v>
      </c>
      <c r="G14" s="53">
        <v>134.379841858172</v>
      </c>
      <c r="H14" s="53">
        <v>133.32421113097701</v>
      </c>
      <c r="I14" s="53"/>
      <c r="J14" s="54"/>
      <c r="K14" s="55"/>
      <c r="L14" s="56">
        <f>'Final determination totex'!I15</f>
        <v>149.57869230678199</v>
      </c>
      <c r="M14" s="56">
        <f>'Final determination totex'!J15</f>
        <v>147.92640750003901</v>
      </c>
      <c r="N14" s="56">
        <f>'Final determination totex'!K15</f>
        <v>146.92741146190801</v>
      </c>
      <c r="O14" s="56">
        <f>'Final determination totex'!L15</f>
        <v>145.48989363717101</v>
      </c>
      <c r="P14" s="56">
        <f>'Final determination totex'!M15</f>
        <v>144.36420726796999</v>
      </c>
      <c r="Q14" s="53"/>
      <c r="R14" s="55"/>
    </row>
    <row r="15" spans="1:18" x14ac:dyDescent="0.3">
      <c r="A15" s="51"/>
      <c r="B15" s="49" t="s">
        <v>89</v>
      </c>
      <c r="C15" s="52"/>
      <c r="D15" s="53">
        <v>136.58023308372401</v>
      </c>
      <c r="E15" s="53">
        <v>156.10986575438801</v>
      </c>
      <c r="F15" s="53">
        <v>151.08146116468899</v>
      </c>
      <c r="G15" s="53">
        <v>132.00026265518099</v>
      </c>
      <c r="H15" s="53">
        <v>109.618477307346</v>
      </c>
      <c r="I15" s="53"/>
      <c r="J15" s="54"/>
      <c r="K15" s="55"/>
      <c r="L15" s="56">
        <f>'Final determination totex'!I20</f>
        <v>134.449218741316</v>
      </c>
      <c r="M15" s="56">
        <f>'Final determination totex'!J20</f>
        <v>145.94610585588401</v>
      </c>
      <c r="N15" s="56">
        <f>'Final determination totex'!K20</f>
        <v>138.69738557540299</v>
      </c>
      <c r="O15" s="56">
        <f>'Final determination totex'!L20</f>
        <v>122.74918240657399</v>
      </c>
      <c r="P15" s="56">
        <f>'Final determination totex'!M20</f>
        <v>110.42051103226601</v>
      </c>
      <c r="Q15" s="53"/>
      <c r="R15" s="55"/>
    </row>
    <row r="16" spans="1:18" x14ac:dyDescent="0.3">
      <c r="A16" s="51"/>
      <c r="B16" s="49" t="s">
        <v>90</v>
      </c>
      <c r="C16" s="52"/>
      <c r="D16" s="53">
        <v>16.945924876644749</v>
      </c>
      <c r="E16" s="53">
        <v>16.779785403630648</v>
      </c>
      <c r="F16" s="53">
        <v>16.563173179321062</v>
      </c>
      <c r="G16" s="53">
        <v>16.246666968072681</v>
      </c>
      <c r="H16" s="53">
        <v>16.38651854978707</v>
      </c>
      <c r="I16" s="53"/>
      <c r="J16" s="54"/>
      <c r="K16" s="55"/>
      <c r="L16" s="56">
        <f>'Final determination totex'!I21+'Final determination totex'!I22</f>
        <v>22.382506945481101</v>
      </c>
      <c r="M16" s="56">
        <f>'Final determination totex'!J21+'Final determination totex'!J22</f>
        <v>22.192197119902097</v>
      </c>
      <c r="N16" s="56">
        <f>'Final determination totex'!K21+'Final determination totex'!K22</f>
        <v>21.7597526943741</v>
      </c>
      <c r="O16" s="56">
        <f>'Final determination totex'!L21+'Final determination totex'!L22</f>
        <v>21.234644415973499</v>
      </c>
      <c r="P16" s="56">
        <f>'Final determination totex'!M21+'Final determination totex'!M22</f>
        <v>21.403047218417601</v>
      </c>
      <c r="Q16" s="53"/>
      <c r="R16" s="55"/>
    </row>
    <row r="17" spans="1:18" ht="14.5" thickBot="1" x14ac:dyDescent="0.35">
      <c r="A17" s="51"/>
      <c r="B17" s="49" t="s">
        <v>91</v>
      </c>
      <c r="C17" s="52"/>
      <c r="D17" s="58">
        <v>0</v>
      </c>
      <c r="E17" s="58">
        <v>0</v>
      </c>
      <c r="F17" s="58">
        <v>0</v>
      </c>
      <c r="G17" s="58">
        <v>0</v>
      </c>
      <c r="H17" s="58">
        <v>0</v>
      </c>
      <c r="I17" s="58"/>
      <c r="J17" s="54"/>
      <c r="K17" s="55"/>
      <c r="L17" s="56">
        <f>'Final determination totex'!I16+'Final determination totex'!I17</f>
        <v>0.75600000000000001</v>
      </c>
      <c r="M17" s="56">
        <f>'Final determination totex'!J16+'Final determination totex'!J17</f>
        <v>0.76300000000000001</v>
      </c>
      <c r="N17" s="56">
        <f>'Final determination totex'!K16+'Final determination totex'!K17</f>
        <v>0.77</v>
      </c>
      <c r="O17" s="56">
        <f>'Final determination totex'!L16+'Final determination totex'!L17</f>
        <v>0.77800000000000002</v>
      </c>
      <c r="P17" s="56">
        <f>'Final determination totex'!M16+'Final determination totex'!M17</f>
        <v>0.78500000000000003</v>
      </c>
      <c r="Q17" s="58"/>
      <c r="R17" s="55"/>
    </row>
    <row r="18" spans="1:18" x14ac:dyDescent="0.3">
      <c r="A18" s="51"/>
      <c r="B18" s="57" t="s">
        <v>84</v>
      </c>
      <c r="C18" s="52"/>
      <c r="D18" s="59">
        <v>258.22274644728725</v>
      </c>
      <c r="E18" s="59">
        <v>276.35410542005638</v>
      </c>
      <c r="F18" s="59">
        <v>270.24250389189393</v>
      </c>
      <c r="G18" s="59">
        <v>250.13343754528032</v>
      </c>
      <c r="H18" s="59">
        <v>226.55616988853592</v>
      </c>
      <c r="I18" s="71">
        <v>1281.5089631930537</v>
      </c>
      <c r="J18" s="54"/>
      <c r="K18" s="55"/>
      <c r="L18" s="60">
        <f>SUM(L14:L15)-SUM(L16:L17)</f>
        <v>260.88940410261688</v>
      </c>
      <c r="M18" s="60">
        <f>SUM(M14:M15)-SUM(M16:M17)</f>
        <v>270.91731623602095</v>
      </c>
      <c r="N18" s="60">
        <f>SUM(N14:N15)-SUM(N16:N17)</f>
        <v>263.09504434293689</v>
      </c>
      <c r="O18" s="60">
        <f>SUM(O14:O15)-SUM(O16:O17)</f>
        <v>246.22643162777149</v>
      </c>
      <c r="P18" s="60">
        <f>SUM(P14:P15)-SUM(P16:P17)</f>
        <v>232.59667108181839</v>
      </c>
      <c r="Q18" s="71">
        <f>SUM(L18:P18)</f>
        <v>1273.7248673911647</v>
      </c>
      <c r="R18" s="55"/>
    </row>
    <row r="19" spans="1:18" x14ac:dyDescent="0.3">
      <c r="A19" s="51"/>
      <c r="B19" s="57" t="s">
        <v>85</v>
      </c>
      <c r="C19" s="52"/>
      <c r="D19" s="59">
        <v>138.58843824020801</v>
      </c>
      <c r="E19" s="59">
        <v>137.024025069299</v>
      </c>
      <c r="F19" s="59">
        <v>135.72421590652601</v>
      </c>
      <c r="G19" s="59">
        <v>134.379841858172</v>
      </c>
      <c r="H19" s="59">
        <v>133.32421113097701</v>
      </c>
      <c r="I19" s="72">
        <v>679.04073220518205</v>
      </c>
      <c r="J19" s="54"/>
      <c r="K19" s="55"/>
      <c r="L19" s="60">
        <f>L14-L17</f>
        <v>148.82269230678199</v>
      </c>
      <c r="M19" s="60">
        <f>M14-M17</f>
        <v>147.163407500039</v>
      </c>
      <c r="N19" s="60">
        <f>N14-N17</f>
        <v>146.157411461908</v>
      </c>
      <c r="O19" s="60">
        <f>O14-O17</f>
        <v>144.71189363717102</v>
      </c>
      <c r="P19" s="60">
        <f>P14-P17</f>
        <v>143.57920726796999</v>
      </c>
      <c r="Q19" s="72">
        <f t="shared" ref="Q19:Q20" si="2">SUM(L19:P19)</f>
        <v>730.43461217387005</v>
      </c>
      <c r="R19" s="55"/>
    </row>
    <row r="20" spans="1:18" ht="14.5" thickBot="1" x14ac:dyDescent="0.35">
      <c r="A20" s="51"/>
      <c r="B20" s="57" t="s">
        <v>86</v>
      </c>
      <c r="C20" s="52"/>
      <c r="D20" s="59">
        <v>119.63430820707924</v>
      </c>
      <c r="E20" s="59">
        <v>139.33008035075738</v>
      </c>
      <c r="F20" s="59">
        <v>134.51828798536792</v>
      </c>
      <c r="G20" s="59">
        <v>115.75359568710832</v>
      </c>
      <c r="H20" s="59">
        <v>93.231958757558914</v>
      </c>
      <c r="I20" s="73">
        <v>602.46823098787172</v>
      </c>
      <c r="J20" s="54"/>
      <c r="K20" s="55"/>
      <c r="L20" s="60">
        <f>L18-L19</f>
        <v>112.06671179583489</v>
      </c>
      <c r="M20" s="60">
        <f t="shared" ref="M20:P20" si="3">M18-M19</f>
        <v>123.75390873598195</v>
      </c>
      <c r="N20" s="60">
        <f t="shared" si="3"/>
        <v>116.93763288102889</v>
      </c>
      <c r="O20" s="60">
        <f t="shared" si="3"/>
        <v>101.51453799060047</v>
      </c>
      <c r="P20" s="60">
        <f t="shared" si="3"/>
        <v>89.017463813848394</v>
      </c>
      <c r="Q20" s="73">
        <f t="shared" si="2"/>
        <v>543.29025521729466</v>
      </c>
      <c r="R20" s="55"/>
    </row>
    <row r="21" spans="1:18" x14ac:dyDescent="0.3">
      <c r="A21" s="51"/>
      <c r="B21" s="49"/>
      <c r="C21" s="52"/>
      <c r="D21" s="63"/>
      <c r="E21" s="63"/>
      <c r="F21" s="63"/>
      <c r="G21" s="63"/>
      <c r="H21" s="63"/>
      <c r="I21" s="63"/>
      <c r="J21" s="54"/>
      <c r="K21" s="55"/>
      <c r="Q21" s="63"/>
      <c r="R21" s="55"/>
    </row>
    <row r="22" spans="1:18" x14ac:dyDescent="0.3">
      <c r="B22" s="43" t="s">
        <v>92</v>
      </c>
      <c r="C22" s="52"/>
      <c r="D22" s="53"/>
      <c r="E22" s="53"/>
      <c r="F22" s="53"/>
      <c r="G22" s="53"/>
      <c r="H22" s="53"/>
      <c r="I22" s="53"/>
      <c r="J22" s="54"/>
      <c r="K22" s="55"/>
      <c r="L22" s="56"/>
      <c r="M22" s="56"/>
      <c r="N22" s="56"/>
      <c r="O22" s="56"/>
      <c r="P22" s="56"/>
      <c r="Q22" s="53"/>
      <c r="R22" s="55"/>
    </row>
    <row r="23" spans="1:18" x14ac:dyDescent="0.3">
      <c r="A23" s="64"/>
      <c r="B23" s="65" t="s">
        <v>93</v>
      </c>
      <c r="C23" s="52"/>
      <c r="D23" s="53">
        <v>65.666960851150805</v>
      </c>
      <c r="E23" s="53">
        <v>64.846062943040494</v>
      </c>
      <c r="F23" s="53">
        <v>64.082002674463098</v>
      </c>
      <c r="G23" s="53">
        <v>63.395891168673501</v>
      </c>
      <c r="H23" s="53">
        <v>62.8380703349725</v>
      </c>
      <c r="I23" s="53"/>
      <c r="J23" s="54"/>
      <c r="K23" s="55"/>
      <c r="L23" s="56">
        <f>'Final determination totex'!I26</f>
        <v>74.169407840659503</v>
      </c>
      <c r="M23" s="56">
        <f>'Final determination totex'!J26</f>
        <v>73.366275137525903</v>
      </c>
      <c r="N23" s="56">
        <f>'Final determination totex'!K26</f>
        <v>72.624847603780907</v>
      </c>
      <c r="O23" s="56">
        <f>'Final determination totex'!L26</f>
        <v>71.870395729324301</v>
      </c>
      <c r="P23" s="56">
        <f>'Final determination totex'!M26</f>
        <v>71.259886973992195</v>
      </c>
      <c r="Q23" s="53"/>
      <c r="R23" s="55"/>
    </row>
    <row r="24" spans="1:18" x14ac:dyDescent="0.3">
      <c r="A24" s="64"/>
      <c r="B24" s="65" t="s">
        <v>94</v>
      </c>
      <c r="C24" s="52"/>
      <c r="D24" s="53">
        <v>78.933677884399501</v>
      </c>
      <c r="E24" s="53">
        <v>100.81129730687699</v>
      </c>
      <c r="F24" s="53">
        <v>121.936223988683</v>
      </c>
      <c r="G24" s="53">
        <v>174.617408139133</v>
      </c>
      <c r="H24" s="53">
        <v>130.329519415128</v>
      </c>
      <c r="I24" s="53"/>
      <c r="J24" s="54"/>
      <c r="K24" s="55"/>
      <c r="L24" s="56">
        <f>'Final determination totex'!I31</f>
        <v>82.032227857348502</v>
      </c>
      <c r="M24" s="56">
        <f>'Final determination totex'!J31</f>
        <v>100.659661195491</v>
      </c>
      <c r="N24" s="56">
        <f>'Final determination totex'!K31</f>
        <v>123.27308737794399</v>
      </c>
      <c r="O24" s="56">
        <f>'Final determination totex'!L31</f>
        <v>180.548137708594</v>
      </c>
      <c r="P24" s="56">
        <f>'Final determination totex'!M31</f>
        <v>132.88410909555299</v>
      </c>
      <c r="Q24" s="53"/>
      <c r="R24" s="55"/>
    </row>
    <row r="25" spans="1:18" x14ac:dyDescent="0.3">
      <c r="A25" s="64"/>
      <c r="B25" s="65" t="s">
        <v>95</v>
      </c>
      <c r="C25" s="52"/>
      <c r="D25" s="53">
        <v>0.97681686671026791</v>
      </c>
      <c r="E25" s="53">
        <v>0.97681686671026802</v>
      </c>
      <c r="F25" s="53">
        <v>0.97681686671026802</v>
      </c>
      <c r="G25" s="53">
        <v>0.97681686671026791</v>
      </c>
      <c r="H25" s="53">
        <v>0.97681686671026791</v>
      </c>
      <c r="I25" s="53"/>
      <c r="J25" s="54"/>
      <c r="K25" s="55"/>
      <c r="L25" s="56">
        <f>'Final determination totex'!I32+'Final determination totex'!I33</f>
        <v>3.7999544203229401</v>
      </c>
      <c r="M25" s="56">
        <f>'Final determination totex'!J32+'Final determination totex'!J33</f>
        <v>3.8067099510565403</v>
      </c>
      <c r="N25" s="56">
        <f>'Final determination totex'!K32+'Final determination totex'!K33</f>
        <v>3.8125265991067501</v>
      </c>
      <c r="O25" s="56">
        <f>'Final determination totex'!L32+'Final determination totex'!L33</f>
        <v>3.8173432471569502</v>
      </c>
      <c r="P25" s="56">
        <f>'Final determination totex'!M32+'Final determination totex'!M33</f>
        <v>3.8241598952071501</v>
      </c>
      <c r="Q25" s="53"/>
      <c r="R25" s="55"/>
    </row>
    <row r="26" spans="1:18" ht="14.5" thickBot="1" x14ac:dyDescent="0.35">
      <c r="A26" s="64"/>
      <c r="B26" s="65" t="s">
        <v>96</v>
      </c>
      <c r="C26" s="52"/>
      <c r="D26" s="58">
        <v>0</v>
      </c>
      <c r="E26" s="58">
        <v>0</v>
      </c>
      <c r="F26" s="58">
        <v>0</v>
      </c>
      <c r="G26" s="58">
        <v>0</v>
      </c>
      <c r="H26" s="58">
        <v>0</v>
      </c>
      <c r="I26" s="58"/>
      <c r="J26" s="54"/>
      <c r="K26" s="55"/>
      <c r="L26" s="56">
        <f>'Final determination totex'!I27+'Final determination totex'!I28</f>
        <v>0.24399999999999999</v>
      </c>
      <c r="M26" s="56">
        <f>'Final determination totex'!J27+'Final determination totex'!J28</f>
        <v>0.246</v>
      </c>
      <c r="N26" s="56">
        <f>'Final determination totex'!K27+'Final determination totex'!K28</f>
        <v>0.248</v>
      </c>
      <c r="O26" s="56">
        <f>'Final determination totex'!L27+'Final determination totex'!L28</f>
        <v>0.251</v>
      </c>
      <c r="P26" s="56">
        <f>'Final determination totex'!M27+'Final determination totex'!M28</f>
        <v>0.253</v>
      </c>
      <c r="Q26" s="58"/>
      <c r="R26" s="55"/>
    </row>
    <row r="27" spans="1:18" x14ac:dyDescent="0.3">
      <c r="A27" s="64"/>
      <c r="B27" s="57" t="s">
        <v>84</v>
      </c>
      <c r="C27" s="52"/>
      <c r="D27" s="59">
        <v>143.62382186884005</v>
      </c>
      <c r="E27" s="59">
        <v>164.68054338320721</v>
      </c>
      <c r="F27" s="59">
        <v>185.04140979643583</v>
      </c>
      <c r="G27" s="59">
        <v>237.03648244109624</v>
      </c>
      <c r="H27" s="59">
        <v>192.19077288339022</v>
      </c>
      <c r="I27" s="71">
        <v>922.57303037296958</v>
      </c>
      <c r="J27" s="54"/>
      <c r="K27" s="55"/>
      <c r="L27" s="60">
        <f>SUM(L23:L24)-SUM(L25:L26)</f>
        <v>152.15768127768507</v>
      </c>
      <c r="M27" s="60">
        <f>SUM(M23:M24)-SUM(M25:M26)</f>
        <v>169.97322638196036</v>
      </c>
      <c r="N27" s="60">
        <f>SUM(N23:N24)-SUM(N25:N26)</f>
        <v>191.83740838261818</v>
      </c>
      <c r="O27" s="60">
        <f>SUM(O23:O24)-SUM(O25:O26)</f>
        <v>248.35019019076137</v>
      </c>
      <c r="P27" s="60">
        <f>SUM(P23:P24)-SUM(P25:P26)</f>
        <v>200.06683617433802</v>
      </c>
      <c r="Q27" s="71">
        <f>SUM(L27:P27)</f>
        <v>962.38534240736305</v>
      </c>
      <c r="R27" s="55"/>
    </row>
    <row r="28" spans="1:18" x14ac:dyDescent="0.3">
      <c r="A28" s="64"/>
      <c r="B28" s="57" t="s">
        <v>85</v>
      </c>
      <c r="C28" s="52"/>
      <c r="D28" s="59">
        <v>65.666960851150805</v>
      </c>
      <c r="E28" s="59">
        <v>64.846062943040494</v>
      </c>
      <c r="F28" s="59">
        <v>64.082002674463098</v>
      </c>
      <c r="G28" s="59">
        <v>63.395891168673501</v>
      </c>
      <c r="H28" s="59">
        <v>62.8380703349725</v>
      </c>
      <c r="I28" s="72">
        <v>320.82898797230041</v>
      </c>
      <c r="J28" s="54"/>
      <c r="K28" s="55"/>
      <c r="L28" s="60">
        <f>L23-L26</f>
        <v>73.925407840659503</v>
      </c>
      <c r="M28" s="60">
        <f>M23-M26</f>
        <v>73.120275137525908</v>
      </c>
      <c r="N28" s="60">
        <f>N23-N26</f>
        <v>72.376847603780902</v>
      </c>
      <c r="O28" s="60">
        <f>O23-O26</f>
        <v>71.619395729324296</v>
      </c>
      <c r="P28" s="60">
        <f>P23-P26</f>
        <v>71.006886973992195</v>
      </c>
      <c r="Q28" s="72">
        <f t="shared" ref="Q28:Q29" si="4">SUM(L28:P28)</f>
        <v>362.04881328528285</v>
      </c>
      <c r="R28" s="55"/>
    </row>
    <row r="29" spans="1:18" ht="14.5" thickBot="1" x14ac:dyDescent="0.35">
      <c r="A29" s="64"/>
      <c r="B29" s="57" t="s">
        <v>86</v>
      </c>
      <c r="C29" s="52"/>
      <c r="D29" s="59">
        <v>77.956861017689249</v>
      </c>
      <c r="E29" s="59">
        <v>99.834480440166715</v>
      </c>
      <c r="F29" s="59">
        <v>120.95940712197273</v>
      </c>
      <c r="G29" s="59">
        <v>173.64059127242274</v>
      </c>
      <c r="H29" s="59">
        <v>129.35270254841771</v>
      </c>
      <c r="I29" s="73">
        <v>601.74404240066917</v>
      </c>
      <c r="J29" s="54"/>
      <c r="K29" s="55"/>
      <c r="L29" s="60">
        <f>L27-L28</f>
        <v>78.232273437025569</v>
      </c>
      <c r="M29" s="60">
        <f t="shared" ref="M29:P29" si="5">M27-M28</f>
        <v>96.85295124443445</v>
      </c>
      <c r="N29" s="60">
        <f t="shared" si="5"/>
        <v>119.46056077883728</v>
      </c>
      <c r="O29" s="60">
        <f t="shared" si="5"/>
        <v>176.73079446143709</v>
      </c>
      <c r="P29" s="60">
        <f t="shared" si="5"/>
        <v>129.05994920034584</v>
      </c>
      <c r="Q29" s="73">
        <f t="shared" si="4"/>
        <v>600.33652912208026</v>
      </c>
      <c r="R29" s="55"/>
    </row>
    <row r="30" spans="1:18" x14ac:dyDescent="0.3">
      <c r="A30" s="64"/>
      <c r="B30" s="65"/>
      <c r="C30" s="52"/>
      <c r="D30" s="63"/>
      <c r="E30" s="63"/>
      <c r="F30" s="63"/>
      <c r="G30" s="63"/>
      <c r="H30" s="63"/>
      <c r="I30" s="63"/>
      <c r="J30" s="54"/>
      <c r="K30" s="55"/>
      <c r="Q30" s="63"/>
      <c r="R30" s="55"/>
    </row>
    <row r="31" spans="1:18" x14ac:dyDescent="0.3">
      <c r="A31" s="49"/>
      <c r="B31" s="43" t="s">
        <v>97</v>
      </c>
      <c r="C31" s="52"/>
      <c r="D31" s="53"/>
      <c r="E31" s="53"/>
      <c r="F31" s="53"/>
      <c r="G31" s="53"/>
      <c r="H31" s="53"/>
      <c r="I31" s="53"/>
      <c r="J31" s="54"/>
      <c r="K31" s="55"/>
      <c r="L31" s="56"/>
      <c r="M31" s="56"/>
      <c r="N31" s="56"/>
      <c r="O31" s="56"/>
      <c r="P31" s="56"/>
      <c r="Q31" s="53"/>
      <c r="R31" s="55"/>
    </row>
    <row r="32" spans="1:18" x14ac:dyDescent="0.3">
      <c r="A32" s="64"/>
      <c r="B32" s="65" t="s">
        <v>98</v>
      </c>
      <c r="C32" s="52"/>
      <c r="D32" s="53">
        <v>10.371032242170299</v>
      </c>
      <c r="E32" s="53">
        <v>10.240156895966001</v>
      </c>
      <c r="F32" s="53">
        <v>10.1394835527318</v>
      </c>
      <c r="G32" s="53">
        <v>10.0421659876055</v>
      </c>
      <c r="H32" s="53">
        <v>9.94988208964085</v>
      </c>
      <c r="I32" s="53"/>
      <c r="J32" s="54"/>
      <c r="K32" s="55"/>
      <c r="L32" s="56">
        <f>'Final determination totex'!I37</f>
        <v>5.8979264702164498</v>
      </c>
      <c r="M32" s="56">
        <f>'Final determination totex'!J37</f>
        <v>5.89417443782843</v>
      </c>
      <c r="N32" s="56">
        <f>'Final determination totex'!K37</f>
        <v>5.8364691560611899</v>
      </c>
      <c r="O32" s="56">
        <f>'Final determination totex'!L37</f>
        <v>5.7806893703238096</v>
      </c>
      <c r="P32" s="56">
        <f>'Final determination totex'!M37</f>
        <v>5.7278033355906901</v>
      </c>
      <c r="Q32" s="53"/>
      <c r="R32" s="55"/>
    </row>
    <row r="33" spans="1:18" x14ac:dyDescent="0.3">
      <c r="A33" s="51"/>
      <c r="B33" s="49" t="s">
        <v>99</v>
      </c>
      <c r="C33" s="52"/>
      <c r="D33" s="53">
        <v>14.8241497912271</v>
      </c>
      <c r="E33" s="53">
        <v>14.778846786771799</v>
      </c>
      <c r="F33" s="53">
        <v>14.7318658932625</v>
      </c>
      <c r="G33" s="53">
        <v>14.686562888807099</v>
      </c>
      <c r="H33" s="53">
        <v>14.639581995297901</v>
      </c>
      <c r="I33" s="53"/>
      <c r="J33" s="54"/>
      <c r="K33" s="55"/>
      <c r="L33" s="56">
        <f>'Final determination totex'!I40</f>
        <v>8.5519525631870401</v>
      </c>
      <c r="M33" s="56">
        <f>'Final determination totex'!J40</f>
        <v>8.5258175638427804</v>
      </c>
      <c r="N33" s="56">
        <f>'Final determination totex'!K40</f>
        <v>8.4987146015599109</v>
      </c>
      <c r="O33" s="56">
        <f>'Final determination totex'!L40</f>
        <v>8.4725796022157205</v>
      </c>
      <c r="P33" s="56">
        <f>'Final determination totex'!M40</f>
        <v>8.4454766399328491</v>
      </c>
      <c r="Q33" s="53"/>
      <c r="R33" s="55"/>
    </row>
    <row r="34" spans="1:18" x14ac:dyDescent="0.3">
      <c r="A34" s="51"/>
      <c r="B34" s="49" t="s">
        <v>100</v>
      </c>
      <c r="C34" s="52"/>
      <c r="D34" s="53"/>
      <c r="E34" s="53"/>
      <c r="F34" s="53"/>
      <c r="G34" s="53"/>
      <c r="H34" s="53"/>
      <c r="I34" s="53"/>
      <c r="J34" s="54"/>
      <c r="K34" s="55"/>
      <c r="L34" s="56"/>
      <c r="M34" s="56"/>
      <c r="N34" s="56"/>
      <c r="O34" s="56"/>
      <c r="P34" s="56"/>
      <c r="Q34" s="53"/>
      <c r="R34" s="55"/>
    </row>
    <row r="35" spans="1:18" ht="14.5" thickBot="1" x14ac:dyDescent="0.35">
      <c r="A35" s="51"/>
      <c r="B35" s="49" t="s">
        <v>101</v>
      </c>
      <c r="C35" s="52"/>
      <c r="D35" s="58"/>
      <c r="E35" s="58"/>
      <c r="F35" s="58"/>
      <c r="G35" s="58"/>
      <c r="H35" s="58"/>
      <c r="I35" s="58"/>
      <c r="J35" s="54"/>
      <c r="K35" s="55"/>
      <c r="L35" s="56"/>
      <c r="M35" s="56"/>
      <c r="N35" s="56"/>
      <c r="O35" s="56"/>
      <c r="P35" s="56"/>
      <c r="Q35" s="58"/>
      <c r="R35" s="55"/>
    </row>
    <row r="36" spans="1:18" x14ac:dyDescent="0.3">
      <c r="A36" s="51"/>
      <c r="B36" s="57" t="s">
        <v>84</v>
      </c>
      <c r="C36" s="52"/>
      <c r="D36" s="59">
        <v>25.195182033397401</v>
      </c>
      <c r="E36" s="59">
        <v>25.0190036827378</v>
      </c>
      <c r="F36" s="59">
        <v>24.871349445994298</v>
      </c>
      <c r="G36" s="59">
        <v>24.7287288764126</v>
      </c>
      <c r="H36" s="59">
        <v>24.589464084938751</v>
      </c>
      <c r="I36" s="71">
        <v>124.40372812348086</v>
      </c>
      <c r="J36" s="54"/>
      <c r="K36" s="55"/>
      <c r="L36" s="60">
        <f>SUM(L32:L33)-SUM(L34:L35)</f>
        <v>14.449879033403491</v>
      </c>
      <c r="M36" s="60">
        <f>SUM(M32:M33)-SUM(M34:M35)</f>
        <v>14.419992001671211</v>
      </c>
      <c r="N36" s="60">
        <f>SUM(N32:N33)-SUM(N34:N35)</f>
        <v>14.335183757621101</v>
      </c>
      <c r="O36" s="60">
        <f>SUM(O32:O33)-SUM(O34:O35)</f>
        <v>14.25326897253953</v>
      </c>
      <c r="P36" s="60">
        <f>SUM(P32:P33)-SUM(P34:P35)</f>
        <v>14.173279975523538</v>
      </c>
      <c r="Q36" s="71">
        <f>SUM(L36:P36)</f>
        <v>71.631603740758877</v>
      </c>
      <c r="R36" s="55"/>
    </row>
    <row r="37" spans="1:18" x14ac:dyDescent="0.3">
      <c r="B37" s="57" t="s">
        <v>85</v>
      </c>
      <c r="C37" s="52"/>
      <c r="D37" s="59">
        <v>10.371032242170299</v>
      </c>
      <c r="E37" s="59">
        <v>10.240156895966001</v>
      </c>
      <c r="F37" s="59">
        <v>10.1394835527318</v>
      </c>
      <c r="G37" s="59">
        <v>10.0421659876055</v>
      </c>
      <c r="H37" s="59">
        <v>9.94988208964085</v>
      </c>
      <c r="I37" s="72">
        <v>50.742720768114452</v>
      </c>
      <c r="J37" s="54"/>
      <c r="K37" s="55"/>
      <c r="L37" s="60">
        <f>L32-L35</f>
        <v>5.8979264702164498</v>
      </c>
      <c r="M37" s="60">
        <f>M32-M35</f>
        <v>5.89417443782843</v>
      </c>
      <c r="N37" s="60">
        <f>N32-N35</f>
        <v>5.8364691560611899</v>
      </c>
      <c r="O37" s="60">
        <f>O32-O35</f>
        <v>5.7806893703238096</v>
      </c>
      <c r="P37" s="60">
        <f>P32-P35</f>
        <v>5.7278033355906901</v>
      </c>
      <c r="Q37" s="72">
        <f t="shared" ref="Q37:Q38" si="6">SUM(L37:P37)</f>
        <v>29.13706277002057</v>
      </c>
      <c r="R37" s="55"/>
    </row>
    <row r="38" spans="1:18" ht="14.5" thickBot="1" x14ac:dyDescent="0.35">
      <c r="B38" s="57" t="s">
        <v>86</v>
      </c>
      <c r="C38" s="52"/>
      <c r="D38" s="59">
        <v>14.824149791227102</v>
      </c>
      <c r="E38" s="59">
        <v>14.778846786771799</v>
      </c>
      <c r="F38" s="59">
        <v>14.731865893262498</v>
      </c>
      <c r="G38" s="59">
        <v>14.686562888807099</v>
      </c>
      <c r="H38" s="59">
        <v>14.639581995297901</v>
      </c>
      <c r="I38" s="73">
        <v>73.661007355366408</v>
      </c>
      <c r="K38" s="55"/>
      <c r="L38" s="60">
        <f>L36-L37</f>
        <v>8.5519525631870401</v>
      </c>
      <c r="M38" s="60">
        <f t="shared" ref="M38:P38" si="7">M36-M37</f>
        <v>8.5258175638427822</v>
      </c>
      <c r="N38" s="60">
        <f t="shared" si="7"/>
        <v>8.4987146015599109</v>
      </c>
      <c r="O38" s="60">
        <f t="shared" si="7"/>
        <v>8.4725796022157205</v>
      </c>
      <c r="P38" s="60">
        <f t="shared" si="7"/>
        <v>8.4454766399328491</v>
      </c>
      <c r="Q38" s="73">
        <f t="shared" si="6"/>
        <v>42.494540970738299</v>
      </c>
      <c r="R38" s="5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heetViews>
  <sheetFormatPr defaultRowHeight="14" x14ac:dyDescent="0.3"/>
  <cols>
    <col min="1" max="1" width="27.58203125" bestFit="1" customWidth="1"/>
    <col min="2" max="7" width="9" style="19"/>
    <col min="8" max="8" width="3.25" customWidth="1"/>
  </cols>
  <sheetData>
    <row r="1" spans="1:14" s="1" customFormat="1" ht="20" x14ac:dyDescent="0.3">
      <c r="A1" s="8" t="s">
        <v>0</v>
      </c>
      <c r="B1" s="121" t="s">
        <v>182</v>
      </c>
      <c r="C1" s="121"/>
      <c r="D1" s="121"/>
      <c r="E1" s="121"/>
      <c r="F1" s="121"/>
      <c r="G1" s="121"/>
      <c r="I1" s="122" t="s">
        <v>158</v>
      </c>
      <c r="J1" s="120"/>
      <c r="K1" s="120"/>
      <c r="L1" s="120"/>
      <c r="M1" s="120"/>
      <c r="N1" s="120"/>
    </row>
    <row r="2" spans="1:14" s="1" customFormat="1" ht="14.5" thickBot="1" x14ac:dyDescent="0.35">
      <c r="A2" s="9"/>
      <c r="B2" s="10"/>
      <c r="C2" s="10"/>
      <c r="D2" s="10"/>
      <c r="E2" s="10"/>
      <c r="F2" s="10"/>
      <c r="G2" s="10"/>
      <c r="I2" s="10"/>
      <c r="J2" s="10"/>
      <c r="K2" s="10"/>
      <c r="L2" s="10"/>
      <c r="M2" s="10"/>
      <c r="N2" s="10"/>
    </row>
    <row r="3" spans="1:14" s="1" customFormat="1" ht="14.5" thickBot="1" x14ac:dyDescent="0.35">
      <c r="A3" s="20"/>
      <c r="B3" s="12" t="s">
        <v>3</v>
      </c>
      <c r="C3" s="12" t="s">
        <v>4</v>
      </c>
      <c r="D3" s="12" t="s">
        <v>5</v>
      </c>
      <c r="E3" s="12" t="s">
        <v>6</v>
      </c>
      <c r="F3" s="13" t="s">
        <v>7</v>
      </c>
      <c r="G3" s="13" t="s">
        <v>80</v>
      </c>
      <c r="I3" s="12" t="s">
        <v>3</v>
      </c>
      <c r="J3" s="12" t="s">
        <v>4</v>
      </c>
      <c r="K3" s="12" t="s">
        <v>5</v>
      </c>
      <c r="L3" s="12" t="s">
        <v>6</v>
      </c>
      <c r="M3" s="13" t="s">
        <v>7</v>
      </c>
      <c r="N3" s="13" t="s">
        <v>80</v>
      </c>
    </row>
    <row r="4" spans="1:14" s="1" customFormat="1" ht="14.5" thickBot="1" x14ac:dyDescent="0.35">
      <c r="A4" s="9"/>
      <c r="B4" s="10"/>
      <c r="C4" s="10"/>
      <c r="D4" s="10"/>
      <c r="E4" s="10"/>
      <c r="F4" s="10"/>
      <c r="G4" s="10"/>
      <c r="I4" s="10"/>
      <c r="J4" s="10"/>
      <c r="K4" s="10"/>
      <c r="L4" s="10"/>
      <c r="M4" s="10"/>
      <c r="N4" s="10"/>
    </row>
    <row r="5" spans="1:14" s="1" customFormat="1" ht="14.5" thickBot="1" x14ac:dyDescent="0.35">
      <c r="A5" s="21" t="s">
        <v>102</v>
      </c>
      <c r="B5" s="10"/>
      <c r="C5" s="10"/>
      <c r="D5" s="10"/>
      <c r="E5" s="10"/>
      <c r="F5" s="10"/>
      <c r="G5" s="10"/>
      <c r="I5" s="10"/>
      <c r="J5" s="10"/>
      <c r="K5" s="10"/>
      <c r="L5" s="10"/>
      <c r="M5" s="10"/>
      <c r="N5" s="10"/>
    </row>
    <row r="6" spans="1:14" s="1" customFormat="1" ht="14.5" thickBot="1" x14ac:dyDescent="0.35">
      <c r="A6" s="22" t="s">
        <v>103</v>
      </c>
      <c r="B6" s="23">
        <f>Calculation!D10</f>
        <v>52.165205671607701</v>
      </c>
      <c r="C6" s="23">
        <f>Calculation!E10</f>
        <v>51.964310156743402</v>
      </c>
      <c r="D6" s="23">
        <f>Calculation!F10</f>
        <v>51.776343561152501</v>
      </c>
      <c r="E6" s="23">
        <f>Calculation!G10</f>
        <v>51.593349626820597</v>
      </c>
      <c r="F6" s="23">
        <f>Calculation!H10</f>
        <v>51.4203010150067</v>
      </c>
      <c r="G6" s="24">
        <f>SUM(B6:F6)</f>
        <v>258.9195100313309</v>
      </c>
      <c r="I6" s="23">
        <f>Calculation!L10</f>
        <v>51.899471594150803</v>
      </c>
      <c r="J6" s="23">
        <f>Calculation!M10</f>
        <v>51.701670970030399</v>
      </c>
      <c r="K6" s="23">
        <f>Calculation!N10</f>
        <v>51.520334797218297</v>
      </c>
      <c r="L6" s="23">
        <f>Calculation!O10</f>
        <v>51.340075239703303</v>
      </c>
      <c r="M6" s="23">
        <f>Calculation!P10</f>
        <v>51.168764075336803</v>
      </c>
      <c r="N6" s="24">
        <f>SUM(I6:M6)</f>
        <v>257.63031667643963</v>
      </c>
    </row>
    <row r="7" spans="1:14" s="25" customFormat="1" ht="14.5" x14ac:dyDescent="0.3">
      <c r="A7" s="22" t="s">
        <v>27</v>
      </c>
      <c r="B7" s="23">
        <f>Calculation!D9</f>
        <v>59.111018918204742</v>
      </c>
      <c r="C7" s="23">
        <f>Calculation!E9</f>
        <v>58.872331177771898</v>
      </c>
      <c r="D7" s="23">
        <f>Calculation!F9</f>
        <v>57.206489656000713</v>
      </c>
      <c r="E7" s="23">
        <f>Calculation!G9</f>
        <v>55.574462230790807</v>
      </c>
      <c r="F7" s="23">
        <f>Calculation!H9</f>
        <v>55.387490167451659</v>
      </c>
      <c r="G7" s="24">
        <f>SUM(B7:F7)</f>
        <v>286.15179215021982</v>
      </c>
      <c r="I7" s="23">
        <f>Calculation!L9</f>
        <v>58.925666706477251</v>
      </c>
      <c r="J7" s="23">
        <f>Calculation!M9</f>
        <v>58.675563534359917</v>
      </c>
      <c r="K7" s="23">
        <f>Calculation!N9</f>
        <v>56.859085570053104</v>
      </c>
      <c r="L7" s="23">
        <f>Calculation!O9</f>
        <v>55.260292620041426</v>
      </c>
      <c r="M7" s="23">
        <f>Calculation!P9</f>
        <v>55.071300741944071</v>
      </c>
      <c r="N7" s="24">
        <f>SUM(I7:M7)</f>
        <v>284.79190917287576</v>
      </c>
    </row>
    <row r="8" spans="1:14" s="25" customFormat="1" ht="15" thickBot="1" x14ac:dyDescent="0.35">
      <c r="A8" s="27" t="s">
        <v>104</v>
      </c>
      <c r="B8" s="28">
        <f>B6/B7</f>
        <v>0.88249545729860701</v>
      </c>
      <c r="C8" s="28">
        <f t="shared" ref="C8:F8" si="0">C6/C7</f>
        <v>0.88266099060747372</v>
      </c>
      <c r="D8" s="28">
        <f t="shared" si="0"/>
        <v>0.90507814537299414</v>
      </c>
      <c r="E8" s="28">
        <f t="shared" si="0"/>
        <v>0.92836435218324986</v>
      </c>
      <c r="F8" s="28">
        <f t="shared" si="0"/>
        <v>0.92837391366803135</v>
      </c>
      <c r="G8" s="29">
        <f>G6/G7</f>
        <v>0.90483273959509958</v>
      </c>
      <c r="I8" s="28">
        <f>I6/I7</f>
        <v>0.88076172057033153</v>
      </c>
      <c r="J8" s="28">
        <f t="shared" ref="J8:M8" si="1">J6/J7</f>
        <v>0.88114485580959667</v>
      </c>
      <c r="K8" s="28">
        <f t="shared" si="1"/>
        <v>0.90610558155640386</v>
      </c>
      <c r="L8" s="28">
        <f t="shared" si="1"/>
        <v>0.92905905498378838</v>
      </c>
      <c r="M8" s="28">
        <f t="shared" si="1"/>
        <v>0.92913665350135866</v>
      </c>
      <c r="N8" s="29">
        <f>N6/N7</f>
        <v>0.90462653038380958</v>
      </c>
    </row>
    <row r="9" spans="1:14" s="25" customFormat="1" ht="15" thickBot="1" x14ac:dyDescent="0.35">
      <c r="A9" s="30"/>
      <c r="B9" s="31"/>
      <c r="C9" s="31"/>
      <c r="D9" s="31"/>
      <c r="E9" s="31"/>
      <c r="F9" s="31"/>
      <c r="G9" s="31"/>
      <c r="I9" s="31"/>
      <c r="J9" s="31"/>
      <c r="K9" s="31"/>
      <c r="L9" s="31"/>
      <c r="M9" s="31"/>
      <c r="N9" s="31"/>
    </row>
    <row r="10" spans="1:14" s="26" customFormat="1" ht="14.5" x14ac:dyDescent="0.3">
      <c r="A10" s="32" t="s">
        <v>164</v>
      </c>
      <c r="B10" s="33">
        <v>0.88250000000000006</v>
      </c>
      <c r="C10" s="33">
        <v>0.88270000000000015</v>
      </c>
      <c r="D10" s="33">
        <v>0.9050999999999999</v>
      </c>
      <c r="E10" s="33">
        <v>0.9284</v>
      </c>
      <c r="F10" s="33">
        <v>0.9284</v>
      </c>
      <c r="G10" s="34">
        <v>0.90485804535580849</v>
      </c>
      <c r="I10" s="35">
        <f>I8*I11</f>
        <v>0.88076625434720468</v>
      </c>
      <c r="J10" s="35">
        <f t="shared" ref="J10:M10" si="2">J8*J11</f>
        <v>0.88118379819621928</v>
      </c>
      <c r="K10" s="35">
        <f t="shared" si="2"/>
        <v>0.90612746099257624</v>
      </c>
      <c r="L10" s="35">
        <f t="shared" si="2"/>
        <v>0.92909472947609761</v>
      </c>
      <c r="M10" s="36">
        <f t="shared" si="2"/>
        <v>0.92916276126551556</v>
      </c>
      <c r="N10" s="36">
        <f>SUMPRODUCT(I7:M7,I10:M10)/N7</f>
        <v>0.90465183074601285</v>
      </c>
    </row>
    <row r="11" spans="1:14" s="26" customFormat="1" ht="15" thickBot="1" x14ac:dyDescent="0.35">
      <c r="A11" s="37" t="s">
        <v>105</v>
      </c>
      <c r="B11" s="74">
        <f>B10/B8</f>
        <v>1.0000051475634866</v>
      </c>
      <c r="C11" s="74">
        <f t="shared" ref="C11:G11" si="3">C10/C8</f>
        <v>1.000044195215311</v>
      </c>
      <c r="D11" s="74">
        <f t="shared" si="3"/>
        <v>1.0000241466740938</v>
      </c>
      <c r="E11" s="74">
        <f t="shared" si="3"/>
        <v>1.0000383985195751</v>
      </c>
      <c r="F11" s="74">
        <f t="shared" si="3"/>
        <v>1.0000280989497707</v>
      </c>
      <c r="G11" s="74">
        <f t="shared" si="3"/>
        <v>1.0000279673353998</v>
      </c>
      <c r="I11" s="75">
        <f>B11</f>
        <v>1.0000051475634866</v>
      </c>
      <c r="J11" s="75">
        <f>C11</f>
        <v>1.000044195215311</v>
      </c>
      <c r="K11" s="75">
        <f>D11</f>
        <v>1.0000241466740938</v>
      </c>
      <c r="L11" s="75">
        <f>E11</f>
        <v>1.0000383985195751</v>
      </c>
      <c r="M11" s="76">
        <f>F11</f>
        <v>1.0000280989497707</v>
      </c>
      <c r="N11" s="76">
        <f t="shared" ref="N11" si="4">N10/N8</f>
        <v>1.0000279677428789</v>
      </c>
    </row>
    <row r="12" spans="1:14" s="25" customFormat="1" ht="14.5" x14ac:dyDescent="0.3">
      <c r="A12" s="30"/>
      <c r="B12" s="31"/>
      <c r="C12" s="31"/>
      <c r="D12" s="31"/>
      <c r="E12" s="31"/>
      <c r="F12" s="31"/>
      <c r="G12" s="31"/>
    </row>
    <row r="13" spans="1:14" s="25" customFormat="1" ht="15" thickBot="1" x14ac:dyDescent="0.35">
      <c r="A13" s="30"/>
      <c r="B13" s="38"/>
      <c r="C13" s="31"/>
      <c r="D13" s="31"/>
      <c r="E13" s="31"/>
      <c r="F13" s="31"/>
      <c r="G13" s="31"/>
      <c r="H13"/>
      <c r="I13" s="31"/>
      <c r="J13" s="31"/>
      <c r="K13" s="31"/>
      <c r="L13" s="31"/>
      <c r="M13" s="31"/>
      <c r="N13" s="31"/>
    </row>
    <row r="14" spans="1:14" s="1" customFormat="1" ht="14.5" thickBot="1" x14ac:dyDescent="0.35">
      <c r="A14" s="21" t="s">
        <v>106</v>
      </c>
      <c r="B14" s="10"/>
      <c r="C14" s="10"/>
      <c r="D14" s="10"/>
      <c r="E14" s="10"/>
      <c r="F14" s="10"/>
      <c r="G14" s="10"/>
    </row>
    <row r="15" spans="1:14" s="1" customFormat="1" ht="14.5" thickBot="1" x14ac:dyDescent="0.35">
      <c r="A15" s="22" t="s">
        <v>103</v>
      </c>
      <c r="B15" s="23">
        <f>Calculation!D19</f>
        <v>138.58843824020801</v>
      </c>
      <c r="C15" s="23">
        <f>Calculation!E19</f>
        <v>137.024025069299</v>
      </c>
      <c r="D15" s="23">
        <f>Calculation!F19</f>
        <v>135.72421590652601</v>
      </c>
      <c r="E15" s="23">
        <f>Calculation!G19</f>
        <v>134.379841858172</v>
      </c>
      <c r="F15" s="23">
        <f>Calculation!H19</f>
        <v>133.32421113097701</v>
      </c>
      <c r="G15" s="24">
        <f>SUM(B15:F15)</f>
        <v>679.04073220518205</v>
      </c>
      <c r="I15" s="23">
        <f>Calculation!L19</f>
        <v>148.82269230678199</v>
      </c>
      <c r="J15" s="23">
        <f>Calculation!M19</f>
        <v>147.163407500039</v>
      </c>
      <c r="K15" s="23">
        <f>Calculation!N19</f>
        <v>146.157411461908</v>
      </c>
      <c r="L15" s="23">
        <f>Calculation!O19</f>
        <v>144.71189363717102</v>
      </c>
      <c r="M15" s="23">
        <f>Calculation!P19</f>
        <v>143.57920726796999</v>
      </c>
      <c r="N15" s="24">
        <f>SUM(I15:M15)</f>
        <v>730.43461217387005</v>
      </c>
    </row>
    <row r="16" spans="1:14" s="25" customFormat="1" ht="14.5" x14ac:dyDescent="0.3">
      <c r="A16" s="22" t="s">
        <v>27</v>
      </c>
      <c r="B16" s="23">
        <f>Calculation!D18</f>
        <v>258.22274644728725</v>
      </c>
      <c r="C16" s="23">
        <f>Calculation!E18</f>
        <v>276.35410542005638</v>
      </c>
      <c r="D16" s="23">
        <f>Calculation!F18</f>
        <v>270.24250389189393</v>
      </c>
      <c r="E16" s="23">
        <f>Calculation!G18</f>
        <v>250.13343754528032</v>
      </c>
      <c r="F16" s="23">
        <f>Calculation!H18</f>
        <v>226.55616988853592</v>
      </c>
      <c r="G16" s="24">
        <f>SUM(B16:F16)</f>
        <v>1281.5089631930537</v>
      </c>
      <c r="I16" s="23">
        <f>Calculation!L18</f>
        <v>260.88940410261688</v>
      </c>
      <c r="J16" s="23">
        <f>Calculation!M18</f>
        <v>270.91731623602095</v>
      </c>
      <c r="K16" s="23">
        <f>Calculation!N18</f>
        <v>263.09504434293689</v>
      </c>
      <c r="L16" s="23">
        <f>Calculation!O18</f>
        <v>246.22643162777149</v>
      </c>
      <c r="M16" s="23">
        <f>Calculation!P18</f>
        <v>232.59667108181839</v>
      </c>
      <c r="N16" s="24">
        <f>SUM(I16:M16)</f>
        <v>1273.7248673911647</v>
      </c>
    </row>
    <row r="17" spans="1:14" s="25" customFormat="1" ht="15" thickBot="1" x14ac:dyDescent="0.35">
      <c r="A17" s="27" t="s">
        <v>104</v>
      </c>
      <c r="B17" s="28">
        <f>B15/B16</f>
        <v>0.5367011239209285</v>
      </c>
      <c r="C17" s="28">
        <f t="shared" ref="C17:F17" si="5">C15/C16</f>
        <v>0.49582771662112057</v>
      </c>
      <c r="D17" s="28">
        <f t="shared" si="5"/>
        <v>0.50223119587738962</v>
      </c>
      <c r="E17" s="28">
        <f t="shared" si="5"/>
        <v>0.53723261942476574</v>
      </c>
      <c r="F17" s="28">
        <f t="shared" si="5"/>
        <v>0.58848192568126312</v>
      </c>
      <c r="G17" s="29">
        <f>G15/G16</f>
        <v>0.52987591324625605</v>
      </c>
      <c r="I17" s="28">
        <f>I15/I16</f>
        <v>0.57044360547600026</v>
      </c>
      <c r="J17" s="28">
        <f t="shared" ref="J17:M17" si="6">J15/J16</f>
        <v>0.54320413897733821</v>
      </c>
      <c r="K17" s="28">
        <f t="shared" si="6"/>
        <v>0.55553084181774237</v>
      </c>
      <c r="L17" s="28">
        <f t="shared" si="6"/>
        <v>0.58771876228112141</v>
      </c>
      <c r="M17" s="28">
        <f t="shared" si="6"/>
        <v>0.61728831543536777</v>
      </c>
      <c r="N17" s="29">
        <f>N15/N16</f>
        <v>0.57346341496020381</v>
      </c>
    </row>
    <row r="18" spans="1:14" s="1" customFormat="1" ht="14.5" thickBot="1" x14ac:dyDescent="0.35">
      <c r="A18" s="39"/>
      <c r="B18" s="10"/>
      <c r="C18" s="10"/>
      <c r="D18" s="10"/>
      <c r="E18" s="10"/>
      <c r="F18" s="10"/>
      <c r="G18" s="31"/>
      <c r="I18" s="31"/>
      <c r="J18" s="31"/>
      <c r="K18" s="31"/>
      <c r="L18" s="31"/>
      <c r="M18" s="31"/>
      <c r="N18" s="31"/>
    </row>
    <row r="19" spans="1:14" s="26" customFormat="1" ht="14.5" x14ac:dyDescent="0.3">
      <c r="A19" s="32" t="s">
        <v>164</v>
      </c>
      <c r="B19" s="33">
        <v>0.53673002799697278</v>
      </c>
      <c r="C19" s="33">
        <v>0.49583516011771867</v>
      </c>
      <c r="D19" s="33">
        <v>0.50220941303447486</v>
      </c>
      <c r="E19" s="33">
        <v>0.53726909302765347</v>
      </c>
      <c r="F19" s="33">
        <v>0.5885063307091668</v>
      </c>
      <c r="G19" s="34">
        <v>0.5298901827196465</v>
      </c>
      <c r="I19" s="35">
        <f>I17*I20</f>
        <v>0.57047432675571585</v>
      </c>
      <c r="J19" s="35">
        <f t="shared" ref="J19:M19" si="7">J17*J20</f>
        <v>0.54321229370129775</v>
      </c>
      <c r="K19" s="35">
        <f t="shared" si="7"/>
        <v>0.55550674725499727</v>
      </c>
      <c r="L19" s="35">
        <f t="shared" si="7"/>
        <v>0.5877586634709786</v>
      </c>
      <c r="M19" s="36">
        <f t="shared" si="7"/>
        <v>0.61731391509766054</v>
      </c>
      <c r="N19" s="36">
        <f>SUMPRODUCT(I16:M16,I19:M19)/N16</f>
        <v>0.5734788532048074</v>
      </c>
    </row>
    <row r="20" spans="1:14" s="26" customFormat="1" ht="15" thickBot="1" x14ac:dyDescent="0.35">
      <c r="A20" s="37" t="s">
        <v>105</v>
      </c>
      <c r="B20" s="74">
        <f>B19/B17</f>
        <v>1.0000538550689686</v>
      </c>
      <c r="C20" s="74">
        <f t="shared" ref="C20" si="8">C19/C17</f>
        <v>1.0000150122640357</v>
      </c>
      <c r="D20" s="74">
        <f t="shared" ref="D20" si="9">D19/D17</f>
        <v>0.99995662785766082</v>
      </c>
      <c r="E20" s="74">
        <f t="shared" ref="E20" si="10">E19/E17</f>
        <v>1.0000678916386849</v>
      </c>
      <c r="F20" s="74">
        <f t="shared" ref="F20" si="11">F19/F17</f>
        <v>1.0000414711596715</v>
      </c>
      <c r="G20" s="74">
        <f t="shared" ref="G20" si="12">G19/G17</f>
        <v>1.0000269298396733</v>
      </c>
      <c r="I20" s="75">
        <f>B20</f>
        <v>1.0000538550689686</v>
      </c>
      <c r="J20" s="75">
        <f>C20</f>
        <v>1.0000150122640357</v>
      </c>
      <c r="K20" s="75">
        <f>D20</f>
        <v>0.99995662785766082</v>
      </c>
      <c r="L20" s="75">
        <f>E20</f>
        <v>1.0000678916386849</v>
      </c>
      <c r="M20" s="76">
        <f>F20</f>
        <v>1.0000414711596715</v>
      </c>
      <c r="N20" s="76">
        <f t="shared" ref="N20" si="13">N19/N17</f>
        <v>1.000026921062793</v>
      </c>
    </row>
    <row r="21" spans="1:14" s="25" customFormat="1" ht="14.5" x14ac:dyDescent="0.3">
      <c r="A21" s="30"/>
      <c r="B21" s="31"/>
      <c r="C21" s="31"/>
      <c r="D21" s="31"/>
      <c r="E21" s="31"/>
      <c r="F21" s="31"/>
      <c r="G21" s="31"/>
    </row>
    <row r="22" spans="1:14" s="25" customFormat="1" ht="18.75" customHeight="1" thickBot="1" x14ac:dyDescent="0.35">
      <c r="A22" s="30"/>
      <c r="B22" s="38"/>
      <c r="C22" s="31"/>
      <c r="D22" s="31"/>
      <c r="E22" s="31"/>
      <c r="F22" s="31"/>
      <c r="G22" s="31"/>
      <c r="H22"/>
      <c r="I22" s="31"/>
      <c r="J22" s="31"/>
      <c r="K22" s="31"/>
      <c r="L22" s="31"/>
      <c r="M22" s="31"/>
      <c r="N22" s="31"/>
    </row>
    <row r="23" spans="1:14" ht="14.5" thickBot="1" x14ac:dyDescent="0.35">
      <c r="A23" s="21" t="s">
        <v>107</v>
      </c>
      <c r="B23" s="10"/>
      <c r="C23" s="10"/>
      <c r="D23" s="10"/>
      <c r="E23" s="10"/>
      <c r="F23" s="10"/>
      <c r="G23" s="10"/>
      <c r="I23" s="19"/>
      <c r="J23" s="19"/>
      <c r="K23" s="19"/>
    </row>
    <row r="24" spans="1:14" ht="14.5" thickBot="1" x14ac:dyDescent="0.35">
      <c r="A24" s="22" t="s">
        <v>103</v>
      </c>
      <c r="B24" s="23">
        <f>Calculation!D28</f>
        <v>65.666960851150805</v>
      </c>
      <c r="C24" s="23">
        <f>Calculation!E28</f>
        <v>64.846062943040494</v>
      </c>
      <c r="D24" s="23">
        <f>Calculation!F28</f>
        <v>64.082002674463098</v>
      </c>
      <c r="E24" s="23">
        <f>Calculation!G28</f>
        <v>63.395891168673501</v>
      </c>
      <c r="F24" s="23">
        <f>Calculation!H28</f>
        <v>62.8380703349725</v>
      </c>
      <c r="G24" s="24">
        <f>SUM(B24:F24)</f>
        <v>320.82898797230041</v>
      </c>
      <c r="I24" s="23">
        <f>Calculation!L28</f>
        <v>73.925407840659503</v>
      </c>
      <c r="J24" s="23">
        <f>Calculation!M28</f>
        <v>73.120275137525908</v>
      </c>
      <c r="K24" s="23">
        <f>Calculation!N28</f>
        <v>72.376847603780902</v>
      </c>
      <c r="L24" s="23">
        <f>Calculation!O28</f>
        <v>71.619395729324296</v>
      </c>
      <c r="M24" s="23">
        <f>Calculation!P28</f>
        <v>71.006886973992195</v>
      </c>
      <c r="N24" s="24">
        <f>SUM(I24:M24)</f>
        <v>362.04881328528285</v>
      </c>
    </row>
    <row r="25" spans="1:14" x14ac:dyDescent="0.3">
      <c r="A25" s="22" t="s">
        <v>27</v>
      </c>
      <c r="B25" s="23">
        <f>Calculation!D27</f>
        <v>143.62382186884005</v>
      </c>
      <c r="C25" s="23">
        <f>Calculation!E27</f>
        <v>164.68054338320721</v>
      </c>
      <c r="D25" s="23">
        <f>Calculation!F27</f>
        <v>185.04140979643583</v>
      </c>
      <c r="E25" s="23">
        <f>Calculation!G27</f>
        <v>237.03648244109624</v>
      </c>
      <c r="F25" s="23">
        <f>Calculation!H27</f>
        <v>192.19077288339022</v>
      </c>
      <c r="G25" s="24">
        <f>SUM(B25:F25)</f>
        <v>922.57303037296958</v>
      </c>
      <c r="I25" s="23">
        <f>Calculation!L27</f>
        <v>152.15768127768507</v>
      </c>
      <c r="J25" s="23">
        <f>Calculation!M27</f>
        <v>169.97322638196036</v>
      </c>
      <c r="K25" s="23">
        <f>Calculation!N27</f>
        <v>191.83740838261818</v>
      </c>
      <c r="L25" s="23">
        <f>Calculation!O27</f>
        <v>248.35019019076137</v>
      </c>
      <c r="M25" s="23">
        <f>Calculation!P27</f>
        <v>200.06683617433802</v>
      </c>
      <c r="N25" s="24">
        <f>SUM(I25:M25)</f>
        <v>962.38534240736305</v>
      </c>
    </row>
    <row r="26" spans="1:14" s="25" customFormat="1" ht="15" thickBot="1" x14ac:dyDescent="0.35">
      <c r="A26" s="27" t="s">
        <v>104</v>
      </c>
      <c r="B26" s="28">
        <f>B24/B25</f>
        <v>0.4572149661294983</v>
      </c>
      <c r="C26" s="28">
        <f t="shared" ref="C26:F26" si="14">C24/C25</f>
        <v>0.39376881816660908</v>
      </c>
      <c r="D26" s="28">
        <f t="shared" si="14"/>
        <v>0.34631168636771492</v>
      </c>
      <c r="E26" s="28">
        <f t="shared" si="14"/>
        <v>0.26745204162581782</v>
      </c>
      <c r="F26" s="28">
        <f t="shared" si="14"/>
        <v>0.32695674923529683</v>
      </c>
      <c r="G26" s="29">
        <f>G24/G25</f>
        <v>0.34775457054342734</v>
      </c>
      <c r="I26" s="28">
        <f>I24/I25</f>
        <v>0.48584736057949612</v>
      </c>
      <c r="J26" s="28">
        <f t="shared" ref="J26:M26" si="15">J24/J25</f>
        <v>0.43018701647288571</v>
      </c>
      <c r="K26" s="28">
        <f t="shared" si="15"/>
        <v>0.37728224236341779</v>
      </c>
      <c r="L26" s="28">
        <f t="shared" si="15"/>
        <v>0.28838067598946632</v>
      </c>
      <c r="M26" s="28">
        <f t="shared" si="15"/>
        <v>0.3549158287889197</v>
      </c>
      <c r="N26" s="29">
        <f>N24/N25</f>
        <v>0.37619942587616123</v>
      </c>
    </row>
    <row r="27" spans="1:14" ht="14.5" thickBot="1" x14ac:dyDescent="0.35">
      <c r="A27" s="30"/>
      <c r="B27" s="31"/>
      <c r="C27" s="31"/>
      <c r="D27" s="31"/>
      <c r="E27" s="31"/>
      <c r="F27" s="31"/>
      <c r="G27" s="31"/>
      <c r="I27" s="31"/>
      <c r="J27" s="31"/>
      <c r="K27" s="31"/>
      <c r="L27" s="31"/>
      <c r="M27" s="31"/>
      <c r="N27" s="31"/>
    </row>
    <row r="28" spans="1:14" x14ac:dyDescent="0.3">
      <c r="A28" s="32" t="s">
        <v>164</v>
      </c>
      <c r="B28" s="33">
        <v>0.45723632928593932</v>
      </c>
      <c r="C28" s="33">
        <v>0.39373917419799442</v>
      </c>
      <c r="D28" s="33">
        <v>0.34635471007241697</v>
      </c>
      <c r="E28" s="33">
        <v>0.26746016346439633</v>
      </c>
      <c r="F28" s="33">
        <v>0.32700180961261066</v>
      </c>
      <c r="G28" s="34">
        <v>0.34777270786213016</v>
      </c>
      <c r="I28" s="35">
        <f>I26*I29</f>
        <v>0.48587006157123835</v>
      </c>
      <c r="J28" s="35">
        <f t="shared" ref="J28:M28" si="16">J26*J29</f>
        <v>0.43015463084500855</v>
      </c>
      <c r="K28" s="35">
        <f t="shared" si="16"/>
        <v>0.37732911366584199</v>
      </c>
      <c r="L28" s="35">
        <f t="shared" si="16"/>
        <v>0.28838943337746492</v>
      </c>
      <c r="M28" s="36">
        <f t="shared" si="16"/>
        <v>0.35496474241800757</v>
      </c>
      <c r="N28" s="36">
        <f>SUMPRODUCT(I25:M25,I28:M28)/N25</f>
        <v>0.37621906666135568</v>
      </c>
    </row>
    <row r="29" spans="1:14" s="26" customFormat="1" ht="15" thickBot="1" x14ac:dyDescent="0.35">
      <c r="A29" s="37" t="s">
        <v>105</v>
      </c>
      <c r="B29" s="74">
        <f>B28/B26</f>
        <v>1.0000467245344611</v>
      </c>
      <c r="C29" s="74">
        <f t="shared" ref="C29" si="17">C28/C26</f>
        <v>0.99992471732842458</v>
      </c>
      <c r="D29" s="74">
        <f t="shared" ref="D29" si="18">D28/D26</f>
        <v>1.0001242340538758</v>
      </c>
      <c r="E29" s="74">
        <f t="shared" ref="E29" si="19">E28/E26</f>
        <v>1.000030367457766</v>
      </c>
      <c r="F29" s="74">
        <f t="shared" ref="F29" si="20">F28/F26</f>
        <v>1.0001378175474867</v>
      </c>
      <c r="G29" s="74">
        <f t="shared" ref="G29" si="21">G28/G26</f>
        <v>1.0000521555149497</v>
      </c>
      <c r="I29" s="75">
        <f>B29</f>
        <v>1.0000467245344611</v>
      </c>
      <c r="J29" s="75">
        <f>C29</f>
        <v>0.99992471732842458</v>
      </c>
      <c r="K29" s="75">
        <f>D29</f>
        <v>1.0001242340538758</v>
      </c>
      <c r="L29" s="75">
        <f>E29</f>
        <v>1.000030367457766</v>
      </c>
      <c r="M29" s="76">
        <f>F29</f>
        <v>1.0001378175474867</v>
      </c>
      <c r="N29" s="76">
        <f t="shared" ref="N29" si="22">N28/N26</f>
        <v>1.0000522084401078</v>
      </c>
    </row>
    <row r="30" spans="1:14" x14ac:dyDescent="0.3">
      <c r="A30" s="30"/>
      <c r="B30" s="31"/>
      <c r="C30" s="31"/>
      <c r="D30" s="31"/>
      <c r="E30" s="31"/>
      <c r="F30" s="31"/>
      <c r="G30" s="31"/>
    </row>
    <row r="31" spans="1:14" s="25" customFormat="1" ht="15" thickBot="1" x14ac:dyDescent="0.35">
      <c r="A31" s="30"/>
      <c r="B31" s="38"/>
      <c r="C31" s="31"/>
      <c r="D31" s="31"/>
      <c r="E31" s="31"/>
      <c r="F31" s="31"/>
      <c r="G31" s="31"/>
      <c r="H31"/>
      <c r="I31" s="31"/>
      <c r="J31" s="31"/>
      <c r="K31" s="31"/>
      <c r="L31" s="31"/>
      <c r="M31" s="31"/>
      <c r="N31" s="31"/>
    </row>
    <row r="32" spans="1:14" ht="14.5" thickBot="1" x14ac:dyDescent="0.35">
      <c r="A32" s="21" t="s">
        <v>108</v>
      </c>
      <c r="B32" s="10"/>
      <c r="C32" s="10"/>
      <c r="D32" s="10"/>
      <c r="E32" s="10"/>
      <c r="F32" s="10"/>
      <c r="G32" s="10"/>
    </row>
    <row r="33" spans="1:14" ht="14.5" thickBot="1" x14ac:dyDescent="0.35">
      <c r="A33" s="22" t="s">
        <v>103</v>
      </c>
      <c r="B33" s="23">
        <f>Calculation!D37</f>
        <v>10.371032242170299</v>
      </c>
      <c r="C33" s="23">
        <f>Calculation!E37</f>
        <v>10.240156895966001</v>
      </c>
      <c r="D33" s="23">
        <f>Calculation!F37</f>
        <v>10.1394835527318</v>
      </c>
      <c r="E33" s="23">
        <f>Calculation!G37</f>
        <v>10.0421659876055</v>
      </c>
      <c r="F33" s="23">
        <f>Calculation!H37</f>
        <v>9.94988208964085</v>
      </c>
      <c r="G33" s="24">
        <f>SUM(B33:F33)</f>
        <v>50.742720768114452</v>
      </c>
      <c r="I33" s="23">
        <f>Calculation!L37</f>
        <v>5.8979264702164498</v>
      </c>
      <c r="J33" s="23">
        <f>Calculation!M37</f>
        <v>5.89417443782843</v>
      </c>
      <c r="K33" s="23">
        <f>Calculation!N37</f>
        <v>5.8364691560611899</v>
      </c>
      <c r="L33" s="23">
        <f>Calculation!O37</f>
        <v>5.7806893703238096</v>
      </c>
      <c r="M33" s="23">
        <f>Calculation!P37</f>
        <v>5.7278033355906901</v>
      </c>
      <c r="N33" s="24">
        <f>SUM(I33:M33)</f>
        <v>29.13706277002057</v>
      </c>
    </row>
    <row r="34" spans="1:14" x14ac:dyDescent="0.3">
      <c r="A34" s="22" t="s">
        <v>27</v>
      </c>
      <c r="B34" s="23">
        <f>Calculation!D36</f>
        <v>25.195182033397401</v>
      </c>
      <c r="C34" s="23">
        <f>Calculation!E36</f>
        <v>25.0190036827378</v>
      </c>
      <c r="D34" s="23">
        <f>Calculation!F36</f>
        <v>24.871349445994298</v>
      </c>
      <c r="E34" s="23">
        <f>Calculation!G36</f>
        <v>24.7287288764126</v>
      </c>
      <c r="F34" s="23">
        <f>Calculation!H36</f>
        <v>24.589464084938751</v>
      </c>
      <c r="G34" s="24">
        <f>SUM(B34:F34)</f>
        <v>124.40372812348086</v>
      </c>
      <c r="I34" s="23">
        <f>Calculation!L36</f>
        <v>14.449879033403491</v>
      </c>
      <c r="J34" s="23">
        <f>Calculation!M36</f>
        <v>14.419992001671211</v>
      </c>
      <c r="K34" s="23">
        <f>Calculation!N36</f>
        <v>14.335183757621101</v>
      </c>
      <c r="L34" s="23">
        <f>Calculation!O36</f>
        <v>14.25326897253953</v>
      </c>
      <c r="M34" s="23">
        <f>Calculation!P36</f>
        <v>14.173279975523538</v>
      </c>
      <c r="N34" s="24">
        <f>SUM(I34:M34)</f>
        <v>71.631603740758877</v>
      </c>
    </row>
    <row r="35" spans="1:14" s="25" customFormat="1" ht="15" thickBot="1" x14ac:dyDescent="0.35">
      <c r="A35" s="27" t="s">
        <v>104</v>
      </c>
      <c r="B35" s="28">
        <f>B33/B34</f>
        <v>0.41162759722962139</v>
      </c>
      <c r="C35" s="28">
        <f t="shared" ref="C35:F35" si="23">C33/C34</f>
        <v>0.40929515123063576</v>
      </c>
      <c r="D35" s="28">
        <f t="shared" si="23"/>
        <v>0.40767725831478091</v>
      </c>
      <c r="E35" s="28">
        <f t="shared" si="23"/>
        <v>0.40609309268557597</v>
      </c>
      <c r="F35" s="28">
        <f t="shared" si="23"/>
        <v>0.40464005458887714</v>
      </c>
      <c r="G35" s="29">
        <f>G33/G34</f>
        <v>0.40788746071780224</v>
      </c>
      <c r="I35" s="28">
        <f>I33/I34</f>
        <v>0.40816441830290295</v>
      </c>
      <c r="J35" s="28">
        <f t="shared" ref="J35:M35" si="24">J33/J34</f>
        <v>0.40875018773556338</v>
      </c>
      <c r="K35" s="28">
        <f t="shared" si="24"/>
        <v>0.40714296061662358</v>
      </c>
      <c r="L35" s="28">
        <f t="shared" si="24"/>
        <v>0.40556937369672424</v>
      </c>
      <c r="M35" s="28">
        <f t="shared" si="24"/>
        <v>0.40412687433553041</v>
      </c>
      <c r="N35" s="29">
        <f>N33/N34</f>
        <v>0.40676267524974286</v>
      </c>
    </row>
    <row r="36" spans="1:14" ht="14.5" thickBot="1" x14ac:dyDescent="0.35">
      <c r="A36" s="39"/>
      <c r="B36" s="10"/>
      <c r="C36" s="10"/>
      <c r="D36" s="10"/>
      <c r="E36" s="10"/>
      <c r="F36" s="10"/>
      <c r="G36" s="31"/>
      <c r="I36" s="31"/>
      <c r="J36" s="31"/>
      <c r="K36" s="31"/>
      <c r="L36" s="31"/>
      <c r="M36" s="31"/>
      <c r="N36" s="31"/>
    </row>
    <row r="37" spans="1:14" x14ac:dyDescent="0.3">
      <c r="A37" s="32" t="s">
        <v>164</v>
      </c>
      <c r="B37" s="33">
        <v>0.41159999999999974</v>
      </c>
      <c r="C37" s="33">
        <v>0.40930000000000061</v>
      </c>
      <c r="D37" s="33">
        <v>0.40769999999999984</v>
      </c>
      <c r="E37" s="33">
        <v>0.40610000000000124</v>
      </c>
      <c r="F37" s="33">
        <v>0.40459999999999968</v>
      </c>
      <c r="G37" s="34">
        <v>0.40788084916984757</v>
      </c>
      <c r="I37" s="35">
        <f>I35*I38</f>
        <v>0.40813705325922978</v>
      </c>
      <c r="J37" s="35">
        <f t="shared" ref="J37:M37" si="25">J35*J38</f>
        <v>0.40875503004894581</v>
      </c>
      <c r="K37" s="35">
        <f t="shared" si="25"/>
        <v>0.40716567249681951</v>
      </c>
      <c r="L37" s="35">
        <f t="shared" si="25"/>
        <v>0.40557627210311392</v>
      </c>
      <c r="M37" s="36">
        <f t="shared" si="25"/>
        <v>0.40408687054544024</v>
      </c>
      <c r="N37" s="36">
        <f>SUMPRODUCT(I34:M34,I37:M37)/N34</f>
        <v>0.40675613237585356</v>
      </c>
    </row>
    <row r="38" spans="1:14" s="26" customFormat="1" ht="15" thickBot="1" x14ac:dyDescent="0.35">
      <c r="A38" s="37" t="s">
        <v>105</v>
      </c>
      <c r="B38" s="74">
        <f>B37/B35</f>
        <v>0.99993295583238984</v>
      </c>
      <c r="C38" s="74">
        <f t="shared" ref="C38" si="26">C37/C35</f>
        <v>1.0000118466328034</v>
      </c>
      <c r="D38" s="74">
        <f t="shared" ref="D38" si="27">D37/D35</f>
        <v>1.0000557835512163</v>
      </c>
      <c r="E38" s="74">
        <f t="shared" ref="E38" si="28">E37/E35</f>
        <v>1.0000170091896408</v>
      </c>
      <c r="F38" s="74">
        <f t="shared" ref="F38" si="29">F37/F35</f>
        <v>0.99990101180438462</v>
      </c>
      <c r="G38" s="74">
        <f t="shared" ref="G38" si="30">G37/G35</f>
        <v>0.99998379075457966</v>
      </c>
      <c r="I38" s="75">
        <f>B38</f>
        <v>0.99993295583238984</v>
      </c>
      <c r="J38" s="75">
        <f>C38</f>
        <v>1.0000118466328034</v>
      </c>
      <c r="K38" s="75">
        <f>D38</f>
        <v>1.0000557835512163</v>
      </c>
      <c r="L38" s="75">
        <f>E38</f>
        <v>1.0000170091896408</v>
      </c>
      <c r="M38" s="76">
        <f>F38</f>
        <v>0.99990101180438462</v>
      </c>
      <c r="N38" s="76">
        <f t="shared" ref="N38" si="31">N37/N35</f>
        <v>0.99998391476335613</v>
      </c>
    </row>
    <row r="39" spans="1:14" x14ac:dyDescent="0.3">
      <c r="A39" s="39"/>
      <c r="B39" s="10"/>
      <c r="C39" s="10"/>
      <c r="D39" s="10"/>
      <c r="E39" s="10"/>
      <c r="F39" s="10"/>
      <c r="G39" s="10"/>
    </row>
    <row r="40" spans="1:14" s="25" customFormat="1" ht="14.5" x14ac:dyDescent="0.3">
      <c r="A40" s="30"/>
      <c r="B40" s="38"/>
      <c r="C40" s="31"/>
      <c r="D40" s="31"/>
      <c r="E40" s="31"/>
      <c r="F40" s="31"/>
      <c r="G40" s="31"/>
      <c r="H40"/>
      <c r="I40" s="31"/>
      <c r="J40" s="31"/>
      <c r="K40" s="31"/>
      <c r="L40" s="31"/>
      <c r="M40" s="31"/>
      <c r="N40" s="31"/>
    </row>
    <row r="41" spans="1:14" ht="14.5" thickBot="1" x14ac:dyDescent="0.35"/>
    <row r="42" spans="1:14" ht="14.5" thickBot="1" x14ac:dyDescent="0.35">
      <c r="A42" s="21" t="s">
        <v>80</v>
      </c>
      <c r="B42" s="10"/>
      <c r="C42" s="10"/>
      <c r="D42" s="10"/>
      <c r="E42" s="10"/>
      <c r="F42" s="10"/>
      <c r="G42" s="10"/>
    </row>
    <row r="43" spans="1:14" ht="14.5" thickBot="1" x14ac:dyDescent="0.35">
      <c r="A43" s="22" t="s">
        <v>103</v>
      </c>
      <c r="B43" s="23">
        <f>SUM(B33,B6,B15,B24)</f>
        <v>266.79163700513681</v>
      </c>
      <c r="C43" s="23">
        <f t="shared" ref="B43:F44" si="32">SUM(C33,C6,C15,C24)</f>
        <v>264.07455506504891</v>
      </c>
      <c r="D43" s="23">
        <f t="shared" si="32"/>
        <v>261.72204569487337</v>
      </c>
      <c r="E43" s="23">
        <f t="shared" si="32"/>
        <v>259.41124864127164</v>
      </c>
      <c r="F43" s="23">
        <f t="shared" si="32"/>
        <v>257.53246457059703</v>
      </c>
      <c r="G43" s="24">
        <f>SUM(B43:F43)</f>
        <v>1309.5319509769276</v>
      </c>
      <c r="I43" s="23">
        <f t="shared" ref="I43:M44" si="33">SUM(I33,I6,I15,I24)</f>
        <v>280.54549821180876</v>
      </c>
      <c r="J43" s="23">
        <f t="shared" si="33"/>
        <v>277.87952804542374</v>
      </c>
      <c r="K43" s="23">
        <f t="shared" si="33"/>
        <v>275.8910630189684</v>
      </c>
      <c r="L43" s="23">
        <f t="shared" si="33"/>
        <v>273.45205397652245</v>
      </c>
      <c r="M43" s="23">
        <f t="shared" si="33"/>
        <v>271.4826616528897</v>
      </c>
      <c r="N43" s="24">
        <f>SUM(I43:M43)</f>
        <v>1379.250804905613</v>
      </c>
    </row>
    <row r="44" spans="1:14" x14ac:dyDescent="0.3">
      <c r="A44" s="22" t="s">
        <v>27</v>
      </c>
      <c r="B44" s="23">
        <f t="shared" si="32"/>
        <v>486.15276926772947</v>
      </c>
      <c r="C44" s="23">
        <f t="shared" si="32"/>
        <v>524.92598366377331</v>
      </c>
      <c r="D44" s="23">
        <f t="shared" si="32"/>
        <v>537.36175279032477</v>
      </c>
      <c r="E44" s="23">
        <f t="shared" si="32"/>
        <v>567.47311109357997</v>
      </c>
      <c r="F44" s="23">
        <f t="shared" si="32"/>
        <v>498.72389702431656</v>
      </c>
      <c r="G44" s="24">
        <f>SUM(B44:F44)</f>
        <v>2614.6375138397239</v>
      </c>
      <c r="I44" s="23">
        <f t="shared" si="33"/>
        <v>486.4226311201827</v>
      </c>
      <c r="J44" s="23">
        <f t="shared" si="33"/>
        <v>513.98609815401244</v>
      </c>
      <c r="K44" s="23">
        <f t="shared" si="33"/>
        <v>526.12672205322929</v>
      </c>
      <c r="L44" s="23">
        <f t="shared" si="33"/>
        <v>564.0901834111138</v>
      </c>
      <c r="M44" s="23">
        <f t="shared" si="33"/>
        <v>501.90808797362399</v>
      </c>
      <c r="N44" s="24">
        <f>SUM(I44:M44)</f>
        <v>2592.5337227121622</v>
      </c>
    </row>
    <row r="45" spans="1:14" s="25" customFormat="1" ht="15" thickBot="1" x14ac:dyDescent="0.35">
      <c r="A45" s="27" t="s">
        <v>104</v>
      </c>
      <c r="B45" s="28">
        <f>B43/B44</f>
        <v>0.54878148160503804</v>
      </c>
      <c r="C45" s="28">
        <f t="shared" ref="C45:F45" si="34">C43/C44</f>
        <v>0.50307007708384754</v>
      </c>
      <c r="D45" s="28">
        <f t="shared" si="34"/>
        <v>0.48705000744069649</v>
      </c>
      <c r="E45" s="28">
        <f t="shared" si="34"/>
        <v>0.45713399202538257</v>
      </c>
      <c r="F45" s="28">
        <f t="shared" si="34"/>
        <v>0.51638284451013661</v>
      </c>
      <c r="G45" s="29">
        <f>G43/G44</f>
        <v>0.5008464630547641</v>
      </c>
      <c r="I45" s="28">
        <f>I43/I44</f>
        <v>0.57675256096892635</v>
      </c>
      <c r="J45" s="28">
        <f t="shared" ref="J45:M45" si="35">J43/J44</f>
        <v>0.54063627215489207</v>
      </c>
      <c r="K45" s="28">
        <f t="shared" si="35"/>
        <v>0.5243813922666638</v>
      </c>
      <c r="L45" s="28">
        <f t="shared" si="35"/>
        <v>0.48476655332473362</v>
      </c>
      <c r="M45" s="28">
        <f t="shared" si="35"/>
        <v>0.54090114934979194</v>
      </c>
      <c r="N45" s="29">
        <f>N43/N44</f>
        <v>0.53200881933474664</v>
      </c>
    </row>
  </sheetData>
  <mergeCells count="2">
    <mergeCell ref="B1:G1"/>
    <mergeCell ref="I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4" x14ac:dyDescent="0.3"/>
  <cols>
    <col min="1" max="1" width="8.08203125" customWidth="1"/>
    <col min="2" max="2" width="10" customWidth="1"/>
    <col min="3" max="3" width="26.75" customWidth="1"/>
    <col min="4" max="4" width="2.33203125" customWidth="1"/>
    <col min="5" max="5" width="14.25" customWidth="1"/>
    <col min="6" max="6" width="7.75" customWidth="1"/>
    <col min="7" max="7" width="8.25" customWidth="1"/>
    <col min="8" max="8" width="7.83203125" customWidth="1"/>
    <col min="9" max="9" width="8" customWidth="1"/>
    <col min="10" max="10" width="8.5" customWidth="1"/>
    <col min="11" max="11" width="4.83203125" customWidth="1"/>
  </cols>
  <sheetData>
    <row r="1" spans="1:11" x14ac:dyDescent="0.3">
      <c r="A1" s="102"/>
      <c r="B1" s="102"/>
      <c r="C1" s="102" t="s">
        <v>181</v>
      </c>
      <c r="D1" s="102"/>
      <c r="E1" s="102"/>
      <c r="F1" s="102"/>
      <c r="G1" s="102"/>
      <c r="H1" s="102"/>
      <c r="I1" s="102"/>
      <c r="J1" s="102"/>
    </row>
    <row r="2" spans="1:11" ht="42" x14ac:dyDescent="0.3">
      <c r="A2" s="103" t="s">
        <v>30</v>
      </c>
      <c r="B2" s="103" t="s">
        <v>31</v>
      </c>
      <c r="C2" s="103" t="s">
        <v>32</v>
      </c>
      <c r="D2" s="103" t="s">
        <v>33</v>
      </c>
      <c r="E2" s="103" t="s">
        <v>34</v>
      </c>
      <c r="F2" s="103" t="s">
        <v>3</v>
      </c>
      <c r="G2" s="103" t="s">
        <v>4</v>
      </c>
      <c r="H2" s="103" t="s">
        <v>5</v>
      </c>
      <c r="I2" s="103" t="s">
        <v>6</v>
      </c>
      <c r="J2" s="103" t="s">
        <v>7</v>
      </c>
      <c r="K2" s="103" t="s">
        <v>109</v>
      </c>
    </row>
    <row r="4" spans="1:11" x14ac:dyDescent="0.3">
      <c r="B4" s="66" t="s">
        <v>124</v>
      </c>
      <c r="C4" s="104" t="s">
        <v>11</v>
      </c>
      <c r="D4" s="105" t="s">
        <v>110</v>
      </c>
      <c r="E4" s="105" t="s">
        <v>35</v>
      </c>
      <c r="F4" s="118">
        <f>'PAYG summary tables'!I8</f>
        <v>0.89006625434720466</v>
      </c>
      <c r="G4" s="118">
        <f>'PAYG summary tables'!J8</f>
        <v>0.89048379819621926</v>
      </c>
      <c r="H4" s="118">
        <f>'PAYG summary tables'!K8</f>
        <v>0.91542746099257621</v>
      </c>
      <c r="I4" s="118">
        <f>'PAYG summary tables'!L8</f>
        <v>0.93839472947609759</v>
      </c>
      <c r="J4" s="118">
        <f>'PAYG summary tables'!M8</f>
        <v>0.93846276126551553</v>
      </c>
      <c r="K4" s="119"/>
    </row>
    <row r="5" spans="1:11" x14ac:dyDescent="0.3">
      <c r="B5" s="66" t="s">
        <v>125</v>
      </c>
      <c r="C5" s="104" t="s">
        <v>16</v>
      </c>
      <c r="D5" s="105" t="s">
        <v>110</v>
      </c>
      <c r="E5" s="105" t="s">
        <v>35</v>
      </c>
      <c r="F5" s="118">
        <f>'PAYG summary tables'!I15</f>
        <v>0.57977432675571583</v>
      </c>
      <c r="G5" s="118">
        <f>'PAYG summary tables'!J15</f>
        <v>0.55251229370129773</v>
      </c>
      <c r="H5" s="118">
        <f>'PAYG summary tables'!K15</f>
        <v>0.56480674725499724</v>
      </c>
      <c r="I5" s="118">
        <f>'PAYG summary tables'!L15</f>
        <v>0.59705866347097858</v>
      </c>
      <c r="J5" s="118">
        <f>'PAYG summary tables'!M15</f>
        <v>0.62661391509766051</v>
      </c>
      <c r="K5" s="119"/>
    </row>
    <row r="6" spans="1:11" x14ac:dyDescent="0.3">
      <c r="B6" s="66" t="s">
        <v>126</v>
      </c>
      <c r="C6" s="104" t="s">
        <v>21</v>
      </c>
      <c r="D6" s="105" t="s">
        <v>110</v>
      </c>
      <c r="E6" s="105" t="s">
        <v>35</v>
      </c>
      <c r="F6" s="118">
        <f>'PAYG summary tables'!I22</f>
        <v>0.49517006157123833</v>
      </c>
      <c r="G6" s="118">
        <f>'PAYG summary tables'!J22</f>
        <v>0.43945463084500852</v>
      </c>
      <c r="H6" s="118">
        <f>'PAYG summary tables'!K22</f>
        <v>0.38662911366584196</v>
      </c>
      <c r="I6" s="118">
        <f>'PAYG summary tables'!L22</f>
        <v>0.2976894333774649</v>
      </c>
      <c r="J6" s="118">
        <f>'PAYG summary tables'!M22</f>
        <v>0.36426474241800755</v>
      </c>
      <c r="K6" s="119"/>
    </row>
    <row r="7" spans="1:11" x14ac:dyDescent="0.3">
      <c r="B7" s="66" t="s">
        <v>127</v>
      </c>
      <c r="C7" s="104" t="s">
        <v>128</v>
      </c>
      <c r="D7" s="105" t="s">
        <v>110</v>
      </c>
      <c r="E7" s="105" t="s">
        <v>35</v>
      </c>
      <c r="F7" s="118">
        <f>'PAYG summary tables'!I29</f>
        <v>0.41743705325922975</v>
      </c>
      <c r="G7" s="118">
        <f>'PAYG summary tables'!J29</f>
        <v>0.41805503004894579</v>
      </c>
      <c r="H7" s="118">
        <f>'PAYG summary tables'!K29</f>
        <v>0.41646567249681948</v>
      </c>
      <c r="I7" s="118">
        <f>'PAYG summary tables'!L29</f>
        <v>0.4148762721031139</v>
      </c>
      <c r="J7" s="118">
        <f>'PAYG summary tables'!M29</f>
        <v>0.41338687054544021</v>
      </c>
      <c r="K7" s="119"/>
    </row>
    <row r="8" spans="1:11" x14ac:dyDescent="0.3">
      <c r="B8" s="66" t="s">
        <v>129</v>
      </c>
      <c r="C8" s="104" t="s">
        <v>130</v>
      </c>
      <c r="D8" s="105" t="s">
        <v>110</v>
      </c>
      <c r="E8" s="105" t="s">
        <v>35</v>
      </c>
      <c r="F8" s="118">
        <v>0</v>
      </c>
      <c r="G8" s="118">
        <v>0</v>
      </c>
      <c r="H8" s="118">
        <v>0</v>
      </c>
      <c r="I8" s="118">
        <v>0</v>
      </c>
      <c r="J8" s="118">
        <v>0</v>
      </c>
      <c r="K8" s="119"/>
    </row>
    <row r="9" spans="1:11" x14ac:dyDescent="0.3">
      <c r="B9" s="106" t="s">
        <v>131</v>
      </c>
      <c r="C9" s="106" t="s">
        <v>132</v>
      </c>
      <c r="D9" s="107" t="s">
        <v>111</v>
      </c>
      <c r="E9" s="108" t="s">
        <v>35</v>
      </c>
      <c r="F9" s="109" t="str">
        <f ca="1">CONCATENATE("[…]", TEXT(NOW(),"dd/mm/yyy hh:mm:ss"))</f>
        <v>[…]12/12/2019 14:06:13</v>
      </c>
      <c r="G9" s="109" t="str">
        <f t="shared" ref="G9:J9" ca="1" si="0">CONCATENATE("[…]", TEXT(NOW(),"dd/mm/yyy hh:mm:ss"))</f>
        <v>[…]12/12/2019 14:06:13</v>
      </c>
      <c r="H9" s="109" t="str">
        <f t="shared" ca="1" si="0"/>
        <v>[…]12/12/2019 14:06:13</v>
      </c>
      <c r="I9" s="109" t="str">
        <f t="shared" ca="1" si="0"/>
        <v>[…]12/12/2019 14:06:13</v>
      </c>
      <c r="J9" s="109" t="str">
        <f t="shared" ca="1" si="0"/>
        <v>[…]12/12/2019 14:06:13</v>
      </c>
    </row>
    <row r="10" spans="1:11" x14ac:dyDescent="0.3">
      <c r="B10" s="106" t="s">
        <v>133</v>
      </c>
      <c r="C10" s="106" t="s">
        <v>134</v>
      </c>
      <c r="D10" s="107" t="s">
        <v>111</v>
      </c>
      <c r="E10" s="108" t="s">
        <v>35</v>
      </c>
      <c r="F10" s="109" t="str">
        <f ca="1" xml:space="preserve"> MID(CELL("filename"), FIND("[", CELL("filename"), 1) + 1, FIND("]", CELL("filename"), 1) - FIND("[", CELL("filename"), 1) - 1)</f>
        <v>PAYG model_SRN_FD.xlsx</v>
      </c>
      <c r="G10" s="109" t="str">
        <f t="shared" ref="G10:J10" ca="1" si="1" xml:space="preserve"> MID(CELL("filename"), FIND("[", CELL("filename"), 1) + 1, FIND("]", CELL("filename"), 1) - FIND("[", CELL("filename"), 1) - 1)</f>
        <v>PAYG model_SRN_FD.xlsx</v>
      </c>
      <c r="H10" s="109" t="str">
        <f t="shared" ca="1" si="1"/>
        <v>PAYG model_SRN_FD.xlsx</v>
      </c>
      <c r="I10" s="109" t="str">
        <f t="shared" ca="1" si="1"/>
        <v>PAYG model_SRN_FD.xlsx</v>
      </c>
      <c r="J10" s="109" t="str">
        <f t="shared" ca="1" si="1"/>
        <v>PAYG model_SRN_FD.xlsx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PAYG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2019-12-12T12:01:08Z</dcterms:created>
  <dcterms:modified xsi:type="dcterms:W3CDTF">2019-12-12T14:07:42Z</dcterms:modified>
  <cp:category/>
  <cp:contentStatus/>
</cp:coreProperties>
</file>