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11670" tabRatio="743"/>
  </bookViews>
  <sheets>
    <sheet name="Contents" sheetId="11" r:id="rId1"/>
    <sheet name="PAYG summary tables" sheetId="12" r:id="rId2"/>
    <sheet name="RCV summary table" sheetId="16" r:id="rId3"/>
    <sheet name="Working--&gt;" sheetId="13" r:id="rId4"/>
    <sheet name="F_Inputs" sheetId="7" r:id="rId5"/>
    <sheet name="Final determination totex" sheetId="8" r:id="rId6"/>
    <sheet name="Calculation" sheetId="9" r:id="rId7"/>
    <sheet name="PAYG" sheetId="10" r:id="rId8"/>
    <sheet name="F_Outputs" sheetId="6" r:id="rId9"/>
    <sheet name="Havant Thicket--&gt;" sheetId="20" r:id="rId10"/>
    <sheet name="HT 10 yr" sheetId="18" r:id="rId11"/>
    <sheet name="HT PAYG" sheetId="19" r:id="rId1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 i="12" l="1"/>
  <c r="L8" i="12"/>
  <c r="K8" i="12"/>
  <c r="J8" i="12"/>
  <c r="I8" i="12"/>
  <c r="F8" i="12"/>
  <c r="E8" i="12"/>
  <c r="D8" i="12"/>
  <c r="C8" i="12"/>
  <c r="B8" i="12"/>
  <c r="N37" i="10" l="1"/>
  <c r="N38" i="10" s="1"/>
  <c r="D11" i="19"/>
  <c r="E11" i="19"/>
  <c r="F11" i="19"/>
  <c r="H11" i="19"/>
  <c r="I11" i="19"/>
  <c r="J11" i="19"/>
  <c r="B11" i="19"/>
  <c r="I38" i="10"/>
  <c r="L10" i="19"/>
  <c r="L8" i="19"/>
  <c r="L7" i="19"/>
  <c r="C9" i="19"/>
  <c r="C11" i="19" s="1"/>
  <c r="D9" i="19"/>
  <c r="E9" i="19"/>
  <c r="F9" i="19"/>
  <c r="G9" i="19"/>
  <c r="G11" i="19" s="1"/>
  <c r="H9" i="19"/>
  <c r="I9" i="19"/>
  <c r="J9" i="19"/>
  <c r="K9" i="19"/>
  <c r="K11" i="19" s="1"/>
  <c r="B9" i="19"/>
  <c r="L9" i="19" s="1"/>
  <c r="L11" i="19" s="1"/>
  <c r="F26" i="12" l="1"/>
  <c r="E26" i="12"/>
  <c r="E32" i="12" s="1"/>
  <c r="D26" i="12"/>
  <c r="C26" i="12"/>
  <c r="B26" i="12"/>
  <c r="G26" i="12" s="1"/>
  <c r="F25" i="12"/>
  <c r="F27" i="12" s="1"/>
  <c r="E25" i="12"/>
  <c r="D25" i="12"/>
  <c r="D31" i="12" s="1"/>
  <c r="C25" i="12"/>
  <c r="C31" i="12" s="1"/>
  <c r="B25" i="12"/>
  <c r="G25" i="12" s="1"/>
  <c r="F24" i="12"/>
  <c r="F30" i="12" s="1"/>
  <c r="E24" i="12"/>
  <c r="E27" i="12" s="1"/>
  <c r="D24" i="12"/>
  <c r="D27" i="12" s="1"/>
  <c r="C24" i="12"/>
  <c r="B24" i="12"/>
  <c r="G24" i="12" s="1"/>
  <c r="G27" i="12" s="1"/>
  <c r="E19" i="12"/>
  <c r="F18" i="12"/>
  <c r="F19" i="12" s="1"/>
  <c r="E18" i="12"/>
  <c r="D18" i="12"/>
  <c r="D19" i="12" s="1"/>
  <c r="C18" i="12"/>
  <c r="C19" i="12" s="1"/>
  <c r="B18" i="12"/>
  <c r="B19" i="12" s="1"/>
  <c r="C15" i="12"/>
  <c r="F11" i="12"/>
  <c r="F15" i="12" s="1"/>
  <c r="E11" i="12"/>
  <c r="E15" i="12" s="1"/>
  <c r="D11" i="12"/>
  <c r="D15" i="12" s="1"/>
  <c r="C11" i="12"/>
  <c r="B11" i="12"/>
  <c r="B15" i="12" s="1"/>
  <c r="F4" i="12"/>
  <c r="E4" i="12"/>
  <c r="D4" i="12"/>
  <c r="C4" i="12"/>
  <c r="B4" i="12"/>
  <c r="C32" i="12" l="1"/>
  <c r="E31" i="12"/>
  <c r="D32" i="12"/>
  <c r="C30" i="12"/>
  <c r="C33" i="12" s="1"/>
  <c r="F32" i="12"/>
  <c r="B27" i="12"/>
  <c r="B31" i="12"/>
  <c r="G31" i="12" s="1"/>
  <c r="C27" i="12"/>
  <c r="E30" i="12"/>
  <c r="D30" i="12"/>
  <c r="F31" i="12"/>
  <c r="F33" i="12" s="1"/>
  <c r="F36" i="12" s="1"/>
  <c r="B30" i="12"/>
  <c r="B32" i="12"/>
  <c r="C37" i="10"/>
  <c r="D37" i="10"/>
  <c r="E37" i="10"/>
  <c r="F37" i="10"/>
  <c r="G37" i="10"/>
  <c r="B37" i="10"/>
  <c r="C15" i="10"/>
  <c r="D15" i="10"/>
  <c r="E15" i="10"/>
  <c r="E17" i="10" s="1"/>
  <c r="F15" i="10"/>
  <c r="F17" i="10" s="1"/>
  <c r="G15" i="10"/>
  <c r="C16" i="10"/>
  <c r="C25" i="10" s="1"/>
  <c r="D16" i="10"/>
  <c r="E16" i="10"/>
  <c r="F16" i="10"/>
  <c r="G16" i="10"/>
  <c r="B16" i="10"/>
  <c r="B15" i="10"/>
  <c r="D17" i="10"/>
  <c r="C17" i="10"/>
  <c r="B17" i="10"/>
  <c r="G8" i="10"/>
  <c r="F8" i="10"/>
  <c r="E8" i="10"/>
  <c r="D8" i="10"/>
  <c r="C8" i="10"/>
  <c r="B8" i="10"/>
  <c r="C6" i="10"/>
  <c r="D6" i="10"/>
  <c r="E6" i="10"/>
  <c r="F6" i="10"/>
  <c r="G6" i="10"/>
  <c r="C7" i="10"/>
  <c r="D7" i="10"/>
  <c r="E7" i="10"/>
  <c r="F7" i="10"/>
  <c r="G7" i="10"/>
  <c r="B7" i="10"/>
  <c r="B6" i="10"/>
  <c r="D25" i="10"/>
  <c r="D24" i="10"/>
  <c r="C24" i="10"/>
  <c r="G32" i="12" l="1"/>
  <c r="E33" i="12"/>
  <c r="E36" i="12" s="1"/>
  <c r="D33" i="12"/>
  <c r="D36" i="12" s="1"/>
  <c r="G30" i="12"/>
  <c r="G33" i="12" s="1"/>
  <c r="G36" i="12" s="1"/>
  <c r="B33" i="12"/>
  <c r="B36" i="12" s="1"/>
  <c r="C36" i="12"/>
  <c r="F24" i="10"/>
  <c r="E24" i="10"/>
  <c r="E25" i="10"/>
  <c r="F25" i="10"/>
  <c r="B25" i="10"/>
  <c r="B24" i="10"/>
  <c r="J27" i="8"/>
  <c r="M25" i="9" s="1"/>
  <c r="M27" i="9" s="1"/>
  <c r="K27" i="8"/>
  <c r="N25" i="9" s="1"/>
  <c r="L27" i="8"/>
  <c r="O25" i="9" s="1"/>
  <c r="O27" i="9" s="1"/>
  <c r="M27" i="8"/>
  <c r="P25" i="9" s="1"/>
  <c r="P27" i="9" s="1"/>
  <c r="I27" i="8"/>
  <c r="L25" i="9" s="1"/>
  <c r="I37" i="10" s="1"/>
  <c r="I26" i="12" s="1"/>
  <c r="I20" i="8"/>
  <c r="L15" i="9" s="1"/>
  <c r="Q26" i="9"/>
  <c r="W23" i="16"/>
  <c r="X23" i="16" s="1"/>
  <c r="Y23" i="16" s="1"/>
  <c r="Z23" i="16" s="1"/>
  <c r="AA23" i="16" s="1"/>
  <c r="Y25" i="16"/>
  <c r="Z25" i="16" s="1"/>
  <c r="AA25" i="16" s="1"/>
  <c r="D28" i="16"/>
  <c r="D12" i="16" s="1"/>
  <c r="AA27" i="16"/>
  <c r="E18" i="16"/>
  <c r="F18" i="16" s="1"/>
  <c r="D18" i="16"/>
  <c r="F17" i="16"/>
  <c r="G17" i="16" s="1"/>
  <c r="H17" i="16" s="1"/>
  <c r="E17" i="16"/>
  <c r="D10" i="16"/>
  <c r="Z26" i="16"/>
  <c r="AA26" i="16" s="1"/>
  <c r="X24" i="16"/>
  <c r="Y24" i="16" s="1"/>
  <c r="Z24" i="16" s="1"/>
  <c r="AA24" i="16" s="1"/>
  <c r="V22" i="16"/>
  <c r="W22" i="16" s="1"/>
  <c r="X22" i="16" s="1"/>
  <c r="Y22" i="16" s="1"/>
  <c r="Z22" i="16" s="1"/>
  <c r="AA22" i="16" s="1"/>
  <c r="U21" i="16"/>
  <c r="V21" i="16" s="1"/>
  <c r="W21" i="16" s="1"/>
  <c r="X21" i="16" s="1"/>
  <c r="Y21" i="16" s="1"/>
  <c r="Z21" i="16" s="1"/>
  <c r="AA21" i="16" s="1"/>
  <c r="T20" i="16"/>
  <c r="U20" i="16" s="1"/>
  <c r="V20" i="16" s="1"/>
  <c r="W20" i="16" s="1"/>
  <c r="X20" i="16" s="1"/>
  <c r="Y20" i="16" s="1"/>
  <c r="Z20" i="16" s="1"/>
  <c r="AA20" i="16" s="1"/>
  <c r="S19" i="16"/>
  <c r="T19" i="16" s="1"/>
  <c r="U19" i="16" s="1"/>
  <c r="V19" i="16" s="1"/>
  <c r="W19" i="16" s="1"/>
  <c r="X19" i="16" s="1"/>
  <c r="Y19" i="16" s="1"/>
  <c r="Z19" i="16" s="1"/>
  <c r="AA19" i="16" s="1"/>
  <c r="M9" i="16"/>
  <c r="L9" i="16"/>
  <c r="K9" i="16"/>
  <c r="J9" i="16"/>
  <c r="I9" i="16"/>
  <c r="H9" i="16"/>
  <c r="G9" i="16"/>
  <c r="F9" i="16"/>
  <c r="E9" i="16"/>
  <c r="E19" i="16" s="1"/>
  <c r="F19" i="16" s="1"/>
  <c r="G19" i="16" s="1"/>
  <c r="H19" i="16" s="1"/>
  <c r="I19" i="16" s="1"/>
  <c r="J19" i="16" s="1"/>
  <c r="K19" i="16" s="1"/>
  <c r="L19" i="16" s="1"/>
  <c r="M19" i="16" s="1"/>
  <c r="D9" i="16"/>
  <c r="AB5" i="16"/>
  <c r="N5" i="16"/>
  <c r="M36" i="10"/>
  <c r="L36" i="10"/>
  <c r="K36" i="10"/>
  <c r="J36" i="10"/>
  <c r="I36" i="10"/>
  <c r="K37" i="10" l="1"/>
  <c r="K26" i="12" s="1"/>
  <c r="N27" i="9"/>
  <c r="G17" i="10"/>
  <c r="G25" i="10"/>
  <c r="L37" i="10"/>
  <c r="L26" i="12" s="1"/>
  <c r="L27" i="9"/>
  <c r="Q27" i="9" s="1"/>
  <c r="J37" i="10"/>
  <c r="J26" i="12" s="1"/>
  <c r="G24" i="10"/>
  <c r="L38" i="10"/>
  <c r="L18" i="12" s="1"/>
  <c r="L19" i="12" s="1"/>
  <c r="Q25" i="9"/>
  <c r="M37" i="10"/>
  <c r="M26" i="12" s="1"/>
  <c r="I18" i="12"/>
  <c r="R18" i="16"/>
  <c r="R10" i="16"/>
  <c r="AB9" i="16"/>
  <c r="I17" i="16"/>
  <c r="J17" i="16" s="1"/>
  <c r="K17" i="16" s="1"/>
  <c r="L17" i="16" s="1"/>
  <c r="H22" i="16"/>
  <c r="I22" i="16" s="1"/>
  <c r="J22" i="16" s="1"/>
  <c r="K22" i="16" s="1"/>
  <c r="L22" i="16" s="1"/>
  <c r="M22" i="16" s="1"/>
  <c r="G21" i="16"/>
  <c r="H21" i="16" s="1"/>
  <c r="I21" i="16" s="1"/>
  <c r="J21" i="16" s="1"/>
  <c r="K21" i="16" s="1"/>
  <c r="L21" i="16" s="1"/>
  <c r="M21" i="16" s="1"/>
  <c r="G18" i="16"/>
  <c r="D11" i="16"/>
  <c r="D14" i="16" s="1"/>
  <c r="E8" i="16"/>
  <c r="E28" i="16"/>
  <c r="E12" i="16" s="1"/>
  <c r="E11" i="16" s="1"/>
  <c r="E14" i="16" s="1"/>
  <c r="F20" i="16"/>
  <c r="G20" i="16" s="1"/>
  <c r="H20" i="16" s="1"/>
  <c r="I20" i="16" s="1"/>
  <c r="J20" i="16" s="1"/>
  <c r="K20" i="16" s="1"/>
  <c r="L20" i="16" s="1"/>
  <c r="M20" i="16" s="1"/>
  <c r="N9" i="16"/>
  <c r="N36" i="10"/>
  <c r="K38" i="10" l="1"/>
  <c r="K18" i="12" s="1"/>
  <c r="K19" i="12" s="1"/>
  <c r="K32" i="12" s="1"/>
  <c r="N26" i="12"/>
  <c r="J38" i="10"/>
  <c r="J18" i="12" s="1"/>
  <c r="J19" i="12" s="1"/>
  <c r="M38" i="10"/>
  <c r="M18" i="12" s="1"/>
  <c r="M19" i="12" s="1"/>
  <c r="L32" i="12"/>
  <c r="I8" i="6"/>
  <c r="H8" i="6"/>
  <c r="I19" i="12"/>
  <c r="F8" i="16"/>
  <c r="E10" i="16"/>
  <c r="G28" i="16"/>
  <c r="G12" i="16" s="1"/>
  <c r="G11" i="16" s="1"/>
  <c r="G14" i="16" s="1"/>
  <c r="H18" i="16"/>
  <c r="M17" i="16"/>
  <c r="M27" i="16" s="1"/>
  <c r="L26" i="16"/>
  <c r="M26" i="16" s="1"/>
  <c r="S18" i="16"/>
  <c r="R28" i="16"/>
  <c r="R12" i="16" s="1"/>
  <c r="S8" i="16" s="1"/>
  <c r="F28" i="16"/>
  <c r="F12" i="16" s="1"/>
  <c r="J24" i="16"/>
  <c r="K24" i="16" s="1"/>
  <c r="L24" i="16" s="1"/>
  <c r="M24" i="16" s="1"/>
  <c r="K25" i="16"/>
  <c r="L25" i="16" s="1"/>
  <c r="M25" i="16" s="1"/>
  <c r="I23" i="16"/>
  <c r="J23" i="16" s="1"/>
  <c r="K23" i="16" s="1"/>
  <c r="L23" i="16" s="1"/>
  <c r="M23" i="16" s="1"/>
  <c r="J10" i="6"/>
  <c r="I10" i="6"/>
  <c r="H10" i="6"/>
  <c r="G10" i="6"/>
  <c r="F10" i="6"/>
  <c r="J9" i="6"/>
  <c r="I9" i="6"/>
  <c r="H9" i="6"/>
  <c r="G9" i="6"/>
  <c r="F9" i="6"/>
  <c r="J32" i="12" l="1"/>
  <c r="G8" i="6"/>
  <c r="M32" i="12"/>
  <c r="J8" i="6"/>
  <c r="I32" i="12"/>
  <c r="F8" i="6"/>
  <c r="S28" i="16"/>
  <c r="S12" i="16" s="1"/>
  <c r="S11" i="16" s="1"/>
  <c r="S14" i="16" s="1"/>
  <c r="T18" i="16"/>
  <c r="F11" i="16"/>
  <c r="F14" i="16" s="1"/>
  <c r="R11" i="16"/>
  <c r="R14" i="16" s="1"/>
  <c r="H28" i="16"/>
  <c r="H12" i="16" s="1"/>
  <c r="H11" i="16" s="1"/>
  <c r="H14" i="16" s="1"/>
  <c r="I18" i="16"/>
  <c r="F10" i="16"/>
  <c r="G8" i="16"/>
  <c r="J20" i="8"/>
  <c r="M15" i="9" s="1"/>
  <c r="K20" i="8"/>
  <c r="N15" i="9" s="1"/>
  <c r="L20" i="8"/>
  <c r="O15" i="9" s="1"/>
  <c r="L21" i="8"/>
  <c r="L22" i="8"/>
  <c r="M20" i="8"/>
  <c r="P15" i="9" s="1"/>
  <c r="M15" i="8"/>
  <c r="P14" i="9" s="1"/>
  <c r="M21" i="8"/>
  <c r="M22" i="8"/>
  <c r="M16" i="8"/>
  <c r="M17" i="8"/>
  <c r="J21" i="8"/>
  <c r="K21" i="8"/>
  <c r="K22" i="8"/>
  <c r="J22" i="8"/>
  <c r="I22" i="8"/>
  <c r="I21" i="8"/>
  <c r="J15" i="8"/>
  <c r="M14" i="9" s="1"/>
  <c r="K15" i="8"/>
  <c r="N14" i="9" s="1"/>
  <c r="K16" i="8"/>
  <c r="K17" i="8"/>
  <c r="L15" i="8"/>
  <c r="O14" i="9" s="1"/>
  <c r="L16" i="8"/>
  <c r="L17" i="8"/>
  <c r="J16" i="8"/>
  <c r="J17" i="8"/>
  <c r="I17" i="8"/>
  <c r="I16" i="8"/>
  <c r="I15" i="8"/>
  <c r="L14" i="9" s="1"/>
  <c r="J9" i="8"/>
  <c r="M6" i="9" s="1"/>
  <c r="K9" i="8"/>
  <c r="N6" i="9" s="1"/>
  <c r="L9" i="8"/>
  <c r="M9" i="8"/>
  <c r="P6" i="9" s="1"/>
  <c r="J10" i="8"/>
  <c r="K10" i="8"/>
  <c r="L10" i="8"/>
  <c r="M10" i="8"/>
  <c r="J11" i="8"/>
  <c r="K11" i="8"/>
  <c r="L11" i="8"/>
  <c r="M11" i="8"/>
  <c r="I11" i="8"/>
  <c r="I10" i="8"/>
  <c r="I9" i="8"/>
  <c r="L6" i="9" s="1"/>
  <c r="K5" i="8"/>
  <c r="L5" i="8"/>
  <c r="M5" i="8"/>
  <c r="K6" i="8"/>
  <c r="L6" i="8"/>
  <c r="M6" i="8"/>
  <c r="J6" i="8"/>
  <c r="J4" i="8"/>
  <c r="M5" i="9" s="1"/>
  <c r="J5" i="8"/>
  <c r="I6" i="8"/>
  <c r="I5" i="8"/>
  <c r="I4" i="8"/>
  <c r="K4" i="8"/>
  <c r="N5" i="9" s="1"/>
  <c r="L4" i="8"/>
  <c r="O5" i="9" s="1"/>
  <c r="M4" i="8"/>
  <c r="P5" i="9" s="1"/>
  <c r="E22" i="8"/>
  <c r="E21" i="8"/>
  <c r="E20" i="8"/>
  <c r="E17" i="8"/>
  <c r="E16" i="8"/>
  <c r="E15" i="8"/>
  <c r="E11" i="8"/>
  <c r="E10" i="8"/>
  <c r="E9" i="8"/>
  <c r="E6" i="8"/>
  <c r="E5" i="8"/>
  <c r="E4" i="8"/>
  <c r="K12" i="8"/>
  <c r="N32" i="12" l="1"/>
  <c r="M7" i="8"/>
  <c r="L17" i="9"/>
  <c r="M16" i="9"/>
  <c r="M17" i="9"/>
  <c r="N16" i="9"/>
  <c r="M23" i="8"/>
  <c r="L8" i="9"/>
  <c r="P8" i="9"/>
  <c r="P10" i="9" s="1"/>
  <c r="M6" i="10" s="1"/>
  <c r="L7" i="9"/>
  <c r="O7" i="9"/>
  <c r="I23" i="8"/>
  <c r="L16" i="9"/>
  <c r="L18" i="9" s="1"/>
  <c r="N7" i="9"/>
  <c r="N17" i="9"/>
  <c r="P16" i="9"/>
  <c r="O16" i="9"/>
  <c r="I7" i="8"/>
  <c r="L5" i="9"/>
  <c r="L12" i="8"/>
  <c r="O6" i="9"/>
  <c r="O8" i="9"/>
  <c r="O10" i="9" s="1"/>
  <c r="L6" i="10" s="1"/>
  <c r="M7" i="9"/>
  <c r="O17" i="9"/>
  <c r="O19" i="9" s="1"/>
  <c r="L15" i="10" s="1"/>
  <c r="N19" i="9"/>
  <c r="K15" i="10" s="1"/>
  <c r="M8" i="9"/>
  <c r="M10" i="9" s="1"/>
  <c r="J6" i="10" s="1"/>
  <c r="N8" i="9"/>
  <c r="N10" i="9" s="1"/>
  <c r="P7" i="9"/>
  <c r="L19" i="9"/>
  <c r="P17" i="9"/>
  <c r="P19" i="9" s="1"/>
  <c r="M15" i="10" s="1"/>
  <c r="J23" i="8"/>
  <c r="L23" i="8"/>
  <c r="J18" i="8"/>
  <c r="K23" i="8"/>
  <c r="G10" i="16"/>
  <c r="H8" i="16"/>
  <c r="T8" i="16"/>
  <c r="S10" i="16"/>
  <c r="I28" i="16"/>
  <c r="I12" i="16" s="1"/>
  <c r="J18" i="16"/>
  <c r="T28" i="16"/>
  <c r="T12" i="16" s="1"/>
  <c r="U18" i="16"/>
  <c r="M12" i="8"/>
  <c r="J7" i="8"/>
  <c r="I12" i="8"/>
  <c r="K20" i="10"/>
  <c r="I18" i="8"/>
  <c r="M18" i="8"/>
  <c r="L18" i="8"/>
  <c r="K18" i="8"/>
  <c r="K7" i="8"/>
  <c r="L7" i="8"/>
  <c r="J12" i="8"/>
  <c r="M18" i="9" l="1"/>
  <c r="N18" i="9"/>
  <c r="N20" i="9" s="1"/>
  <c r="L24" i="10"/>
  <c r="M19" i="9"/>
  <c r="J15" i="10" s="1"/>
  <c r="P9" i="9"/>
  <c r="M7" i="10" s="1"/>
  <c r="O9" i="9"/>
  <c r="O11" i="9" s="1"/>
  <c r="M9" i="9"/>
  <c r="J7" i="10" s="1"/>
  <c r="O18" i="9"/>
  <c r="O20" i="9" s="1"/>
  <c r="N9" i="9"/>
  <c r="K7" i="10" s="1"/>
  <c r="K24" i="12" s="1"/>
  <c r="K6" i="10"/>
  <c r="M24" i="10"/>
  <c r="J24" i="10"/>
  <c r="P18" i="9"/>
  <c r="L20" i="9"/>
  <c r="I16" i="10"/>
  <c r="I25" i="12" s="1"/>
  <c r="I15" i="10"/>
  <c r="L9" i="9"/>
  <c r="L10" i="9"/>
  <c r="T11" i="16"/>
  <c r="T14" i="16" s="1"/>
  <c r="K18" i="16"/>
  <c r="J28" i="16"/>
  <c r="J12" i="16" s="1"/>
  <c r="J11" i="16" s="1"/>
  <c r="J14" i="16" s="1"/>
  <c r="I8" i="16"/>
  <c r="H10" i="16"/>
  <c r="I11" i="16"/>
  <c r="I14" i="16" s="1"/>
  <c r="U28" i="16"/>
  <c r="U12" i="16" s="1"/>
  <c r="U11" i="16" s="1"/>
  <c r="U14" i="16" s="1"/>
  <c r="V18" i="16"/>
  <c r="U8" i="16"/>
  <c r="T10" i="16"/>
  <c r="K11" i="10"/>
  <c r="M11" i="10"/>
  <c r="M20" i="10"/>
  <c r="K16" i="10" l="1"/>
  <c r="K25" i="12" s="1"/>
  <c r="K27" i="12" s="1"/>
  <c r="Q19" i="9"/>
  <c r="L7" i="10"/>
  <c r="L24" i="12" s="1"/>
  <c r="P11" i="9"/>
  <c r="L16" i="10"/>
  <c r="L25" i="12" s="1"/>
  <c r="M11" i="9"/>
  <c r="M20" i="9"/>
  <c r="J16" i="10"/>
  <c r="J25" i="12" s="1"/>
  <c r="K25" i="10"/>
  <c r="N11" i="9"/>
  <c r="J24" i="12"/>
  <c r="K17" i="10"/>
  <c r="K19" i="10" s="1"/>
  <c r="K11" i="12" s="1"/>
  <c r="K15" i="12" s="1"/>
  <c r="L11" i="9"/>
  <c r="I7" i="10"/>
  <c r="Q9" i="9"/>
  <c r="P20" i="9"/>
  <c r="M16" i="10"/>
  <c r="M8" i="10"/>
  <c r="M10" i="10" s="1"/>
  <c r="M4" i="12" s="1"/>
  <c r="J4" i="6" s="1"/>
  <c r="M24" i="12"/>
  <c r="K24" i="10"/>
  <c r="K8" i="10"/>
  <c r="I6" i="10"/>
  <c r="Q10" i="9"/>
  <c r="I17" i="10"/>
  <c r="N15" i="10"/>
  <c r="Q18" i="9"/>
  <c r="J8" i="10"/>
  <c r="J10" i="10" s="1"/>
  <c r="U10" i="16"/>
  <c r="V8" i="16"/>
  <c r="W18" i="16"/>
  <c r="V28" i="16"/>
  <c r="V12" i="16" s="1"/>
  <c r="V11" i="16" s="1"/>
  <c r="V14" i="16" s="1"/>
  <c r="K28" i="16"/>
  <c r="K12" i="16" s="1"/>
  <c r="L18" i="16"/>
  <c r="I10" i="16"/>
  <c r="J8" i="16"/>
  <c r="L20" i="10"/>
  <c r="I11" i="10"/>
  <c r="I20" i="10"/>
  <c r="J11" i="10"/>
  <c r="J20" i="10"/>
  <c r="L11" i="10"/>
  <c r="L8" i="10" l="1"/>
  <c r="L27" i="12"/>
  <c r="Q20" i="9"/>
  <c r="L25" i="10"/>
  <c r="L26" i="10" s="1"/>
  <c r="J17" i="10"/>
  <c r="J19" i="10" s="1"/>
  <c r="J11" i="12" s="1"/>
  <c r="J15" i="12" s="1"/>
  <c r="L17" i="10"/>
  <c r="L19" i="10" s="1"/>
  <c r="K26" i="10"/>
  <c r="J25" i="10"/>
  <c r="J26" i="10" s="1"/>
  <c r="K10" i="10"/>
  <c r="K4" i="12" s="1"/>
  <c r="N16" i="10"/>
  <c r="N17" i="10" s="1"/>
  <c r="W8" i="16"/>
  <c r="W10" i="16" s="1"/>
  <c r="M25" i="10"/>
  <c r="M26" i="10" s="1"/>
  <c r="L10" i="10"/>
  <c r="L4" i="12" s="1"/>
  <c r="I4" i="6" s="1"/>
  <c r="Q11" i="9"/>
  <c r="J4" i="12"/>
  <c r="J30" i="12" s="1"/>
  <c r="I19" i="10"/>
  <c r="I11" i="12" s="1"/>
  <c r="I15" i="12" s="1"/>
  <c r="I24" i="12"/>
  <c r="N7" i="10"/>
  <c r="N25" i="10" s="1"/>
  <c r="I25" i="10"/>
  <c r="J27" i="12"/>
  <c r="I24" i="10"/>
  <c r="N6" i="10"/>
  <c r="I8" i="10"/>
  <c r="I10" i="10" s="1"/>
  <c r="M30" i="12"/>
  <c r="M25" i="12"/>
  <c r="M27" i="12" s="1"/>
  <c r="M17" i="10"/>
  <c r="M19" i="10" s="1"/>
  <c r="M11" i="12" s="1"/>
  <c r="M15" i="12" s="1"/>
  <c r="J5" i="6" s="1"/>
  <c r="L28" i="16"/>
  <c r="L12" i="16" s="1"/>
  <c r="L11" i="16" s="1"/>
  <c r="L14" i="16" s="1"/>
  <c r="M18" i="16"/>
  <c r="M28" i="16" s="1"/>
  <c r="M12" i="16" s="1"/>
  <c r="M11" i="16" s="1"/>
  <c r="M14" i="16" s="1"/>
  <c r="J10" i="16"/>
  <c r="K8" i="16"/>
  <c r="K11" i="16"/>
  <c r="K14" i="16" s="1"/>
  <c r="N12" i="16"/>
  <c r="V10" i="16"/>
  <c r="X18" i="16"/>
  <c r="W28" i="16"/>
  <c r="K31" i="12"/>
  <c r="H5" i="6"/>
  <c r="L30" i="12" l="1"/>
  <c r="L11" i="12"/>
  <c r="L15" i="12" s="1"/>
  <c r="N19" i="10"/>
  <c r="N20" i="10" s="1"/>
  <c r="K30" i="12"/>
  <c r="H4" i="6"/>
  <c r="G4" i="6"/>
  <c r="N10" i="10"/>
  <c r="I4" i="12"/>
  <c r="I30" i="12" s="1"/>
  <c r="N8" i="10"/>
  <c r="N24" i="10"/>
  <c r="N26" i="10" s="1"/>
  <c r="M31" i="12"/>
  <c r="M33" i="12" s="1"/>
  <c r="M36" i="12" s="1"/>
  <c r="I26" i="10"/>
  <c r="N25" i="12"/>
  <c r="N24" i="12"/>
  <c r="I27" i="12"/>
  <c r="K33" i="12"/>
  <c r="K36" i="12" s="1"/>
  <c r="W12" i="16"/>
  <c r="L8" i="16"/>
  <c r="K10" i="16"/>
  <c r="X28" i="16"/>
  <c r="Y18" i="16"/>
  <c r="I31" i="12"/>
  <c r="F5" i="6"/>
  <c r="J31" i="12"/>
  <c r="J33" i="12" s="1"/>
  <c r="G5" i="6"/>
  <c r="L31" i="12"/>
  <c r="I5" i="6"/>
  <c r="F4" i="6" l="1"/>
  <c r="N11" i="10"/>
  <c r="N27" i="12"/>
  <c r="J36" i="12"/>
  <c r="N30" i="12"/>
  <c r="I33" i="12"/>
  <c r="I36" i="12" s="1"/>
  <c r="L33" i="12"/>
  <c r="L36" i="12" s="1"/>
  <c r="W11" i="16"/>
  <c r="W14" i="16" s="1"/>
  <c r="X8" i="16"/>
  <c r="X12" i="16"/>
  <c r="X11" i="16" s="1"/>
  <c r="X14" i="16" s="1"/>
  <c r="Y28" i="16"/>
  <c r="Z18" i="16"/>
  <c r="M8" i="16"/>
  <c r="M10" i="16" s="1"/>
  <c r="L10" i="16"/>
  <c r="N31" i="12"/>
  <c r="N33" i="12" l="1"/>
  <c r="N36" i="12" s="1"/>
  <c r="Y12" i="16"/>
  <c r="Y11" i="16" s="1"/>
  <c r="Y14" i="16" s="1"/>
  <c r="Y8" i="16"/>
  <c r="X10" i="16"/>
  <c r="N10" i="16"/>
  <c r="AA18" i="16"/>
  <c r="AA28" i="16" s="1"/>
  <c r="AA12" i="16" s="1"/>
  <c r="AA11" i="16" s="1"/>
  <c r="Z28" i="16"/>
  <c r="N8" i="16"/>
  <c r="N11" i="16" s="1"/>
  <c r="Z12" i="16" l="1"/>
  <c r="Z11" i="16" s="1"/>
  <c r="Z14" i="16" s="1"/>
  <c r="Y10" i="16"/>
  <c r="Z8" i="16"/>
  <c r="AA14" i="16"/>
  <c r="AB12" i="16" l="1"/>
  <c r="AA8" i="16"/>
  <c r="AA10" i="16" s="1"/>
  <c r="Z10" i="16"/>
  <c r="AB10" i="16" s="1"/>
  <c r="AB8" i="16" l="1"/>
  <c r="AB11" i="16" s="1"/>
</calcChain>
</file>

<file path=xl/sharedStrings.xml><?xml version="1.0" encoding="utf-8"?>
<sst xmlns="http://schemas.openxmlformats.org/spreadsheetml/2006/main" count="543" uniqueCount="183">
  <si>
    <t>PAYG Rates</t>
  </si>
  <si>
    <t>Ofwat - DD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</si>
  <si>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</si>
  <si>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</si>
  <si>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</si>
  <si>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</si>
  <si>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</si>
  <si>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</si>
  <si>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</si>
  <si>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</si>
  <si>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</si>
  <si>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</si>
  <si>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</si>
  <si>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</si>
  <si>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</si>
  <si>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</si>
  <si>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</si>
  <si>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Total PAYG rate ~ wastewater network plus</t>
  </si>
  <si>
    <t>Totex</t>
  </si>
  <si>
    <t>Pr19FMTotex_for_PAYG</t>
  </si>
  <si>
    <t>Acronym</t>
  </si>
  <si>
    <t>Reference</t>
  </si>
  <si>
    <t>Item description</t>
  </si>
  <si>
    <t>Unit</t>
  </si>
  <si>
    <t>Model</t>
  </si>
  <si>
    <t>Price Review 2019</t>
  </si>
  <si>
    <t>Latest</t>
  </si>
  <si>
    <t>PRT</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</si>
  <si>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</si>
  <si>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</si>
  <si>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</si>
  <si>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</si>
  <si>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</si>
  <si>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</si>
  <si>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</si>
  <si>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</si>
  <si>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</si>
  <si>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</si>
  <si>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</si>
  <si>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</si>
  <si>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</si>
  <si>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</si>
  <si>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</si>
  <si>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</si>
  <si>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</si>
  <si>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PR19GC0002</t>
  </si>
  <si>
    <t>WN - Grants and contributions - capital expenditure - non price control - real</t>
  </si>
  <si>
    <t>PR19GC0004</t>
  </si>
  <si>
    <t>WN - Grants and contributions - operational expenditure - non price control - real</t>
  </si>
  <si>
    <t>PR19GC0006</t>
  </si>
  <si>
    <t>WR - Grants and contributions - capital expenditure - non price control - real</t>
  </si>
  <si>
    <t>PR19GC0008</t>
  </si>
  <si>
    <t>WR - Grants and contributions - operational expenditure - non price control - real</t>
  </si>
  <si>
    <t>PR19GC0010</t>
  </si>
  <si>
    <t>WWN - Grants and contributions - capital expenditure - non price control - real</t>
  </si>
  <si>
    <t>PR19GC0012</t>
  </si>
  <si>
    <t>WWN - Grants and contributions - operational expenditure - non price control - real</t>
  </si>
  <si>
    <t>Water resources</t>
  </si>
  <si>
    <t>Water resources Net Opex</t>
  </si>
  <si>
    <t>Water resources Net Capex</t>
  </si>
  <si>
    <t>Water Network</t>
  </si>
  <si>
    <t>Water network Net Opex</t>
  </si>
  <si>
    <t>Water network Net Capex</t>
  </si>
  <si>
    <t>Capital Expenditure (excluding Atypical expenditure) - Total gross capital expenditure - Water resources</t>
  </si>
  <si>
    <t>Water totex</t>
  </si>
  <si>
    <t>Total</t>
  </si>
  <si>
    <t>Water resources operating expenditure (amount for totex CR) (post override) - real</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</si>
  <si>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</si>
  <si>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</si>
  <si>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</si>
  <si>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</si>
  <si>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</si>
  <si>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</si>
  <si>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</si>
  <si>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</si>
  <si>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</si>
  <si>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</si>
  <si>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PAYG - Water Resources</t>
  </si>
  <si>
    <t>Total Opex</t>
  </si>
  <si>
    <t>Opex as a percentage of totex</t>
  </si>
  <si>
    <t>Business Plan tables natural rate</t>
  </si>
  <si>
    <t>PAYG as a percentage of opex rate</t>
  </si>
  <si>
    <t>PAYG - Water Network Plus</t>
  </si>
  <si>
    <t>2020-25</t>
  </si>
  <si>
    <t>2025-26</t>
  </si>
  <si>
    <t>2026-27</t>
  </si>
  <si>
    <t>2027-28</t>
  </si>
  <si>
    <t>2028-29</t>
  </si>
  <si>
    <t>2029-30</t>
  </si>
  <si>
    <t>%</t>
  </si>
  <si>
    <t>text</t>
  </si>
  <si>
    <t>(a) Opex as percentage of totex</t>
  </si>
  <si>
    <t>(b) Total opex</t>
  </si>
  <si>
    <t>(c) Totex</t>
  </si>
  <si>
    <t>(e) PAYG as a percentage of opex rate</t>
  </si>
  <si>
    <t>(a) = (b) / (c)</t>
  </si>
  <si>
    <t>(e) = (d) / (a)</t>
  </si>
  <si>
    <t>Draft determination</t>
  </si>
  <si>
    <t xml:space="preserve">(f) Opex as percentage of totex </t>
  </si>
  <si>
    <t>(g) Total opex</t>
  </si>
  <si>
    <t>(h) Totex</t>
  </si>
  <si>
    <t xml:space="preserve">(i) PAYG as a percentage of opex rate </t>
  </si>
  <si>
    <t xml:space="preserve">(f) = (g) / (h) </t>
  </si>
  <si>
    <t>(i) = (e)</t>
  </si>
  <si>
    <t xml:space="preserve">(j) = (f) * (i) </t>
  </si>
  <si>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</si>
  <si>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</si>
  <si>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</si>
  <si>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</si>
  <si>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</si>
  <si>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Water network plus</t>
  </si>
  <si>
    <t>Total totex</t>
  </si>
  <si>
    <t>PAYG revenue</t>
  </si>
  <si>
    <t>Total PAYG revenue</t>
  </si>
  <si>
    <t>Average PAYG%</t>
  </si>
  <si>
    <t>Other interventions ~ water resources</t>
  </si>
  <si>
    <t>Other interventions ~ water network plus</t>
  </si>
  <si>
    <t>Draft determination totex</t>
  </si>
  <si>
    <t>C_WR40019</t>
  </si>
  <si>
    <t>C_WN40019</t>
  </si>
  <si>
    <t>C_WWN60019</t>
  </si>
  <si>
    <t>C_BR50019</t>
  </si>
  <si>
    <t>Total PAYG rate ~ bio resources</t>
  </si>
  <si>
    <t>C_DMMY60019</t>
  </si>
  <si>
    <t xml:space="preserve">Total PAYG rate ~ dummy </t>
  </si>
  <si>
    <t>PR19QA_RR002_OUT_1</t>
  </si>
  <si>
    <t>Date &amp; Time for Model PR19 RR002 Pay as you go (PAYG)</t>
  </si>
  <si>
    <t>PR19QA_RR002_OUT_2</t>
  </si>
  <si>
    <t>Name &amp; Path of Model PR19 RR002 Pay as you go (PAYG)</t>
  </si>
  <si>
    <t>Maintaining the long term capability of the assets ~ infra</t>
  </si>
  <si>
    <t>Opex grants and contributions</t>
  </si>
  <si>
    <t>Total Opex for PAYG</t>
  </si>
  <si>
    <t>Opex/Totex</t>
  </si>
  <si>
    <t>Havant thicket</t>
  </si>
  <si>
    <t>PAYG - Havant thicket</t>
  </si>
  <si>
    <t>RCV run-off - Havant Thicket</t>
  </si>
  <si>
    <t>Requested Revenue</t>
  </si>
  <si>
    <t>Allowed revenue</t>
  </si>
  <si>
    <t>Requested capex</t>
  </si>
  <si>
    <t>Allowed capex</t>
  </si>
  <si>
    <t>Run-off - Dummy (requested revenue)</t>
  </si>
  <si>
    <t>Run-off - Dummy (allowed revenue)</t>
  </si>
  <si>
    <t>Opening RCV - post 2020</t>
  </si>
  <si>
    <t>Additions</t>
  </si>
  <si>
    <t>Opening + 50% additions</t>
  </si>
  <si>
    <t>Run-off rate - post 2020</t>
  </si>
  <si>
    <t>Run-off - post 2020</t>
  </si>
  <si>
    <t>Check run off</t>
  </si>
  <si>
    <t>Depreciation</t>
  </si>
  <si>
    <t>Asset life (years)</t>
  </si>
  <si>
    <t>PAYG Rate ~ havant thicket</t>
  </si>
  <si>
    <t>Dummy - profiled total capex</t>
  </si>
  <si>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</si>
  <si>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</si>
  <si>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</si>
  <si>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</si>
  <si>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 Draft determination natural rate</t>
  </si>
  <si>
    <t>Final determination</t>
  </si>
  <si>
    <t xml:space="preserve">(j) Final determination natural rate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</si>
  <si>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</si>
  <si>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</si>
  <si>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</si>
  <si>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</si>
  <si>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t>Final determination totex</t>
  </si>
  <si>
    <t>PR19 Run 8: Final Determinations</t>
  </si>
  <si>
    <t>PR19GC0061</t>
  </si>
  <si>
    <t>WN - Grants and contributions net of income offset - capital expenditure - price control - real</t>
  </si>
  <si>
    <t>PR19GC0063</t>
  </si>
  <si>
    <t>WN - Grants and contributions net of income offset - operational expenditure - price control - real</t>
  </si>
  <si>
    <t>PR19GC0065</t>
  </si>
  <si>
    <t>WR - Grants and contributions net of income offset - capital expenditure - price control - real</t>
  </si>
  <si>
    <t>PR19GC0067</t>
  </si>
  <si>
    <t>WR - Grants and contributions net of income offset - operational expenditure - price control - real</t>
  </si>
  <si>
    <t>PR19GC0069</t>
  </si>
  <si>
    <t>WWN - Grants and contributions net of income offset - capital expenditure - price control - real</t>
  </si>
  <si>
    <t>PR19GC0071</t>
  </si>
  <si>
    <t>WWN - Grants and contributions net of income offset - operational expenditure - price control - real</t>
  </si>
  <si>
    <t>Ofwat - FD</t>
  </si>
  <si>
    <t>C_DUMMYCAPEXFM_PR19FM008</t>
  </si>
  <si>
    <t>PAYG_OUT</t>
  </si>
  <si>
    <t>C_DUMMYOPEXFM_PR19FM008</t>
  </si>
  <si>
    <t>Dummy - profiled total opex</t>
  </si>
  <si>
    <t>2027-27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</si>
</sst>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0"/>
    <numFmt numFmtId="165" formatCode="_-* #,##0.000_-;\-* #,##0.000_-;_-* &quot;-&quot;??_-;_-@_-"/>
    <numFmt numFmtId="166" formatCode="#,##0.0000_);\(#,##0.0000\);&quot;-  &quot;;&quot; &quot;@&quot; &quot;"/>
    <numFmt numFmtId="167" formatCode="#,##0.00_);\(#,##0.00\);&quot;-  &quot;;&quot; &quot;@&quot; &quot;"/>
    <numFmt numFmtId="168" formatCode="#,##0.000_);\(#,##0.000\);&quot;-  &quot;;&quot; &quot;@&quot; &quot;"/>
    <numFmt numFmtId="169" formatCode="0.0"/>
    <numFmt numFmtId="170" formatCode="#,##0.000"/>
    <numFmt numFmtId="171" formatCode="0.0%"/>
  </numFmts>
  <fonts count="36"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theme="1"/>
      <name val="Arial"/>
      <family val="2"/>
    </font>
    <font>
      <sz val="7"/>
      <color theme="1"/>
      <name val="Times New Roman"/>
      <family val="1"/>
    </font>
    <font>
      <b/>
      <sz val="12"/>
      <color theme="1"/>
      <name val="Arial"/>
      <family val="2"/>
    </font>
    <font>
      <sz val="12"/>
      <color theme="1"/>
      <name val="Symbol"/>
      <family val="1"/>
      <charset val="2"/>
    </font>
    <font>
      <sz val="12"/>
      <color rgb="FF0078C9"/>
      <name val="Franklin Gothic Demi"/>
      <family val="2"/>
    </font>
    <font>
      <sz val="11"/>
      <name val="Arial"/>
      <family val="2"/>
    </font>
    <font>
      <b/>
      <sz val="9"/>
      <color rgb="FF000000"/>
      <name val="Arial"/>
      <family val="2"/>
    </font>
    <font>
      <sz val="11"/>
      <color rgb="FFFF0000"/>
      <name val="Arial"/>
      <family val="2"/>
    </font>
    <font>
      <sz val="10"/>
      <color rgb="FF000000"/>
      <name val="Gill Sans MT"/>
      <family val="2"/>
    </font>
  </fonts>
  <fills count="17">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FFFF00"/>
        <bgColor rgb="FF000000"/>
      </patternFill>
    </fill>
    <fill>
      <patternFill patternType="solid">
        <fgColor rgb="FF003892"/>
        <bgColor indexed="64"/>
      </patternFill>
    </fill>
    <fill>
      <patternFill patternType="solid">
        <fgColor theme="4" tint="0.59999389629810485"/>
        <bgColor rgb="FF000000"/>
      </patternFill>
    </fill>
    <fill>
      <patternFill patternType="solid">
        <fgColor theme="5" tint="0.39997558519241921"/>
        <bgColor rgb="FF000000"/>
      </patternFill>
    </fill>
    <fill>
      <patternFill patternType="solid">
        <fgColor rgb="FFEBF1DE"/>
        <bgColor indexed="64"/>
      </patternFill>
    </fill>
    <fill>
      <patternFill patternType="solid">
        <fgColor rgb="FFE4DFEC"/>
        <bgColor indexed="64"/>
      </patternFill>
    </fill>
    <fill>
      <patternFill patternType="solid">
        <fgColor theme="9" tint="0.79998168889431442"/>
        <bgColor indexed="64"/>
      </patternFill>
    </fill>
  </fills>
  <borders count="45">
    <border>
      <left/>
      <right/>
      <top/>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medium">
        <color rgb="FF857362"/>
      </left>
      <right style="thin">
        <color rgb="FF857362"/>
      </right>
      <top style="thin">
        <color rgb="FF857362"/>
      </top>
      <bottom/>
      <diagonal/>
    </border>
    <border>
      <left/>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857362"/>
      </left>
      <right style="thin">
        <color rgb="FF857362"/>
      </right>
      <top/>
      <bottom/>
      <diagonal/>
    </border>
    <border>
      <left/>
      <right style="thin">
        <color rgb="FF857362"/>
      </right>
      <top/>
      <bottom/>
      <diagonal/>
    </border>
    <border>
      <left/>
      <right style="thin">
        <color rgb="FF857362"/>
      </right>
      <top style="thin">
        <color rgb="FF857362"/>
      </top>
      <bottom/>
      <diagonal/>
    </border>
    <border>
      <left/>
      <right/>
      <top style="thin">
        <color rgb="FF857362"/>
      </top>
      <bottom/>
      <diagonal/>
    </border>
    <border>
      <left/>
      <right style="thin">
        <color rgb="FF857362"/>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right style="thin">
        <color rgb="FF857362"/>
      </right>
      <top/>
      <bottom style="thin">
        <color rgb="FF857362"/>
      </bottom>
      <diagonal/>
    </border>
    <border>
      <left style="thin">
        <color rgb="FF857362"/>
      </left>
      <right/>
      <top/>
      <bottom style="thin">
        <color rgb="FF857362"/>
      </bottom>
      <diagonal/>
    </border>
    <border>
      <left/>
      <right style="medium">
        <color rgb="FF857362"/>
      </right>
      <top/>
      <bottom style="thin">
        <color rgb="FF857362"/>
      </bottom>
      <diagonal/>
    </border>
    <border>
      <left style="medium">
        <color rgb="FF857362"/>
      </left>
      <right style="medium">
        <color rgb="FF857362"/>
      </right>
      <top/>
      <bottom style="thin">
        <color rgb="FF857362"/>
      </bottom>
      <diagonal/>
    </border>
    <border>
      <left/>
      <right/>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5" borderId="0" applyBorder="0"/>
    <xf numFmtId="0" fontId="9" fillId="9" borderId="12">
      <alignment horizontal="right" vertical="center" wrapText="1"/>
    </xf>
    <xf numFmtId="0" fontId="10" fillId="0" borderId="0"/>
    <xf numFmtId="0" fontId="10" fillId="0" borderId="0"/>
    <xf numFmtId="0" fontId="1" fillId="0" borderId="0"/>
    <xf numFmtId="166" fontId="10" fillId="0" borderId="0" applyFont="0" applyFill="0" applyBorder="0" applyProtection="0">
      <alignment vertical="top"/>
    </xf>
    <xf numFmtId="0" fontId="1" fillId="0" borderId="0"/>
  </cellStyleXfs>
  <cellXfs count="187">
    <xf numFmtId="0" fontId="0" fillId="0" borderId="0" xfId="0"/>
    <xf numFmtId="0" fontId="0" fillId="3" borderId="0" xfId="0" applyFill="1" applyAlignment="1">
      <alignment vertical="top"/>
    </xf>
    <xf numFmtId="10" fontId="7" fillId="6" borderId="10" xfId="3" applyNumberFormat="1" applyFont="1" applyFill="1" applyBorder="1" applyAlignment="1" applyProtection="1">
      <alignment vertical="center"/>
      <protection locked="0"/>
    </xf>
    <xf numFmtId="10" fontId="7" fillId="6" borderId="11" xfId="3" applyNumberFormat="1" applyFont="1" applyFill="1" applyBorder="1" applyAlignment="1" applyProtection="1">
      <alignment vertical="center"/>
      <protection locked="0"/>
    </xf>
    <xf numFmtId="10" fontId="7" fillId="8" borderId="14" xfId="3" applyNumberFormat="1" applyFont="1" applyFill="1" applyBorder="1" applyAlignment="1">
      <alignment vertical="center"/>
    </xf>
    <xf numFmtId="10" fontId="7" fillId="8" borderId="15" xfId="3" applyNumberFormat="1" applyFont="1" applyFill="1" applyBorder="1" applyAlignment="1">
      <alignment vertical="center"/>
    </xf>
    <xf numFmtId="10" fontId="7" fillId="8" borderId="16" xfId="3" applyNumberFormat="1" applyFont="1" applyFill="1" applyBorder="1" applyAlignment="1">
      <alignment vertical="center"/>
    </xf>
    <xf numFmtId="0" fontId="12" fillId="0" borderId="0" xfId="0" applyFont="1"/>
    <xf numFmtId="0" fontId="3" fillId="2" borderId="0" xfId="3" applyFont="1" applyFill="1" applyAlignment="1">
      <alignment vertical="center"/>
    </xf>
    <xf numFmtId="0" fontId="4" fillId="3" borderId="0" xfId="3" applyFont="1" applyFill="1" applyAlignment="1">
      <alignment vertical="center"/>
    </xf>
    <xf numFmtId="165" fontId="4" fillId="3" borderId="0" xfId="1" applyNumberFormat="1" applyFont="1" applyFill="1" applyAlignment="1">
      <alignment vertical="center"/>
    </xf>
    <xf numFmtId="0" fontId="5" fillId="4" borderId="5" xfId="3" applyFont="1" applyFill="1" applyBorder="1" applyAlignment="1">
      <alignment horizontal="left" vertical="center"/>
    </xf>
    <xf numFmtId="165" fontId="5" fillId="4" borderId="2" xfId="1" applyNumberFormat="1" applyFont="1" applyFill="1" applyBorder="1" applyAlignment="1">
      <alignment horizontal="center" vertical="center"/>
    </xf>
    <xf numFmtId="165" fontId="5" fillId="4" borderId="3" xfId="1" applyNumberFormat="1" applyFont="1" applyFill="1" applyBorder="1" applyAlignment="1">
      <alignment horizontal="center" vertical="center"/>
    </xf>
    <xf numFmtId="2" fontId="4" fillId="3" borderId="0" xfId="3" applyNumberFormat="1" applyFont="1" applyFill="1" applyAlignment="1">
      <alignment vertical="center"/>
    </xf>
    <xf numFmtId="0" fontId="7" fillId="0" borderId="6" xfId="3" applyFont="1" applyBorder="1" applyAlignment="1">
      <alignment horizontal="left" vertical="center"/>
    </xf>
    <xf numFmtId="0" fontId="7" fillId="0" borderId="14" xfId="3" applyFont="1" applyBorder="1" applyAlignment="1">
      <alignment horizontal="left" vertical="center"/>
    </xf>
    <xf numFmtId="10" fontId="13" fillId="8" borderId="14" xfId="3" applyNumberFormat="1" applyFont="1" applyFill="1" applyBorder="1" applyAlignment="1">
      <alignment vertical="center"/>
    </xf>
    <xf numFmtId="0" fontId="4" fillId="3" borderId="0" xfId="3" applyFont="1" applyFill="1" applyAlignment="1">
      <alignment horizontal="left" vertical="center"/>
    </xf>
    <xf numFmtId="165" fontId="0" fillId="0" borderId="0" xfId="1" applyNumberFormat="1" applyFont="1"/>
    <xf numFmtId="165" fontId="6" fillId="0" borderId="0" xfId="1" applyNumberFormat="1" applyFont="1"/>
    <xf numFmtId="0" fontId="11" fillId="4" borderId="5" xfId="3" applyFont="1" applyFill="1" applyBorder="1" applyAlignment="1">
      <alignment horizontal="left" vertical="center"/>
    </xf>
    <xf numFmtId="0" fontId="5" fillId="4" borderId="4" xfId="3" applyFont="1" applyFill="1" applyBorder="1" applyAlignment="1">
      <alignment vertical="center"/>
    </xf>
    <xf numFmtId="0" fontId="8" fillId="0" borderId="6" xfId="3" applyFont="1" applyBorder="1" applyAlignment="1">
      <alignment vertical="center"/>
    </xf>
    <xf numFmtId="165" fontId="7" fillId="6" borderId="24" xfId="1" applyNumberFormat="1" applyFont="1" applyFill="1" applyBorder="1" applyAlignment="1" applyProtection="1">
      <alignment vertical="center"/>
      <protection locked="0"/>
    </xf>
    <xf numFmtId="165" fontId="7" fillId="6" borderId="9" xfId="1" applyNumberFormat="1" applyFont="1" applyFill="1" applyBorder="1" applyAlignment="1" applyProtection="1">
      <alignment vertical="center"/>
      <protection locked="0"/>
    </xf>
    <xf numFmtId="0" fontId="14" fillId="3" borderId="0" xfId="0" applyFont="1" applyFill="1" applyAlignment="1">
      <alignment vertical="top"/>
    </xf>
    <xf numFmtId="0" fontId="15" fillId="3" borderId="0" xfId="0" applyFont="1" applyFill="1" applyAlignment="1">
      <alignment vertical="top"/>
    </xf>
    <xf numFmtId="0" fontId="8" fillId="0" borderId="17" xfId="3" applyFont="1" applyBorder="1" applyAlignment="1">
      <alignment vertical="center"/>
    </xf>
    <xf numFmtId="10" fontId="7" fillId="8" borderId="25" xfId="2" applyNumberFormat="1" applyFont="1" applyFill="1" applyBorder="1" applyAlignment="1">
      <alignment vertical="center"/>
    </xf>
    <xf numFmtId="10" fontId="7" fillId="8" borderId="16" xfId="2" applyNumberFormat="1" applyFont="1" applyFill="1" applyBorder="1" applyAlignment="1">
      <alignment vertical="center"/>
    </xf>
    <xf numFmtId="0" fontId="16" fillId="0" borderId="0" xfId="3" applyFont="1" applyAlignment="1">
      <alignment vertical="center"/>
    </xf>
    <xf numFmtId="10" fontId="17" fillId="3" borderId="0" xfId="2" applyNumberFormat="1" applyFont="1" applyFill="1" applyAlignment="1">
      <alignment vertical="center"/>
    </xf>
    <xf numFmtId="0" fontId="18" fillId="0" borderId="10" xfId="3" applyFont="1" applyBorder="1" applyAlignment="1">
      <alignment vertical="center"/>
    </xf>
    <xf numFmtId="10" fontId="19" fillId="3" borderId="8" xfId="2" applyNumberFormat="1" applyFont="1" applyFill="1" applyBorder="1" applyAlignment="1">
      <alignment vertical="center"/>
    </xf>
    <xf numFmtId="10" fontId="19" fillId="3" borderId="9" xfId="2" applyNumberFormat="1" applyFont="1" applyFill="1" applyBorder="1" applyAlignment="1">
      <alignment vertical="center"/>
    </xf>
    <xf numFmtId="10" fontId="20" fillId="3" borderId="8" xfId="2" applyNumberFormat="1" applyFont="1" applyFill="1" applyBorder="1" applyAlignment="1">
      <alignment vertical="center"/>
    </xf>
    <xf numFmtId="10" fontId="20" fillId="3" borderId="9" xfId="2" applyNumberFormat="1" applyFont="1" applyFill="1" applyBorder="1" applyAlignment="1">
      <alignment vertical="center"/>
    </xf>
    <xf numFmtId="0" fontId="18" fillId="0" borderId="14" xfId="3" applyFont="1" applyBorder="1" applyAlignment="1">
      <alignment vertical="center"/>
    </xf>
    <xf numFmtId="9" fontId="17" fillId="3" borderId="0" xfId="2" applyFont="1" applyFill="1" applyAlignment="1">
      <alignment vertical="center"/>
    </xf>
    <xf numFmtId="0" fontId="8" fillId="3" borderId="0" xfId="3" applyFont="1" applyFill="1" applyAlignment="1">
      <alignment vertical="center"/>
    </xf>
    <xf numFmtId="0" fontId="2" fillId="0" borderId="0" xfId="0" applyFont="1"/>
    <xf numFmtId="1" fontId="9" fillId="0" borderId="26" xfId="0" applyNumberFormat="1" applyFont="1" applyBorder="1" applyAlignment="1">
      <alignment horizontal="center" vertical="top"/>
    </xf>
    <xf numFmtId="0" fontId="9" fillId="0" borderId="0" xfId="0" applyFont="1" applyAlignment="1">
      <alignment horizontal="center"/>
    </xf>
    <xf numFmtId="0" fontId="22" fillId="0" borderId="0" xfId="7" applyFont="1" applyAlignment="1" applyProtection="1"/>
    <xf numFmtId="0" fontId="22" fillId="11" borderId="0" xfId="7" applyFont="1" applyFill="1" applyAlignment="1"/>
    <xf numFmtId="0" fontId="9" fillId="0" borderId="26" xfId="0" applyFont="1" applyBorder="1" applyAlignment="1">
      <alignment horizontal="center"/>
    </xf>
    <xf numFmtId="0" fontId="23" fillId="0" borderId="0" xfId="0" applyFont="1" applyAlignment="1">
      <alignment vertical="top"/>
    </xf>
    <xf numFmtId="0" fontId="23" fillId="11" borderId="0" xfId="7" applyFont="1" applyFill="1" applyAlignment="1"/>
    <xf numFmtId="0" fontId="22" fillId="0" borderId="0" xfId="7" applyFont="1" applyAlignment="1"/>
    <xf numFmtId="0" fontId="10" fillId="0" borderId="0" xfId="7" applyAlignment="1"/>
    <xf numFmtId="0" fontId="9" fillId="0" borderId="0" xfId="0" applyFont="1" applyBorder="1" applyAlignment="1">
      <alignment horizontal="center"/>
    </xf>
    <xf numFmtId="0" fontId="9" fillId="0" borderId="0" xfId="7" applyFont="1" applyAlignment="1" applyProtection="1"/>
    <xf numFmtId="0" fontId="9" fillId="11" borderId="0" xfId="7" applyFont="1" applyFill="1" applyAlignment="1"/>
    <xf numFmtId="0" fontId="24" fillId="11" borderId="0" xfId="7" applyFont="1" applyFill="1" applyAlignment="1"/>
    <xf numFmtId="167" fontId="24" fillId="0" borderId="0" xfId="10" applyNumberFormat="1" applyFont="1" applyAlignment="1">
      <alignment horizontal="center" vertical="top"/>
    </xf>
    <xf numFmtId="168" fontId="10" fillId="0" borderId="0" xfId="0" applyNumberFormat="1" applyFont="1" applyAlignment="1">
      <alignment vertical="top"/>
    </xf>
    <xf numFmtId="167" fontId="23" fillId="0" borderId="0" xfId="10" applyNumberFormat="1" applyFont="1" applyAlignment="1">
      <alignment horizontal="center" vertical="top"/>
    </xf>
    <xf numFmtId="0" fontId="10" fillId="0" borderId="0" xfId="11" applyFont="1" applyFill="1" applyBorder="1" applyAlignment="1">
      <alignment vertical="top"/>
    </xf>
    <xf numFmtId="0" fontId="26" fillId="0" borderId="0" xfId="0" applyFont="1"/>
    <xf numFmtId="169" fontId="0" fillId="0" borderId="0" xfId="0" applyNumberFormat="1"/>
    <xf numFmtId="170" fontId="0" fillId="0" borderId="0" xfId="0" applyNumberFormat="1"/>
    <xf numFmtId="1" fontId="9" fillId="0" borderId="0" xfId="0" applyNumberFormat="1" applyFont="1" applyBorder="1" applyAlignment="1">
      <alignment horizontal="center" vertical="top"/>
    </xf>
    <xf numFmtId="171" fontId="21" fillId="3" borderId="15" xfId="2" applyNumberFormat="1" applyFont="1" applyFill="1" applyBorder="1" applyAlignment="1">
      <alignment vertical="center"/>
    </xf>
    <xf numFmtId="171" fontId="21" fillId="3" borderId="16" xfId="2" applyNumberFormat="1" applyFont="1" applyFill="1" applyBorder="1" applyAlignment="1">
      <alignment vertical="center"/>
    </xf>
    <xf numFmtId="171" fontId="19" fillId="3" borderId="15" xfId="2" applyNumberFormat="1" applyFont="1" applyFill="1" applyBorder="1" applyAlignment="1">
      <alignment vertical="center"/>
    </xf>
    <xf numFmtId="171" fontId="19" fillId="3" borderId="16" xfId="2" applyNumberFormat="1" applyFont="1" applyFill="1" applyBorder="1" applyAlignment="1">
      <alignment vertical="center"/>
    </xf>
    <xf numFmtId="0" fontId="27" fillId="0" borderId="0" xfId="0" applyFont="1" applyAlignment="1">
      <alignment horizontal="left" vertical="center" indent="4"/>
    </xf>
    <xf numFmtId="0" fontId="29" fillId="0" borderId="0" xfId="0" applyFont="1" applyAlignment="1">
      <alignment horizontal="left" vertical="center" indent="4"/>
    </xf>
    <xf numFmtId="0" fontId="27" fillId="0" borderId="0" xfId="0" applyFont="1" applyAlignment="1">
      <alignment vertical="center"/>
    </xf>
    <xf numFmtId="0" fontId="27" fillId="7" borderId="0" xfId="0" applyFont="1" applyFill="1" applyAlignment="1">
      <alignment vertical="center"/>
    </xf>
    <xf numFmtId="0" fontId="0" fillId="7" borderId="0" xfId="0" applyFill="1"/>
    <xf numFmtId="0" fontId="27" fillId="0" borderId="0" xfId="0" applyFont="1" applyAlignment="1">
      <alignment horizontal="left" vertical="top"/>
    </xf>
    <xf numFmtId="0" fontId="27" fillId="7" borderId="0" xfId="0" applyFont="1" applyFill="1" applyAlignment="1">
      <alignment horizontal="left" vertical="top"/>
    </xf>
    <xf numFmtId="0" fontId="30" fillId="0" borderId="0" xfId="0" applyFont="1" applyAlignment="1">
      <alignment horizontal="left" vertical="center" indent="8"/>
    </xf>
    <xf numFmtId="0" fontId="0" fillId="3" borderId="0" xfId="0" applyFill="1" applyAlignment="1">
      <alignment horizontal="center" vertical="top"/>
    </xf>
    <xf numFmtId="43" fontId="7" fillId="6" borderId="10" xfId="1" applyFont="1" applyFill="1" applyBorder="1" applyAlignment="1" applyProtection="1">
      <alignment horizontal="center" vertical="center"/>
      <protection locked="0"/>
    </xf>
    <xf numFmtId="43" fontId="7" fillId="12" borderId="10" xfId="1" applyFont="1" applyFill="1" applyBorder="1" applyAlignment="1" applyProtection="1">
      <alignment horizontal="center" vertical="center"/>
      <protection locked="0"/>
    </xf>
    <xf numFmtId="43" fontId="7" fillId="6" borderId="11" xfId="1" applyFont="1" applyFill="1" applyBorder="1" applyAlignment="1" applyProtection="1">
      <alignment horizontal="center" vertical="center"/>
      <protection locked="0"/>
    </xf>
    <xf numFmtId="43" fontId="7" fillId="12" borderId="11" xfId="1" applyFont="1" applyFill="1" applyBorder="1" applyAlignment="1" applyProtection="1">
      <alignment horizontal="center" vertical="center"/>
      <protection locked="0"/>
    </xf>
    <xf numFmtId="9" fontId="7" fillId="13" borderId="10" xfId="2" applyFont="1" applyFill="1" applyBorder="1" applyAlignment="1" applyProtection="1">
      <alignment horizontal="center" vertical="center"/>
      <protection locked="0"/>
    </xf>
    <xf numFmtId="0" fontId="7" fillId="0" borderId="30" xfId="3" applyFont="1" applyBorder="1" applyAlignment="1">
      <alignment horizontal="left" vertical="center"/>
    </xf>
    <xf numFmtId="10" fontId="7" fillId="6" borderId="30" xfId="3" applyNumberFormat="1" applyFont="1" applyFill="1" applyBorder="1" applyAlignment="1" applyProtection="1">
      <alignment vertical="center"/>
      <protection locked="0"/>
    </xf>
    <xf numFmtId="10" fontId="7" fillId="6" borderId="31" xfId="3" applyNumberFormat="1" applyFont="1" applyFill="1" applyBorder="1" applyAlignment="1" applyProtection="1">
      <alignment vertical="center"/>
      <protection locked="0"/>
    </xf>
    <xf numFmtId="10" fontId="7" fillId="6" borderId="0" xfId="3" applyNumberFormat="1" applyFont="1" applyFill="1" applyBorder="1" applyAlignment="1" applyProtection="1">
      <alignment vertical="center"/>
      <protection locked="0"/>
    </xf>
    <xf numFmtId="10" fontId="7" fillId="6" borderId="22" xfId="3" applyNumberFormat="1" applyFont="1" applyFill="1" applyBorder="1" applyAlignment="1" applyProtection="1">
      <alignment vertical="center"/>
      <protection locked="0"/>
    </xf>
    <xf numFmtId="165" fontId="31" fillId="4" borderId="3" xfId="1" applyNumberFormat="1" applyFont="1" applyFill="1" applyBorder="1" applyAlignment="1">
      <alignment horizontal="left" vertical="center"/>
    </xf>
    <xf numFmtId="2" fontId="4" fillId="0" borderId="0" xfId="0" applyNumberFormat="1" applyFont="1" applyAlignment="1">
      <alignment horizontal="center" vertical="center"/>
    </xf>
    <xf numFmtId="2" fontId="23" fillId="0" borderId="0" xfId="10" applyNumberFormat="1" applyFont="1" applyAlignment="1">
      <alignment horizontal="center" vertical="top"/>
    </xf>
    <xf numFmtId="2" fontId="24" fillId="0" borderId="0" xfId="10" applyNumberFormat="1" applyFont="1" applyAlignment="1">
      <alignment horizontal="center" vertical="top"/>
    </xf>
    <xf numFmtId="0" fontId="32" fillId="0" borderId="0" xfId="11" applyFont="1" applyFill="1" applyBorder="1" applyAlignment="1">
      <alignment vertical="top"/>
    </xf>
    <xf numFmtId="0" fontId="32" fillId="0" borderId="0" xfId="11" applyFont="1" applyFill="1" applyBorder="1" applyAlignment="1">
      <alignment vertical="top" wrapText="1"/>
    </xf>
    <xf numFmtId="0" fontId="9" fillId="0" borderId="0" xfId="11" applyFont="1" applyFill="1" applyBorder="1" applyAlignment="1">
      <alignment vertical="top"/>
    </xf>
    <xf numFmtId="0" fontId="9" fillId="0" borderId="0" xfId="0" applyFont="1"/>
    <xf numFmtId="10" fontId="9" fillId="0" borderId="0" xfId="0" applyNumberFormat="1" applyFont="1"/>
    <xf numFmtId="10" fontId="0" fillId="0" borderId="0" xfId="0" applyNumberFormat="1"/>
    <xf numFmtId="0" fontId="4" fillId="0" borderId="0" xfId="0" applyFont="1"/>
    <xf numFmtId="0" fontId="10" fillId="0" borderId="0" xfId="7" applyFont="1" applyFill="1" applyAlignment="1">
      <alignment vertical="top"/>
    </xf>
    <xf numFmtId="167" fontId="10" fillId="0" borderId="0" xfId="10" applyNumberFormat="1" applyFill="1">
      <alignment vertical="top"/>
    </xf>
    <xf numFmtId="14" fontId="0" fillId="0" borderId="0" xfId="0" applyNumberFormat="1" applyAlignment="1">
      <alignment vertical="top"/>
    </xf>
    <xf numFmtId="0" fontId="5" fillId="4" borderId="1" xfId="3" applyFont="1" applyFill="1" applyBorder="1" applyAlignment="1">
      <alignment horizontal="left" vertical="center"/>
    </xf>
    <xf numFmtId="43" fontId="7" fillId="6" borderId="6" xfId="1" applyFont="1" applyFill="1" applyBorder="1" applyAlignment="1" applyProtection="1">
      <alignment horizontal="center" vertical="center"/>
      <protection locked="0"/>
    </xf>
    <xf numFmtId="165" fontId="4" fillId="0" borderId="0" xfId="1" applyNumberFormat="1" applyFont="1" applyFill="1" applyAlignment="1">
      <alignment vertical="center"/>
    </xf>
    <xf numFmtId="165" fontId="5" fillId="0" borderId="0" xfId="1" applyNumberFormat="1" applyFont="1" applyFill="1" applyBorder="1" applyAlignment="1">
      <alignment horizontal="center" vertical="center"/>
    </xf>
    <xf numFmtId="165" fontId="7" fillId="6" borderId="8" xfId="1" applyNumberFormat="1" applyFont="1" applyFill="1" applyBorder="1" applyAlignment="1" applyProtection="1">
      <alignment vertical="center"/>
      <protection locked="0"/>
    </xf>
    <xf numFmtId="165" fontId="7" fillId="0" borderId="20" xfId="1" applyNumberFormat="1" applyFont="1" applyFill="1" applyBorder="1" applyAlignment="1" applyProtection="1">
      <alignment vertical="center"/>
      <protection locked="0"/>
    </xf>
    <xf numFmtId="165" fontId="7" fillId="6" borderId="34" xfId="1" applyNumberFormat="1" applyFont="1" applyFill="1" applyBorder="1" applyAlignment="1" applyProtection="1">
      <alignment vertical="center"/>
      <protection locked="0"/>
    </xf>
    <xf numFmtId="165" fontId="7" fillId="6" borderId="12" xfId="1" applyNumberFormat="1" applyFont="1" applyFill="1" applyBorder="1" applyAlignment="1" applyProtection="1">
      <alignment vertical="center"/>
      <protection locked="0"/>
    </xf>
    <xf numFmtId="165" fontId="7" fillId="6" borderId="13" xfId="1" applyNumberFormat="1" applyFont="1" applyFill="1" applyBorder="1" applyAlignment="1" applyProtection="1">
      <alignment vertical="center"/>
      <protection locked="0"/>
    </xf>
    <xf numFmtId="165" fontId="7" fillId="0" borderId="21" xfId="1" applyNumberFormat="1" applyFont="1" applyFill="1" applyBorder="1" applyAlignment="1" applyProtection="1">
      <alignment vertical="center"/>
      <protection locked="0"/>
    </xf>
    <xf numFmtId="165" fontId="7" fillId="6" borderId="32" xfId="1" applyNumberFormat="1" applyFont="1" applyFill="1" applyBorder="1" applyAlignment="1" applyProtection="1">
      <alignment vertical="center"/>
      <protection locked="0"/>
    </xf>
    <xf numFmtId="165" fontId="7" fillId="6" borderId="35" xfId="1" applyNumberFormat="1" applyFont="1" applyFill="1" applyBorder="1" applyAlignment="1" applyProtection="1">
      <alignment vertical="center"/>
      <protection locked="0"/>
    </xf>
    <xf numFmtId="165" fontId="7" fillId="6" borderId="36" xfId="1" applyNumberFormat="1" applyFont="1" applyFill="1" applyBorder="1" applyAlignment="1" applyProtection="1">
      <alignment vertical="center"/>
      <protection locked="0"/>
    </xf>
    <xf numFmtId="165" fontId="7" fillId="0" borderId="33" xfId="1" applyNumberFormat="1" applyFont="1" applyFill="1" applyBorder="1" applyAlignment="1" applyProtection="1">
      <alignment vertical="center"/>
      <protection locked="0"/>
    </xf>
    <xf numFmtId="165" fontId="7" fillId="8" borderId="25" xfId="1" applyNumberFormat="1" applyFont="1" applyFill="1" applyBorder="1" applyAlignment="1">
      <alignment vertical="center"/>
    </xf>
    <xf numFmtId="165" fontId="7" fillId="8" borderId="15" xfId="1" applyNumberFormat="1" applyFont="1" applyFill="1" applyBorder="1" applyAlignment="1">
      <alignment vertical="center"/>
    </xf>
    <xf numFmtId="165" fontId="7" fillId="8" borderId="16" xfId="1" applyNumberFormat="1" applyFont="1" applyFill="1" applyBorder="1" applyAlignment="1">
      <alignment vertical="center"/>
    </xf>
    <xf numFmtId="165" fontId="7" fillId="0" borderId="23" xfId="1" applyNumberFormat="1" applyFont="1" applyFill="1" applyBorder="1" applyAlignment="1">
      <alignment vertical="center"/>
    </xf>
    <xf numFmtId="10" fontId="7" fillId="8" borderId="15" xfId="2" applyNumberFormat="1" applyFont="1" applyFill="1" applyBorder="1" applyAlignment="1">
      <alignment vertical="center"/>
    </xf>
    <xf numFmtId="10" fontId="7" fillId="0" borderId="23" xfId="2" applyNumberFormat="1" applyFont="1" applyFill="1" applyBorder="1" applyAlignment="1">
      <alignment vertical="center"/>
    </xf>
    <xf numFmtId="0" fontId="0" fillId="0" borderId="0" xfId="0" applyAlignment="1">
      <alignment vertical="top"/>
    </xf>
    <xf numFmtId="10" fontId="17" fillId="0" borderId="0" xfId="2" applyNumberFormat="1" applyFont="1" applyFill="1" applyAlignment="1">
      <alignment vertical="center"/>
    </xf>
    <xf numFmtId="0" fontId="5" fillId="4" borderId="0" xfId="3" applyFont="1" applyFill="1" applyBorder="1" applyAlignment="1">
      <alignment vertical="center"/>
    </xf>
    <xf numFmtId="0" fontId="8" fillId="0" borderId="40" xfId="3" applyFont="1" applyBorder="1" applyAlignment="1">
      <alignment vertical="center"/>
    </xf>
    <xf numFmtId="0" fontId="8" fillId="0" borderId="18" xfId="3" applyFont="1" applyBorder="1" applyAlignment="1">
      <alignment vertical="center"/>
    </xf>
    <xf numFmtId="0" fontId="8" fillId="14" borderId="0" xfId="0" applyFont="1" applyFill="1" applyAlignment="1">
      <alignment horizontal="left" vertical="center"/>
    </xf>
    <xf numFmtId="0" fontId="7" fillId="14" borderId="0" xfId="0" applyFont="1" applyFill="1" applyAlignment="1">
      <alignment horizontal="right" vertical="center"/>
    </xf>
    <xf numFmtId="164" fontId="33" fillId="14" borderId="0" xfId="0" applyNumberFormat="1" applyFont="1" applyFill="1" applyAlignment="1">
      <alignment horizontal="right" vertical="center"/>
    </xf>
    <xf numFmtId="0" fontId="0" fillId="0" borderId="0" xfId="0" applyFont="1" applyAlignment="1">
      <alignment vertical="top"/>
    </xf>
    <xf numFmtId="0" fontId="8" fillId="15" borderId="0" xfId="0" applyFont="1" applyFill="1" applyAlignment="1">
      <alignment horizontal="left" vertical="center"/>
    </xf>
    <xf numFmtId="0" fontId="7" fillId="15" borderId="0" xfId="0" applyFont="1" applyFill="1" applyAlignment="1">
      <alignment horizontal="right" vertical="center"/>
    </xf>
    <xf numFmtId="0" fontId="33" fillId="15" borderId="0" xfId="0" applyFont="1" applyFill="1" applyAlignment="1">
      <alignment horizontal="right" vertical="center"/>
    </xf>
    <xf numFmtId="0" fontId="8" fillId="0" borderId="10" xfId="3" applyFont="1" applyBorder="1" applyAlignment="1">
      <alignment vertical="center"/>
    </xf>
    <xf numFmtId="165" fontId="7" fillId="6" borderId="19" xfId="1" applyNumberFormat="1" applyFont="1" applyFill="1" applyBorder="1" applyAlignment="1" applyProtection="1">
      <alignment vertical="center"/>
      <protection locked="0"/>
    </xf>
    <xf numFmtId="165" fontId="7" fillId="6" borderId="20" xfId="1" applyNumberFormat="1" applyFont="1" applyFill="1" applyBorder="1" applyAlignment="1" applyProtection="1">
      <alignment vertical="center"/>
      <protection locked="0"/>
    </xf>
    <xf numFmtId="165" fontId="7" fillId="6" borderId="37" xfId="1" applyNumberFormat="1" applyFont="1" applyFill="1" applyBorder="1" applyAlignment="1" applyProtection="1">
      <alignment vertical="center"/>
      <protection locked="0"/>
    </xf>
    <xf numFmtId="165" fontId="7" fillId="6" borderId="40" xfId="1" applyNumberFormat="1" applyFont="1" applyFill="1" applyBorder="1" applyAlignment="1" applyProtection="1">
      <alignment vertical="center"/>
      <protection locked="0"/>
    </xf>
    <xf numFmtId="165" fontId="7" fillId="6" borderId="41" xfId="1" applyNumberFormat="1" applyFont="1" applyFill="1" applyBorder="1" applyAlignment="1" applyProtection="1">
      <alignment vertical="center"/>
      <protection locked="0"/>
    </xf>
    <xf numFmtId="165" fontId="7" fillId="6" borderId="7" xfId="1" applyNumberFormat="1" applyFont="1" applyFill="1" applyBorder="1" applyAlignment="1" applyProtection="1">
      <alignment vertical="center"/>
      <protection locked="0"/>
    </xf>
    <xf numFmtId="165" fontId="7" fillId="6" borderId="42" xfId="1" applyNumberFormat="1" applyFont="1" applyFill="1" applyBorder="1" applyAlignment="1" applyProtection="1">
      <alignment vertical="center"/>
      <protection locked="0"/>
    </xf>
    <xf numFmtId="165" fontId="7" fillId="6" borderId="43" xfId="1" applyNumberFormat="1" applyFont="1" applyFill="1" applyBorder="1" applyAlignment="1" applyProtection="1">
      <alignment vertical="center"/>
      <protection locked="0"/>
    </xf>
    <xf numFmtId="10" fontId="7" fillId="10" borderId="34" xfId="2" applyNumberFormat="1" applyFont="1" applyFill="1" applyBorder="1" applyAlignment="1" applyProtection="1">
      <alignment vertical="center"/>
      <protection locked="0"/>
    </xf>
    <xf numFmtId="10" fontId="7" fillId="10" borderId="21" xfId="2" applyNumberFormat="1" applyFont="1" applyFill="1" applyBorder="1" applyAlignment="1" applyProtection="1">
      <alignment vertical="center"/>
      <protection locked="0"/>
    </xf>
    <xf numFmtId="10" fontId="7" fillId="10" borderId="12" xfId="2" applyNumberFormat="1" applyFont="1" applyFill="1" applyBorder="1" applyAlignment="1" applyProtection="1">
      <alignment vertical="center"/>
      <protection locked="0"/>
    </xf>
    <xf numFmtId="10" fontId="7" fillId="10" borderId="38" xfId="2" applyNumberFormat="1" applyFont="1" applyFill="1" applyBorder="1" applyAlignment="1" applyProtection="1">
      <alignment vertical="center"/>
      <protection locked="0"/>
    </xf>
    <xf numFmtId="165" fontId="7" fillId="6" borderId="25" xfId="1" applyNumberFormat="1" applyFont="1" applyFill="1" applyBorder="1" applyAlignment="1" applyProtection="1">
      <alignment vertical="center"/>
      <protection locked="0"/>
    </xf>
    <xf numFmtId="165" fontId="7" fillId="6" borderId="23" xfId="1" applyNumberFormat="1" applyFont="1" applyFill="1" applyBorder="1" applyAlignment="1" applyProtection="1">
      <alignment vertical="center"/>
      <protection locked="0"/>
    </xf>
    <xf numFmtId="165" fontId="7" fillId="6" borderId="15" xfId="1" applyNumberFormat="1" applyFont="1" applyFill="1" applyBorder="1" applyAlignment="1" applyProtection="1">
      <alignment vertical="center"/>
      <protection locked="0"/>
    </xf>
    <xf numFmtId="165" fontId="7" fillId="6" borderId="39" xfId="1" applyNumberFormat="1" applyFont="1" applyFill="1" applyBorder="1" applyAlignment="1" applyProtection="1">
      <alignment vertical="center"/>
      <protection locked="0"/>
    </xf>
    <xf numFmtId="0" fontId="8" fillId="0" borderId="0" xfId="3" applyFont="1" applyFill="1" applyBorder="1" applyAlignment="1">
      <alignment vertical="center"/>
    </xf>
    <xf numFmtId="43" fontId="0" fillId="0" borderId="0" xfId="0" applyNumberFormat="1"/>
    <xf numFmtId="165" fontId="0" fillId="0" borderId="0" xfId="0" applyNumberFormat="1"/>
    <xf numFmtId="43" fontId="0" fillId="0" borderId="0" xfId="1" applyFont="1"/>
    <xf numFmtId="0" fontId="8" fillId="0" borderId="24" xfId="3" applyFont="1" applyBorder="1" applyAlignment="1">
      <alignment vertical="center"/>
    </xf>
    <xf numFmtId="0" fontId="7" fillId="16" borderId="0" xfId="0" applyFont="1" applyFill="1" applyAlignment="1">
      <alignment horizontal="center" vertical="center"/>
    </xf>
    <xf numFmtId="43" fontId="7" fillId="16" borderId="0" xfId="0" applyNumberFormat="1" applyFont="1" applyFill="1" applyAlignment="1">
      <alignment horizontal="center" vertical="center"/>
    </xf>
    <xf numFmtId="165" fontId="7" fillId="16" borderId="0" xfId="0" applyNumberFormat="1" applyFont="1" applyFill="1" applyAlignment="1">
      <alignment horizontal="center" vertical="center"/>
    </xf>
    <xf numFmtId="0" fontId="7" fillId="15" borderId="0" xfId="0" applyFont="1" applyFill="1" applyAlignment="1">
      <alignment horizontal="center" vertical="center"/>
    </xf>
    <xf numFmtId="43" fontId="7" fillId="15" borderId="0" xfId="0" applyNumberFormat="1" applyFont="1" applyFill="1" applyAlignment="1">
      <alignment horizontal="center" vertical="center"/>
    </xf>
    <xf numFmtId="165" fontId="7" fillId="15" borderId="0" xfId="0" applyNumberFormat="1" applyFont="1" applyFill="1" applyAlignment="1">
      <alignment horizontal="center" vertical="center"/>
    </xf>
    <xf numFmtId="0" fontId="0" fillId="0" borderId="0" xfId="0" applyAlignment="1">
      <alignment horizontal="center"/>
    </xf>
    <xf numFmtId="167" fontId="10" fillId="0" borderId="0" xfId="10" applyNumberFormat="1" applyFont="1" applyAlignment="1">
      <alignment horizontal="center" vertical="top"/>
    </xf>
    <xf numFmtId="0" fontId="0" fillId="0" borderId="44" xfId="0" applyBorder="1"/>
    <xf numFmtId="165" fontId="0" fillId="0" borderId="44" xfId="1" applyNumberFormat="1" applyFont="1" applyBorder="1"/>
    <xf numFmtId="0" fontId="24" fillId="0" borderId="0" xfId="7" applyFont="1" applyAlignment="1">
      <alignment horizontal="center"/>
    </xf>
    <xf numFmtId="0" fontId="24" fillId="11" borderId="0" xfId="7" applyFont="1" applyFill="1" applyAlignment="1">
      <alignment horizontal="center"/>
    </xf>
    <xf numFmtId="167" fontId="24" fillId="7" borderId="0" xfId="10" applyNumberFormat="1" applyFont="1" applyFill="1" applyAlignment="1">
      <alignment horizontal="center" vertical="top"/>
    </xf>
    <xf numFmtId="167" fontId="10" fillId="0" borderId="27" xfId="10" applyNumberFormat="1" applyFont="1" applyBorder="1" applyAlignment="1">
      <alignment horizontal="center" vertical="top"/>
    </xf>
    <xf numFmtId="167" fontId="10" fillId="0" borderId="28" xfId="10" applyNumberFormat="1" applyFont="1" applyBorder="1" applyAlignment="1">
      <alignment horizontal="center" vertical="top"/>
    </xf>
    <xf numFmtId="167" fontId="10" fillId="0" borderId="29" xfId="10" applyNumberFormat="1" applyFont="1" applyBorder="1" applyAlignment="1">
      <alignment horizontal="center" vertical="top"/>
    </xf>
    <xf numFmtId="2" fontId="0" fillId="0" borderId="0" xfId="0" applyNumberFormat="1" applyAlignment="1">
      <alignment horizontal="center"/>
    </xf>
    <xf numFmtId="0" fontId="23" fillId="0" borderId="0" xfId="0" applyFont="1" applyAlignment="1">
      <alignment horizontal="center" vertical="top"/>
    </xf>
    <xf numFmtId="0" fontId="23" fillId="11" borderId="0" xfId="7" applyFont="1" applyFill="1" applyAlignment="1">
      <alignment horizontal="center"/>
    </xf>
    <xf numFmtId="0" fontId="9" fillId="11" borderId="0" xfId="7" applyFont="1" applyFill="1" applyAlignment="1">
      <alignment horizontal="center"/>
    </xf>
    <xf numFmtId="0" fontId="9" fillId="0" borderId="44" xfId="7" applyFont="1" applyBorder="1" applyAlignment="1" applyProtection="1"/>
    <xf numFmtId="0" fontId="10" fillId="0" borderId="44" xfId="7" applyBorder="1" applyAlignment="1"/>
    <xf numFmtId="0" fontId="9" fillId="11" borderId="44" xfId="7" applyFont="1" applyFill="1" applyBorder="1" applyAlignment="1"/>
    <xf numFmtId="167" fontId="25" fillId="0" borderId="44" xfId="10" applyNumberFormat="1" applyFont="1" applyBorder="1" applyAlignment="1">
      <alignment horizontal="center" vertical="top"/>
    </xf>
    <xf numFmtId="0" fontId="24" fillId="0" borderId="44" xfId="7" applyFont="1" applyBorder="1" applyAlignment="1">
      <alignment horizontal="center"/>
    </xf>
    <xf numFmtId="0" fontId="24" fillId="11" borderId="44" xfId="7" applyFont="1" applyFill="1" applyBorder="1" applyAlignment="1">
      <alignment horizontal="center"/>
    </xf>
    <xf numFmtId="0" fontId="0" fillId="0" borderId="44" xfId="0" applyBorder="1" applyAlignment="1">
      <alignment horizontal="center"/>
    </xf>
    <xf numFmtId="0" fontId="24" fillId="11" borderId="44" xfId="7" applyFont="1" applyFill="1" applyBorder="1" applyAlignment="1"/>
    <xf numFmtId="0" fontId="8" fillId="0" borderId="6" xfId="3" applyFont="1" applyBorder="1" applyAlignment="1">
      <alignment vertical="center" wrapText="1"/>
    </xf>
    <xf numFmtId="0" fontId="34" fillId="3" borderId="0" xfId="0" applyFont="1" applyFill="1" applyAlignment="1">
      <alignment vertical="top"/>
    </xf>
    <xf numFmtId="0" fontId="35" fillId="15" borderId="0" xfId="0" applyFont="1" applyFill="1" applyAlignment="1">
      <alignment horizontal="right" vertical="center"/>
    </xf>
    <xf numFmtId="165" fontId="3" fillId="2" borderId="0" xfId="1" applyNumberFormat="1" applyFont="1" applyFill="1" applyAlignment="1">
      <alignment horizontal="center" vertical="center"/>
    </xf>
    <xf numFmtId="165" fontId="3" fillId="2" borderId="0" xfId="1" quotePrefix="1" applyNumberFormat="1" applyFont="1" applyFill="1" applyAlignment="1">
      <alignment horizontal="center"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16" name="Group 15">
          <a:extLst>
            <a:ext uri="{FF2B5EF4-FFF2-40B4-BE49-F238E27FC236}">
              <a16:creationId xmlns="" xmlns:a16="http://schemas.microsoft.com/office/drawing/2014/main" id="{00000000-0008-0000-0000-000004000000}"/>
            </a:ext>
          </a:extLst>
        </xdr:cNvPr>
        <xdr:cNvGrpSpPr/>
      </xdr:nvGrpSpPr>
      <xdr:grpSpPr>
        <a:xfrm>
          <a:off x="1086179" y="422275"/>
          <a:ext cx="2813544" cy="3648075"/>
          <a:chOff x="950026" y="16903"/>
          <a:chExt cx="2220686" cy="3236845"/>
        </a:xfrm>
      </xdr:grpSpPr>
      <xdr:sp macro="" textlink="">
        <xdr:nvSpPr>
          <xdr:cNvPr id="17" name="Rounded Rectangle 16">
            <a:extLst>
              <a:ext uri="{FF2B5EF4-FFF2-40B4-BE49-F238E27FC236}">
                <a16:creationId xmlns="" xmlns:a16="http://schemas.microsoft.com/office/drawing/2014/main"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18" name="Rounded Rectangle 17">
            <a:extLst>
              <a:ext uri="{FF2B5EF4-FFF2-40B4-BE49-F238E27FC236}">
                <a16:creationId xmlns="" xmlns:a16="http://schemas.microsoft.com/office/drawing/2014/main"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19" name="Rounded Rectangle 18">
            <a:extLst>
              <a:ext uri="{FF2B5EF4-FFF2-40B4-BE49-F238E27FC236}">
                <a16:creationId xmlns="" xmlns:a16="http://schemas.microsoft.com/office/drawing/2014/main"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20" name="Straight Arrow Connector 19">
            <a:extLst>
              <a:ext uri="{FF2B5EF4-FFF2-40B4-BE49-F238E27FC236}">
                <a16:creationId xmlns="" xmlns:a16="http://schemas.microsoft.com/office/drawing/2014/main"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 xmlns:a16="http://schemas.microsoft.com/office/drawing/2014/main" id="{00000000-0008-0000-0000-00000B000000}"/>
              </a:ext>
            </a:extLst>
          </xdr:cNvPr>
          <xdr:cNvCxnSpPr>
            <a:stCxn id="18"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Rounded Rectangle 21">
            <a:extLst>
              <a:ext uri="{FF2B5EF4-FFF2-40B4-BE49-F238E27FC236}">
                <a16:creationId xmlns="" xmlns:a16="http://schemas.microsoft.com/office/drawing/2014/main"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23" name="Straight Arrow Connector 22">
            <a:extLst>
              <a:ext uri="{FF2B5EF4-FFF2-40B4-BE49-F238E27FC236}">
                <a16:creationId xmlns="" xmlns:a16="http://schemas.microsoft.com/office/drawing/2014/main" id="{00000000-0008-0000-0000-00000E000000}"/>
              </a:ext>
            </a:extLst>
          </xdr:cNvPr>
          <xdr:cNvCxnSpPr>
            <a:stCxn id="19" idx="2"/>
            <a:endCxn id="22"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6"/>
  <sheetViews>
    <sheetView tabSelected="1" workbookViewId="0"/>
  </sheetViews>
  <sheetFormatPr defaultRowHeight="14" x14ac:dyDescent="0.3"/>
  <sheetData>
    <row r="1" spans="1:1" x14ac:dyDescent="0.3">
      <c r="A1" s="7"/>
    </row>
    <row r="7" spans="1:1" x14ac:dyDescent="0.3">
      <c r="A7" s="7"/>
    </row>
    <row r="12" spans="1:1" x14ac:dyDescent="0.3">
      <c r="A12" s="7"/>
    </row>
    <row r="17" spans="1:2" x14ac:dyDescent="0.3">
      <c r="A17" s="7"/>
    </row>
    <row r="22" spans="1:2" x14ac:dyDescent="0.3">
      <c r="A22" s="7"/>
    </row>
    <row r="26" spans="1:2" x14ac:dyDescent="0.3">
      <c r="A26" s="7"/>
    </row>
    <row r="27" spans="1:2" ht="15.5" x14ac:dyDescent="0.3">
      <c r="A27" s="67" t="s">
        <v>152</v>
      </c>
    </row>
    <row r="28" spans="1:2" ht="15.5" x14ac:dyDescent="0.3">
      <c r="A28" s="67"/>
    </row>
    <row r="29" spans="1:2" ht="15.5" x14ac:dyDescent="0.3">
      <c r="A29" s="67" t="s">
        <v>153</v>
      </c>
    </row>
    <row r="30" spans="1:2" ht="15.5" x14ac:dyDescent="0.3">
      <c r="A30" s="67"/>
    </row>
    <row r="31" spans="1:2" ht="15.5" x14ac:dyDescent="0.3">
      <c r="A31" s="67" t="s">
        <v>154</v>
      </c>
    </row>
    <row r="32" spans="1:2" ht="15.5" x14ac:dyDescent="0.3">
      <c r="A32" s="67"/>
      <c r="B32" t="s">
        <v>155</v>
      </c>
    </row>
    <row r="33" spans="1:3" ht="15.5" x14ac:dyDescent="0.3">
      <c r="A33" s="67"/>
    </row>
    <row r="34" spans="1:3" ht="15.5" x14ac:dyDescent="0.3">
      <c r="A34" s="68" t="s">
        <v>97</v>
      </c>
    </row>
    <row r="35" spans="1:3" ht="15.5" x14ac:dyDescent="0.3">
      <c r="B35" s="69" t="s">
        <v>91</v>
      </c>
    </row>
    <row r="36" spans="1:3" ht="15.5" x14ac:dyDescent="0.3">
      <c r="B36" s="69" t="s">
        <v>92</v>
      </c>
    </row>
    <row r="37" spans="1:3" ht="15.5" x14ac:dyDescent="0.3">
      <c r="B37" s="69" t="s">
        <v>93</v>
      </c>
    </row>
    <row r="38" spans="1:3" ht="15.5" x14ac:dyDescent="0.3">
      <c r="B38" s="69" t="s">
        <v>156</v>
      </c>
    </row>
    <row r="39" spans="1:3" ht="15.5" x14ac:dyDescent="0.3">
      <c r="B39" s="69" t="s">
        <v>94</v>
      </c>
    </row>
    <row r="40" spans="1:3" ht="15.5" x14ac:dyDescent="0.3">
      <c r="A40" s="69"/>
    </row>
    <row r="41" spans="1:3" ht="15.5" x14ac:dyDescent="0.3">
      <c r="B41" s="70" t="s">
        <v>95</v>
      </c>
      <c r="C41" s="71"/>
    </row>
    <row r="42" spans="1:3" ht="15.5" x14ac:dyDescent="0.3">
      <c r="B42" s="70" t="s">
        <v>96</v>
      </c>
      <c r="C42" s="71"/>
    </row>
    <row r="43" spans="1:3" ht="15.5" x14ac:dyDescent="0.3">
      <c r="A43" s="69"/>
    </row>
    <row r="44" spans="1:3" ht="15.5" x14ac:dyDescent="0.3">
      <c r="A44" s="68" t="s">
        <v>157</v>
      </c>
    </row>
    <row r="45" spans="1:3" ht="15.5" x14ac:dyDescent="0.3">
      <c r="A45" s="68"/>
    </row>
    <row r="46" spans="1:3" ht="15.5" x14ac:dyDescent="0.3">
      <c r="B46" s="72" t="s">
        <v>98</v>
      </c>
    </row>
    <row r="47" spans="1:3" ht="15.5" x14ac:dyDescent="0.3">
      <c r="B47" s="72" t="s">
        <v>99</v>
      </c>
    </row>
    <row r="48" spans="1:3" ht="15.5" x14ac:dyDescent="0.3">
      <c r="B48" s="72" t="s">
        <v>100</v>
      </c>
    </row>
    <row r="49" spans="1:3" ht="15.5" x14ac:dyDescent="0.3">
      <c r="B49" s="72" t="s">
        <v>101</v>
      </c>
    </row>
    <row r="50" spans="1:3" ht="15.5" x14ac:dyDescent="0.3">
      <c r="B50" s="72" t="s">
        <v>158</v>
      </c>
    </row>
    <row r="51" spans="1:3" ht="15.5" x14ac:dyDescent="0.3">
      <c r="B51" s="72"/>
    </row>
    <row r="52" spans="1:3" ht="15.5" x14ac:dyDescent="0.3">
      <c r="B52" s="73" t="s">
        <v>102</v>
      </c>
      <c r="C52" s="71"/>
    </row>
    <row r="53" spans="1:3" ht="15.5" x14ac:dyDescent="0.3">
      <c r="B53" s="73" t="s">
        <v>103</v>
      </c>
      <c r="C53" s="71"/>
    </row>
    <row r="54" spans="1:3" ht="15.5" x14ac:dyDescent="0.3">
      <c r="B54" s="73" t="s">
        <v>104</v>
      </c>
      <c r="C54" s="71"/>
    </row>
    <row r="55" spans="1:3" ht="15.5" x14ac:dyDescent="0.3">
      <c r="A55" s="69"/>
    </row>
    <row r="56" spans="1:3" ht="15.5" x14ac:dyDescent="0.3">
      <c r="A56" s="67" t="s">
        <v>159</v>
      </c>
    </row>
    <row r="57" spans="1:3" ht="15.5" x14ac:dyDescent="0.3">
      <c r="A57" s="67"/>
    </row>
    <row r="58" spans="1:3" ht="15.5" x14ac:dyDescent="0.3">
      <c r="A58" s="74" t="s">
        <v>160</v>
      </c>
    </row>
    <row r="59" spans="1:3" ht="15.5" x14ac:dyDescent="0.3">
      <c r="A59" s="74" t="s">
        <v>161</v>
      </c>
    </row>
    <row r="60" spans="1:3" ht="15.5" x14ac:dyDescent="0.3">
      <c r="A60" s="74" t="s">
        <v>162</v>
      </c>
    </row>
    <row r="61" spans="1:3" ht="15.5" x14ac:dyDescent="0.3">
      <c r="A61" s="74" t="s">
        <v>105</v>
      </c>
    </row>
    <row r="62" spans="1:3" ht="15.5" x14ac:dyDescent="0.3">
      <c r="A62" s="74" t="s">
        <v>106</v>
      </c>
    </row>
    <row r="63" spans="1:3" ht="15.5" x14ac:dyDescent="0.3">
      <c r="A63" s="74"/>
    </row>
    <row r="64" spans="1:3" ht="15.5" x14ac:dyDescent="0.3">
      <c r="B64" s="69" t="s">
        <v>107</v>
      </c>
    </row>
    <row r="65" spans="2:2" ht="15.5" x14ac:dyDescent="0.3">
      <c r="B65" s="69" t="s">
        <v>108</v>
      </c>
    </row>
    <row r="66" spans="2:2" ht="15.5" x14ac:dyDescent="0.3">
      <c r="B66" s="69" t="s">
        <v>109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heetViews>
  <sheetFormatPr defaultRowHeight="14" x14ac:dyDescent="0.3"/>
  <cols>
    <col min="1" max="1" width="4.5" customWidth="1"/>
    <col min="2" max="2" width="25.58203125" customWidth="1"/>
    <col min="3" max="3" width="44.83203125" customWidth="1"/>
    <col min="4" max="4" width="3.25" customWidth="1"/>
    <col min="5" max="5" width="15.83203125" customWidth="1"/>
    <col min="6" max="10" width="8.25" customWidth="1"/>
  </cols>
  <sheetData>
    <row r="1" spans="1:15" x14ac:dyDescent="0.3">
      <c r="C1" t="s">
        <v>19</v>
      </c>
    </row>
    <row r="2" spans="1:15" x14ac:dyDescent="0.3">
      <c r="A2" t="s">
        <v>20</v>
      </c>
      <c r="B2" t="s">
        <v>21</v>
      </c>
      <c r="C2" t="s">
        <v>22</v>
      </c>
      <c r="D2" t="s">
        <v>23</v>
      </c>
      <c r="E2" t="s">
        <v>24</v>
      </c>
      <c r="F2" t="s">
        <v>3</v>
      </c>
      <c r="G2" t="s">
        <v>4</v>
      </c>
      <c r="H2" t="s">
        <v>5</v>
      </c>
      <c r="I2" t="s">
        <v>6</v>
      </c>
      <c r="J2" t="s">
        <v>7</v>
      </c>
      <c r="K2" t="s">
        <v>84</v>
      </c>
      <c r="L2" t="s">
        <v>85</v>
      </c>
      <c r="M2" t="s">
        <v>182</v>
      </c>
      <c r="N2" t="s">
        <v>87</v>
      </c>
      <c r="O2" t="s">
        <v>88</v>
      </c>
    </row>
    <row r="4" spans="1:15" x14ac:dyDescent="0.3">
      <c r="F4" t="s">
        <v>25</v>
      </c>
      <c r="G4" t="s">
        <v>25</v>
      </c>
      <c r="H4" t="s">
        <v>25</v>
      </c>
      <c r="I4" t="s">
        <v>25</v>
      </c>
      <c r="J4" t="s">
        <v>25</v>
      </c>
    </row>
    <row r="5" spans="1:15" x14ac:dyDescent="0.3">
      <c r="F5" t="s">
        <v>164</v>
      </c>
      <c r="G5" t="s">
        <v>164</v>
      </c>
      <c r="H5" t="s">
        <v>164</v>
      </c>
      <c r="I5" t="s">
        <v>164</v>
      </c>
      <c r="J5" t="s">
        <v>164</v>
      </c>
    </row>
    <row r="6" spans="1:15" x14ac:dyDescent="0.3">
      <c r="F6" t="s">
        <v>26</v>
      </c>
      <c r="G6" t="s">
        <v>26</v>
      </c>
      <c r="H6" t="s">
        <v>26</v>
      </c>
      <c r="I6" t="s">
        <v>26</v>
      </c>
      <c r="J6" t="s">
        <v>26</v>
      </c>
    </row>
    <row r="7" spans="1:15" ht="16" x14ac:dyDescent="0.3">
      <c r="A7" t="s">
        <v>27</v>
      </c>
      <c r="B7" t="s">
        <v>178</v>
      </c>
      <c r="C7" t="s">
        <v>151</v>
      </c>
      <c r="D7" t="s">
        <v>30</v>
      </c>
      <c r="E7" t="s">
        <v>25</v>
      </c>
      <c r="F7" s="184">
        <v>10.129</v>
      </c>
      <c r="G7" s="184">
        <v>6.12</v>
      </c>
      <c r="H7" s="184">
        <v>7.1159999999999997</v>
      </c>
      <c r="I7" s="184">
        <v>17.641999999999999</v>
      </c>
      <c r="J7" s="184">
        <v>20.419</v>
      </c>
      <c r="K7" s="184">
        <v>30.44</v>
      </c>
      <c r="L7" s="184">
        <v>22.16</v>
      </c>
      <c r="M7" s="184">
        <v>8.2449999999999992</v>
      </c>
      <c r="N7" s="184">
        <v>0.76900000000000002</v>
      </c>
      <c r="O7" s="184">
        <v>0</v>
      </c>
    </row>
    <row r="8" spans="1:15" ht="16" x14ac:dyDescent="0.3">
      <c r="A8" t="s">
        <v>27</v>
      </c>
      <c r="B8" t="s">
        <v>180</v>
      </c>
      <c r="C8" t="s">
        <v>181</v>
      </c>
      <c r="D8" t="s">
        <v>30</v>
      </c>
      <c r="E8" t="s">
        <v>25</v>
      </c>
      <c r="F8" s="184">
        <v>0</v>
      </c>
      <c r="G8" s="184">
        <v>0</v>
      </c>
      <c r="H8" s="184">
        <v>0</v>
      </c>
      <c r="I8" s="184">
        <v>0</v>
      </c>
      <c r="J8" s="184">
        <v>0</v>
      </c>
      <c r="K8" s="184">
        <v>0</v>
      </c>
      <c r="L8" s="184">
        <v>0</v>
      </c>
      <c r="M8" s="184">
        <v>0</v>
      </c>
      <c r="N8" s="184">
        <v>0.28599999999999998</v>
      </c>
      <c r="O8" s="184">
        <v>0.28599999999999998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4" x14ac:dyDescent="0.3"/>
  <cols>
    <col min="1" max="1" width="42.33203125" bestFit="1" customWidth="1"/>
  </cols>
  <sheetData>
    <row r="1" spans="1:12" s="1" customFormat="1" ht="20" x14ac:dyDescent="0.3">
      <c r="A1" s="8" t="s">
        <v>0</v>
      </c>
      <c r="B1" s="186" t="s">
        <v>157</v>
      </c>
      <c r="C1" s="185"/>
      <c r="D1" s="185"/>
      <c r="E1" s="185"/>
      <c r="F1" s="185"/>
    </row>
    <row r="2" spans="1:12" s="1" customFormat="1" x14ac:dyDescent="0.3">
      <c r="A2" s="9"/>
      <c r="B2" s="10"/>
      <c r="C2" s="10"/>
      <c r="D2" s="10"/>
      <c r="E2" s="10"/>
      <c r="F2" s="10"/>
    </row>
    <row r="5" spans="1:12" ht="14.5" thickBot="1" x14ac:dyDescent="0.35">
      <c r="A5" t="s">
        <v>77</v>
      </c>
      <c r="B5" t="s">
        <v>134</v>
      </c>
    </row>
    <row r="6" spans="1:12" ht="14.5" thickBot="1" x14ac:dyDescent="0.35">
      <c r="A6" s="22" t="s">
        <v>78</v>
      </c>
      <c r="B6" s="12" t="s">
        <v>3</v>
      </c>
      <c r="C6" s="12" t="s">
        <v>4</v>
      </c>
      <c r="D6" s="12" t="s">
        <v>5</v>
      </c>
      <c r="E6" s="12" t="s">
        <v>6</v>
      </c>
      <c r="F6" s="13" t="s">
        <v>7</v>
      </c>
      <c r="G6" s="13" t="s">
        <v>84</v>
      </c>
      <c r="H6" s="13" t="s">
        <v>85</v>
      </c>
      <c r="I6" s="13" t="s">
        <v>86</v>
      </c>
      <c r="J6" s="13" t="s">
        <v>87</v>
      </c>
      <c r="K6" s="13" t="s">
        <v>88</v>
      </c>
      <c r="L6" s="13" t="s">
        <v>65</v>
      </c>
    </row>
    <row r="7" spans="1:12" ht="14.5" thickBot="1" x14ac:dyDescent="0.35">
      <c r="A7" s="23" t="s">
        <v>129</v>
      </c>
      <c r="B7" s="24"/>
      <c r="C7" s="104"/>
      <c r="D7" s="104"/>
      <c r="E7" s="104"/>
      <c r="F7" s="25"/>
      <c r="G7" s="25"/>
      <c r="H7" s="25"/>
      <c r="I7" s="25"/>
      <c r="J7" s="25"/>
      <c r="K7" s="25"/>
      <c r="L7" s="25">
        <f>SUM(B7:K7)</f>
        <v>0</v>
      </c>
    </row>
    <row r="8" spans="1:12" ht="14.5" thickBot="1" x14ac:dyDescent="0.35">
      <c r="A8" s="182" t="s">
        <v>130</v>
      </c>
      <c r="B8" s="24"/>
      <c r="C8" s="104"/>
      <c r="D8" s="104"/>
      <c r="E8" s="104"/>
      <c r="F8" s="25"/>
      <c r="G8" s="25"/>
      <c r="H8" s="25"/>
      <c r="I8" s="25"/>
      <c r="J8" s="25"/>
      <c r="K8" s="25"/>
      <c r="L8" s="25">
        <f>SUM(B8:K8)</f>
        <v>0</v>
      </c>
    </row>
    <row r="9" spans="1:12" ht="14.5" thickBot="1" x14ac:dyDescent="0.35">
      <c r="A9" s="23" t="s">
        <v>131</v>
      </c>
      <c r="B9" s="24">
        <f>'HT 10 yr'!F8</f>
        <v>0</v>
      </c>
      <c r="C9" s="104">
        <f>'HT 10 yr'!G8</f>
        <v>0</v>
      </c>
      <c r="D9" s="104">
        <f>'HT 10 yr'!H8</f>
        <v>0</v>
      </c>
      <c r="E9" s="104">
        <f>'HT 10 yr'!I8</f>
        <v>0</v>
      </c>
      <c r="F9" s="25">
        <f>'HT 10 yr'!J8</f>
        <v>0</v>
      </c>
      <c r="G9" s="25">
        <f>'HT 10 yr'!K8</f>
        <v>0</v>
      </c>
      <c r="H9" s="25">
        <f>'HT 10 yr'!L8</f>
        <v>0</v>
      </c>
      <c r="I9" s="25">
        <f>'HT 10 yr'!M8</f>
        <v>0</v>
      </c>
      <c r="J9" s="25">
        <f>'HT 10 yr'!N8</f>
        <v>0.28599999999999998</v>
      </c>
      <c r="K9" s="25">
        <f>'HT 10 yr'!O8</f>
        <v>0.28599999999999998</v>
      </c>
      <c r="L9" s="25">
        <f t="shared" ref="L9:L10" si="0">SUM(B9:K9)</f>
        <v>0.57199999999999995</v>
      </c>
    </row>
    <row r="10" spans="1:12" s="1" customFormat="1" x14ac:dyDescent="0.3">
      <c r="A10" s="23" t="s">
        <v>18</v>
      </c>
      <c r="B10" s="24">
        <v>10.129</v>
      </c>
      <c r="C10" s="104">
        <v>6.12</v>
      </c>
      <c r="D10" s="104">
        <v>7.1159999999999997</v>
      </c>
      <c r="E10" s="104">
        <v>17.641999999999999</v>
      </c>
      <c r="F10" s="25">
        <v>20.419</v>
      </c>
      <c r="G10" s="25">
        <v>30.44</v>
      </c>
      <c r="H10" s="25">
        <v>22.16</v>
      </c>
      <c r="I10" s="25">
        <v>8.2449999999999992</v>
      </c>
      <c r="J10" s="25">
        <v>1.0549999999999999</v>
      </c>
      <c r="K10" s="25">
        <v>0.28599999999999998</v>
      </c>
      <c r="L10" s="25">
        <f t="shared" si="0"/>
        <v>123.61200000000001</v>
      </c>
    </row>
    <row r="11" spans="1:12" s="26" customFormat="1" ht="15" thickBot="1" x14ac:dyDescent="0.35">
      <c r="A11" s="28" t="s">
        <v>132</v>
      </c>
      <c r="B11" s="29">
        <f>B9/B10</f>
        <v>0</v>
      </c>
      <c r="C11" s="29">
        <f t="shared" ref="C11:K11" si="1">C9/C10</f>
        <v>0</v>
      </c>
      <c r="D11" s="29">
        <f t="shared" si="1"/>
        <v>0</v>
      </c>
      <c r="E11" s="29">
        <f t="shared" si="1"/>
        <v>0</v>
      </c>
      <c r="F11" s="29">
        <f t="shared" si="1"/>
        <v>0</v>
      </c>
      <c r="G11" s="29">
        <f t="shared" si="1"/>
        <v>0</v>
      </c>
      <c r="H11" s="29">
        <f t="shared" si="1"/>
        <v>0</v>
      </c>
      <c r="I11" s="29">
        <f t="shared" si="1"/>
        <v>0</v>
      </c>
      <c r="J11" s="29">
        <f t="shared" si="1"/>
        <v>0.2710900473933649</v>
      </c>
      <c r="K11" s="29">
        <f t="shared" si="1"/>
        <v>1</v>
      </c>
      <c r="L11" s="29">
        <f>L9/L10</f>
        <v>4.6273824547778527E-3</v>
      </c>
    </row>
    <row r="14" spans="1:12" x14ac:dyDescent="0.3">
      <c r="B14" s="150"/>
      <c r="C14" s="150"/>
      <c r="D14" s="150"/>
      <c r="E14" s="150"/>
      <c r="F14" s="150"/>
      <c r="G14" s="150"/>
      <c r="H14" s="150"/>
      <c r="I14" s="150"/>
      <c r="J14" s="150"/>
      <c r="K14" s="150"/>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36"/>
  <sheetViews>
    <sheetView workbookViewId="0"/>
  </sheetViews>
  <sheetFormatPr defaultRowHeight="14" x14ac:dyDescent="0.3"/>
  <cols>
    <col min="1" max="1" width="59.83203125" customWidth="1"/>
    <col min="2" max="2" width="10.08203125" style="19" bestFit="1" customWidth="1"/>
    <col min="3" max="5" width="9" style="19"/>
    <col min="6" max="6" width="9.25" style="19" bestFit="1" customWidth="1"/>
    <col min="7" max="8" width="8.58203125" customWidth="1"/>
    <col min="10" max="10" width="9" customWidth="1"/>
  </cols>
  <sheetData>
    <row r="1" spans="1:13" s="1" customFormat="1" ht="20" x14ac:dyDescent="0.3">
      <c r="A1" s="8" t="s">
        <v>0</v>
      </c>
      <c r="B1" s="185" t="s">
        <v>1</v>
      </c>
      <c r="C1" s="185"/>
      <c r="D1" s="185"/>
      <c r="E1" s="185"/>
      <c r="F1" s="185"/>
      <c r="I1" s="185" t="s">
        <v>177</v>
      </c>
      <c r="J1" s="185"/>
      <c r="K1" s="185"/>
      <c r="L1" s="185"/>
      <c r="M1" s="185"/>
    </row>
    <row r="2" spans="1:13" s="1" customFormat="1" ht="14.5" thickBot="1" x14ac:dyDescent="0.35">
      <c r="A2" s="9"/>
      <c r="B2" s="10"/>
      <c r="C2" s="10"/>
      <c r="D2" s="10"/>
      <c r="E2" s="10"/>
      <c r="F2" s="10"/>
    </row>
    <row r="3" spans="1:13" s="1" customFormat="1" ht="14.5" thickBot="1" x14ac:dyDescent="0.35">
      <c r="A3" s="11" t="s">
        <v>2</v>
      </c>
      <c r="B3" s="12" t="s">
        <v>3</v>
      </c>
      <c r="C3" s="12" t="s">
        <v>4</v>
      </c>
      <c r="D3" s="12" t="s">
        <v>5</v>
      </c>
      <c r="E3" s="12" t="s">
        <v>6</v>
      </c>
      <c r="F3" s="13" t="s">
        <v>7</v>
      </c>
      <c r="G3" s="14"/>
      <c r="H3" s="14"/>
      <c r="I3" s="12" t="s">
        <v>3</v>
      </c>
      <c r="J3" s="12" t="s">
        <v>4</v>
      </c>
      <c r="K3" s="12" t="s">
        <v>5</v>
      </c>
      <c r="L3" s="12" t="s">
        <v>6</v>
      </c>
      <c r="M3" s="13" t="s">
        <v>7</v>
      </c>
    </row>
    <row r="4" spans="1:13" s="1" customFormat="1" ht="14.5" thickBot="1" x14ac:dyDescent="0.35">
      <c r="A4" s="15" t="s">
        <v>8</v>
      </c>
      <c r="B4" s="2">
        <f>PAYG!B10</f>
        <v>0.68512786139063853</v>
      </c>
      <c r="C4" s="2">
        <f>PAYG!C10</f>
        <v>0.78005460985231856</v>
      </c>
      <c r="D4" s="2">
        <f>PAYG!D10</f>
        <v>0.76876431121106104</v>
      </c>
      <c r="E4" s="2">
        <f>PAYG!E10</f>
        <v>0.60421682086180883</v>
      </c>
      <c r="F4" s="2">
        <f>PAYG!F10</f>
        <v>0.57322381328239569</v>
      </c>
      <c r="I4" s="2">
        <f>PAYG!I10</f>
        <v>0.70153547515620762</v>
      </c>
      <c r="J4" s="2">
        <f>PAYG!J10</f>
        <v>0.91158576583883533</v>
      </c>
      <c r="K4" s="2">
        <f>PAYG!K10</f>
        <v>0.96870972713492942</v>
      </c>
      <c r="L4" s="2">
        <f>PAYG!L10</f>
        <v>0.76140473973598644</v>
      </c>
      <c r="M4" s="2">
        <f>PAYG!M10</f>
        <v>0.77903556920811767</v>
      </c>
    </row>
    <row r="5" spans="1:13" s="1" customFormat="1" ht="14.5" thickBot="1" x14ac:dyDescent="0.35">
      <c r="A5" s="15" t="s">
        <v>9</v>
      </c>
      <c r="B5" s="2">
        <v>0</v>
      </c>
      <c r="C5" s="2">
        <v>0</v>
      </c>
      <c r="D5" s="2">
        <v>0</v>
      </c>
      <c r="E5" s="2">
        <v>0</v>
      </c>
      <c r="F5" s="2">
        <v>0</v>
      </c>
      <c r="I5" s="3">
        <v>0</v>
      </c>
      <c r="J5" s="3">
        <v>0</v>
      </c>
      <c r="K5" s="3">
        <v>0</v>
      </c>
      <c r="L5" s="3">
        <v>0</v>
      </c>
      <c r="M5" s="3">
        <v>0</v>
      </c>
    </row>
    <row r="6" spans="1:13" s="1" customFormat="1" x14ac:dyDescent="0.3">
      <c r="A6" s="15" t="s">
        <v>10</v>
      </c>
      <c r="B6" s="2">
        <v>0</v>
      </c>
      <c r="C6" s="2">
        <v>0</v>
      </c>
      <c r="D6" s="2">
        <v>0</v>
      </c>
      <c r="E6" s="2">
        <v>0</v>
      </c>
      <c r="F6" s="2">
        <v>0</v>
      </c>
      <c r="I6" s="3">
        <v>0</v>
      </c>
      <c r="J6" s="3">
        <v>0</v>
      </c>
      <c r="K6" s="3">
        <v>0</v>
      </c>
      <c r="L6" s="3">
        <v>0</v>
      </c>
      <c r="M6" s="3">
        <v>0</v>
      </c>
    </row>
    <row r="7" spans="1:13" s="1" customFormat="1" x14ac:dyDescent="0.3">
      <c r="A7" s="81" t="s">
        <v>115</v>
      </c>
      <c r="B7" s="82">
        <v>0</v>
      </c>
      <c r="C7" s="83">
        <v>0</v>
      </c>
      <c r="D7" s="83">
        <v>0</v>
      </c>
      <c r="E7" s="83">
        <v>0</v>
      </c>
      <c r="F7" s="84">
        <v>0</v>
      </c>
      <c r="I7" s="85">
        <v>5.0000000000000001E-3</v>
      </c>
      <c r="J7" s="85">
        <v>5.0000000000000001E-3</v>
      </c>
      <c r="K7" s="85">
        <v>5.0000000000000001E-3</v>
      </c>
      <c r="L7" s="85">
        <v>5.0000000000000001E-3</v>
      </c>
      <c r="M7" s="85">
        <v>5.0000000000000001E-3</v>
      </c>
    </row>
    <row r="8" spans="1:13" s="1" customFormat="1" ht="14.5" thickBot="1" x14ac:dyDescent="0.35">
      <c r="A8" s="16" t="s">
        <v>11</v>
      </c>
      <c r="B8" s="4">
        <f>SUM(B4:B7)</f>
        <v>0.68512786139063853</v>
      </c>
      <c r="C8" s="4">
        <f t="shared" ref="C8:F8" si="0">SUM(C4:C7)</f>
        <v>0.78005460985231856</v>
      </c>
      <c r="D8" s="4">
        <f t="shared" si="0"/>
        <v>0.76876431121106104</v>
      </c>
      <c r="E8" s="4">
        <f t="shared" si="0"/>
        <v>0.60421682086180883</v>
      </c>
      <c r="F8" s="4">
        <f t="shared" si="0"/>
        <v>0.57322381328239569</v>
      </c>
      <c r="I8" s="17">
        <f>SUM(I4:I7)</f>
        <v>0.70653547515620763</v>
      </c>
      <c r="J8" s="17">
        <f t="shared" ref="J8:M8" si="1">SUM(J4:J7)</f>
        <v>0.91658576583883533</v>
      </c>
      <c r="K8" s="17">
        <f t="shared" si="1"/>
        <v>0.97370972713492943</v>
      </c>
      <c r="L8" s="17">
        <f t="shared" si="1"/>
        <v>0.76640473973598644</v>
      </c>
      <c r="M8" s="17">
        <f t="shared" si="1"/>
        <v>0.78403556920811768</v>
      </c>
    </row>
    <row r="9" spans="1:13" s="1" customFormat="1" ht="14.5" thickBot="1" x14ac:dyDescent="0.35">
      <c r="A9" s="18"/>
      <c r="B9" s="10"/>
      <c r="C9" s="10"/>
      <c r="I9" s="10"/>
      <c r="J9" s="10"/>
    </row>
    <row r="10" spans="1:13" s="1" customFormat="1" ht="14.5" thickBot="1" x14ac:dyDescent="0.35">
      <c r="A10" s="11" t="s">
        <v>12</v>
      </c>
      <c r="B10" s="12" t="s">
        <v>3</v>
      </c>
      <c r="C10" s="12" t="s">
        <v>4</v>
      </c>
      <c r="D10" s="12" t="s">
        <v>5</v>
      </c>
      <c r="E10" s="12" t="s">
        <v>6</v>
      </c>
      <c r="F10" s="13" t="s">
        <v>7</v>
      </c>
      <c r="I10" s="12" t="s">
        <v>3</v>
      </c>
      <c r="J10" s="12" t="s">
        <v>4</v>
      </c>
      <c r="K10" s="12" t="s">
        <v>5</v>
      </c>
      <c r="L10" s="12" t="s">
        <v>6</v>
      </c>
      <c r="M10" s="13" t="s">
        <v>7</v>
      </c>
    </row>
    <row r="11" spans="1:13" s="1" customFormat="1" ht="14.5" thickBot="1" x14ac:dyDescent="0.35">
      <c r="A11" s="15" t="s">
        <v>13</v>
      </c>
      <c r="B11" s="2">
        <f>PAYG!B19</f>
        <v>0.62076470568932463</v>
      </c>
      <c r="C11" s="2">
        <f>PAYG!C19</f>
        <v>0.63666098042502961</v>
      </c>
      <c r="D11" s="2">
        <f>PAYG!D19</f>
        <v>0.63727820700070303</v>
      </c>
      <c r="E11" s="2">
        <f>PAYG!E19</f>
        <v>0.63762552598261868</v>
      </c>
      <c r="F11" s="2">
        <f>PAYG!F19</f>
        <v>0.6410644830959048</v>
      </c>
      <c r="I11" s="2">
        <f>PAYG!I19</f>
        <v>0.68388452022843871</v>
      </c>
      <c r="J11" s="2">
        <f>PAYG!J19</f>
        <v>0.68142113947640859</v>
      </c>
      <c r="K11" s="2">
        <f>PAYG!K19</f>
        <v>0.67153321157650903</v>
      </c>
      <c r="L11" s="2">
        <f>PAYG!L19</f>
        <v>0.69152104458926134</v>
      </c>
      <c r="M11" s="2">
        <f>PAYG!M19</f>
        <v>0.68616415883483295</v>
      </c>
    </row>
    <row r="12" spans="1:13" s="1" customFormat="1" ht="14.5" thickBot="1" x14ac:dyDescent="0.35">
      <c r="A12" s="15" t="s">
        <v>14</v>
      </c>
      <c r="B12" s="2">
        <v>0</v>
      </c>
      <c r="C12" s="2">
        <v>0</v>
      </c>
      <c r="D12" s="2">
        <v>0</v>
      </c>
      <c r="E12" s="2">
        <v>0</v>
      </c>
      <c r="F12" s="2">
        <v>0</v>
      </c>
      <c r="I12" s="3">
        <v>0</v>
      </c>
      <c r="J12" s="3">
        <v>0</v>
      </c>
      <c r="K12" s="3">
        <v>0</v>
      </c>
      <c r="L12" s="3">
        <v>0</v>
      </c>
      <c r="M12" s="3">
        <v>0</v>
      </c>
    </row>
    <row r="13" spans="1:13" s="1" customFormat="1" x14ac:dyDescent="0.3">
      <c r="A13" s="15" t="s">
        <v>15</v>
      </c>
      <c r="B13" s="2">
        <v>0</v>
      </c>
      <c r="C13" s="2">
        <v>0</v>
      </c>
      <c r="D13" s="2">
        <v>0</v>
      </c>
      <c r="E13" s="2">
        <v>0</v>
      </c>
      <c r="F13" s="2">
        <v>0</v>
      </c>
      <c r="I13" s="3">
        <v>0</v>
      </c>
      <c r="J13" s="3">
        <v>0</v>
      </c>
      <c r="K13" s="3">
        <v>0</v>
      </c>
      <c r="L13" s="3">
        <v>0</v>
      </c>
      <c r="M13" s="3">
        <v>0</v>
      </c>
    </row>
    <row r="14" spans="1:13" s="1" customFormat="1" x14ac:dyDescent="0.3">
      <c r="A14" s="81" t="s">
        <v>116</v>
      </c>
      <c r="B14" s="82">
        <v>7.0000000000000001E-3</v>
      </c>
      <c r="C14" s="83">
        <v>7.0000000000000001E-3</v>
      </c>
      <c r="D14" s="83">
        <v>7.0000000000000001E-3</v>
      </c>
      <c r="E14" s="83">
        <v>7.0000000000000001E-3</v>
      </c>
      <c r="F14" s="84">
        <v>7.0000000000000001E-3</v>
      </c>
      <c r="I14" s="85">
        <v>5.0000000000000001E-3</v>
      </c>
      <c r="J14" s="85">
        <v>5.0000000000000001E-3</v>
      </c>
      <c r="K14" s="85">
        <v>5.0000000000000001E-3</v>
      </c>
      <c r="L14" s="85">
        <v>5.0000000000000001E-3</v>
      </c>
      <c r="M14" s="85">
        <v>5.0000000000000001E-3</v>
      </c>
    </row>
    <row r="15" spans="1:13" s="1" customFormat="1" ht="14.5" thickBot="1" x14ac:dyDescent="0.35">
      <c r="A15" s="16" t="s">
        <v>16</v>
      </c>
      <c r="B15" s="4">
        <f>SUM(B11:B14)</f>
        <v>0.62776470568932463</v>
      </c>
      <c r="C15" s="5">
        <f>SUM(C11:C14)</f>
        <v>0.64366098042502962</v>
      </c>
      <c r="D15" s="5">
        <f>SUM(D11:D14)</f>
        <v>0.64427820700070304</v>
      </c>
      <c r="E15" s="5">
        <f>SUM(E11:E14)</f>
        <v>0.64462552598261869</v>
      </c>
      <c r="F15" s="6">
        <f>SUM(F11:F14)</f>
        <v>0.64806448309590481</v>
      </c>
      <c r="I15" s="17">
        <f>SUM(I11:I14)</f>
        <v>0.68888452022843871</v>
      </c>
      <c r="J15" s="17">
        <f>SUM(J11:J14)</f>
        <v>0.68642113947640859</v>
      </c>
      <c r="K15" s="17">
        <f>SUM(K11:K14)</f>
        <v>0.67653321157650903</v>
      </c>
      <c r="L15" s="17">
        <f>SUM(L11:L14)</f>
        <v>0.69652104458926134</v>
      </c>
      <c r="M15" s="17">
        <f>SUM(M11:M14)</f>
        <v>0.69116415883483295</v>
      </c>
    </row>
    <row r="16" spans="1:13" s="1" customFormat="1" ht="14.5" thickBot="1" x14ac:dyDescent="0.35">
      <c r="A16" s="18"/>
      <c r="B16" s="10"/>
      <c r="C16" s="10"/>
      <c r="I16" s="10"/>
      <c r="J16" s="10"/>
    </row>
    <row r="17" spans="1:14" s="1" customFormat="1" ht="14.5" thickBot="1" x14ac:dyDescent="0.35">
      <c r="A17" s="11" t="s">
        <v>150</v>
      </c>
      <c r="B17" s="12" t="s">
        <v>3</v>
      </c>
      <c r="C17" s="12" t="s">
        <v>4</v>
      </c>
      <c r="D17" s="12" t="s">
        <v>5</v>
      </c>
      <c r="E17" s="12" t="s">
        <v>6</v>
      </c>
      <c r="F17" s="13" t="s">
        <v>7</v>
      </c>
      <c r="G17" s="14"/>
      <c r="H17" s="14"/>
      <c r="I17" s="12" t="s">
        <v>3</v>
      </c>
      <c r="J17" s="12" t="s">
        <v>4</v>
      </c>
      <c r="K17" s="12" t="s">
        <v>5</v>
      </c>
      <c r="L17" s="12" t="s">
        <v>6</v>
      </c>
      <c r="M17" s="13" t="s">
        <v>7</v>
      </c>
    </row>
    <row r="18" spans="1:14" s="1" customFormat="1" x14ac:dyDescent="0.3">
      <c r="A18" s="15" t="s">
        <v>8</v>
      </c>
      <c r="B18" s="2">
        <f>PAYG!B38</f>
        <v>0</v>
      </c>
      <c r="C18" s="2">
        <f>PAYG!C38</f>
        <v>0</v>
      </c>
      <c r="D18" s="2">
        <f>PAYG!D38</f>
        <v>0</v>
      </c>
      <c r="E18" s="2">
        <f>PAYG!E38</f>
        <v>0</v>
      </c>
      <c r="F18" s="2">
        <f>PAYG!F38</f>
        <v>0</v>
      </c>
      <c r="I18" s="2">
        <f>PAYG!I38</f>
        <v>0</v>
      </c>
      <c r="J18" s="2">
        <f>PAYG!J38</f>
        <v>0</v>
      </c>
      <c r="K18" s="2">
        <f>PAYG!K38</f>
        <v>0</v>
      </c>
      <c r="L18" s="2">
        <f>PAYG!L38</f>
        <v>0</v>
      </c>
      <c r="M18" s="2">
        <f>PAYG!M38</f>
        <v>0</v>
      </c>
    </row>
    <row r="19" spans="1:14" s="1" customFormat="1" ht="14.5" thickBot="1" x14ac:dyDescent="0.35">
      <c r="A19" s="16" t="s">
        <v>11</v>
      </c>
      <c r="B19" s="4">
        <f>B18</f>
        <v>0</v>
      </c>
      <c r="C19" s="4">
        <f t="shared" ref="C19:F19" si="2">C18</f>
        <v>0</v>
      </c>
      <c r="D19" s="4">
        <f t="shared" si="2"/>
        <v>0</v>
      </c>
      <c r="E19" s="4">
        <f t="shared" si="2"/>
        <v>0</v>
      </c>
      <c r="F19" s="4">
        <f t="shared" si="2"/>
        <v>0</v>
      </c>
      <c r="I19" s="17">
        <f>I18</f>
        <v>0</v>
      </c>
      <c r="J19" s="17">
        <f t="shared" ref="J19:M19" si="3">J18</f>
        <v>0</v>
      </c>
      <c r="K19" s="17">
        <f t="shared" si="3"/>
        <v>0</v>
      </c>
      <c r="L19" s="17">
        <f t="shared" si="3"/>
        <v>0</v>
      </c>
      <c r="M19" s="17">
        <f t="shared" si="3"/>
        <v>0</v>
      </c>
    </row>
    <row r="22" spans="1:14" ht="14.5" thickBot="1" x14ac:dyDescent="0.35"/>
    <row r="23" spans="1:14" ht="14.5" thickBot="1" x14ac:dyDescent="0.35">
      <c r="A23" s="11" t="s">
        <v>18</v>
      </c>
      <c r="B23" s="12" t="s">
        <v>3</v>
      </c>
      <c r="C23" s="12" t="s">
        <v>4</v>
      </c>
      <c r="D23" s="12" t="s">
        <v>5</v>
      </c>
      <c r="E23" s="12" t="s">
        <v>6</v>
      </c>
      <c r="F23" s="13" t="s">
        <v>7</v>
      </c>
      <c r="G23" s="13" t="s">
        <v>83</v>
      </c>
      <c r="H23" s="20"/>
      <c r="I23" s="12" t="s">
        <v>3</v>
      </c>
      <c r="J23" s="12" t="s">
        <v>4</v>
      </c>
      <c r="K23" s="12" t="s">
        <v>5</v>
      </c>
      <c r="L23" s="12" t="s">
        <v>6</v>
      </c>
      <c r="M23" s="13" t="s">
        <v>7</v>
      </c>
      <c r="N23" s="13" t="s">
        <v>83</v>
      </c>
    </row>
    <row r="24" spans="1:14" x14ac:dyDescent="0.3">
      <c r="A24" s="15" t="s">
        <v>57</v>
      </c>
      <c r="B24" s="76">
        <f>PAYG!B7</f>
        <v>6.4643829999999998</v>
      </c>
      <c r="C24" s="76">
        <f>PAYG!C7</f>
        <v>5.783938</v>
      </c>
      <c r="D24" s="76">
        <f>PAYG!D7</f>
        <v>5.9136329999999999</v>
      </c>
      <c r="E24" s="76">
        <f>PAYG!E7</f>
        <v>7.4189540000000003</v>
      </c>
      <c r="F24" s="76">
        <f>PAYG!F7</f>
        <v>7.6548540000000003</v>
      </c>
      <c r="G24" s="77">
        <f>SUM(B24:F24)</f>
        <v>33.235762000000001</v>
      </c>
      <c r="H24" s="20"/>
      <c r="I24" s="76">
        <f>PAYG!I7</f>
        <v>7.2572221496786797</v>
      </c>
      <c r="J24" s="76">
        <f>PAYG!J7</f>
        <v>5.5899953358486449</v>
      </c>
      <c r="K24" s="76">
        <f>PAYG!K7</f>
        <v>5.2758892988354384</v>
      </c>
      <c r="L24" s="76">
        <f>PAYG!L7</f>
        <v>6.7188038938615904</v>
      </c>
      <c r="M24" s="76">
        <f>PAYG!M7</f>
        <v>6.4143173973435008</v>
      </c>
      <c r="N24" s="77">
        <f>SUM(I24:M24)</f>
        <v>31.256228075567854</v>
      </c>
    </row>
    <row r="25" spans="1:14" x14ac:dyDescent="0.3">
      <c r="A25" s="15" t="s">
        <v>110</v>
      </c>
      <c r="B25" s="78">
        <f>PAYG!B16</f>
        <v>27.426629999999999</v>
      </c>
      <c r="C25" s="78">
        <f>PAYG!C16</f>
        <v>26.90119</v>
      </c>
      <c r="D25" s="78">
        <f>PAYG!D16</f>
        <v>26.791309999999999</v>
      </c>
      <c r="E25" s="78">
        <f>PAYG!E16</f>
        <v>26.555060000000001</v>
      </c>
      <c r="F25" s="78">
        <f>PAYG!F16</f>
        <v>26.14189</v>
      </c>
      <c r="G25" s="79">
        <f t="shared" ref="G25:G26" si="4">SUM(B25:F25)</f>
        <v>133.81608</v>
      </c>
      <c r="H25" s="20"/>
      <c r="I25" s="78">
        <f>PAYG!I16</f>
        <v>27.84550801486365</v>
      </c>
      <c r="J25" s="78">
        <f>PAYG!J16</f>
        <v>28.181207586260605</v>
      </c>
      <c r="K25" s="78">
        <f>PAYG!K16</f>
        <v>28.60107212265174</v>
      </c>
      <c r="L25" s="78">
        <f>PAYG!L16</f>
        <v>27.502181899524491</v>
      </c>
      <c r="M25" s="78">
        <f>PAYG!M16</f>
        <v>27.49875024511903</v>
      </c>
      <c r="N25" s="79">
        <f t="shared" ref="N25:N26" si="5">SUM(I25:M25)</f>
        <v>139.62871986841952</v>
      </c>
    </row>
    <row r="26" spans="1:14" ht="14.5" thickBot="1" x14ac:dyDescent="0.35">
      <c r="A26" s="15" t="s">
        <v>133</v>
      </c>
      <c r="B26" s="101">
        <f>PAYG!B37</f>
        <v>9.6780000000000008</v>
      </c>
      <c r="C26" s="101">
        <f>PAYG!C37</f>
        <v>5.8470000000000004</v>
      </c>
      <c r="D26" s="101">
        <f>PAYG!D37</f>
        <v>6.7990000000000004</v>
      </c>
      <c r="E26" s="101">
        <f>PAYG!E37</f>
        <v>16.904</v>
      </c>
      <c r="F26" s="101">
        <f>PAYG!F37</f>
        <v>19.597999999999999</v>
      </c>
      <c r="G26" s="79">
        <f t="shared" si="4"/>
        <v>58.826000000000001</v>
      </c>
      <c r="H26" s="20"/>
      <c r="I26" s="101">
        <f>PAYG!I37</f>
        <v>10.1293024968843</v>
      </c>
      <c r="J26" s="101">
        <f>PAYG!J37</f>
        <v>6.1195127113625496</v>
      </c>
      <c r="K26" s="101">
        <f>PAYG!K37</f>
        <v>7.1160841469201399</v>
      </c>
      <c r="L26" s="101">
        <f>PAYG!L37</f>
        <v>17.642228910737401</v>
      </c>
      <c r="M26" s="101">
        <f>PAYG!M37</f>
        <v>20.419372649882199</v>
      </c>
      <c r="N26" s="79">
        <f t="shared" si="5"/>
        <v>61.42650091578659</v>
      </c>
    </row>
    <row r="27" spans="1:14" x14ac:dyDescent="0.3">
      <c r="A27" s="15" t="s">
        <v>111</v>
      </c>
      <c r="B27" s="77">
        <f>SUM(B24:B26)</f>
        <v>43.569012999999998</v>
      </c>
      <c r="C27" s="77">
        <f t="shared" ref="C27:F27" si="6">SUM(C24:C26)</f>
        <v>38.532128</v>
      </c>
      <c r="D27" s="77">
        <f t="shared" si="6"/>
        <v>39.503943</v>
      </c>
      <c r="E27" s="77">
        <f t="shared" si="6"/>
        <v>50.878014000000007</v>
      </c>
      <c r="F27" s="77">
        <f t="shared" si="6"/>
        <v>53.394744000000003</v>
      </c>
      <c r="G27" s="77">
        <f>SUM(G24:G26)</f>
        <v>225.87784199999999</v>
      </c>
      <c r="H27" s="20"/>
      <c r="I27" s="77">
        <f>SUM(I24:I26)</f>
        <v>45.232032661426629</v>
      </c>
      <c r="J27" s="77">
        <f t="shared" ref="J27" si="7">SUM(J24:J26)</f>
        <v>39.8907156334718</v>
      </c>
      <c r="K27" s="77">
        <f t="shared" ref="K27" si="8">SUM(K24:K26)</f>
        <v>40.993045568407318</v>
      </c>
      <c r="L27" s="77">
        <f t="shared" ref="L27" si="9">SUM(L24:L26)</f>
        <v>51.863214704123479</v>
      </c>
      <c r="M27" s="77">
        <f t="shared" ref="M27" si="10">SUM(M24:M26)</f>
        <v>54.332440292344728</v>
      </c>
      <c r="N27" s="77">
        <f>SUM(N24:N26)</f>
        <v>232.31144885977398</v>
      </c>
    </row>
    <row r="28" spans="1:14" ht="14.5" thickBot="1" x14ac:dyDescent="0.35"/>
    <row r="29" spans="1:14" ht="14.5" thickBot="1" x14ac:dyDescent="0.35">
      <c r="A29" s="11" t="s">
        <v>112</v>
      </c>
      <c r="B29" s="12" t="s">
        <v>3</v>
      </c>
      <c r="C29" s="12" t="s">
        <v>4</v>
      </c>
      <c r="D29" s="12" t="s">
        <v>5</v>
      </c>
      <c r="E29" s="12" t="s">
        <v>6</v>
      </c>
      <c r="F29" s="13" t="s">
        <v>7</v>
      </c>
      <c r="G29" s="13" t="s">
        <v>83</v>
      </c>
      <c r="H29" s="75"/>
      <c r="I29" s="12" t="s">
        <v>3</v>
      </c>
      <c r="J29" s="12" t="s">
        <v>4</v>
      </c>
      <c r="K29" s="12" t="s">
        <v>5</v>
      </c>
      <c r="L29" s="12" t="s">
        <v>6</v>
      </c>
      <c r="M29" s="13" t="s">
        <v>7</v>
      </c>
      <c r="N29" s="13" t="s">
        <v>83</v>
      </c>
    </row>
    <row r="30" spans="1:14" x14ac:dyDescent="0.3">
      <c r="A30" s="15" t="s">
        <v>57</v>
      </c>
      <c r="B30" s="76">
        <f>B24*B8</f>
        <v>4.4289288999999998</v>
      </c>
      <c r="C30" s="76">
        <f>C24*C8</f>
        <v>4.5117874999999996</v>
      </c>
      <c r="D30" s="76">
        <f>D24*D8</f>
        <v>4.5461900000000002</v>
      </c>
      <c r="E30" s="76">
        <f>E24*E8</f>
        <v>4.4826568</v>
      </c>
      <c r="F30" s="76">
        <f>F24*F8</f>
        <v>4.3879446</v>
      </c>
      <c r="G30" s="77">
        <f>SUM(B30:F30)</f>
        <v>22.3575078</v>
      </c>
      <c r="H30" s="20"/>
      <c r="I30" s="76">
        <f>I24*I8</f>
        <v>5.1274848998373805</v>
      </c>
      <c r="J30" s="76">
        <f>J24*J8</f>
        <v>5.1237101559443481</v>
      </c>
      <c r="K30" s="76">
        <f>K24*K8</f>
        <v>5.137184729563149</v>
      </c>
      <c r="L30" s="76">
        <f>L24*L8</f>
        <v>5.1493231496121243</v>
      </c>
      <c r="M30" s="76">
        <f>M24*M8</f>
        <v>5.0290529917077436</v>
      </c>
      <c r="N30" s="77">
        <f>SUM(I30:M30)</f>
        <v>25.566755926664747</v>
      </c>
    </row>
    <row r="31" spans="1:14" x14ac:dyDescent="0.3">
      <c r="A31" s="15" t="s">
        <v>110</v>
      </c>
      <c r="B31" s="78">
        <f>B25*B15</f>
        <v>17.21747031</v>
      </c>
      <c r="C31" s="78">
        <f>C25*C15</f>
        <v>17.315246330000001</v>
      </c>
      <c r="D31" s="78">
        <f>D25*D15</f>
        <v>17.261057170000004</v>
      </c>
      <c r="E31" s="78">
        <f>E25*E15</f>
        <v>17.118069519999999</v>
      </c>
      <c r="F31" s="78">
        <f>F25*F15</f>
        <v>16.941630430000004</v>
      </c>
      <c r="G31" s="79">
        <f t="shared" ref="G31:G32" si="11">SUM(B31:F31)</f>
        <v>85.853473760000014</v>
      </c>
      <c r="H31" s="20"/>
      <c r="I31" s="78">
        <f>I25*I15</f>
        <v>19.182339429336491</v>
      </c>
      <c r="J31" s="78">
        <f>J25*J15</f>
        <v>19.344176623182214</v>
      </c>
      <c r="K31" s="78">
        <f>K25*K15</f>
        <v>19.349575177668942</v>
      </c>
      <c r="L31" s="78">
        <f>L25*L15</f>
        <v>19.155848465140675</v>
      </c>
      <c r="M31" s="78">
        <f>M25*M15</f>
        <v>19.006150582176851</v>
      </c>
      <c r="N31" s="79">
        <f t="shared" ref="N31:N32" si="12">SUM(I31:M31)</f>
        <v>96.038090277505177</v>
      </c>
    </row>
    <row r="32" spans="1:14" ht="14.5" thickBot="1" x14ac:dyDescent="0.35">
      <c r="A32" s="15" t="s">
        <v>133</v>
      </c>
      <c r="B32" s="78">
        <f>B26*B19</f>
        <v>0</v>
      </c>
      <c r="C32" s="78">
        <f t="shared" ref="C32:F32" si="13">C26*C19</f>
        <v>0</v>
      </c>
      <c r="D32" s="78">
        <f t="shared" si="13"/>
        <v>0</v>
      </c>
      <c r="E32" s="78">
        <f t="shared" si="13"/>
        <v>0</v>
      </c>
      <c r="F32" s="78">
        <f t="shared" si="13"/>
        <v>0</v>
      </c>
      <c r="G32" s="79">
        <f t="shared" si="11"/>
        <v>0</v>
      </c>
      <c r="H32" s="20"/>
      <c r="I32" s="78">
        <f>I26*I19</f>
        <v>0</v>
      </c>
      <c r="J32" s="78">
        <f t="shared" ref="J32:M32" si="14">J26*J19</f>
        <v>0</v>
      </c>
      <c r="K32" s="78">
        <f t="shared" si="14"/>
        <v>0</v>
      </c>
      <c r="L32" s="78">
        <f t="shared" si="14"/>
        <v>0</v>
      </c>
      <c r="M32" s="78">
        <f t="shared" si="14"/>
        <v>0</v>
      </c>
      <c r="N32" s="79">
        <f t="shared" si="12"/>
        <v>0</v>
      </c>
    </row>
    <row r="33" spans="1:14" x14ac:dyDescent="0.3">
      <c r="A33" s="15" t="s">
        <v>113</v>
      </c>
      <c r="B33" s="77">
        <f>SUM(B30:B32)</f>
        <v>21.646399209999998</v>
      </c>
      <c r="C33" s="77">
        <f t="shared" ref="C33:F33" si="15">SUM(C30:C32)</f>
        <v>21.827033830000001</v>
      </c>
      <c r="D33" s="77">
        <f t="shared" si="15"/>
        <v>21.807247170000004</v>
      </c>
      <c r="E33" s="77">
        <f t="shared" si="15"/>
        <v>21.60072632</v>
      </c>
      <c r="F33" s="77">
        <f t="shared" si="15"/>
        <v>21.329575030000004</v>
      </c>
      <c r="G33" s="77">
        <f>SUM(G30:G32)</f>
        <v>108.21098156000002</v>
      </c>
      <c r="H33" s="20"/>
      <c r="I33" s="77">
        <f>SUM(I30:I32)</f>
        <v>24.309824329173871</v>
      </c>
      <c r="J33" s="77">
        <f t="shared" ref="J33" si="16">SUM(J30:J32)</f>
        <v>24.467886779126562</v>
      </c>
      <c r="K33" s="77">
        <f t="shared" ref="K33" si="17">SUM(K30:K32)</f>
        <v>24.486759907232091</v>
      </c>
      <c r="L33" s="77">
        <f t="shared" ref="L33" si="18">SUM(L30:L32)</f>
        <v>24.305171614752801</v>
      </c>
      <c r="M33" s="77">
        <f t="shared" ref="M33" si="19">SUM(M30:M32)</f>
        <v>24.035203573884594</v>
      </c>
      <c r="N33" s="77">
        <f>SUM(N30:N32)</f>
        <v>121.60484620416992</v>
      </c>
    </row>
    <row r="34" spans="1:14" ht="14.5" thickBot="1" x14ac:dyDescent="0.35"/>
    <row r="35" spans="1:14" ht="14.5" thickBot="1" x14ac:dyDescent="0.35">
      <c r="B35" s="12" t="s">
        <v>3</v>
      </c>
      <c r="C35" s="12" t="s">
        <v>4</v>
      </c>
      <c r="D35" s="12" t="s">
        <v>5</v>
      </c>
      <c r="E35" s="12" t="s">
        <v>6</v>
      </c>
      <c r="F35" s="13" t="s">
        <v>7</v>
      </c>
      <c r="G35" s="13" t="s">
        <v>83</v>
      </c>
      <c r="H35" s="75"/>
      <c r="I35" s="12" t="s">
        <v>3</v>
      </c>
      <c r="J35" s="12" t="s">
        <v>4</v>
      </c>
      <c r="K35" s="12" t="s">
        <v>5</v>
      </c>
      <c r="L35" s="12" t="s">
        <v>6</v>
      </c>
      <c r="M35" s="13" t="s">
        <v>7</v>
      </c>
      <c r="N35" s="13" t="s">
        <v>83</v>
      </c>
    </row>
    <row r="36" spans="1:14" ht="14.5" thickBot="1" x14ac:dyDescent="0.35">
      <c r="A36" s="11" t="s">
        <v>114</v>
      </c>
      <c r="B36" s="80">
        <f t="shared" ref="B36:F36" si="20">B33/B27</f>
        <v>0.49683014875732895</v>
      </c>
      <c r="C36" s="80">
        <f t="shared" si="20"/>
        <v>0.56646323374613516</v>
      </c>
      <c r="D36" s="80">
        <f t="shared" si="20"/>
        <v>0.55202710195283555</v>
      </c>
      <c r="E36" s="80">
        <f t="shared" si="20"/>
        <v>0.42455914886929347</v>
      </c>
      <c r="F36" s="80">
        <f t="shared" si="20"/>
        <v>0.39946956258466193</v>
      </c>
      <c r="G36" s="80">
        <f>G33/G27</f>
        <v>0.47906860009756969</v>
      </c>
      <c r="H36" s="75"/>
      <c r="I36" s="80">
        <f t="shared" ref="I36:M36" si="21">I33/I27</f>
        <v>0.53744709001116853</v>
      </c>
      <c r="J36" s="80">
        <f t="shared" si="21"/>
        <v>0.61337297139377123</v>
      </c>
      <c r="K36" s="80">
        <f t="shared" si="21"/>
        <v>0.59733936739024929</v>
      </c>
      <c r="L36" s="80">
        <f t="shared" si="21"/>
        <v>0.46863989734173522</v>
      </c>
      <c r="M36" s="80">
        <f t="shared" si="21"/>
        <v>0.44237298094028515</v>
      </c>
      <c r="N36" s="80">
        <f>N33/N27</f>
        <v>0.52345610515981111</v>
      </c>
    </row>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AB30"/>
  <sheetViews>
    <sheetView zoomScaleNormal="100" workbookViewId="0"/>
  </sheetViews>
  <sheetFormatPr defaultColWidth="9" defaultRowHeight="14" x14ac:dyDescent="0.3"/>
  <cols>
    <col min="1" max="1" width="1.25" customWidth="1"/>
    <col min="2" max="2" width="31.83203125" customWidth="1"/>
    <col min="3" max="3" width="14.83203125" customWidth="1"/>
    <col min="4" max="4" width="7.5" bestFit="1" customWidth="1"/>
    <col min="5" max="13" width="8.58203125" customWidth="1"/>
    <col min="14" max="14" width="9.5" customWidth="1"/>
    <col min="15" max="15" width="1.75" customWidth="1"/>
    <col min="16" max="16" width="30.75" customWidth="1"/>
    <col min="17" max="17" width="13.58203125" customWidth="1"/>
    <col min="18" max="18" width="7.5" bestFit="1" customWidth="1"/>
    <col min="19" max="27" width="8.58203125" customWidth="1"/>
    <col min="28" max="28" width="9.5" customWidth="1"/>
  </cols>
  <sheetData>
    <row r="1" spans="2:28" s="120" customFormat="1" ht="20" x14ac:dyDescent="0.3">
      <c r="B1" s="8" t="s">
        <v>135</v>
      </c>
      <c r="C1" s="8"/>
      <c r="D1" s="8"/>
      <c r="E1" s="8"/>
      <c r="F1" s="8"/>
      <c r="G1" s="8"/>
      <c r="H1" s="8"/>
      <c r="I1" s="8"/>
      <c r="J1" s="8"/>
      <c r="K1" s="8"/>
      <c r="L1" s="8"/>
      <c r="M1" s="8"/>
      <c r="N1" s="8"/>
      <c r="P1" s="8" t="s">
        <v>135</v>
      </c>
      <c r="Q1" s="8"/>
      <c r="R1" s="8"/>
      <c r="S1" s="8"/>
      <c r="T1" s="8"/>
      <c r="U1" s="8"/>
      <c r="V1" s="8"/>
      <c r="W1" s="8"/>
      <c r="X1" s="8"/>
      <c r="Y1" s="8"/>
      <c r="Z1" s="8"/>
      <c r="AA1" s="8"/>
      <c r="AB1" s="8"/>
    </row>
    <row r="2" spans="2:28" s="120" customFormat="1" ht="14.5" thickBot="1" x14ac:dyDescent="0.35">
      <c r="B2" s="9"/>
      <c r="C2" s="9"/>
      <c r="D2" s="9"/>
      <c r="E2" s="9"/>
      <c r="F2" s="9"/>
      <c r="G2" s="9"/>
      <c r="H2" s="9"/>
      <c r="I2" s="9"/>
      <c r="J2" s="9"/>
      <c r="K2" s="9"/>
      <c r="L2" s="9"/>
      <c r="M2" s="9"/>
      <c r="N2" s="9"/>
      <c r="P2" s="9"/>
      <c r="Q2" s="9"/>
      <c r="R2" s="9"/>
      <c r="S2" s="9"/>
      <c r="T2" s="9"/>
      <c r="U2" s="9"/>
      <c r="V2" s="9"/>
      <c r="W2" s="9"/>
      <c r="X2" s="9"/>
      <c r="Y2" s="9"/>
      <c r="Z2" s="9"/>
      <c r="AA2" s="9"/>
      <c r="AB2" s="9"/>
    </row>
    <row r="3" spans="2:28" s="120" customFormat="1" ht="14.5" thickBot="1" x14ac:dyDescent="0.35">
      <c r="B3" s="100" t="s">
        <v>136</v>
      </c>
      <c r="C3" s="100"/>
      <c r="D3" s="12" t="s">
        <v>3</v>
      </c>
      <c r="E3" s="12" t="s">
        <v>4</v>
      </c>
      <c r="F3" s="12" t="s">
        <v>5</v>
      </c>
      <c r="G3" s="12" t="s">
        <v>6</v>
      </c>
      <c r="H3" s="13" t="s">
        <v>7</v>
      </c>
      <c r="I3" s="12" t="s">
        <v>84</v>
      </c>
      <c r="J3" s="12" t="s">
        <v>85</v>
      </c>
      <c r="K3" s="12" t="s">
        <v>86</v>
      </c>
      <c r="L3" s="12" t="s">
        <v>87</v>
      </c>
      <c r="M3" s="13" t="s">
        <v>88</v>
      </c>
      <c r="N3" s="13" t="s">
        <v>65</v>
      </c>
      <c r="P3" s="100" t="s">
        <v>137</v>
      </c>
      <c r="Q3" s="100"/>
      <c r="R3" s="12" t="s">
        <v>3</v>
      </c>
      <c r="S3" s="12" t="s">
        <v>4</v>
      </c>
      <c r="T3" s="12" t="s">
        <v>5</v>
      </c>
      <c r="U3" s="12" t="s">
        <v>6</v>
      </c>
      <c r="V3" s="13" t="s">
        <v>7</v>
      </c>
      <c r="W3" s="12" t="s">
        <v>84</v>
      </c>
      <c r="X3" s="12" t="s">
        <v>85</v>
      </c>
      <c r="Y3" s="12" t="s">
        <v>86</v>
      </c>
      <c r="Z3" s="12" t="s">
        <v>87</v>
      </c>
      <c r="AA3" s="13" t="s">
        <v>88</v>
      </c>
      <c r="AB3" s="13" t="s">
        <v>65</v>
      </c>
    </row>
    <row r="4" spans="2:28" s="120" customFormat="1" x14ac:dyDescent="0.3">
      <c r="B4" s="9"/>
      <c r="C4" s="9"/>
      <c r="D4" s="9"/>
      <c r="E4" s="9"/>
      <c r="F4" s="9"/>
      <c r="G4" s="9"/>
      <c r="H4" s="9"/>
      <c r="I4" s="9"/>
      <c r="J4" s="9"/>
      <c r="K4" s="9"/>
      <c r="L4" s="9"/>
      <c r="M4" s="9"/>
      <c r="N4" s="9"/>
      <c r="P4" s="9"/>
      <c r="Q4" s="9"/>
      <c r="R4" s="9"/>
      <c r="S4" s="9"/>
      <c r="T4" s="9"/>
      <c r="U4" s="9"/>
      <c r="V4" s="9"/>
      <c r="W4" s="9"/>
      <c r="X4" s="9"/>
      <c r="Y4" s="9"/>
      <c r="Z4" s="9"/>
      <c r="AA4" s="9"/>
      <c r="AB4" s="9"/>
    </row>
    <row r="5" spans="2:28" s="128" customFormat="1" x14ac:dyDescent="0.3">
      <c r="B5" s="125" t="s">
        <v>138</v>
      </c>
      <c r="C5" s="125"/>
      <c r="D5" s="126">
        <v>10.773999999999999</v>
      </c>
      <c r="E5" s="126">
        <v>6.5090000000000003</v>
      </c>
      <c r="F5" s="126">
        <v>7.569</v>
      </c>
      <c r="G5" s="126">
        <v>18.817</v>
      </c>
      <c r="H5" s="126">
        <v>21.817</v>
      </c>
      <c r="I5" s="126">
        <v>34.33</v>
      </c>
      <c r="J5" s="126">
        <v>25.154</v>
      </c>
      <c r="K5" s="126">
        <v>9.4779999999999998</v>
      </c>
      <c r="L5" s="126">
        <v>0.85199999999999998</v>
      </c>
      <c r="M5" s="126">
        <v>0</v>
      </c>
      <c r="N5" s="127">
        <f>SUM(D5:M5)</f>
        <v>135.29999999999998</v>
      </c>
      <c r="P5" s="129" t="s">
        <v>139</v>
      </c>
      <c r="Q5" s="129"/>
      <c r="R5" s="130">
        <v>10.129</v>
      </c>
      <c r="S5" s="130">
        <v>6.12</v>
      </c>
      <c r="T5" s="130">
        <v>7.1159999999999997</v>
      </c>
      <c r="U5" s="130">
        <v>17.641999999999999</v>
      </c>
      <c r="V5" s="130">
        <v>20.419</v>
      </c>
      <c r="W5" s="130">
        <v>30.44</v>
      </c>
      <c r="X5" s="130">
        <v>22.16</v>
      </c>
      <c r="Y5" s="130">
        <v>8.2449999999999992</v>
      </c>
      <c r="Z5" s="130">
        <v>0.76900000000000002</v>
      </c>
      <c r="AA5" s="130">
        <v>0</v>
      </c>
      <c r="AB5" s="131">
        <f>SUM(R5:AA5)</f>
        <v>123.04</v>
      </c>
    </row>
    <row r="6" spans="2:28" s="120" customFormat="1" ht="14.5" thickBot="1" x14ac:dyDescent="0.35">
      <c r="B6" s="9"/>
      <c r="C6" s="9"/>
      <c r="D6" s="9"/>
      <c r="E6" s="9"/>
      <c r="F6" s="9"/>
      <c r="G6" s="9"/>
      <c r="H6" s="9"/>
      <c r="I6" s="9"/>
      <c r="J6" s="9"/>
      <c r="K6" s="9"/>
      <c r="L6" s="9"/>
      <c r="M6" s="9"/>
      <c r="N6" s="9"/>
      <c r="P6" s="9"/>
      <c r="Q6" s="9"/>
      <c r="R6" s="9"/>
      <c r="S6" s="9"/>
      <c r="T6" s="9"/>
      <c r="U6" s="9"/>
      <c r="V6" s="9"/>
      <c r="W6" s="9"/>
      <c r="X6" s="9"/>
      <c r="Y6" s="9"/>
      <c r="Z6" s="9"/>
      <c r="AA6" s="9"/>
      <c r="AB6" s="9"/>
    </row>
    <row r="7" spans="2:28" s="1" customFormat="1" ht="14.5" thickBot="1" x14ac:dyDescent="0.35">
      <c r="B7" s="22" t="s">
        <v>140</v>
      </c>
      <c r="C7" s="122"/>
      <c r="D7" s="10"/>
      <c r="E7" s="10"/>
      <c r="F7" s="10"/>
      <c r="G7" s="10"/>
      <c r="H7" s="10"/>
      <c r="I7" s="10"/>
      <c r="J7" s="10"/>
      <c r="K7" s="10"/>
      <c r="L7" s="10"/>
      <c r="M7" s="10"/>
      <c r="N7" s="10"/>
      <c r="P7" s="22" t="s">
        <v>141</v>
      </c>
      <c r="Q7" s="122"/>
      <c r="R7" s="10"/>
      <c r="S7" s="10"/>
      <c r="T7" s="10"/>
      <c r="U7" s="10"/>
      <c r="V7" s="10"/>
      <c r="W7" s="10"/>
      <c r="X7" s="10"/>
      <c r="Y7" s="10"/>
      <c r="Z7" s="10"/>
      <c r="AA7" s="10"/>
      <c r="AB7" s="10"/>
    </row>
    <row r="8" spans="2:28" s="1" customFormat="1" x14ac:dyDescent="0.3">
      <c r="B8" s="132" t="s">
        <v>142</v>
      </c>
      <c r="C8" s="153"/>
      <c r="D8" s="24">
        <v>0</v>
      </c>
      <c r="E8" s="104">
        <f>D8+D9-D12</f>
        <v>10.706238993710691</v>
      </c>
      <c r="F8" s="104">
        <f>E8+E9-E12</f>
        <v>17.03825838240596</v>
      </c>
      <c r="G8" s="104">
        <f t="shared" ref="G8:M8" si="0">F8+F9-F12</f>
        <v>24.339986914310597</v>
      </c>
      <c r="H8" s="133">
        <f t="shared" si="0"/>
        <v>42.717896260046139</v>
      </c>
      <c r="I8" s="104">
        <f t="shared" si="0"/>
        <v>63.828335233968502</v>
      </c>
      <c r="J8" s="104">
        <f t="shared" si="0"/>
        <v>97.076888079618499</v>
      </c>
      <c r="K8" s="104">
        <f t="shared" si="0"/>
        <v>120.74792259444622</v>
      </c>
      <c r="L8" s="104">
        <f t="shared" si="0"/>
        <v>128.50647594577407</v>
      </c>
      <c r="M8" s="134">
        <f t="shared" si="0"/>
        <v>127.5677057379025</v>
      </c>
      <c r="N8" s="135">
        <f>SUM(D8:M8)</f>
        <v>632.52970814218315</v>
      </c>
      <c r="P8" s="132" t="s">
        <v>142</v>
      </c>
      <c r="Q8" s="153"/>
      <c r="R8" s="24">
        <v>0</v>
      </c>
      <c r="S8" s="104">
        <f>R8+R9-R12</f>
        <v>10.06559619187245</v>
      </c>
      <c r="T8" s="104">
        <f>S8+S9-S12</f>
        <v>16.018718505240834</v>
      </c>
      <c r="U8" s="104">
        <f t="shared" ref="U8:AA8" si="1">T8+T9-T12</f>
        <v>22.883524245893639</v>
      </c>
      <c r="V8" s="133">
        <f t="shared" si="1"/>
        <v>40.113255844369903</v>
      </c>
      <c r="W8" s="104">
        <f t="shared" si="1"/>
        <v>59.869594862856935</v>
      </c>
      <c r="X8" s="104">
        <f t="shared" si="1"/>
        <v>89.306657256490936</v>
      </c>
      <c r="Y8" s="104">
        <f t="shared" si="1"/>
        <v>110.1086768920227</v>
      </c>
      <c r="Z8" s="104">
        <f t="shared" si="1"/>
        <v>116.78869366396718</v>
      </c>
      <c r="AA8" s="134">
        <f t="shared" si="1"/>
        <v>115.9303027825988</v>
      </c>
      <c r="AB8" s="135">
        <f>SUM(R8:AA8)</f>
        <v>581.08502024531344</v>
      </c>
    </row>
    <row r="9" spans="2:28" s="1" customFormat="1" x14ac:dyDescent="0.3">
      <c r="B9" s="23" t="s">
        <v>143</v>
      </c>
      <c r="C9" s="123"/>
      <c r="D9" s="136">
        <f>D5</f>
        <v>10.773999999999999</v>
      </c>
      <c r="E9" s="136">
        <f t="shared" ref="E9:M9" si="2">E5</f>
        <v>6.5090000000000003</v>
      </c>
      <c r="F9" s="136">
        <f t="shared" si="2"/>
        <v>7.569</v>
      </c>
      <c r="G9" s="136">
        <f t="shared" si="2"/>
        <v>18.817</v>
      </c>
      <c r="H9" s="137">
        <f t="shared" si="2"/>
        <v>21.817</v>
      </c>
      <c r="I9" s="138">
        <f t="shared" si="2"/>
        <v>34.33</v>
      </c>
      <c r="J9" s="138">
        <f t="shared" si="2"/>
        <v>25.154</v>
      </c>
      <c r="K9" s="138">
        <f t="shared" si="2"/>
        <v>9.4779999999999998</v>
      </c>
      <c r="L9" s="138">
        <f t="shared" si="2"/>
        <v>0.85199999999999998</v>
      </c>
      <c r="M9" s="139">
        <f t="shared" si="2"/>
        <v>0</v>
      </c>
      <c r="N9" s="140">
        <f>SUM(D9:M9)</f>
        <v>135.29999999999998</v>
      </c>
      <c r="P9" s="23" t="s">
        <v>143</v>
      </c>
      <c r="Q9" s="123"/>
      <c r="R9" s="136">
        <v>10.1293024968843</v>
      </c>
      <c r="S9" s="136">
        <v>6.1195127113625496</v>
      </c>
      <c r="T9" s="136">
        <v>7.1160841469201399</v>
      </c>
      <c r="U9" s="136">
        <v>17.642228910737401</v>
      </c>
      <c r="V9" s="137">
        <v>20.419372649882199</v>
      </c>
      <c r="W9" s="138">
        <v>30.439616385894201</v>
      </c>
      <c r="X9" s="138">
        <v>22.159612015181299</v>
      </c>
      <c r="Y9" s="138">
        <v>8.2452183866415094</v>
      </c>
      <c r="Z9" s="138">
        <v>0.76905229649632301</v>
      </c>
      <c r="AA9" s="139">
        <v>0</v>
      </c>
      <c r="AB9" s="140">
        <f>SUM(R9:AA9)</f>
        <v>123.03999999999992</v>
      </c>
    </row>
    <row r="10" spans="2:28" s="1" customFormat="1" x14ac:dyDescent="0.3">
      <c r="B10" s="23" t="s">
        <v>144</v>
      </c>
      <c r="C10" s="123"/>
      <c r="D10" s="136">
        <f>D8+(D9/2)</f>
        <v>5.3869999999999996</v>
      </c>
      <c r="E10" s="136">
        <f t="shared" ref="E10:M10" si="3">E8+(E9/2)</f>
        <v>13.960738993710692</v>
      </c>
      <c r="F10" s="136">
        <f t="shared" si="3"/>
        <v>20.822758382405961</v>
      </c>
      <c r="G10" s="136">
        <f t="shared" si="3"/>
        <v>33.748486914310597</v>
      </c>
      <c r="H10" s="137">
        <f t="shared" si="3"/>
        <v>53.626396260046135</v>
      </c>
      <c r="I10" s="138">
        <f t="shared" si="3"/>
        <v>80.993335233968509</v>
      </c>
      <c r="J10" s="138">
        <f t="shared" si="3"/>
        <v>109.6538880796185</v>
      </c>
      <c r="K10" s="138">
        <f t="shared" si="3"/>
        <v>125.48692259444623</v>
      </c>
      <c r="L10" s="138">
        <f t="shared" si="3"/>
        <v>128.93247594577406</v>
      </c>
      <c r="M10" s="139">
        <f t="shared" si="3"/>
        <v>127.5677057379025</v>
      </c>
      <c r="N10" s="140">
        <f>SUM(D10:M10)</f>
        <v>700.17970814218324</v>
      </c>
      <c r="P10" s="23" t="s">
        <v>144</v>
      </c>
      <c r="Q10" s="123"/>
      <c r="R10" s="136">
        <f>R8+(R9/2)</f>
        <v>5.06465124844215</v>
      </c>
      <c r="S10" s="136">
        <f t="shared" ref="S10:AA10" si="4">S8+(S9/2)</f>
        <v>13.125352547553724</v>
      </c>
      <c r="T10" s="136">
        <f t="shared" si="4"/>
        <v>19.576760578700902</v>
      </c>
      <c r="U10" s="136">
        <f t="shared" si="4"/>
        <v>31.70463870126234</v>
      </c>
      <c r="V10" s="137">
        <f t="shared" si="4"/>
        <v>50.322942169311006</v>
      </c>
      <c r="W10" s="138">
        <f t="shared" si="4"/>
        <v>75.089403055804041</v>
      </c>
      <c r="X10" s="138">
        <f t="shared" si="4"/>
        <v>100.38646326408158</v>
      </c>
      <c r="Y10" s="138">
        <f t="shared" si="4"/>
        <v>114.23128608534346</v>
      </c>
      <c r="Z10" s="138">
        <f t="shared" si="4"/>
        <v>117.17321981221534</v>
      </c>
      <c r="AA10" s="139">
        <f t="shared" si="4"/>
        <v>115.9303027825988</v>
      </c>
      <c r="AB10" s="140">
        <f>SUM(R10:AA10)</f>
        <v>642.60502024531331</v>
      </c>
    </row>
    <row r="11" spans="2:28" s="1" customFormat="1" x14ac:dyDescent="0.3">
      <c r="B11" s="23" t="s">
        <v>145</v>
      </c>
      <c r="C11" s="123"/>
      <c r="D11" s="141">
        <f>D12/SUM($D$9:$M$9)</f>
        <v>5.0082044559725193E-4</v>
      </c>
      <c r="E11" s="141">
        <f t="shared" ref="E11:M11" si="5">E12/SUM($D$9:$M$9)</f>
        <v>1.3080606896136808E-3</v>
      </c>
      <c r="F11" s="141">
        <f t="shared" si="5"/>
        <v>1.9753988772754014E-3</v>
      </c>
      <c r="G11" s="141">
        <f t="shared" si="5"/>
        <v>3.245311561451982E-3</v>
      </c>
      <c r="H11" s="142">
        <f t="shared" si="5"/>
        <v>5.2221805327245952E-3</v>
      </c>
      <c r="I11" s="143">
        <f t="shared" si="5"/>
        <v>7.9929575339985626E-3</v>
      </c>
      <c r="J11" s="143">
        <f t="shared" si="5"/>
        <v>1.0960572691591036E-2</v>
      </c>
      <c r="K11" s="143">
        <f t="shared" si="5"/>
        <v>1.2708400951013674E-2</v>
      </c>
      <c r="L11" s="143">
        <f t="shared" si="5"/>
        <v>1.3235552164608805E-2</v>
      </c>
      <c r="M11" s="141">
        <f t="shared" si="5"/>
        <v>1.3279587951438382E-2</v>
      </c>
      <c r="N11" s="144">
        <f>SUMPRODUCT(D8:M8,D11:M11)/N8</f>
        <v>1.0834815022253632E-2</v>
      </c>
      <c r="P11" s="23" t="s">
        <v>145</v>
      </c>
      <c r="Q11" s="123"/>
      <c r="R11" s="141">
        <f>R12/SUM($D$9:$M$9)</f>
        <v>4.7085221738249038E-4</v>
      </c>
      <c r="S11" s="141">
        <f t="shared" ref="S11" si="6">S12/SUM($D$9:$M$9)</f>
        <v>1.2297886030610793E-3</v>
      </c>
      <c r="T11" s="141">
        <f t="shared" ref="T11:AA11" si="7">T12/SUM($D$9:$M$9)</f>
        <v>1.8571944291746983E-3</v>
      </c>
      <c r="U11" s="141">
        <f t="shared" si="7"/>
        <v>3.0487606227726639E-3</v>
      </c>
      <c r="V11" s="142">
        <f t="shared" si="7"/>
        <v>4.9004702985599707E-3</v>
      </c>
      <c r="W11" s="143">
        <f t="shared" si="7"/>
        <v>7.4098595141182649E-3</v>
      </c>
      <c r="X11" s="143">
        <f t="shared" si="7"/>
        <v>1.0033942199922614E-2</v>
      </c>
      <c r="Y11" s="143">
        <f t="shared" si="7"/>
        <v>1.1568378526955178E-2</v>
      </c>
      <c r="Z11" s="143">
        <f t="shared" si="7"/>
        <v>1.2028404862266879E-2</v>
      </c>
      <c r="AA11" s="141">
        <f t="shared" si="7"/>
        <v>1.2068153480798934E-2</v>
      </c>
      <c r="AB11" s="144">
        <f>SUMPRODUCT(R8:AA8,R11:AA11)/AB8</f>
        <v>9.8536647693299017E-3</v>
      </c>
    </row>
    <row r="12" spans="2:28" s="1" customFormat="1" ht="14.5" thickBot="1" x14ac:dyDescent="0.35">
      <c r="B12" s="28" t="s">
        <v>146</v>
      </c>
      <c r="C12" s="124"/>
      <c r="D12" s="145">
        <f>D28</f>
        <v>6.7761006289308173E-2</v>
      </c>
      <c r="E12" s="145">
        <f t="shared" ref="E12:M12" si="8">E28</f>
        <v>0.176980611304731</v>
      </c>
      <c r="F12" s="145">
        <f t="shared" si="8"/>
        <v>0.26727146809536179</v>
      </c>
      <c r="G12" s="145">
        <f t="shared" si="8"/>
        <v>0.4390906542644531</v>
      </c>
      <c r="H12" s="146">
        <f t="shared" si="8"/>
        <v>0.7065610260776376</v>
      </c>
      <c r="I12" s="147">
        <f t="shared" si="8"/>
        <v>1.0814471543500053</v>
      </c>
      <c r="J12" s="147">
        <f t="shared" si="8"/>
        <v>1.4829654851722669</v>
      </c>
      <c r="K12" s="147">
        <f t="shared" si="8"/>
        <v>1.7194466486721498</v>
      </c>
      <c r="L12" s="147">
        <f t="shared" si="8"/>
        <v>1.790770207871571</v>
      </c>
      <c r="M12" s="146">
        <f t="shared" si="8"/>
        <v>1.7967282498296129</v>
      </c>
      <c r="N12" s="148">
        <f>SUM(D12:M12)</f>
        <v>9.5290225119270975</v>
      </c>
      <c r="P12" s="28" t="s">
        <v>146</v>
      </c>
      <c r="Q12" s="124"/>
      <c r="R12" s="145">
        <f>R28</f>
        <v>6.3706305011850942E-2</v>
      </c>
      <c r="S12" s="145">
        <f t="shared" ref="S12:AA12" si="9">S28</f>
        <v>0.166390397994164</v>
      </c>
      <c r="T12" s="145">
        <f t="shared" si="9"/>
        <v>0.25127840626733666</v>
      </c>
      <c r="U12" s="145">
        <f t="shared" si="9"/>
        <v>0.41249731226114139</v>
      </c>
      <c r="V12" s="146">
        <f t="shared" si="9"/>
        <v>0.66303363139516391</v>
      </c>
      <c r="W12" s="147">
        <f t="shared" si="9"/>
        <v>1.0025539922602011</v>
      </c>
      <c r="X12" s="147">
        <f t="shared" si="9"/>
        <v>1.3575923796495295</v>
      </c>
      <c r="Y12" s="147">
        <f t="shared" si="9"/>
        <v>1.5652016146970353</v>
      </c>
      <c r="Z12" s="147">
        <f t="shared" si="9"/>
        <v>1.6274431778647085</v>
      </c>
      <c r="AA12" s="146">
        <f t="shared" si="9"/>
        <v>1.6328211659520955</v>
      </c>
      <c r="AB12" s="148">
        <f>SUM(R12:AA12)</f>
        <v>8.7425183833532252</v>
      </c>
    </row>
    <row r="14" spans="2:28" x14ac:dyDescent="0.3">
      <c r="B14" s="149" t="s">
        <v>147</v>
      </c>
      <c r="C14" s="149"/>
      <c r="D14" s="110">
        <f>SUM($D$9:$M$9)*D11</f>
        <v>6.7761006289308173E-2</v>
      </c>
      <c r="E14" s="110">
        <f t="shared" ref="E14:M14" si="10">SUM($D$9:$M$9)*E11</f>
        <v>0.176980611304731</v>
      </c>
      <c r="F14" s="110">
        <f t="shared" si="10"/>
        <v>0.26727146809536179</v>
      </c>
      <c r="G14" s="110">
        <f t="shared" si="10"/>
        <v>0.4390906542644531</v>
      </c>
      <c r="H14" s="110">
        <f t="shared" si="10"/>
        <v>0.7065610260776376</v>
      </c>
      <c r="I14" s="110">
        <f t="shared" si="10"/>
        <v>1.0814471543500053</v>
      </c>
      <c r="J14" s="110">
        <f t="shared" si="10"/>
        <v>1.4829654851722671</v>
      </c>
      <c r="K14" s="110">
        <f t="shared" si="10"/>
        <v>1.7194466486721498</v>
      </c>
      <c r="L14" s="110">
        <f t="shared" si="10"/>
        <v>1.790770207871571</v>
      </c>
      <c r="M14" s="110">
        <f t="shared" si="10"/>
        <v>1.7967282498296129</v>
      </c>
      <c r="P14" s="149" t="s">
        <v>147</v>
      </c>
      <c r="Q14" s="149"/>
      <c r="R14" s="110">
        <f>SUM($D$9:$M$9)*R11</f>
        <v>6.3706305011850942E-2</v>
      </c>
      <c r="S14" s="110">
        <f t="shared" ref="S14:AA14" si="11">SUM($D$9:$M$9)*S11</f>
        <v>0.166390397994164</v>
      </c>
      <c r="T14" s="110">
        <f t="shared" si="11"/>
        <v>0.25127840626733666</v>
      </c>
      <c r="U14" s="110">
        <f t="shared" si="11"/>
        <v>0.41249731226114139</v>
      </c>
      <c r="V14" s="110">
        <f t="shared" si="11"/>
        <v>0.66303363139516391</v>
      </c>
      <c r="W14" s="110">
        <f t="shared" si="11"/>
        <v>1.0025539922602011</v>
      </c>
      <c r="X14" s="110">
        <f t="shared" si="11"/>
        <v>1.3575923796495295</v>
      </c>
      <c r="Y14" s="110">
        <f t="shared" si="11"/>
        <v>1.5652016146970353</v>
      </c>
      <c r="Z14" s="110">
        <f t="shared" si="11"/>
        <v>1.6274431778647085</v>
      </c>
      <c r="AA14" s="110">
        <f t="shared" si="11"/>
        <v>1.6328211659520955</v>
      </c>
    </row>
    <row r="15" spans="2:28" ht="14.5" thickBot="1" x14ac:dyDescent="0.35"/>
    <row r="16" spans="2:28" ht="14.5" thickBot="1" x14ac:dyDescent="0.35">
      <c r="C16" s="12" t="s">
        <v>148</v>
      </c>
      <c r="D16" s="150"/>
      <c r="E16" s="150"/>
      <c r="F16" s="150"/>
      <c r="G16" s="150"/>
      <c r="H16" s="150"/>
      <c r="I16" s="150"/>
      <c r="J16" s="150"/>
      <c r="K16" s="150"/>
      <c r="L16" s="150"/>
      <c r="M16" s="150"/>
      <c r="N16" s="151"/>
      <c r="Q16" s="12" t="s">
        <v>148</v>
      </c>
      <c r="R16" s="150"/>
      <c r="S16" s="150"/>
      <c r="T16" s="150"/>
      <c r="U16" s="150"/>
      <c r="V16" s="150"/>
      <c r="W16" s="150"/>
      <c r="X16" s="150"/>
      <c r="Y16" s="150"/>
      <c r="Z16" s="150"/>
      <c r="AA16" s="150"/>
      <c r="AB16" s="151"/>
    </row>
    <row r="17" spans="3:28" ht="14.5" thickBot="1" x14ac:dyDescent="0.35">
      <c r="C17" s="12" t="s">
        <v>149</v>
      </c>
      <c r="D17" s="154">
        <v>79.5</v>
      </c>
      <c r="E17" s="154">
        <f>D17-1</f>
        <v>78.5</v>
      </c>
      <c r="F17" s="154">
        <f t="shared" ref="F17:M17" si="12">E17-1</f>
        <v>77.5</v>
      </c>
      <c r="G17" s="154">
        <f t="shared" si="12"/>
        <v>76.5</v>
      </c>
      <c r="H17" s="154">
        <f t="shared" si="12"/>
        <v>75.5</v>
      </c>
      <c r="I17" s="154">
        <f t="shared" si="12"/>
        <v>74.5</v>
      </c>
      <c r="J17" s="154">
        <f t="shared" si="12"/>
        <v>73.5</v>
      </c>
      <c r="K17" s="154">
        <f t="shared" si="12"/>
        <v>72.5</v>
      </c>
      <c r="L17" s="154">
        <f t="shared" si="12"/>
        <v>71.5</v>
      </c>
      <c r="M17" s="154">
        <f t="shared" si="12"/>
        <v>70.5</v>
      </c>
      <c r="N17" s="151"/>
      <c r="Q17" s="12" t="s">
        <v>149</v>
      </c>
      <c r="R17" s="157">
        <v>79.5</v>
      </c>
      <c r="S17" s="157">
        <v>78.5</v>
      </c>
      <c r="T17" s="157">
        <v>77.5</v>
      </c>
      <c r="U17" s="157">
        <v>76.5</v>
      </c>
      <c r="V17" s="157">
        <v>75.5</v>
      </c>
      <c r="W17" s="157">
        <v>74.5</v>
      </c>
      <c r="X17" s="157">
        <v>73.5</v>
      </c>
      <c r="Y17" s="157">
        <v>72.5</v>
      </c>
      <c r="Z17" s="157">
        <v>71.5</v>
      </c>
      <c r="AA17" s="157">
        <v>70.5</v>
      </c>
      <c r="AB17" s="151"/>
    </row>
    <row r="18" spans="3:28" ht="14.5" thickBot="1" x14ac:dyDescent="0.35">
      <c r="C18" s="12" t="s">
        <v>3</v>
      </c>
      <c r="D18" s="155">
        <f>D$9/2/D$17</f>
        <v>6.7761006289308173E-2</v>
      </c>
      <c r="E18" s="155">
        <f>D18*2</f>
        <v>0.13552201257861635</v>
      </c>
      <c r="F18" s="155">
        <f>E18</f>
        <v>0.13552201257861635</v>
      </c>
      <c r="G18" s="155">
        <f t="shared" ref="G18:M23" si="13">F18</f>
        <v>0.13552201257861635</v>
      </c>
      <c r="H18" s="155">
        <f t="shared" si="13"/>
        <v>0.13552201257861635</v>
      </c>
      <c r="I18" s="155">
        <f t="shared" si="13"/>
        <v>0.13552201257861635</v>
      </c>
      <c r="J18" s="155">
        <f t="shared" si="13"/>
        <v>0.13552201257861635</v>
      </c>
      <c r="K18" s="155">
        <f t="shared" si="13"/>
        <v>0.13552201257861635</v>
      </c>
      <c r="L18" s="155">
        <f t="shared" si="13"/>
        <v>0.13552201257861635</v>
      </c>
      <c r="M18" s="155">
        <f t="shared" si="13"/>
        <v>0.13552201257861635</v>
      </c>
      <c r="Q18" s="12" t="s">
        <v>3</v>
      </c>
      <c r="R18" s="158">
        <f>R$9/2/R$17</f>
        <v>6.3706305011850942E-2</v>
      </c>
      <c r="S18" s="158">
        <f>R18*2</f>
        <v>0.12741261002370188</v>
      </c>
      <c r="T18" s="158">
        <f>S18</f>
        <v>0.12741261002370188</v>
      </c>
      <c r="U18" s="158">
        <f t="shared" ref="U18:AA23" si="14">T18</f>
        <v>0.12741261002370188</v>
      </c>
      <c r="V18" s="158">
        <f t="shared" si="14"/>
        <v>0.12741261002370188</v>
      </c>
      <c r="W18" s="158">
        <f t="shared" si="14"/>
        <v>0.12741261002370188</v>
      </c>
      <c r="X18" s="158">
        <f t="shared" si="14"/>
        <v>0.12741261002370188</v>
      </c>
      <c r="Y18" s="158">
        <f t="shared" si="14"/>
        <v>0.12741261002370188</v>
      </c>
      <c r="Z18" s="158">
        <f t="shared" si="14"/>
        <v>0.12741261002370188</v>
      </c>
      <c r="AA18" s="158">
        <f t="shared" si="14"/>
        <v>0.12741261002370188</v>
      </c>
    </row>
    <row r="19" spans="3:28" ht="14.5" thickBot="1" x14ac:dyDescent="0.35">
      <c r="C19" s="12" t="s">
        <v>4</v>
      </c>
      <c r="D19" s="154"/>
      <c r="E19" s="155">
        <f>E$9/2/E$17</f>
        <v>4.1458598726114654E-2</v>
      </c>
      <c r="F19" s="155">
        <f>E19*2</f>
        <v>8.2917197452229308E-2</v>
      </c>
      <c r="G19" s="155">
        <f>F19</f>
        <v>8.2917197452229308E-2</v>
      </c>
      <c r="H19" s="155">
        <f t="shared" si="13"/>
        <v>8.2917197452229308E-2</v>
      </c>
      <c r="I19" s="155">
        <f t="shared" si="13"/>
        <v>8.2917197452229308E-2</v>
      </c>
      <c r="J19" s="155">
        <f t="shared" si="13"/>
        <v>8.2917197452229308E-2</v>
      </c>
      <c r="K19" s="155">
        <f t="shared" si="13"/>
        <v>8.2917197452229308E-2</v>
      </c>
      <c r="L19" s="155">
        <f t="shared" si="13"/>
        <v>8.2917197452229308E-2</v>
      </c>
      <c r="M19" s="155">
        <f t="shared" si="13"/>
        <v>8.2917197452229308E-2</v>
      </c>
      <c r="Q19" s="12" t="s">
        <v>4</v>
      </c>
      <c r="R19" s="157"/>
      <c r="S19" s="158">
        <f>S$9/2/S$17</f>
        <v>3.8977787970462099E-2</v>
      </c>
      <c r="T19" s="158">
        <f>S19*2</f>
        <v>7.7955575940924199E-2</v>
      </c>
      <c r="U19" s="158">
        <f>T19</f>
        <v>7.7955575940924199E-2</v>
      </c>
      <c r="V19" s="158">
        <f t="shared" si="14"/>
        <v>7.7955575940924199E-2</v>
      </c>
      <c r="W19" s="158">
        <f t="shared" si="14"/>
        <v>7.7955575940924199E-2</v>
      </c>
      <c r="X19" s="158">
        <f t="shared" si="14"/>
        <v>7.7955575940924199E-2</v>
      </c>
      <c r="Y19" s="158">
        <f t="shared" si="14"/>
        <v>7.7955575940924199E-2</v>
      </c>
      <c r="Z19" s="158">
        <f t="shared" si="14"/>
        <v>7.7955575940924199E-2</v>
      </c>
      <c r="AA19" s="158">
        <f t="shared" si="14"/>
        <v>7.7955575940924199E-2</v>
      </c>
    </row>
    <row r="20" spans="3:28" ht="14.5" thickBot="1" x14ac:dyDescent="0.35">
      <c r="C20" s="12" t="s">
        <v>5</v>
      </c>
      <c r="D20" s="154"/>
      <c r="E20" s="154"/>
      <c r="F20" s="155">
        <f>F$9/2/F$17</f>
        <v>4.8832258064516132E-2</v>
      </c>
      <c r="G20" s="155">
        <f>F20*2</f>
        <v>9.7664516129032264E-2</v>
      </c>
      <c r="H20" s="155">
        <f>G20</f>
        <v>9.7664516129032264E-2</v>
      </c>
      <c r="I20" s="155">
        <f t="shared" si="13"/>
        <v>9.7664516129032264E-2</v>
      </c>
      <c r="J20" s="155">
        <f t="shared" si="13"/>
        <v>9.7664516129032264E-2</v>
      </c>
      <c r="K20" s="155">
        <f t="shared" si="13"/>
        <v>9.7664516129032264E-2</v>
      </c>
      <c r="L20" s="155">
        <f t="shared" si="13"/>
        <v>9.7664516129032264E-2</v>
      </c>
      <c r="M20" s="155">
        <f t="shared" si="13"/>
        <v>9.7664516129032264E-2</v>
      </c>
      <c r="Q20" s="12" t="s">
        <v>5</v>
      </c>
      <c r="R20" s="157"/>
      <c r="S20" s="157"/>
      <c r="T20" s="158">
        <f>T$9/2/T$17</f>
        <v>4.591022030271058E-2</v>
      </c>
      <c r="U20" s="158">
        <f>T20*2</f>
        <v>9.1820440605421161E-2</v>
      </c>
      <c r="V20" s="158">
        <f>U20</f>
        <v>9.1820440605421161E-2</v>
      </c>
      <c r="W20" s="158">
        <f t="shared" si="14"/>
        <v>9.1820440605421161E-2</v>
      </c>
      <c r="X20" s="158">
        <f t="shared" si="14"/>
        <v>9.1820440605421161E-2</v>
      </c>
      <c r="Y20" s="158">
        <f t="shared" si="14"/>
        <v>9.1820440605421161E-2</v>
      </c>
      <c r="Z20" s="158">
        <f t="shared" si="14"/>
        <v>9.1820440605421161E-2</v>
      </c>
      <c r="AA20" s="158">
        <f t="shared" si="14"/>
        <v>9.1820440605421161E-2</v>
      </c>
    </row>
    <row r="21" spans="3:28" ht="14.5" thickBot="1" x14ac:dyDescent="0.35">
      <c r="C21" s="12" t="s">
        <v>6</v>
      </c>
      <c r="D21" s="154"/>
      <c r="E21" s="154"/>
      <c r="F21" s="154"/>
      <c r="G21" s="155">
        <f>G$9/2/G$17</f>
        <v>0.12298692810457516</v>
      </c>
      <c r="H21" s="155">
        <f>G21*2</f>
        <v>0.24597385620915033</v>
      </c>
      <c r="I21" s="155">
        <f>H21</f>
        <v>0.24597385620915033</v>
      </c>
      <c r="J21" s="155">
        <f t="shared" si="13"/>
        <v>0.24597385620915033</v>
      </c>
      <c r="K21" s="155">
        <f t="shared" si="13"/>
        <v>0.24597385620915033</v>
      </c>
      <c r="L21" s="155">
        <f t="shared" si="13"/>
        <v>0.24597385620915033</v>
      </c>
      <c r="M21" s="155">
        <f t="shared" si="13"/>
        <v>0.24597385620915033</v>
      </c>
      <c r="N21" s="151"/>
      <c r="Q21" s="12" t="s">
        <v>6</v>
      </c>
      <c r="R21" s="157"/>
      <c r="S21" s="157"/>
      <c r="T21" s="157"/>
      <c r="U21" s="158">
        <f>U$9/2/U$17</f>
        <v>0.11530868569109412</v>
      </c>
      <c r="V21" s="158">
        <f>U21*2</f>
        <v>0.23061737138218824</v>
      </c>
      <c r="W21" s="158">
        <f>V21</f>
        <v>0.23061737138218824</v>
      </c>
      <c r="X21" s="158">
        <f t="shared" si="14"/>
        <v>0.23061737138218824</v>
      </c>
      <c r="Y21" s="158">
        <f t="shared" si="14"/>
        <v>0.23061737138218824</v>
      </c>
      <c r="Z21" s="158">
        <f t="shared" si="14"/>
        <v>0.23061737138218824</v>
      </c>
      <c r="AA21" s="158">
        <f t="shared" si="14"/>
        <v>0.23061737138218824</v>
      </c>
      <c r="AB21" s="151"/>
    </row>
    <row r="22" spans="3:28" ht="14.5" thickBot="1" x14ac:dyDescent="0.35">
      <c r="C22" s="13" t="s">
        <v>7</v>
      </c>
      <c r="D22" s="154"/>
      <c r="E22" s="154"/>
      <c r="F22" s="154"/>
      <c r="G22" s="154"/>
      <c r="H22" s="155">
        <f>H$9/2/H$17</f>
        <v>0.14448344370860927</v>
      </c>
      <c r="I22" s="155">
        <f>H22*2</f>
        <v>0.28896688741721854</v>
      </c>
      <c r="J22" s="155">
        <f>I22</f>
        <v>0.28896688741721854</v>
      </c>
      <c r="K22" s="155">
        <f t="shared" si="13"/>
        <v>0.28896688741721854</v>
      </c>
      <c r="L22" s="155">
        <f t="shared" si="13"/>
        <v>0.28896688741721854</v>
      </c>
      <c r="M22" s="155">
        <f t="shared" si="13"/>
        <v>0.28896688741721854</v>
      </c>
      <c r="N22" s="151"/>
      <c r="Q22" s="13" t="s">
        <v>7</v>
      </c>
      <c r="R22" s="157"/>
      <c r="S22" s="157"/>
      <c r="T22" s="157"/>
      <c r="U22" s="157"/>
      <c r="V22" s="158">
        <f>V$9/2/V$17</f>
        <v>0.13522763344292846</v>
      </c>
      <c r="W22" s="158">
        <f>V22*2</f>
        <v>0.27045526688585692</v>
      </c>
      <c r="X22" s="158">
        <f>W22</f>
        <v>0.27045526688585692</v>
      </c>
      <c r="Y22" s="158">
        <f t="shared" si="14"/>
        <v>0.27045526688585692</v>
      </c>
      <c r="Z22" s="158">
        <f t="shared" si="14"/>
        <v>0.27045526688585692</v>
      </c>
      <c r="AA22" s="158">
        <f t="shared" si="14"/>
        <v>0.27045526688585692</v>
      </c>
      <c r="AB22" s="151"/>
    </row>
    <row r="23" spans="3:28" ht="14.5" thickBot="1" x14ac:dyDescent="0.35">
      <c r="C23" s="12" t="s">
        <v>84</v>
      </c>
      <c r="D23" s="154"/>
      <c r="E23" s="154"/>
      <c r="F23" s="154"/>
      <c r="G23" s="154"/>
      <c r="H23" s="154"/>
      <c r="I23" s="155">
        <f>I$9/2/I$17</f>
        <v>0.23040268456375837</v>
      </c>
      <c r="J23" s="155">
        <f>I23*2</f>
        <v>0.46080536912751674</v>
      </c>
      <c r="K23" s="155">
        <f>J23</f>
        <v>0.46080536912751674</v>
      </c>
      <c r="L23" s="155">
        <f t="shared" si="13"/>
        <v>0.46080536912751674</v>
      </c>
      <c r="M23" s="155">
        <f t="shared" si="13"/>
        <v>0.46080536912751674</v>
      </c>
      <c r="N23" s="151"/>
      <c r="Q23" s="12" t="s">
        <v>84</v>
      </c>
      <c r="R23" s="157"/>
      <c r="S23" s="157"/>
      <c r="T23" s="157"/>
      <c r="U23" s="157"/>
      <c r="V23" s="157"/>
      <c r="W23" s="158">
        <f>W$9/2/W$17</f>
        <v>0.20429272742210874</v>
      </c>
      <c r="X23" s="158">
        <f>W23*2</f>
        <v>0.40858545484421749</v>
      </c>
      <c r="Y23" s="158">
        <f>X23</f>
        <v>0.40858545484421749</v>
      </c>
      <c r="Z23" s="158">
        <f t="shared" si="14"/>
        <v>0.40858545484421749</v>
      </c>
      <c r="AA23" s="158">
        <f t="shared" si="14"/>
        <v>0.40858545484421749</v>
      </c>
      <c r="AB23" s="151"/>
    </row>
    <row r="24" spans="3:28" ht="14.5" thickBot="1" x14ac:dyDescent="0.35">
      <c r="C24" s="12" t="s">
        <v>85</v>
      </c>
      <c r="D24" s="154"/>
      <c r="E24" s="154"/>
      <c r="F24" s="154"/>
      <c r="G24" s="154"/>
      <c r="H24" s="154"/>
      <c r="I24" s="154"/>
      <c r="J24" s="155">
        <f>J$9/2/J$17</f>
        <v>0.1711156462585034</v>
      </c>
      <c r="K24" s="155">
        <f>J24*2</f>
        <v>0.34223129251700679</v>
      </c>
      <c r="L24" s="155">
        <f>K24</f>
        <v>0.34223129251700679</v>
      </c>
      <c r="M24" s="155">
        <f>L24</f>
        <v>0.34223129251700679</v>
      </c>
      <c r="N24" s="151"/>
      <c r="Q24" s="12" t="s">
        <v>85</v>
      </c>
      <c r="R24" s="157"/>
      <c r="S24" s="157"/>
      <c r="T24" s="157"/>
      <c r="U24" s="157"/>
      <c r="V24" s="157"/>
      <c r="W24" s="157"/>
      <c r="X24" s="158">
        <f>X$9/2/X$17</f>
        <v>0.15074565996721973</v>
      </c>
      <c r="Y24" s="158">
        <f>X24*2</f>
        <v>0.30149131993443945</v>
      </c>
      <c r="Z24" s="158">
        <f>Y24</f>
        <v>0.30149131993443945</v>
      </c>
      <c r="AA24" s="158">
        <f>Z24</f>
        <v>0.30149131993443945</v>
      </c>
      <c r="AB24" s="151"/>
    </row>
    <row r="25" spans="3:28" ht="14.5" thickBot="1" x14ac:dyDescent="0.35">
      <c r="C25" s="12" t="s">
        <v>86</v>
      </c>
      <c r="D25" s="154"/>
      <c r="E25" s="154"/>
      <c r="F25" s="154"/>
      <c r="G25" s="154"/>
      <c r="H25" s="154"/>
      <c r="I25" s="154"/>
      <c r="J25" s="154"/>
      <c r="K25" s="155">
        <f>K$9/2/K$17</f>
        <v>6.5365517241379303E-2</v>
      </c>
      <c r="L25" s="155">
        <f>K25*2</f>
        <v>0.13073103448275861</v>
      </c>
      <c r="M25" s="155">
        <f>L25</f>
        <v>0.13073103448275861</v>
      </c>
      <c r="Q25" s="12" t="s">
        <v>86</v>
      </c>
      <c r="R25" s="157"/>
      <c r="S25" s="157"/>
      <c r="T25" s="157"/>
      <c r="U25" s="157"/>
      <c r="V25" s="157"/>
      <c r="W25" s="157"/>
      <c r="X25" s="157"/>
      <c r="Y25" s="158">
        <f>Y$9/2/Y$17</f>
        <v>5.686357508028627E-2</v>
      </c>
      <c r="Z25" s="158">
        <f>Y25*2</f>
        <v>0.11372715016057254</v>
      </c>
      <c r="AA25" s="158">
        <f>Z25</f>
        <v>0.11372715016057254</v>
      </c>
    </row>
    <row r="26" spans="3:28" ht="14.5" thickBot="1" x14ac:dyDescent="0.35">
      <c r="C26" s="12" t="s">
        <v>87</v>
      </c>
      <c r="D26" s="154"/>
      <c r="E26" s="154"/>
      <c r="F26" s="154"/>
      <c r="G26" s="154"/>
      <c r="H26" s="154"/>
      <c r="I26" s="154"/>
      <c r="J26" s="154"/>
      <c r="K26" s="154"/>
      <c r="L26" s="155">
        <f>L$9/2/L$17</f>
        <v>5.9580419580419581E-3</v>
      </c>
      <c r="M26" s="155">
        <f>L26*2</f>
        <v>1.1916083916083916E-2</v>
      </c>
      <c r="Q26" s="12" t="s">
        <v>87</v>
      </c>
      <c r="R26" s="157"/>
      <c r="S26" s="157"/>
      <c r="T26" s="157"/>
      <c r="U26" s="157"/>
      <c r="V26" s="157"/>
      <c r="W26" s="157"/>
      <c r="X26" s="157"/>
      <c r="Y26" s="157"/>
      <c r="Z26" s="158">
        <f>Z$9/2/Z$17</f>
        <v>5.377988087386874E-3</v>
      </c>
      <c r="AA26" s="158">
        <f>Z26*2</f>
        <v>1.0755976174773748E-2</v>
      </c>
    </row>
    <row r="27" spans="3:28" ht="14.5" thickBot="1" x14ac:dyDescent="0.35">
      <c r="C27" s="13" t="s">
        <v>88</v>
      </c>
      <c r="D27" s="154"/>
      <c r="E27" s="154"/>
      <c r="F27" s="154"/>
      <c r="G27" s="154"/>
      <c r="H27" s="154"/>
      <c r="I27" s="154"/>
      <c r="J27" s="154"/>
      <c r="K27" s="154"/>
      <c r="L27" s="154"/>
      <c r="M27" s="155">
        <f>M$9/2/M$17</f>
        <v>0</v>
      </c>
      <c r="Q27" s="13" t="s">
        <v>88</v>
      </c>
      <c r="R27" s="157"/>
      <c r="S27" s="157"/>
      <c r="T27" s="157"/>
      <c r="U27" s="157"/>
      <c r="V27" s="157"/>
      <c r="W27" s="157"/>
      <c r="X27" s="157"/>
      <c r="Y27" s="157"/>
      <c r="Z27" s="157"/>
      <c r="AA27" s="158">
        <f>AA$9/2/AA$17</f>
        <v>0</v>
      </c>
    </row>
    <row r="28" spans="3:28" ht="14.5" thickBot="1" x14ac:dyDescent="0.35">
      <c r="C28" s="13" t="s">
        <v>65</v>
      </c>
      <c r="D28" s="156">
        <f>SUM(D18:D27)</f>
        <v>6.7761006289308173E-2</v>
      </c>
      <c r="E28" s="156">
        <f t="shared" ref="E28:M28" si="15">SUM(E18:E27)</f>
        <v>0.176980611304731</v>
      </c>
      <c r="F28" s="156">
        <f t="shared" si="15"/>
        <v>0.26727146809536179</v>
      </c>
      <c r="G28" s="156">
        <f t="shared" si="15"/>
        <v>0.4390906542644531</v>
      </c>
      <c r="H28" s="156">
        <f t="shared" si="15"/>
        <v>0.7065610260776376</v>
      </c>
      <c r="I28" s="156">
        <f t="shared" si="15"/>
        <v>1.0814471543500053</v>
      </c>
      <c r="J28" s="156">
        <f t="shared" si="15"/>
        <v>1.4829654851722669</v>
      </c>
      <c r="K28" s="156">
        <f t="shared" si="15"/>
        <v>1.7194466486721498</v>
      </c>
      <c r="L28" s="156">
        <f t="shared" si="15"/>
        <v>1.790770207871571</v>
      </c>
      <c r="M28" s="156">
        <f t="shared" si="15"/>
        <v>1.7967282498296129</v>
      </c>
      <c r="Q28" s="13" t="s">
        <v>65</v>
      </c>
      <c r="R28" s="159">
        <f>SUM(R18:R27)</f>
        <v>6.3706305011850942E-2</v>
      </c>
      <c r="S28" s="159">
        <f t="shared" ref="S28:AA28" si="16">SUM(S18:S27)</f>
        <v>0.166390397994164</v>
      </c>
      <c r="T28" s="159">
        <f t="shared" si="16"/>
        <v>0.25127840626733666</v>
      </c>
      <c r="U28" s="159">
        <f t="shared" si="16"/>
        <v>0.41249731226114139</v>
      </c>
      <c r="V28" s="159">
        <f t="shared" si="16"/>
        <v>0.66303363139516391</v>
      </c>
      <c r="W28" s="159">
        <f t="shared" si="16"/>
        <v>1.0025539922602011</v>
      </c>
      <c r="X28" s="159">
        <f t="shared" si="16"/>
        <v>1.3575923796495295</v>
      </c>
      <c r="Y28" s="159">
        <f t="shared" si="16"/>
        <v>1.5652016146970353</v>
      </c>
      <c r="Z28" s="159">
        <f t="shared" si="16"/>
        <v>1.6274431778647085</v>
      </c>
      <c r="AA28" s="159">
        <f t="shared" si="16"/>
        <v>1.6328211659520955</v>
      </c>
    </row>
    <row r="29" spans="3:28" x14ac:dyDescent="0.3">
      <c r="D29" s="151"/>
      <c r="E29" s="151"/>
      <c r="F29" s="151"/>
      <c r="G29" s="151"/>
      <c r="H29" s="151"/>
      <c r="I29" s="151"/>
      <c r="J29" s="151"/>
      <c r="K29" s="151"/>
      <c r="L29" s="151"/>
      <c r="M29" s="151"/>
      <c r="R29" s="151"/>
      <c r="S29" s="151"/>
      <c r="T29" s="151"/>
      <c r="U29" s="151"/>
      <c r="V29" s="151"/>
      <c r="W29" s="151"/>
      <c r="X29" s="151"/>
      <c r="Y29" s="151"/>
      <c r="Z29" s="151"/>
      <c r="AA29" s="151"/>
    </row>
    <row r="30" spans="3:28" x14ac:dyDescent="0.3">
      <c r="D30" s="151"/>
      <c r="E30" s="151"/>
      <c r="F30" s="151"/>
      <c r="G30" s="151"/>
      <c r="H30" s="151"/>
      <c r="I30" s="151"/>
      <c r="J30" s="151"/>
      <c r="K30" s="151"/>
      <c r="L30" s="151"/>
      <c r="M30" s="152"/>
      <c r="N30" s="151"/>
      <c r="R30" s="151"/>
      <c r="S30" s="151"/>
      <c r="T30" s="151"/>
      <c r="U30" s="151"/>
      <c r="V30" s="151"/>
      <c r="W30" s="151"/>
      <c r="X30" s="151"/>
      <c r="Y30" s="151"/>
      <c r="Z30" s="151"/>
      <c r="AA30" s="152"/>
      <c r="AB30" s="15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 x14ac:dyDescent="0.3"/>
  <cols>
    <col min="1" max="1" width="4.5" customWidth="1"/>
    <col min="2" max="2" width="25.58203125" customWidth="1"/>
    <col min="3" max="3" width="57.08203125" customWidth="1"/>
    <col min="4" max="4" width="3.25" customWidth="1"/>
    <col min="5" max="5" width="15.83203125" customWidth="1"/>
    <col min="6" max="10" width="8.25" customWidth="1"/>
  </cols>
  <sheetData>
    <row r="1" spans="1:10" x14ac:dyDescent="0.3">
      <c r="C1" t="s">
        <v>19</v>
      </c>
    </row>
    <row r="2" spans="1:10" x14ac:dyDescent="0.3">
      <c r="A2" t="s">
        <v>20</v>
      </c>
      <c r="B2" t="s">
        <v>21</v>
      </c>
      <c r="C2" t="s">
        <v>22</v>
      </c>
      <c r="D2" t="s">
        <v>23</v>
      </c>
      <c r="E2" t="s">
        <v>24</v>
      </c>
      <c r="F2" t="s">
        <v>3</v>
      </c>
      <c r="G2" t="s">
        <v>4</v>
      </c>
      <c r="H2" t="s">
        <v>5</v>
      </c>
      <c r="I2" t="s">
        <v>6</v>
      </c>
      <c r="J2" t="s">
        <v>7</v>
      </c>
    </row>
    <row r="4" spans="1:10" x14ac:dyDescent="0.3">
      <c r="F4" t="s">
        <v>25</v>
      </c>
      <c r="G4" t="s">
        <v>25</v>
      </c>
      <c r="H4" t="s">
        <v>25</v>
      </c>
      <c r="I4" t="s">
        <v>25</v>
      </c>
      <c r="J4" t="s">
        <v>25</v>
      </c>
    </row>
    <row r="5" spans="1:10" x14ac:dyDescent="0.3">
      <c r="F5" t="s">
        <v>164</v>
      </c>
      <c r="G5" t="s">
        <v>164</v>
      </c>
      <c r="H5" t="s">
        <v>164</v>
      </c>
      <c r="I5" t="s">
        <v>164</v>
      </c>
      <c r="J5" t="s">
        <v>164</v>
      </c>
    </row>
    <row r="6" spans="1:10" x14ac:dyDescent="0.3">
      <c r="F6" t="s">
        <v>26</v>
      </c>
      <c r="G6" t="s">
        <v>26</v>
      </c>
      <c r="H6" t="s">
        <v>26</v>
      </c>
      <c r="I6" t="s">
        <v>26</v>
      </c>
      <c r="J6" t="s">
        <v>26</v>
      </c>
    </row>
    <row r="7" spans="1:10" x14ac:dyDescent="0.3">
      <c r="A7" t="s">
        <v>27</v>
      </c>
      <c r="B7" t="s">
        <v>28</v>
      </c>
      <c r="C7" t="s">
        <v>29</v>
      </c>
      <c r="D7" t="s">
        <v>30</v>
      </c>
      <c r="E7" t="s">
        <v>25</v>
      </c>
      <c r="F7" s="61">
        <v>5.0901309881235699</v>
      </c>
      <c r="G7" s="61">
        <v>5.09600018370638</v>
      </c>
      <c r="H7" s="61">
        <v>5.1105916859681502</v>
      </c>
      <c r="I7" s="61">
        <v>5.1149795722260301</v>
      </c>
      <c r="J7" s="61">
        <v>4.9970444941159604</v>
      </c>
    </row>
    <row r="8" spans="1:10" x14ac:dyDescent="0.3">
      <c r="A8" t="s">
        <v>27</v>
      </c>
      <c r="B8" t="s">
        <v>31</v>
      </c>
      <c r="C8" t="s">
        <v>32</v>
      </c>
      <c r="D8" t="s">
        <v>30</v>
      </c>
      <c r="E8" t="s">
        <v>25</v>
      </c>
      <c r="F8" s="61">
        <v>2.1670911615551098</v>
      </c>
      <c r="G8" s="61">
        <v>0.49399515214226503</v>
      </c>
      <c r="H8" s="61">
        <v>0.165297612867288</v>
      </c>
      <c r="I8" s="61">
        <v>1.6038243216355601</v>
      </c>
      <c r="J8" s="61">
        <v>1.41727290322754</v>
      </c>
    </row>
    <row r="9" spans="1:10" x14ac:dyDescent="0.3">
      <c r="A9" t="s">
        <v>27</v>
      </c>
      <c r="B9" t="s">
        <v>33</v>
      </c>
      <c r="C9" t="s">
        <v>34</v>
      </c>
      <c r="D9" t="s">
        <v>30</v>
      </c>
      <c r="E9" t="s">
        <v>25</v>
      </c>
      <c r="F9" s="61">
        <v>19.8230379247758</v>
      </c>
      <c r="G9" s="61">
        <v>19.935137839575301</v>
      </c>
      <c r="H9" s="61">
        <v>19.909508880916601</v>
      </c>
      <c r="I9" s="61">
        <v>19.7016136217309</v>
      </c>
      <c r="J9" s="61">
        <v>19.541631469803001</v>
      </c>
    </row>
    <row r="10" spans="1:10" x14ac:dyDescent="0.3">
      <c r="A10" t="s">
        <v>27</v>
      </c>
      <c r="B10" t="s">
        <v>35</v>
      </c>
      <c r="C10" t="s">
        <v>36</v>
      </c>
      <c r="D10" t="s">
        <v>30</v>
      </c>
      <c r="E10" t="s">
        <v>25</v>
      </c>
      <c r="F10" s="61">
        <v>9.1902200900878501</v>
      </c>
      <c r="G10" s="61">
        <v>9.3574322466853008</v>
      </c>
      <c r="H10" s="61">
        <v>9.7522576167351396</v>
      </c>
      <c r="I10" s="61">
        <v>8.8131779340435905</v>
      </c>
      <c r="J10" s="61">
        <v>8.9260979487535295</v>
      </c>
    </row>
    <row r="11" spans="1:10" x14ac:dyDescent="0.3">
      <c r="A11" t="s">
        <v>27</v>
      </c>
      <c r="B11" t="s">
        <v>37</v>
      </c>
      <c r="C11" t="s">
        <v>38</v>
      </c>
      <c r="D11" t="s">
        <v>30</v>
      </c>
      <c r="E11" t="s">
        <v>25</v>
      </c>
      <c r="F11" s="61">
        <v>0</v>
      </c>
      <c r="G11" s="61">
        <v>0</v>
      </c>
      <c r="H11" s="61">
        <v>0</v>
      </c>
      <c r="I11" s="61">
        <v>0</v>
      </c>
      <c r="J11" s="61">
        <v>0</v>
      </c>
    </row>
    <row r="12" spans="1:10" x14ac:dyDescent="0.3">
      <c r="A12" t="s">
        <v>27</v>
      </c>
      <c r="B12" t="s">
        <v>39</v>
      </c>
      <c r="C12" t="s">
        <v>40</v>
      </c>
      <c r="D12" t="s">
        <v>30</v>
      </c>
      <c r="E12" t="s">
        <v>25</v>
      </c>
      <c r="F12" s="61">
        <v>0</v>
      </c>
      <c r="G12" s="61">
        <v>0</v>
      </c>
      <c r="H12" s="61">
        <v>0</v>
      </c>
      <c r="I12" s="61">
        <v>0</v>
      </c>
      <c r="J12" s="61">
        <v>0</v>
      </c>
    </row>
    <row r="13" spans="1:10" x14ac:dyDescent="0.3">
      <c r="A13" t="s">
        <v>27</v>
      </c>
      <c r="B13" t="s">
        <v>41</v>
      </c>
      <c r="C13" t="s">
        <v>42</v>
      </c>
      <c r="D13" t="s">
        <v>30</v>
      </c>
      <c r="E13" t="s">
        <v>25</v>
      </c>
      <c r="F13" s="61">
        <v>0</v>
      </c>
      <c r="G13" s="61">
        <v>0</v>
      </c>
      <c r="H13" s="61">
        <v>0</v>
      </c>
      <c r="I13" s="61">
        <v>0</v>
      </c>
      <c r="J13" s="61">
        <v>0</v>
      </c>
    </row>
    <row r="14" spans="1:10" x14ac:dyDescent="0.3">
      <c r="A14" t="s">
        <v>27</v>
      </c>
      <c r="B14" t="s">
        <v>43</v>
      </c>
      <c r="C14" t="s">
        <v>44</v>
      </c>
      <c r="D14" t="s">
        <v>30</v>
      </c>
      <c r="E14" t="s">
        <v>25</v>
      </c>
      <c r="F14" s="61">
        <v>0</v>
      </c>
      <c r="G14" s="61">
        <v>0</v>
      </c>
      <c r="H14" s="61">
        <v>0</v>
      </c>
      <c r="I14" s="61">
        <v>0</v>
      </c>
      <c r="J14" s="61">
        <v>0</v>
      </c>
    </row>
    <row r="15" spans="1:10" x14ac:dyDescent="0.3">
      <c r="A15" t="s">
        <v>27</v>
      </c>
      <c r="B15" t="s">
        <v>165</v>
      </c>
      <c r="C15" t="s">
        <v>166</v>
      </c>
      <c r="D15" t="s">
        <v>30</v>
      </c>
      <c r="E15" t="s">
        <v>25</v>
      </c>
      <c r="F15" s="61">
        <v>0.38616421291053199</v>
      </c>
      <c r="G15" s="61">
        <v>0.37844353007945503</v>
      </c>
      <c r="H15" s="61">
        <v>0.35717259566326498</v>
      </c>
      <c r="I15" s="61">
        <v>0.32912680786381698</v>
      </c>
      <c r="J15" s="61">
        <v>0.29528710702948602</v>
      </c>
    </row>
    <row r="16" spans="1:10" x14ac:dyDescent="0.3">
      <c r="A16" t="s">
        <v>27</v>
      </c>
      <c r="B16" t="s">
        <v>45</v>
      </c>
      <c r="C16" t="s">
        <v>46</v>
      </c>
      <c r="D16" t="s">
        <v>30</v>
      </c>
      <c r="E16" t="s">
        <v>25</v>
      </c>
      <c r="F16" s="61">
        <v>0</v>
      </c>
      <c r="G16" s="61">
        <v>0</v>
      </c>
      <c r="H16" s="61">
        <v>0</v>
      </c>
      <c r="I16" s="61">
        <v>0</v>
      </c>
      <c r="J16" s="61">
        <v>0</v>
      </c>
    </row>
    <row r="17" spans="1:10" x14ac:dyDescent="0.3">
      <c r="A17" t="s">
        <v>27</v>
      </c>
      <c r="B17" t="s">
        <v>167</v>
      </c>
      <c r="C17" t="s">
        <v>168</v>
      </c>
      <c r="D17" t="s">
        <v>30</v>
      </c>
      <c r="E17" t="s">
        <v>25</v>
      </c>
      <c r="F17" s="61">
        <v>0.78158578708946802</v>
      </c>
      <c r="G17" s="61">
        <v>0.73291896992054495</v>
      </c>
      <c r="H17" s="61">
        <v>0.70352177933673499</v>
      </c>
      <c r="I17" s="61">
        <v>0.68348284838618301</v>
      </c>
      <c r="J17" s="61">
        <v>0.67369206640801305</v>
      </c>
    </row>
    <row r="18" spans="1:10" x14ac:dyDescent="0.3">
      <c r="A18" t="s">
        <v>27</v>
      </c>
      <c r="B18" t="s">
        <v>47</v>
      </c>
      <c r="C18" t="s">
        <v>48</v>
      </c>
      <c r="D18" t="s">
        <v>30</v>
      </c>
      <c r="E18" t="s">
        <v>25</v>
      </c>
      <c r="F18" s="61">
        <v>0</v>
      </c>
      <c r="G18" s="61">
        <v>0</v>
      </c>
      <c r="H18" s="61">
        <v>0</v>
      </c>
      <c r="I18" s="61">
        <v>0</v>
      </c>
      <c r="J18" s="61">
        <v>0</v>
      </c>
    </row>
    <row r="19" spans="1:10" x14ac:dyDescent="0.3">
      <c r="A19" t="s">
        <v>27</v>
      </c>
      <c r="B19" t="s">
        <v>169</v>
      </c>
      <c r="C19" t="s">
        <v>170</v>
      </c>
      <c r="D19" t="s">
        <v>30</v>
      </c>
      <c r="E19" t="s">
        <v>25</v>
      </c>
      <c r="F19" s="61">
        <v>0</v>
      </c>
      <c r="G19" s="61">
        <v>0</v>
      </c>
      <c r="H19" s="61">
        <v>0</v>
      </c>
      <c r="I19" s="61">
        <v>0</v>
      </c>
      <c r="J19" s="61">
        <v>0</v>
      </c>
    </row>
    <row r="20" spans="1:10" x14ac:dyDescent="0.3">
      <c r="A20" t="s">
        <v>27</v>
      </c>
      <c r="B20" t="s">
        <v>49</v>
      </c>
      <c r="C20" t="s">
        <v>50</v>
      </c>
      <c r="D20" t="s">
        <v>30</v>
      </c>
      <c r="E20" t="s">
        <v>25</v>
      </c>
      <c r="F20" s="61">
        <v>0</v>
      </c>
      <c r="G20" s="61">
        <v>0</v>
      </c>
      <c r="H20" s="61">
        <v>0</v>
      </c>
      <c r="I20" s="61">
        <v>0</v>
      </c>
      <c r="J20" s="61">
        <v>0</v>
      </c>
    </row>
    <row r="21" spans="1:10" x14ac:dyDescent="0.3">
      <c r="A21" t="s">
        <v>27</v>
      </c>
      <c r="B21" t="s">
        <v>171</v>
      </c>
      <c r="C21" t="s">
        <v>172</v>
      </c>
      <c r="D21" t="s">
        <v>30</v>
      </c>
      <c r="E21" t="s">
        <v>25</v>
      </c>
      <c r="F21" s="61">
        <v>0</v>
      </c>
      <c r="G21" s="61">
        <v>0</v>
      </c>
      <c r="H21" s="61">
        <v>0</v>
      </c>
      <c r="I21" s="61">
        <v>0</v>
      </c>
      <c r="J21" s="61">
        <v>0</v>
      </c>
    </row>
    <row r="22" spans="1:10" x14ac:dyDescent="0.3">
      <c r="A22" t="s">
        <v>27</v>
      </c>
      <c r="B22" t="s">
        <v>51</v>
      </c>
      <c r="C22" t="s">
        <v>52</v>
      </c>
      <c r="D22" t="s">
        <v>30</v>
      </c>
      <c r="E22" t="s">
        <v>25</v>
      </c>
      <c r="F22" s="61">
        <v>0</v>
      </c>
      <c r="G22" s="61">
        <v>0</v>
      </c>
      <c r="H22" s="61">
        <v>0</v>
      </c>
      <c r="I22" s="61">
        <v>0</v>
      </c>
      <c r="J22" s="61">
        <v>0</v>
      </c>
    </row>
    <row r="23" spans="1:10" x14ac:dyDescent="0.3">
      <c r="A23" t="s">
        <v>27</v>
      </c>
      <c r="B23" t="s">
        <v>173</v>
      </c>
      <c r="C23" t="s">
        <v>174</v>
      </c>
      <c r="D23" t="s">
        <v>30</v>
      </c>
      <c r="E23" t="s">
        <v>25</v>
      </c>
      <c r="F23" s="61">
        <v>0</v>
      </c>
      <c r="G23" s="61">
        <v>0</v>
      </c>
      <c r="H23" s="61">
        <v>0</v>
      </c>
      <c r="I23" s="61">
        <v>0</v>
      </c>
      <c r="J23" s="61">
        <v>0</v>
      </c>
    </row>
    <row r="24" spans="1:10" x14ac:dyDescent="0.3">
      <c r="A24" t="s">
        <v>27</v>
      </c>
      <c r="B24" t="s">
        <v>53</v>
      </c>
      <c r="C24" t="s">
        <v>54</v>
      </c>
      <c r="D24" t="s">
        <v>30</v>
      </c>
      <c r="E24" t="s">
        <v>25</v>
      </c>
      <c r="F24" s="61">
        <v>0</v>
      </c>
      <c r="G24" s="61">
        <v>0</v>
      </c>
      <c r="H24" s="61">
        <v>0</v>
      </c>
      <c r="I24" s="61">
        <v>0</v>
      </c>
      <c r="J24" s="61">
        <v>0</v>
      </c>
    </row>
    <row r="25" spans="1:10" x14ac:dyDescent="0.3">
      <c r="A25" t="s">
        <v>27</v>
      </c>
      <c r="B25" t="s">
        <v>175</v>
      </c>
      <c r="C25" t="s">
        <v>176</v>
      </c>
      <c r="D25" t="s">
        <v>30</v>
      </c>
      <c r="E25" t="s">
        <v>25</v>
      </c>
      <c r="F25" s="61">
        <v>0</v>
      </c>
      <c r="G25" s="61">
        <v>0</v>
      </c>
      <c r="H25" s="61">
        <v>0</v>
      </c>
      <c r="I25" s="61">
        <v>0</v>
      </c>
      <c r="J25" s="61">
        <v>0</v>
      </c>
    </row>
    <row r="26" spans="1:10" x14ac:dyDescent="0.3">
      <c r="A26" t="s">
        <v>27</v>
      </c>
      <c r="B26" t="s">
        <v>55</v>
      </c>
      <c r="C26" t="s">
        <v>56</v>
      </c>
      <c r="D26" t="s">
        <v>30</v>
      </c>
      <c r="E26" t="s">
        <v>25</v>
      </c>
      <c r="F26" s="61">
        <v>0</v>
      </c>
      <c r="G26" s="61">
        <v>0</v>
      </c>
      <c r="H26" s="61">
        <v>0</v>
      </c>
      <c r="I26" s="61">
        <v>0</v>
      </c>
      <c r="J26" s="61">
        <v>0</v>
      </c>
    </row>
    <row r="27" spans="1:10" x14ac:dyDescent="0.3">
      <c r="A27" t="s">
        <v>27</v>
      </c>
      <c r="B27" t="s">
        <v>178</v>
      </c>
      <c r="C27" t="s">
        <v>151</v>
      </c>
      <c r="D27" t="s">
        <v>30</v>
      </c>
      <c r="E27" t="s">
        <v>25</v>
      </c>
      <c r="F27" s="61">
        <v>10.1293024968843</v>
      </c>
      <c r="G27" s="61">
        <v>6.1195127113625496</v>
      </c>
      <c r="H27" s="61">
        <v>7.1160841469201399</v>
      </c>
      <c r="I27" s="61">
        <v>17.642228910737401</v>
      </c>
      <c r="J27" s="61">
        <v>20.419372649882199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27"/>
  <sheetViews>
    <sheetView zoomScale="85" zoomScaleNormal="85" workbookViewId="0"/>
  </sheetViews>
  <sheetFormatPr defaultRowHeight="14" x14ac:dyDescent="0.3"/>
  <cols>
    <col min="1" max="4" width="1.33203125" customWidth="1"/>
    <col min="5" max="5" width="68.75" bestFit="1" customWidth="1"/>
    <col min="6" max="7" width="9.25" customWidth="1"/>
    <col min="8" max="8" width="3" customWidth="1"/>
  </cols>
  <sheetData>
    <row r="1" spans="4:13" ht="14.5" thickBot="1" x14ac:dyDescent="0.35"/>
    <row r="2" spans="4:13" ht="14.5" thickBot="1" x14ac:dyDescent="0.35">
      <c r="I2" s="13" t="s">
        <v>3</v>
      </c>
      <c r="J2" s="11" t="s">
        <v>4</v>
      </c>
      <c r="K2" s="12" t="s">
        <v>5</v>
      </c>
      <c r="L2" s="12" t="s">
        <v>6</v>
      </c>
      <c r="M2" s="12" t="s">
        <v>7</v>
      </c>
    </row>
    <row r="3" spans="4:13" ht="16.5" thickBot="1" x14ac:dyDescent="0.35">
      <c r="D3" s="41"/>
      <c r="E3" s="86" t="s">
        <v>57</v>
      </c>
      <c r="I3" s="58"/>
      <c r="J3" s="58"/>
      <c r="K3" s="58"/>
      <c r="L3" s="58"/>
      <c r="M3" s="58"/>
    </row>
    <row r="4" spans="4:13" x14ac:dyDescent="0.3">
      <c r="E4" s="59" t="str">
        <f>F_Inputs!C7</f>
        <v>WR - Total gross operational expenditure -real - including cost sharing</v>
      </c>
      <c r="G4" t="s">
        <v>30</v>
      </c>
      <c r="H4" s="59"/>
      <c r="I4" s="59">
        <f>F_Inputs!F7</f>
        <v>5.0901309881235699</v>
      </c>
      <c r="J4" s="59">
        <f>F_Inputs!G7</f>
        <v>5.09600018370638</v>
      </c>
      <c r="K4" s="59">
        <f>F_Inputs!H7</f>
        <v>5.1105916859681502</v>
      </c>
      <c r="L4" s="59">
        <f>F_Inputs!I7</f>
        <v>5.1149795722260301</v>
      </c>
      <c r="M4" s="59">
        <f>F_Inputs!J7</f>
        <v>4.9970444941159604</v>
      </c>
    </row>
    <row r="5" spans="4:13" x14ac:dyDescent="0.3">
      <c r="E5" s="59" t="str">
        <f xml:space="preserve"> F_Inputs!C21</f>
        <v>WR - Grants and contributions net of income offset - operational expenditure - price control - real</v>
      </c>
      <c r="G5" t="s">
        <v>30</v>
      </c>
      <c r="H5" s="59"/>
      <c r="I5" s="59">
        <f>F_Inputs!F21</f>
        <v>0</v>
      </c>
      <c r="J5" s="59">
        <f>F_Inputs!G21</f>
        <v>0</v>
      </c>
      <c r="K5" s="59">
        <f>F_Inputs!H21</f>
        <v>0</v>
      </c>
      <c r="L5" s="59">
        <f>F_Inputs!I21</f>
        <v>0</v>
      </c>
      <c r="M5" s="59">
        <f>F_Inputs!J21</f>
        <v>0</v>
      </c>
    </row>
    <row r="6" spans="4:13" x14ac:dyDescent="0.3">
      <c r="E6" s="59" t="str">
        <f>F_Inputs!C22</f>
        <v>WR - Grants and contributions - operational expenditure - non price control - real</v>
      </c>
      <c r="G6" t="s">
        <v>30</v>
      </c>
      <c r="H6" s="59"/>
      <c r="I6" s="59">
        <f>F_Inputs!F22</f>
        <v>0</v>
      </c>
      <c r="J6" s="59">
        <f>F_Inputs!G22</f>
        <v>0</v>
      </c>
      <c r="K6" s="59">
        <f>F_Inputs!H22</f>
        <v>0</v>
      </c>
      <c r="L6" s="59">
        <f>F_Inputs!I22</f>
        <v>0</v>
      </c>
      <c r="M6" s="59">
        <f>F_Inputs!J22</f>
        <v>0</v>
      </c>
    </row>
    <row r="7" spans="4:13" x14ac:dyDescent="0.3">
      <c r="E7" t="s">
        <v>58</v>
      </c>
      <c r="G7" t="s">
        <v>30</v>
      </c>
      <c r="I7" s="60">
        <f>I4 - SUM(I5:I6)</f>
        <v>5.0901309881235699</v>
      </c>
      <c r="J7" s="60">
        <f>J4 - SUM(J5:J6)</f>
        <v>5.09600018370638</v>
      </c>
      <c r="K7" s="60">
        <f>K4 - SUM(K5:K6)</f>
        <v>5.1105916859681502</v>
      </c>
      <c r="L7" s="60">
        <f>L4 - SUM(L5:L6)</f>
        <v>5.1149795722260301</v>
      </c>
      <c r="M7" s="60">
        <f>M4 - SUM(M5:M6)</f>
        <v>4.9970444941159604</v>
      </c>
    </row>
    <row r="9" spans="4:13" x14ac:dyDescent="0.3">
      <c r="E9" s="59" t="str">
        <f>F_Inputs!C8</f>
        <v>WR - Total gross capital expenditure - real (including g&amp;c) - including cost sharing</v>
      </c>
      <c r="G9" t="s">
        <v>30</v>
      </c>
      <c r="H9" s="59"/>
      <c r="I9" s="59">
        <f>F_Inputs!F8</f>
        <v>2.1670911615551098</v>
      </c>
      <c r="J9" s="59">
        <f>F_Inputs!G8</f>
        <v>0.49399515214226503</v>
      </c>
      <c r="K9" s="59">
        <f>F_Inputs!H8</f>
        <v>0.165297612867288</v>
      </c>
      <c r="L9" s="59">
        <f>F_Inputs!I8</f>
        <v>1.6038243216355601</v>
      </c>
      <c r="M9" s="59">
        <f>F_Inputs!J8</f>
        <v>1.41727290322754</v>
      </c>
    </row>
    <row r="10" spans="4:13" x14ac:dyDescent="0.3">
      <c r="E10" s="59" t="str">
        <f>F_Inputs!C19</f>
        <v>WR - Grants and contributions net of income offset - capital expenditure - price control - real</v>
      </c>
      <c r="G10" t="s">
        <v>30</v>
      </c>
      <c r="H10" s="59"/>
      <c r="I10" s="59">
        <f>F_Inputs!F19</f>
        <v>0</v>
      </c>
      <c r="J10" s="59">
        <f>F_Inputs!G19</f>
        <v>0</v>
      </c>
      <c r="K10" s="59">
        <f>F_Inputs!H19</f>
        <v>0</v>
      </c>
      <c r="L10" s="59">
        <f>F_Inputs!I19</f>
        <v>0</v>
      </c>
      <c r="M10" s="59">
        <f>F_Inputs!J19</f>
        <v>0</v>
      </c>
    </row>
    <row r="11" spans="4:13" x14ac:dyDescent="0.3">
      <c r="E11" s="59" t="str">
        <f>F_Inputs!C20</f>
        <v>WR - Grants and contributions - capital expenditure - non price control - real</v>
      </c>
      <c r="G11" t="s">
        <v>30</v>
      </c>
      <c r="H11" s="59"/>
      <c r="I11" s="59">
        <f>F_Inputs!F20</f>
        <v>0</v>
      </c>
      <c r="J11" s="59">
        <f>F_Inputs!G20</f>
        <v>0</v>
      </c>
      <c r="K11" s="59">
        <f>F_Inputs!H20</f>
        <v>0</v>
      </c>
      <c r="L11" s="59">
        <f>F_Inputs!I20</f>
        <v>0</v>
      </c>
      <c r="M11" s="59">
        <f>F_Inputs!J20</f>
        <v>0</v>
      </c>
    </row>
    <row r="12" spans="4:13" x14ac:dyDescent="0.3">
      <c r="E12" t="s">
        <v>59</v>
      </c>
      <c r="G12" t="s">
        <v>30</v>
      </c>
      <c r="I12" s="60">
        <f>I9 - SUM(I10:I11)</f>
        <v>2.1670911615551098</v>
      </c>
      <c r="J12" s="60">
        <f>J9 - SUM(J10:J11)</f>
        <v>0.49399515214226503</v>
      </c>
      <c r="K12" s="60">
        <f>K9 - SUM(K10:K11)</f>
        <v>0.165297612867288</v>
      </c>
      <c r="L12" s="60">
        <f>L9 - SUM(L10:L11)</f>
        <v>1.6038243216355601</v>
      </c>
      <c r="M12" s="60">
        <f>M9 - SUM(M10:M11)</f>
        <v>1.41727290322754</v>
      </c>
    </row>
    <row r="13" spans="4:13" ht="14.5" thickBot="1" x14ac:dyDescent="0.35"/>
    <row r="14" spans="4:13" ht="16.5" thickBot="1" x14ac:dyDescent="0.35">
      <c r="D14" s="41"/>
      <c r="E14" s="86" t="s">
        <v>60</v>
      </c>
    </row>
    <row r="15" spans="4:13" x14ac:dyDescent="0.3">
      <c r="E15" s="59" t="str">
        <f>F_Inputs!C9</f>
        <v>WN - Total gross operational expenditure -real - including cost sharing</v>
      </c>
      <c r="G15" t="s">
        <v>30</v>
      </c>
      <c r="H15" s="59"/>
      <c r="I15" s="59">
        <f>F_Inputs!F9</f>
        <v>19.8230379247758</v>
      </c>
      <c r="J15" s="59">
        <f>F_Inputs!G9</f>
        <v>19.935137839575301</v>
      </c>
      <c r="K15" s="59">
        <f>F_Inputs!H9</f>
        <v>19.909508880916601</v>
      </c>
      <c r="L15" s="59">
        <f>F_Inputs!I9</f>
        <v>19.7016136217309</v>
      </c>
      <c r="M15" s="59">
        <f>F_Inputs!J9</f>
        <v>19.541631469803001</v>
      </c>
    </row>
    <row r="16" spans="4:13" x14ac:dyDescent="0.3">
      <c r="E16" s="59" t="str">
        <f>F_Inputs!C17</f>
        <v>WN - Grants and contributions net of income offset - operational expenditure - price control - real</v>
      </c>
      <c r="G16" t="s">
        <v>30</v>
      </c>
      <c r="H16" s="59"/>
      <c r="I16" s="59">
        <f>F_Inputs!F17</f>
        <v>0.78158578708946802</v>
      </c>
      <c r="J16" s="59">
        <f>F_Inputs!G17</f>
        <v>0.73291896992054495</v>
      </c>
      <c r="K16" s="59">
        <f>F_Inputs!H17</f>
        <v>0.70352177933673499</v>
      </c>
      <c r="L16" s="59">
        <f>F_Inputs!I17</f>
        <v>0.68348284838618301</v>
      </c>
      <c r="M16" s="59">
        <f>F_Inputs!J17</f>
        <v>0.67369206640801305</v>
      </c>
    </row>
    <row r="17" spans="5:13" x14ac:dyDescent="0.3">
      <c r="E17" s="59" t="str">
        <f>F_Inputs!C18</f>
        <v>WN - Grants and contributions - operational expenditure - non price control - real</v>
      </c>
      <c r="G17" t="s">
        <v>30</v>
      </c>
      <c r="H17" s="59"/>
      <c r="I17" s="59">
        <f>F_Inputs!F18</f>
        <v>0</v>
      </c>
      <c r="J17" s="59">
        <f>F_Inputs!G18</f>
        <v>0</v>
      </c>
      <c r="K17" s="59">
        <f>F_Inputs!H18</f>
        <v>0</v>
      </c>
      <c r="L17" s="59">
        <f>F_Inputs!I18</f>
        <v>0</v>
      </c>
      <c r="M17" s="59">
        <f>F_Inputs!J18</f>
        <v>0</v>
      </c>
    </row>
    <row r="18" spans="5:13" x14ac:dyDescent="0.3">
      <c r="E18" t="s">
        <v>61</v>
      </c>
      <c r="G18" t="s">
        <v>30</v>
      </c>
      <c r="I18" s="60">
        <f>I15 - SUM(I16:I17)</f>
        <v>19.041452137686331</v>
      </c>
      <c r="J18" s="60">
        <f>J15 - SUM(J16:J17)</f>
        <v>19.202218869654757</v>
      </c>
      <c r="K18" s="60">
        <f>K15 - SUM(K16:K17)</f>
        <v>19.205987101579865</v>
      </c>
      <c r="L18" s="60">
        <f>L15 - SUM(L16:L17)</f>
        <v>19.018130773344716</v>
      </c>
      <c r="M18" s="60">
        <f>M15 - SUM(M16:M17)</f>
        <v>18.867939403394988</v>
      </c>
    </row>
    <row r="20" spans="5:13" x14ac:dyDescent="0.3">
      <c r="E20" s="59" t="str">
        <f>F_Inputs!C10</f>
        <v>WN - Total gross capital expenditure - real - including cost sharing</v>
      </c>
      <c r="G20" t="s">
        <v>30</v>
      </c>
      <c r="H20" s="59"/>
      <c r="I20" s="59">
        <f>F_Inputs!F10</f>
        <v>9.1902200900878501</v>
      </c>
      <c r="J20" s="59">
        <f>F_Inputs!G10</f>
        <v>9.3574322466853008</v>
      </c>
      <c r="K20" s="59">
        <f>F_Inputs!H10</f>
        <v>9.7522576167351396</v>
      </c>
      <c r="L20" s="59">
        <f>F_Inputs!I10</f>
        <v>8.8131779340435905</v>
      </c>
      <c r="M20" s="59">
        <f>F_Inputs!J10</f>
        <v>8.9260979487535295</v>
      </c>
    </row>
    <row r="21" spans="5:13" x14ac:dyDescent="0.3">
      <c r="E21" s="59" t="str">
        <f>F_Inputs!C15</f>
        <v>WN - Grants and contributions net of income offset - capital expenditure - price control - real</v>
      </c>
      <c r="G21" t="s">
        <v>30</v>
      </c>
      <c r="H21" s="59"/>
      <c r="I21" s="59">
        <f>F_Inputs!F15</f>
        <v>0.38616421291053199</v>
      </c>
      <c r="J21" s="59">
        <f>F_Inputs!G15</f>
        <v>0.37844353007945503</v>
      </c>
      <c r="K21" s="59">
        <f>F_Inputs!H15</f>
        <v>0.35717259566326498</v>
      </c>
      <c r="L21" s="59">
        <f>F_Inputs!I15</f>
        <v>0.32912680786381698</v>
      </c>
      <c r="M21" s="59">
        <f>F_Inputs!J15</f>
        <v>0.29528710702948602</v>
      </c>
    </row>
    <row r="22" spans="5:13" x14ac:dyDescent="0.3">
      <c r="E22" s="59" t="str">
        <f>F_Inputs!C16</f>
        <v>WN - Grants and contributions - capital expenditure - non price control - real</v>
      </c>
      <c r="G22" t="s">
        <v>30</v>
      </c>
      <c r="H22" s="59"/>
      <c r="I22" s="59">
        <f>F_Inputs!F16</f>
        <v>0</v>
      </c>
      <c r="J22" s="59">
        <f>F_Inputs!G16</f>
        <v>0</v>
      </c>
      <c r="K22" s="59">
        <f>F_Inputs!H16</f>
        <v>0</v>
      </c>
      <c r="L22" s="59">
        <f>F_Inputs!I16</f>
        <v>0</v>
      </c>
      <c r="M22" s="59">
        <f>F_Inputs!J16</f>
        <v>0</v>
      </c>
    </row>
    <row r="23" spans="5:13" x14ac:dyDescent="0.3">
      <c r="E23" t="s">
        <v>62</v>
      </c>
      <c r="G23" t="s">
        <v>30</v>
      </c>
      <c r="I23" s="60">
        <f>I20 - SUM(I21:I22)</f>
        <v>8.8040558771773174</v>
      </c>
      <c r="J23" s="60">
        <f>J20 - SUM(J21:J22)</f>
        <v>8.978988716605846</v>
      </c>
      <c r="K23" s="60">
        <f>K20 - SUM(K21:K22)</f>
        <v>9.3950850210718748</v>
      </c>
      <c r="L23" s="60">
        <f>L20 - SUM(L21:L22)</f>
        <v>8.4840511261797733</v>
      </c>
      <c r="M23" s="60">
        <f>M20 - SUM(M21:M22)</f>
        <v>8.6308108417240437</v>
      </c>
    </row>
    <row r="25" spans="5:13" ht="14.5" thickBot="1" x14ac:dyDescent="0.35"/>
    <row r="26" spans="5:13" ht="16.5" thickBot="1" x14ac:dyDescent="0.35">
      <c r="E26" s="86" t="s">
        <v>60</v>
      </c>
    </row>
    <row r="27" spans="5:13" x14ac:dyDescent="0.3">
      <c r="E27" t="s">
        <v>151</v>
      </c>
      <c r="G27" t="s">
        <v>30</v>
      </c>
      <c r="I27" s="59">
        <f>F_Inputs!F27</f>
        <v>10.1293024968843</v>
      </c>
      <c r="J27" s="59">
        <f>F_Inputs!G27</f>
        <v>6.1195127113625496</v>
      </c>
      <c r="K27" s="59">
        <f>F_Inputs!H27</f>
        <v>7.1160841469201399</v>
      </c>
      <c r="L27" s="59">
        <f>F_Inputs!I27</f>
        <v>17.642228910737401</v>
      </c>
      <c r="M27" s="59">
        <f>F_Inputs!J27</f>
        <v>20.419372649882199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5" zoomScaleNormal="85" workbookViewId="0"/>
  </sheetViews>
  <sheetFormatPr defaultRowHeight="14" x14ac:dyDescent="0.3"/>
  <cols>
    <col min="1" max="1" width="3" customWidth="1"/>
    <col min="2" max="2" width="68.58203125" customWidth="1"/>
    <col min="3" max="3" width="2" customWidth="1"/>
    <col min="4" max="8" width="9.75" customWidth="1"/>
    <col min="10" max="10" width="3.83203125" customWidth="1"/>
    <col min="11" max="11" width="1.75" customWidth="1"/>
    <col min="12" max="16" width="9.75" customWidth="1"/>
    <col min="18" max="18" width="2.33203125" customWidth="1"/>
  </cols>
  <sheetData>
    <row r="1" spans="1:18" x14ac:dyDescent="0.3">
      <c r="D1" s="41" t="s">
        <v>117</v>
      </c>
      <c r="L1" s="41" t="s">
        <v>163</v>
      </c>
    </row>
    <row r="2" spans="1:18" x14ac:dyDescent="0.3">
      <c r="D2" s="42">
        <v>2021</v>
      </c>
      <c r="E2" s="42">
        <v>2022</v>
      </c>
      <c r="F2" s="42">
        <v>2023</v>
      </c>
      <c r="G2" s="42">
        <v>2024</v>
      </c>
      <c r="H2" s="42">
        <v>2025</v>
      </c>
      <c r="I2" s="62"/>
      <c r="L2" s="42">
        <v>2021</v>
      </c>
      <c r="M2" s="42">
        <v>2022</v>
      </c>
      <c r="N2" s="42">
        <v>2023</v>
      </c>
      <c r="O2" s="42">
        <v>2024</v>
      </c>
      <c r="P2" s="42">
        <v>2025</v>
      </c>
      <c r="Q2" s="62"/>
      <c r="R2" s="43"/>
    </row>
    <row r="3" spans="1:18" x14ac:dyDescent="0.3">
      <c r="B3" s="44" t="s">
        <v>64</v>
      </c>
      <c r="C3" s="45"/>
      <c r="D3" s="46" t="s">
        <v>30</v>
      </c>
      <c r="E3" s="46" t="s">
        <v>30</v>
      </c>
      <c r="F3" s="46" t="s">
        <v>30</v>
      </c>
      <c r="G3" s="46" t="s">
        <v>30</v>
      </c>
      <c r="H3" s="46" t="s">
        <v>30</v>
      </c>
      <c r="I3" s="51" t="s">
        <v>65</v>
      </c>
      <c r="J3" s="47"/>
      <c r="K3" s="48"/>
      <c r="L3" s="46" t="s">
        <v>30</v>
      </c>
      <c r="M3" s="46" t="s">
        <v>30</v>
      </c>
      <c r="N3" s="46" t="s">
        <v>30</v>
      </c>
      <c r="O3" s="46" t="s">
        <v>30</v>
      </c>
      <c r="P3" s="46" t="s">
        <v>30</v>
      </c>
      <c r="Q3" s="51" t="s">
        <v>65</v>
      </c>
      <c r="R3" s="48"/>
    </row>
    <row r="4" spans="1:18" x14ac:dyDescent="0.3">
      <c r="A4" s="44"/>
      <c r="B4" s="49"/>
      <c r="C4" s="45"/>
      <c r="D4" s="51"/>
      <c r="E4" s="51"/>
      <c r="F4" s="51"/>
      <c r="G4" s="51"/>
      <c r="H4" s="51"/>
      <c r="I4" s="50"/>
      <c r="J4" s="47"/>
      <c r="K4" s="48"/>
      <c r="L4" s="51"/>
      <c r="M4" s="51"/>
      <c r="N4" s="51"/>
      <c r="O4" s="51"/>
      <c r="P4" s="51"/>
      <c r="Q4" s="50"/>
      <c r="R4" s="48"/>
    </row>
    <row r="5" spans="1:18" x14ac:dyDescent="0.3">
      <c r="A5" s="52"/>
      <c r="B5" s="50" t="s">
        <v>66</v>
      </c>
      <c r="C5" s="53"/>
      <c r="D5" s="55"/>
      <c r="E5" s="55"/>
      <c r="F5" s="55"/>
      <c r="G5" s="55"/>
      <c r="H5" s="55"/>
      <c r="I5" s="55"/>
      <c r="J5" s="164"/>
      <c r="K5" s="165"/>
      <c r="L5" s="55">
        <f>'Final determination totex'!I4</f>
        <v>5.0901309881235699</v>
      </c>
      <c r="M5" s="55">
        <f>'Final determination totex'!J4</f>
        <v>5.09600018370638</v>
      </c>
      <c r="N5" s="55">
        <f>'Final determination totex'!K4</f>
        <v>5.1105916859681502</v>
      </c>
      <c r="O5" s="55">
        <f>'Final determination totex'!L4</f>
        <v>5.1149795722260301</v>
      </c>
      <c r="P5" s="55">
        <f>'Final determination totex'!M4</f>
        <v>4.9970444941159604</v>
      </c>
      <c r="Q5" s="55"/>
      <c r="R5" s="54"/>
    </row>
    <row r="6" spans="1:18" x14ac:dyDescent="0.3">
      <c r="A6" s="52"/>
      <c r="B6" s="50" t="s">
        <v>63</v>
      </c>
      <c r="C6" s="53"/>
      <c r="D6" s="55"/>
      <c r="E6" s="55"/>
      <c r="F6" s="55"/>
      <c r="G6" s="55"/>
      <c r="H6" s="55"/>
      <c r="I6" s="55"/>
      <c r="J6" s="164"/>
      <c r="K6" s="165"/>
      <c r="L6" s="55">
        <f>'Final determination totex'!I9</f>
        <v>2.1670911615551098</v>
      </c>
      <c r="M6" s="55">
        <f>'Final determination totex'!J9</f>
        <v>0.49399515214226503</v>
      </c>
      <c r="N6" s="55">
        <f>'Final determination totex'!K9</f>
        <v>0.165297612867288</v>
      </c>
      <c r="O6" s="55">
        <f>'Final determination totex'!L9</f>
        <v>1.6038243216355601</v>
      </c>
      <c r="P6" s="55">
        <f>'Final determination totex'!M9</f>
        <v>1.41727290322754</v>
      </c>
      <c r="Q6" s="55"/>
      <c r="R6" s="54"/>
    </row>
    <row r="7" spans="1:18" x14ac:dyDescent="0.3">
      <c r="A7" s="52"/>
      <c r="B7" s="50" t="s">
        <v>67</v>
      </c>
      <c r="C7" s="53"/>
      <c r="D7" s="55"/>
      <c r="E7" s="55"/>
      <c r="F7" s="55"/>
      <c r="G7" s="55"/>
      <c r="H7" s="55"/>
      <c r="I7" s="55"/>
      <c r="J7" s="164"/>
      <c r="K7" s="165"/>
      <c r="L7" s="55">
        <f>'Final determination totex'!I10+'Final determination totex'!I11</f>
        <v>0</v>
      </c>
      <c r="M7" s="55">
        <f>'Final determination totex'!J10+'Final determination totex'!J11</f>
        <v>0</v>
      </c>
      <c r="N7" s="55">
        <f>'Final determination totex'!K10+'Final determination totex'!K11</f>
        <v>0</v>
      </c>
      <c r="O7" s="55">
        <f>'Final determination totex'!L10+'Final determination totex'!L11</f>
        <v>0</v>
      </c>
      <c r="P7" s="55">
        <f>'Final determination totex'!M10+'Final determination totex'!M11</f>
        <v>0</v>
      </c>
      <c r="Q7" s="55"/>
      <c r="R7" s="54"/>
    </row>
    <row r="8" spans="1:18" ht="14.5" thickBot="1" x14ac:dyDescent="0.35">
      <c r="A8" s="52"/>
      <c r="B8" s="56" t="s">
        <v>68</v>
      </c>
      <c r="C8" s="53"/>
      <c r="D8" s="55"/>
      <c r="E8" s="55"/>
      <c r="F8" s="55"/>
      <c r="G8" s="55"/>
      <c r="H8" s="55"/>
      <c r="I8" s="166"/>
      <c r="J8" s="164"/>
      <c r="K8" s="165"/>
      <c r="L8" s="55">
        <f>'Final determination totex'!I5+'Final determination totex'!I6</f>
        <v>0</v>
      </c>
      <c r="M8" s="55">
        <f>'Final determination totex'!J5+'Final determination totex'!J6</f>
        <v>0</v>
      </c>
      <c r="N8" s="55">
        <f>'Final determination totex'!K5+'Final determination totex'!K6</f>
        <v>0</v>
      </c>
      <c r="O8" s="55">
        <f>'Final determination totex'!L5+'Final determination totex'!L6</f>
        <v>0</v>
      </c>
      <c r="P8" s="55">
        <f>'Final determination totex'!M5+'Final determination totex'!M6</f>
        <v>0</v>
      </c>
      <c r="Q8" s="166"/>
      <c r="R8" s="54"/>
    </row>
    <row r="9" spans="1:18" x14ac:dyDescent="0.3">
      <c r="A9" s="52"/>
      <c r="B9" s="56" t="s">
        <v>69</v>
      </c>
      <c r="C9" s="53"/>
      <c r="D9" s="87">
        <v>6.4643829999999998</v>
      </c>
      <c r="E9" s="87">
        <v>5.783938</v>
      </c>
      <c r="F9" s="87">
        <v>5.9136329999999999</v>
      </c>
      <c r="G9" s="87">
        <v>7.4189540000000003</v>
      </c>
      <c r="H9" s="87">
        <v>7.6548540000000003</v>
      </c>
      <c r="I9" s="167">
        <v>33.235762000000001</v>
      </c>
      <c r="J9" s="164"/>
      <c r="K9" s="165"/>
      <c r="L9" s="161">
        <f>SUM(L5:L6)-SUM(L7:L8)</f>
        <v>7.2572221496786797</v>
      </c>
      <c r="M9" s="161">
        <f>SUM(M5:M6)-SUM(M7:M8)</f>
        <v>5.5899953358486449</v>
      </c>
      <c r="N9" s="161">
        <f>SUM(N5:N6)-SUM(N7:N8)</f>
        <v>5.2758892988354384</v>
      </c>
      <c r="O9" s="161">
        <f>SUM(O5:O6)-SUM(O7:O8)</f>
        <v>6.7188038938615904</v>
      </c>
      <c r="P9" s="161">
        <f>SUM(P5:P6)-SUM(P7:P8)</f>
        <v>6.4143173973435008</v>
      </c>
      <c r="Q9" s="167">
        <f>SUM(L9:P9)</f>
        <v>31.256228075567854</v>
      </c>
      <c r="R9" s="54"/>
    </row>
    <row r="10" spans="1:18" x14ac:dyDescent="0.3">
      <c r="A10" s="52"/>
      <c r="B10" s="56" t="s">
        <v>70</v>
      </c>
      <c r="C10" s="53"/>
      <c r="D10" s="87">
        <v>4.4279999999999999</v>
      </c>
      <c r="E10" s="87">
        <v>4.5119999999999996</v>
      </c>
      <c r="F10" s="87">
        <v>4.5460000000000003</v>
      </c>
      <c r="G10" s="87">
        <v>4.4820000000000002</v>
      </c>
      <c r="H10" s="87">
        <v>4.3879999999999999</v>
      </c>
      <c r="I10" s="168">
        <v>22.356000000000002</v>
      </c>
      <c r="J10" s="164"/>
      <c r="K10" s="165"/>
      <c r="L10" s="161">
        <f>L5-L8</f>
        <v>5.0901309881235699</v>
      </c>
      <c r="M10" s="161">
        <f>M5-M8</f>
        <v>5.09600018370638</v>
      </c>
      <c r="N10" s="161">
        <f>N5-N8</f>
        <v>5.1105916859681502</v>
      </c>
      <c r="O10" s="161">
        <f>O5-O8</f>
        <v>5.1149795722260301</v>
      </c>
      <c r="P10" s="161">
        <f>P5-P8</f>
        <v>4.9970444941159604</v>
      </c>
      <c r="Q10" s="168">
        <f t="shared" ref="Q10:Q11" si="0">SUM(L10:P10)</f>
        <v>25.40874692414009</v>
      </c>
      <c r="R10" s="54"/>
    </row>
    <row r="11" spans="1:18" ht="14.5" thickBot="1" x14ac:dyDescent="0.35">
      <c r="A11" s="52"/>
      <c r="B11" s="56" t="s">
        <v>71</v>
      </c>
      <c r="C11" s="53"/>
      <c r="D11" s="161">
        <v>2.0363829999999998</v>
      </c>
      <c r="E11" s="161">
        <v>1.2719380000000005</v>
      </c>
      <c r="F11" s="161">
        <v>1.3676329999999997</v>
      </c>
      <c r="G11" s="161">
        <v>2.9369540000000001</v>
      </c>
      <c r="H11" s="161">
        <v>3.2668540000000004</v>
      </c>
      <c r="I11" s="169">
        <v>10.879761999999999</v>
      </c>
      <c r="J11" s="164"/>
      <c r="K11" s="165"/>
      <c r="L11" s="161">
        <f>L9-L10</f>
        <v>2.1670911615551098</v>
      </c>
      <c r="M11" s="161">
        <f t="shared" ref="M11:P11" si="1">M9-M10</f>
        <v>0.49399515214226497</v>
      </c>
      <c r="N11" s="161">
        <f t="shared" si="1"/>
        <v>0.16529761286728828</v>
      </c>
      <c r="O11" s="161">
        <f t="shared" si="1"/>
        <v>1.6038243216355603</v>
      </c>
      <c r="P11" s="161">
        <f t="shared" si="1"/>
        <v>1.4172729032275404</v>
      </c>
      <c r="Q11" s="169">
        <f t="shared" si="0"/>
        <v>5.8474811514277638</v>
      </c>
      <c r="R11" s="54"/>
    </row>
    <row r="12" spans="1:18" x14ac:dyDescent="0.3">
      <c r="A12" s="52"/>
      <c r="B12" s="56"/>
      <c r="C12" s="53"/>
      <c r="D12" s="170"/>
      <c r="E12" s="170"/>
      <c r="F12" s="170"/>
      <c r="G12" s="170"/>
      <c r="H12" s="170"/>
      <c r="I12" s="161"/>
      <c r="J12" s="164"/>
      <c r="K12" s="165"/>
      <c r="L12" s="170"/>
      <c r="M12" s="170"/>
      <c r="N12" s="170"/>
      <c r="O12" s="170"/>
      <c r="P12" s="170"/>
      <c r="Q12" s="161"/>
      <c r="R12" s="54"/>
    </row>
    <row r="13" spans="1:18" x14ac:dyDescent="0.3">
      <c r="B13" s="44" t="s">
        <v>72</v>
      </c>
      <c r="C13" s="45"/>
      <c r="D13" s="88"/>
      <c r="E13" s="88"/>
      <c r="F13" s="88"/>
      <c r="G13" s="88"/>
      <c r="H13" s="88"/>
      <c r="I13" s="57"/>
      <c r="J13" s="171"/>
      <c r="K13" s="172"/>
      <c r="L13" s="88"/>
      <c r="M13" s="88"/>
      <c r="N13" s="88"/>
      <c r="O13" s="88"/>
      <c r="P13" s="88"/>
      <c r="Q13" s="57"/>
      <c r="R13" s="54"/>
    </row>
    <row r="14" spans="1:18" x14ac:dyDescent="0.3">
      <c r="A14" s="52"/>
      <c r="B14" s="50" t="s">
        <v>73</v>
      </c>
      <c r="C14" s="53"/>
      <c r="D14" s="89"/>
      <c r="E14" s="89"/>
      <c r="F14" s="89"/>
      <c r="G14" s="89"/>
      <c r="H14" s="89"/>
      <c r="I14" s="55"/>
      <c r="J14" s="164"/>
      <c r="K14" s="165"/>
      <c r="L14" s="55">
        <f>'Final determination totex'!I15</f>
        <v>19.8230379247758</v>
      </c>
      <c r="M14" s="55">
        <f>'Final determination totex'!J15</f>
        <v>19.935137839575301</v>
      </c>
      <c r="N14" s="55">
        <f>'Final determination totex'!K15</f>
        <v>19.909508880916601</v>
      </c>
      <c r="O14" s="55">
        <f>'Final determination totex'!L15</f>
        <v>19.7016136217309</v>
      </c>
      <c r="P14" s="55">
        <f>'Final determination totex'!M15</f>
        <v>19.541631469803001</v>
      </c>
      <c r="Q14" s="55"/>
      <c r="R14" s="54"/>
    </row>
    <row r="15" spans="1:18" x14ac:dyDescent="0.3">
      <c r="A15" s="52"/>
      <c r="B15" s="50" t="s">
        <v>74</v>
      </c>
      <c r="C15" s="53"/>
      <c r="D15" s="89"/>
      <c r="E15" s="89"/>
      <c r="F15" s="89"/>
      <c r="G15" s="89"/>
      <c r="H15" s="89"/>
      <c r="I15" s="55"/>
      <c r="J15" s="164"/>
      <c r="K15" s="165"/>
      <c r="L15" s="55">
        <f>'Final determination totex'!I20</f>
        <v>9.1902200900878501</v>
      </c>
      <c r="M15" s="55">
        <f>'Final determination totex'!J20</f>
        <v>9.3574322466853008</v>
      </c>
      <c r="N15" s="55">
        <f>'Final determination totex'!K20</f>
        <v>9.7522576167351396</v>
      </c>
      <c r="O15" s="55">
        <f>'Final determination totex'!L20</f>
        <v>8.8131779340435905</v>
      </c>
      <c r="P15" s="55">
        <f>'Final determination totex'!M20</f>
        <v>8.9260979487535295</v>
      </c>
      <c r="Q15" s="55"/>
      <c r="R15" s="54"/>
    </row>
    <row r="16" spans="1:18" x14ac:dyDescent="0.3">
      <c r="A16" s="52"/>
      <c r="B16" s="50" t="s">
        <v>75</v>
      </c>
      <c r="C16" s="53"/>
      <c r="D16" s="89"/>
      <c r="E16" s="89"/>
      <c r="F16" s="89"/>
      <c r="G16" s="89"/>
      <c r="H16" s="89"/>
      <c r="I16" s="55"/>
      <c r="J16" s="164"/>
      <c r="K16" s="165"/>
      <c r="L16" s="55">
        <f>'Final determination totex'!I21+'Final determination totex'!I22</f>
        <v>0.38616421291053199</v>
      </c>
      <c r="M16" s="55">
        <f>'Final determination totex'!J21+'Final determination totex'!J22</f>
        <v>0.37844353007945503</v>
      </c>
      <c r="N16" s="55">
        <f>'Final determination totex'!K21+'Final determination totex'!K22</f>
        <v>0.35717259566326498</v>
      </c>
      <c r="O16" s="55">
        <f>'Final determination totex'!L21+'Final determination totex'!L22</f>
        <v>0.32912680786381698</v>
      </c>
      <c r="P16" s="55">
        <f>'Final determination totex'!M21+'Final determination totex'!M22</f>
        <v>0.29528710702948602</v>
      </c>
      <c r="Q16" s="55"/>
      <c r="R16" s="54"/>
    </row>
    <row r="17" spans="1:18" ht="14.5" thickBot="1" x14ac:dyDescent="0.35">
      <c r="A17" s="52"/>
      <c r="B17" s="50" t="s">
        <v>76</v>
      </c>
      <c r="C17" s="53"/>
      <c r="D17" s="89"/>
      <c r="E17" s="89"/>
      <c r="F17" s="89"/>
      <c r="G17" s="89"/>
      <c r="H17" s="89"/>
      <c r="I17" s="166"/>
      <c r="J17" s="164"/>
      <c r="K17" s="165"/>
      <c r="L17" s="55">
        <f>'Final determination totex'!I16+'Final determination totex'!I17</f>
        <v>0.78158578708946802</v>
      </c>
      <c r="M17" s="55">
        <f>'Final determination totex'!J16+'Final determination totex'!J17</f>
        <v>0.73291896992054495</v>
      </c>
      <c r="N17" s="55">
        <f>'Final determination totex'!K16+'Final determination totex'!K17</f>
        <v>0.70352177933673499</v>
      </c>
      <c r="O17" s="55">
        <f>'Final determination totex'!L16+'Final determination totex'!L17</f>
        <v>0.68348284838618301</v>
      </c>
      <c r="P17" s="55">
        <f>'Final determination totex'!M16+'Final determination totex'!M17</f>
        <v>0.67369206640801305</v>
      </c>
      <c r="Q17" s="166"/>
      <c r="R17" s="54"/>
    </row>
    <row r="18" spans="1:18" x14ac:dyDescent="0.3">
      <c r="A18" s="52"/>
      <c r="B18" s="56" t="s">
        <v>69</v>
      </c>
      <c r="C18" s="53"/>
      <c r="D18" s="161">
        <v>27.426629999999999</v>
      </c>
      <c r="E18" s="161">
        <v>26.90119</v>
      </c>
      <c r="F18" s="161">
        <v>26.791309999999999</v>
      </c>
      <c r="G18" s="161">
        <v>26.555060000000001</v>
      </c>
      <c r="H18" s="161">
        <v>26.14189</v>
      </c>
      <c r="I18" s="167">
        <v>133.81608</v>
      </c>
      <c r="J18" s="164"/>
      <c r="K18" s="165"/>
      <c r="L18" s="161">
        <f>SUM(L14:L15)-SUM(L16:L17)</f>
        <v>27.84550801486365</v>
      </c>
      <c r="M18" s="161">
        <f>SUM(M14:M15)-SUM(M16:M17)</f>
        <v>28.181207586260605</v>
      </c>
      <c r="N18" s="161">
        <f>SUM(N14:N15)-SUM(N16:N17)</f>
        <v>28.60107212265174</v>
      </c>
      <c r="O18" s="161">
        <f>SUM(O14:O15)-SUM(O16:O17)</f>
        <v>27.502181899524491</v>
      </c>
      <c r="P18" s="161">
        <f>SUM(P14:P15)-SUM(P16:P17)</f>
        <v>27.49875024511903</v>
      </c>
      <c r="Q18" s="167">
        <f>SUM(L18:P18)</f>
        <v>139.62871986841952</v>
      </c>
      <c r="R18" s="54"/>
    </row>
    <row r="19" spans="1:18" x14ac:dyDescent="0.3">
      <c r="A19" s="52"/>
      <c r="B19" s="56" t="s">
        <v>70</v>
      </c>
      <c r="C19" s="53"/>
      <c r="D19" s="161">
        <v>17.024000000000001</v>
      </c>
      <c r="E19" s="161">
        <v>17.126000000000001</v>
      </c>
      <c r="F19" s="161">
        <v>17.073</v>
      </c>
      <c r="G19" s="161">
        <v>16.931999999999999</v>
      </c>
      <c r="H19" s="161">
        <v>16.757999999999999</v>
      </c>
      <c r="I19" s="168">
        <v>84.912999999999997</v>
      </c>
      <c r="J19" s="164"/>
      <c r="K19" s="165"/>
      <c r="L19" s="161">
        <f>L14-L17</f>
        <v>19.041452137686331</v>
      </c>
      <c r="M19" s="161">
        <f>M14-M17</f>
        <v>19.202218869654757</v>
      </c>
      <c r="N19" s="161">
        <f>N14-N17</f>
        <v>19.205987101579865</v>
      </c>
      <c r="O19" s="161">
        <f>O14-O17</f>
        <v>19.018130773344716</v>
      </c>
      <c r="P19" s="161">
        <f>P14-P17</f>
        <v>18.867939403394988</v>
      </c>
      <c r="Q19" s="168">
        <f t="shared" ref="Q19:Q20" si="2">SUM(L19:P19)</f>
        <v>95.33572828566065</v>
      </c>
      <c r="R19" s="54"/>
    </row>
    <row r="20" spans="1:18" ht="14.5" thickBot="1" x14ac:dyDescent="0.35">
      <c r="A20" s="52"/>
      <c r="B20" s="56" t="s">
        <v>71</v>
      </c>
      <c r="C20" s="53"/>
      <c r="D20" s="161">
        <v>10.402629999999998</v>
      </c>
      <c r="E20" s="161">
        <v>9.7751899999999985</v>
      </c>
      <c r="F20" s="161">
        <v>9.7183099999999989</v>
      </c>
      <c r="G20" s="161">
        <v>9.6230600000000024</v>
      </c>
      <c r="H20" s="161">
        <v>9.383890000000001</v>
      </c>
      <c r="I20" s="169">
        <v>48.903079999999996</v>
      </c>
      <c r="J20" s="164"/>
      <c r="K20" s="165"/>
      <c r="L20" s="161">
        <f>L18-L19</f>
        <v>8.8040558771773192</v>
      </c>
      <c r="M20" s="161">
        <f t="shared" ref="M20:P20" si="3">M18-M19</f>
        <v>8.9789887166058477</v>
      </c>
      <c r="N20" s="161">
        <f t="shared" si="3"/>
        <v>9.3950850210718748</v>
      </c>
      <c r="O20" s="161">
        <f t="shared" si="3"/>
        <v>8.4840511261797751</v>
      </c>
      <c r="P20" s="161">
        <f t="shared" si="3"/>
        <v>8.6308108417240419</v>
      </c>
      <c r="Q20" s="169">
        <f t="shared" si="2"/>
        <v>44.292991582758859</v>
      </c>
      <c r="R20" s="54"/>
    </row>
    <row r="21" spans="1:18" ht="14.5" thickBot="1" x14ac:dyDescent="0.35">
      <c r="A21" s="174"/>
      <c r="B21" s="175"/>
      <c r="C21" s="176"/>
      <c r="D21" s="180"/>
      <c r="E21" s="180"/>
      <c r="F21" s="180"/>
      <c r="G21" s="180"/>
      <c r="H21" s="180"/>
      <c r="I21" s="177"/>
      <c r="J21" s="178"/>
      <c r="K21" s="179"/>
      <c r="L21" s="180"/>
      <c r="M21" s="180"/>
      <c r="N21" s="180"/>
      <c r="O21" s="180"/>
      <c r="P21" s="180"/>
      <c r="Q21" s="177"/>
      <c r="R21" s="181"/>
    </row>
    <row r="22" spans="1:18" x14ac:dyDescent="0.3">
      <c r="C22" s="53"/>
      <c r="D22" s="160"/>
      <c r="E22" s="160"/>
      <c r="F22" s="160"/>
      <c r="G22" s="160"/>
      <c r="H22" s="160"/>
      <c r="I22" s="160"/>
      <c r="J22" s="160"/>
      <c r="K22" s="173"/>
      <c r="L22" s="160"/>
      <c r="M22" s="160"/>
      <c r="N22" s="160"/>
      <c r="O22" s="160"/>
      <c r="P22" s="160"/>
      <c r="Q22" s="160"/>
      <c r="R22" s="54"/>
    </row>
    <row r="23" spans="1:18" x14ac:dyDescent="0.3">
      <c r="B23" s="44" t="s">
        <v>133</v>
      </c>
      <c r="C23" s="53"/>
      <c r="D23" s="160"/>
      <c r="E23" s="160"/>
      <c r="F23" s="160"/>
      <c r="G23" s="160"/>
      <c r="H23" s="160"/>
      <c r="I23" s="160"/>
      <c r="J23" s="160"/>
      <c r="K23" s="173"/>
      <c r="L23" s="160"/>
      <c r="M23" s="160"/>
      <c r="N23" s="160"/>
      <c r="O23" s="160"/>
      <c r="P23" s="160"/>
      <c r="Q23" s="160"/>
      <c r="R23" s="54"/>
    </row>
    <row r="24" spans="1:18" ht="14.5" thickBot="1" x14ac:dyDescent="0.35">
      <c r="C24" s="53"/>
      <c r="D24" s="160"/>
      <c r="E24" s="160"/>
      <c r="F24" s="160"/>
      <c r="G24" s="160"/>
      <c r="H24" s="160"/>
      <c r="I24" s="160"/>
      <c r="J24" s="160"/>
      <c r="K24" s="173"/>
      <c r="L24" s="160"/>
      <c r="M24" s="160"/>
      <c r="N24" s="160"/>
      <c r="O24" s="160"/>
      <c r="P24" s="160"/>
      <c r="Q24" s="160"/>
      <c r="R24" s="54"/>
    </row>
    <row r="25" spans="1:18" x14ac:dyDescent="0.3">
      <c r="B25" s="56" t="s">
        <v>69</v>
      </c>
      <c r="C25" s="53"/>
      <c r="D25" s="161">
        <v>9.6780000000000008</v>
      </c>
      <c r="E25" s="161">
        <v>5.8470000000000004</v>
      </c>
      <c r="F25" s="161">
        <v>6.7990000000000004</v>
      </c>
      <c r="G25" s="161">
        <v>16.904</v>
      </c>
      <c r="H25" s="161">
        <v>19.597999999999999</v>
      </c>
      <c r="I25" s="167">
        <v>58.826000000000001</v>
      </c>
      <c r="J25" s="160"/>
      <c r="K25" s="173"/>
      <c r="L25" s="161">
        <f>'Final determination totex'!I27</f>
        <v>10.1293024968843</v>
      </c>
      <c r="M25" s="161">
        <f>'Final determination totex'!J27</f>
        <v>6.1195127113625496</v>
      </c>
      <c r="N25" s="161">
        <f>'Final determination totex'!K27</f>
        <v>7.1160841469201399</v>
      </c>
      <c r="O25" s="161">
        <f>'Final determination totex'!L27</f>
        <v>17.642228910737401</v>
      </c>
      <c r="P25" s="161">
        <f>'Final determination totex'!M27</f>
        <v>20.419372649882199</v>
      </c>
      <c r="Q25" s="167">
        <f>SUM(L25:P25)</f>
        <v>61.42650091578659</v>
      </c>
      <c r="R25" s="54"/>
    </row>
    <row r="26" spans="1:18" x14ac:dyDescent="0.3">
      <c r="B26" s="56" t="s">
        <v>70</v>
      </c>
      <c r="C26" s="53"/>
      <c r="D26" s="161">
        <v>0</v>
      </c>
      <c r="E26" s="161">
        <v>0</v>
      </c>
      <c r="F26" s="161">
        <v>0</v>
      </c>
      <c r="G26" s="161">
        <v>0</v>
      </c>
      <c r="H26" s="161">
        <v>0</v>
      </c>
      <c r="I26" s="168">
        <v>0</v>
      </c>
      <c r="J26" s="160"/>
      <c r="K26" s="173"/>
      <c r="L26" s="161">
        <v>0</v>
      </c>
      <c r="M26" s="161">
        <v>0</v>
      </c>
      <c r="N26" s="161">
        <v>0</v>
      </c>
      <c r="O26" s="161">
        <v>0</v>
      </c>
      <c r="P26" s="161">
        <v>0</v>
      </c>
      <c r="Q26" s="168">
        <f t="shared" ref="Q26:Q27" si="4">SUM(L26:P26)</f>
        <v>0</v>
      </c>
      <c r="R26" s="54"/>
    </row>
    <row r="27" spans="1:18" ht="14.5" thickBot="1" x14ac:dyDescent="0.35">
      <c r="B27" s="56" t="s">
        <v>71</v>
      </c>
      <c r="C27" s="53"/>
      <c r="D27" s="161">
        <v>9.6780000000000008</v>
      </c>
      <c r="E27" s="161">
        <v>5.8470000000000004</v>
      </c>
      <c r="F27" s="161">
        <v>6.7990000000000004</v>
      </c>
      <c r="G27" s="161">
        <v>16.904</v>
      </c>
      <c r="H27" s="161">
        <v>19.597999999999999</v>
      </c>
      <c r="I27" s="169">
        <v>58.826000000000001</v>
      </c>
      <c r="J27" s="160"/>
      <c r="K27" s="173"/>
      <c r="L27" s="161">
        <f>L25-L26</f>
        <v>10.1293024968843</v>
      </c>
      <c r="M27" s="161">
        <f t="shared" ref="M27:P27" si="5">M25-M26</f>
        <v>6.1195127113625496</v>
      </c>
      <c r="N27" s="161">
        <f t="shared" si="5"/>
        <v>7.1160841469201399</v>
      </c>
      <c r="O27" s="161">
        <f t="shared" si="5"/>
        <v>17.642228910737401</v>
      </c>
      <c r="P27" s="161">
        <f t="shared" si="5"/>
        <v>20.419372649882199</v>
      </c>
      <c r="Q27" s="169">
        <f t="shared" si="4"/>
        <v>61.42650091578659</v>
      </c>
      <c r="R27" s="54"/>
    </row>
    <row r="28" spans="1:18" x14ac:dyDescent="0.3">
      <c r="C28" s="53"/>
      <c r="K28" s="53"/>
      <c r="R28" s="5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heetViews>
  <sheetFormatPr defaultColWidth="0" defaultRowHeight="14" x14ac:dyDescent="0.3"/>
  <cols>
    <col min="1" max="1" width="27.58203125" bestFit="1" customWidth="1"/>
    <col min="2" max="7" width="9" style="19" customWidth="1"/>
    <col min="8" max="8" width="3.25" customWidth="1"/>
    <col min="9" max="18" width="9" customWidth="1"/>
    <col min="19" max="16384" width="9" hidden="1"/>
  </cols>
  <sheetData>
    <row r="1" spans="1:15" s="1" customFormat="1" ht="20" x14ac:dyDescent="0.3">
      <c r="A1" s="8" t="s">
        <v>0</v>
      </c>
      <c r="B1" s="186" t="s">
        <v>97</v>
      </c>
      <c r="C1" s="185"/>
      <c r="D1" s="185"/>
      <c r="E1" s="185"/>
      <c r="F1" s="185"/>
      <c r="G1" s="185"/>
      <c r="I1" s="186" t="s">
        <v>157</v>
      </c>
      <c r="J1" s="185"/>
      <c r="K1" s="185"/>
      <c r="L1" s="185"/>
      <c r="M1" s="185"/>
      <c r="N1" s="185"/>
    </row>
    <row r="2" spans="1:15" s="1" customFormat="1" ht="14.5" thickBot="1" x14ac:dyDescent="0.35">
      <c r="A2" s="9"/>
      <c r="B2" s="10"/>
      <c r="C2" s="10"/>
      <c r="D2" s="10"/>
      <c r="E2" s="10"/>
      <c r="F2" s="10"/>
      <c r="G2" s="10"/>
      <c r="I2" s="10"/>
      <c r="J2" s="10"/>
      <c r="K2" s="10"/>
      <c r="L2" s="10"/>
      <c r="M2" s="10"/>
      <c r="N2" s="10"/>
    </row>
    <row r="3" spans="1:15" s="1" customFormat="1" ht="14.5" thickBot="1" x14ac:dyDescent="0.35">
      <c r="A3" s="21"/>
      <c r="B3" s="12" t="s">
        <v>3</v>
      </c>
      <c r="C3" s="12" t="s">
        <v>4</v>
      </c>
      <c r="D3" s="12" t="s">
        <v>5</v>
      </c>
      <c r="E3" s="12" t="s">
        <v>6</v>
      </c>
      <c r="F3" s="13" t="s">
        <v>7</v>
      </c>
      <c r="G3" s="13" t="s">
        <v>65</v>
      </c>
      <c r="I3" s="12" t="s">
        <v>3</v>
      </c>
      <c r="J3" s="12" t="s">
        <v>4</v>
      </c>
      <c r="K3" s="12" t="s">
        <v>5</v>
      </c>
      <c r="L3" s="12" t="s">
        <v>6</v>
      </c>
      <c r="M3" s="13" t="s">
        <v>7</v>
      </c>
      <c r="N3" s="13" t="s">
        <v>65</v>
      </c>
    </row>
    <row r="4" spans="1:15" s="1" customFormat="1" ht="14.5" thickBot="1" x14ac:dyDescent="0.35">
      <c r="A4" s="9"/>
      <c r="B4" s="10"/>
      <c r="C4" s="10"/>
      <c r="D4" s="10"/>
      <c r="E4" s="10"/>
      <c r="F4" s="10"/>
      <c r="G4" s="10"/>
      <c r="I4" s="10"/>
      <c r="J4" s="10"/>
      <c r="K4" s="10"/>
      <c r="L4" s="10"/>
      <c r="M4" s="10"/>
      <c r="N4" s="10"/>
    </row>
    <row r="5" spans="1:15" s="1" customFormat="1" ht="14.5" thickBot="1" x14ac:dyDescent="0.35">
      <c r="A5" s="22" t="s">
        <v>77</v>
      </c>
      <c r="B5" s="10"/>
      <c r="C5" s="10"/>
      <c r="D5" s="10"/>
      <c r="E5" s="10"/>
      <c r="F5" s="10"/>
      <c r="G5" s="10"/>
      <c r="I5" s="10"/>
      <c r="J5" s="10"/>
      <c r="K5" s="10"/>
      <c r="L5" s="10"/>
      <c r="M5" s="10"/>
      <c r="N5" s="10"/>
      <c r="O5" s="183"/>
    </row>
    <row r="6" spans="1:15" s="1" customFormat="1" ht="14.5" thickBot="1" x14ac:dyDescent="0.35">
      <c r="A6" s="23" t="s">
        <v>78</v>
      </c>
      <c r="B6" s="24">
        <f>Calculation!D10</f>
        <v>4.4279999999999999</v>
      </c>
      <c r="C6" s="24">
        <f>Calculation!E10</f>
        <v>4.5119999999999996</v>
      </c>
      <c r="D6" s="24">
        <f>Calculation!F10</f>
        <v>4.5460000000000003</v>
      </c>
      <c r="E6" s="24">
        <f>Calculation!G10</f>
        <v>4.4820000000000002</v>
      </c>
      <c r="F6" s="24">
        <f>Calculation!H10</f>
        <v>4.3879999999999999</v>
      </c>
      <c r="G6" s="24">
        <f>Calculation!I10</f>
        <v>22.356000000000002</v>
      </c>
      <c r="I6" s="24">
        <f>Calculation!L10</f>
        <v>5.0901309881235699</v>
      </c>
      <c r="J6" s="24">
        <f>Calculation!M10</f>
        <v>5.09600018370638</v>
      </c>
      <c r="K6" s="24">
        <f>Calculation!N10</f>
        <v>5.1105916859681502</v>
      </c>
      <c r="L6" s="24">
        <f>Calculation!O10</f>
        <v>5.1149795722260301</v>
      </c>
      <c r="M6" s="24">
        <f>Calculation!P10</f>
        <v>4.9970444941159604</v>
      </c>
      <c r="N6" s="25">
        <f>SUM(I6:M6)</f>
        <v>25.40874692414009</v>
      </c>
    </row>
    <row r="7" spans="1:15" s="26" customFormat="1" ht="14.5" x14ac:dyDescent="0.3">
      <c r="A7" s="23" t="s">
        <v>18</v>
      </c>
      <c r="B7" s="24">
        <f>Calculation!D9</f>
        <v>6.4643829999999998</v>
      </c>
      <c r="C7" s="24">
        <f>Calculation!E9</f>
        <v>5.783938</v>
      </c>
      <c r="D7" s="24">
        <f>Calculation!F9</f>
        <v>5.9136329999999999</v>
      </c>
      <c r="E7" s="24">
        <f>Calculation!G9</f>
        <v>7.4189540000000003</v>
      </c>
      <c r="F7" s="24">
        <f>Calculation!H9</f>
        <v>7.6548540000000003</v>
      </c>
      <c r="G7" s="24">
        <f>Calculation!I9</f>
        <v>33.235762000000001</v>
      </c>
      <c r="I7" s="24">
        <f>Calculation!L9</f>
        <v>7.2572221496786797</v>
      </c>
      <c r="J7" s="24">
        <f>Calculation!M9</f>
        <v>5.5899953358486449</v>
      </c>
      <c r="K7" s="24">
        <f>Calculation!N9</f>
        <v>5.2758892988354384</v>
      </c>
      <c r="L7" s="24">
        <f>Calculation!O9</f>
        <v>6.7188038938615904</v>
      </c>
      <c r="M7" s="24">
        <f>Calculation!P9</f>
        <v>6.4143173973435008</v>
      </c>
      <c r="N7" s="25">
        <f>SUM(I7:M7)</f>
        <v>31.256228075567854</v>
      </c>
    </row>
    <row r="8" spans="1:15" s="26" customFormat="1" ht="15" thickBot="1" x14ac:dyDescent="0.35">
      <c r="A8" s="28" t="s">
        <v>79</v>
      </c>
      <c r="B8" s="29">
        <f>B6/B7</f>
        <v>0.68498416631564063</v>
      </c>
      <c r="C8" s="29">
        <f t="shared" ref="C8:F8" si="0">C6/C7</f>
        <v>0.78009134952691395</v>
      </c>
      <c r="D8" s="29">
        <f t="shared" si="0"/>
        <v>0.76873218206134886</v>
      </c>
      <c r="E8" s="29">
        <f t="shared" si="0"/>
        <v>0.604128290861488</v>
      </c>
      <c r="F8" s="29">
        <f t="shared" si="0"/>
        <v>0.57323105052036261</v>
      </c>
      <c r="G8" s="30">
        <f>G6/G7</f>
        <v>0.67264893761123934</v>
      </c>
      <c r="I8" s="29">
        <f>I6/I7</f>
        <v>0.70138833883553364</v>
      </c>
      <c r="J8" s="29">
        <f t="shared" ref="J8:M8" si="1">J6/J7</f>
        <v>0.91162870047953826</v>
      </c>
      <c r="K8" s="29">
        <f t="shared" si="1"/>
        <v>0.96866924161889167</v>
      </c>
      <c r="L8" s="29">
        <f t="shared" si="1"/>
        <v>0.76129317852231992</v>
      </c>
      <c r="M8" s="29">
        <f t="shared" si="1"/>
        <v>0.77904540492266472</v>
      </c>
      <c r="N8" s="30">
        <f>N6/N7</f>
        <v>0.81291788832323686</v>
      </c>
    </row>
    <row r="9" spans="1:15" s="26" customFormat="1" ht="15" thickBot="1" x14ac:dyDescent="0.35">
      <c r="A9" s="31"/>
      <c r="B9" s="32"/>
      <c r="C9" s="32"/>
      <c r="D9" s="32"/>
      <c r="E9" s="32"/>
      <c r="F9" s="32"/>
      <c r="G9" s="32"/>
      <c r="I9" s="32"/>
      <c r="J9" s="32"/>
      <c r="K9" s="32"/>
      <c r="L9" s="32"/>
      <c r="M9" s="32"/>
      <c r="N9" s="32"/>
    </row>
    <row r="10" spans="1:15" s="27" customFormat="1" ht="14.5" x14ac:dyDescent="0.3">
      <c r="A10" s="33" t="s">
        <v>80</v>
      </c>
      <c r="B10" s="34">
        <v>0.68512786139063853</v>
      </c>
      <c r="C10" s="34">
        <v>0.78005460985231856</v>
      </c>
      <c r="D10" s="34">
        <v>0.76876431121106104</v>
      </c>
      <c r="E10" s="34">
        <v>0.60421682086180883</v>
      </c>
      <c r="F10" s="34">
        <v>0.57322381328239569</v>
      </c>
      <c r="G10" s="35">
        <v>0.67269430440619959</v>
      </c>
      <c r="I10" s="36">
        <f>I8*I11</f>
        <v>0.70153547515620762</v>
      </c>
      <c r="J10" s="36">
        <f t="shared" ref="J10:M10" si="2">J8*J11</f>
        <v>0.91158576583883533</v>
      </c>
      <c r="K10" s="36">
        <f t="shared" si="2"/>
        <v>0.96870972713492942</v>
      </c>
      <c r="L10" s="36">
        <f t="shared" si="2"/>
        <v>0.76140473973598644</v>
      </c>
      <c r="M10" s="37">
        <f t="shared" si="2"/>
        <v>0.77903556920811767</v>
      </c>
      <c r="N10" s="37">
        <f>SUMPRODUCT(I7:M7,I10:M10)/N7</f>
        <v>0.81297316889460447</v>
      </c>
    </row>
    <row r="11" spans="1:15" s="27" customFormat="1" ht="15" thickBot="1" x14ac:dyDescent="0.35">
      <c r="A11" s="38" t="s">
        <v>81</v>
      </c>
      <c r="B11" s="63">
        <v>1.0002097786811202</v>
      </c>
      <c r="C11" s="63">
        <v>0.99995290336879439</v>
      </c>
      <c r="D11" s="63">
        <v>1.0000417949846019</v>
      </c>
      <c r="E11" s="63">
        <v>1.0001465417224453</v>
      </c>
      <c r="F11" s="64">
        <v>0.99998737465815868</v>
      </c>
      <c r="G11" s="64">
        <v>1.0000674449812132</v>
      </c>
      <c r="I11" s="65">
        <f>B11</f>
        <v>1.0002097786811202</v>
      </c>
      <c r="J11" s="65">
        <f>C11</f>
        <v>0.99995290336879439</v>
      </c>
      <c r="K11" s="65">
        <f>D11</f>
        <v>1.0000417949846019</v>
      </c>
      <c r="L11" s="65">
        <f>E11</f>
        <v>1.0001465417224453</v>
      </c>
      <c r="M11" s="66">
        <f>F11</f>
        <v>0.99998737465815868</v>
      </c>
      <c r="N11" s="66">
        <f t="shared" ref="N11" si="3">N10/N8</f>
        <v>1.000068002650897</v>
      </c>
    </row>
    <row r="12" spans="1:15" s="26" customFormat="1" ht="14.5" x14ac:dyDescent="0.3">
      <c r="A12" s="31"/>
      <c r="B12" s="32"/>
      <c r="C12" s="32"/>
      <c r="D12" s="32"/>
      <c r="E12" s="32"/>
      <c r="F12" s="32"/>
      <c r="G12" s="32"/>
    </row>
    <row r="13" spans="1:15" s="26" customFormat="1" ht="15" thickBot="1" x14ac:dyDescent="0.35">
      <c r="A13" s="31"/>
      <c r="B13" s="39"/>
      <c r="C13" s="32"/>
      <c r="D13" s="32"/>
      <c r="E13" s="32"/>
      <c r="F13" s="32"/>
      <c r="G13" s="32"/>
      <c r="H13"/>
      <c r="I13" s="32"/>
      <c r="J13" s="32"/>
      <c r="K13" s="32"/>
      <c r="L13" s="32"/>
      <c r="M13" s="32"/>
      <c r="N13" s="32"/>
    </row>
    <row r="14" spans="1:15" s="1" customFormat="1" ht="14.5" thickBot="1" x14ac:dyDescent="0.35">
      <c r="A14" s="22" t="s">
        <v>82</v>
      </c>
      <c r="B14" s="10"/>
      <c r="C14" s="10"/>
      <c r="D14" s="10"/>
      <c r="E14" s="10"/>
      <c r="F14" s="10"/>
      <c r="G14" s="10"/>
    </row>
    <row r="15" spans="1:15" s="1" customFormat="1" ht="14.5" thickBot="1" x14ac:dyDescent="0.35">
      <c r="A15" s="23" t="s">
        <v>78</v>
      </c>
      <c r="B15" s="24">
        <f>Calculation!D19</f>
        <v>17.024000000000001</v>
      </c>
      <c r="C15" s="24">
        <f>Calculation!E19</f>
        <v>17.126000000000001</v>
      </c>
      <c r="D15" s="24">
        <f>Calculation!F19</f>
        <v>17.073</v>
      </c>
      <c r="E15" s="24">
        <f>Calculation!G19</f>
        <v>16.931999999999999</v>
      </c>
      <c r="F15" s="24">
        <f>Calculation!H19</f>
        <v>16.757999999999999</v>
      </c>
      <c r="G15" s="24">
        <f>Calculation!I19</f>
        <v>84.912999999999997</v>
      </c>
      <c r="I15" s="24">
        <f>Calculation!L19</f>
        <v>19.041452137686331</v>
      </c>
      <c r="J15" s="24">
        <f>Calculation!M19</f>
        <v>19.202218869654757</v>
      </c>
      <c r="K15" s="24">
        <f>Calculation!N19</f>
        <v>19.205987101579865</v>
      </c>
      <c r="L15" s="24">
        <f>Calculation!O19</f>
        <v>19.018130773344716</v>
      </c>
      <c r="M15" s="24">
        <f>Calculation!P19</f>
        <v>18.867939403394988</v>
      </c>
      <c r="N15" s="25">
        <f>SUM(I15:M15)</f>
        <v>95.33572828566065</v>
      </c>
    </row>
    <row r="16" spans="1:15" s="26" customFormat="1" ht="14.5" x14ac:dyDescent="0.3">
      <c r="A16" s="23" t="s">
        <v>18</v>
      </c>
      <c r="B16" s="24">
        <f>Calculation!D18</f>
        <v>27.426629999999999</v>
      </c>
      <c r="C16" s="24">
        <f>Calculation!E18</f>
        <v>26.90119</v>
      </c>
      <c r="D16" s="24">
        <f>Calculation!F18</f>
        <v>26.791309999999999</v>
      </c>
      <c r="E16" s="24">
        <f>Calculation!G18</f>
        <v>26.555060000000001</v>
      </c>
      <c r="F16" s="24">
        <f>Calculation!H18</f>
        <v>26.14189</v>
      </c>
      <c r="G16" s="24">
        <f>Calculation!I18</f>
        <v>133.81608</v>
      </c>
      <c r="I16" s="24">
        <f>Calculation!L18</f>
        <v>27.84550801486365</v>
      </c>
      <c r="J16" s="24">
        <f>Calculation!M18</f>
        <v>28.181207586260605</v>
      </c>
      <c r="K16" s="24">
        <f>Calculation!N18</f>
        <v>28.60107212265174</v>
      </c>
      <c r="L16" s="24">
        <f>Calculation!O18</f>
        <v>27.502181899524491</v>
      </c>
      <c r="M16" s="24">
        <f>Calculation!P18</f>
        <v>27.49875024511903</v>
      </c>
      <c r="N16" s="25">
        <f>SUM(I16:M16)</f>
        <v>139.62871986841952</v>
      </c>
    </row>
    <row r="17" spans="1:18" s="26" customFormat="1" ht="15" thickBot="1" x14ac:dyDescent="0.35">
      <c r="A17" s="28" t="s">
        <v>79</v>
      </c>
      <c r="B17" s="29">
        <f>B15/B16</f>
        <v>0.62071060133891776</v>
      </c>
      <c r="C17" s="29">
        <f t="shared" ref="C17:F17" si="4">C15/C16</f>
        <v>0.63662611207905673</v>
      </c>
      <c r="D17" s="29">
        <f t="shared" si="4"/>
        <v>0.63725887237316881</v>
      </c>
      <c r="E17" s="29">
        <f t="shared" si="4"/>
        <v>0.63761859321726244</v>
      </c>
      <c r="F17" s="29">
        <f t="shared" si="4"/>
        <v>0.6410401084236832</v>
      </c>
      <c r="G17" s="30">
        <f>G15/G16</f>
        <v>0.63455004809586413</v>
      </c>
      <c r="I17" s="29">
        <f>I15/I16</f>
        <v>0.68382491450765404</v>
      </c>
      <c r="J17" s="29">
        <f t="shared" ref="J17:M17" si="5">J15/J16</f>
        <v>0.68138381972731921</v>
      </c>
      <c r="K17" s="29">
        <f t="shared" si="5"/>
        <v>0.67151283767327485</v>
      </c>
      <c r="L17" s="29">
        <f t="shared" si="5"/>
        <v>0.6915135258295102</v>
      </c>
      <c r="M17" s="29">
        <f t="shared" si="5"/>
        <v>0.68613806937440758</v>
      </c>
      <c r="N17" s="30">
        <f>N15/N16</f>
        <v>0.68278022154397178</v>
      </c>
    </row>
    <row r="18" spans="1:18" s="1" customFormat="1" ht="14.5" thickBot="1" x14ac:dyDescent="0.35">
      <c r="A18" s="40"/>
      <c r="B18" s="10"/>
      <c r="C18" s="10"/>
      <c r="D18" s="10"/>
      <c r="E18" s="10"/>
      <c r="F18" s="10"/>
      <c r="G18" s="32"/>
      <c r="I18" s="32"/>
      <c r="J18" s="32"/>
      <c r="K18" s="32"/>
      <c r="L18" s="32"/>
      <c r="M18" s="32"/>
      <c r="N18" s="32"/>
    </row>
    <row r="19" spans="1:18" s="27" customFormat="1" ht="14.5" x14ac:dyDescent="0.3">
      <c r="A19" s="33" t="s">
        <v>80</v>
      </c>
      <c r="B19" s="34">
        <v>0.62076470568932463</v>
      </c>
      <c r="C19" s="34">
        <v>0.63666098042502961</v>
      </c>
      <c r="D19" s="34">
        <v>0.63727820700070303</v>
      </c>
      <c r="E19" s="34">
        <v>0.63762552598261868</v>
      </c>
      <c r="F19" s="34">
        <v>0.6410644830959048</v>
      </c>
      <c r="G19" s="35">
        <v>0.63457815533080941</v>
      </c>
      <c r="I19" s="36">
        <f>I17*I20</f>
        <v>0.68388452022843871</v>
      </c>
      <c r="J19" s="36">
        <f t="shared" ref="J19:M19" si="6">J17*J20</f>
        <v>0.68142113947640859</v>
      </c>
      <c r="K19" s="36">
        <f t="shared" si="6"/>
        <v>0.67153321157650903</v>
      </c>
      <c r="L19" s="36">
        <f t="shared" si="6"/>
        <v>0.69152104458926134</v>
      </c>
      <c r="M19" s="37">
        <f t="shared" si="6"/>
        <v>0.68616415883483295</v>
      </c>
      <c r="N19" s="37">
        <f>SUMPRODUCT(I16:M16,I19:M19)/N16</f>
        <v>0.68281043303990452</v>
      </c>
    </row>
    <row r="20" spans="1:18" s="27" customFormat="1" ht="15" thickBot="1" x14ac:dyDescent="0.35">
      <c r="A20" s="38" t="s">
        <v>81</v>
      </c>
      <c r="B20" s="63">
        <v>1.0000871651785714</v>
      </c>
      <c r="C20" s="63">
        <v>1.000054770524349</v>
      </c>
      <c r="D20" s="63">
        <v>1.0000303403034032</v>
      </c>
      <c r="E20" s="63">
        <v>1.0000108729033783</v>
      </c>
      <c r="F20" s="64">
        <v>1.0000380236305051</v>
      </c>
      <c r="G20" s="64">
        <v>1.0000442947487431</v>
      </c>
      <c r="I20" s="65">
        <f>B20</f>
        <v>1.0000871651785714</v>
      </c>
      <c r="J20" s="65">
        <f>C20</f>
        <v>1.000054770524349</v>
      </c>
      <c r="K20" s="65">
        <f>D20</f>
        <v>1.0000303403034032</v>
      </c>
      <c r="L20" s="65">
        <f>E20</f>
        <v>1.0000108729033783</v>
      </c>
      <c r="M20" s="66">
        <f>F20</f>
        <v>1.0000380236305051</v>
      </c>
      <c r="N20" s="66">
        <f t="shared" ref="N20" si="7">N19/N17</f>
        <v>1.000044247760816</v>
      </c>
    </row>
    <row r="21" spans="1:18" s="26" customFormat="1" ht="15" thickBot="1" x14ac:dyDescent="0.35">
      <c r="A21" s="31"/>
      <c r="B21" s="32"/>
      <c r="C21" s="32"/>
      <c r="D21" s="32"/>
      <c r="E21" s="32"/>
      <c r="F21" s="32"/>
      <c r="G21" s="32"/>
    </row>
    <row r="22" spans="1:18" ht="17.25" customHeight="1" thickBot="1" x14ac:dyDescent="0.35"/>
    <row r="23" spans="1:18" ht="14.5" thickBot="1" x14ac:dyDescent="0.35">
      <c r="A23" s="22" t="s">
        <v>65</v>
      </c>
      <c r="B23" s="10"/>
      <c r="C23" s="10"/>
      <c r="D23" s="10"/>
      <c r="E23" s="10"/>
      <c r="F23" s="10"/>
      <c r="G23" s="10"/>
      <c r="H23" s="1"/>
      <c r="I23" s="1"/>
      <c r="J23" s="1"/>
      <c r="K23" s="1"/>
      <c r="L23" s="1"/>
      <c r="M23" s="1"/>
      <c r="N23" s="1"/>
    </row>
    <row r="24" spans="1:18" ht="14.5" thickBot="1" x14ac:dyDescent="0.35">
      <c r="A24" s="23" t="s">
        <v>78</v>
      </c>
      <c r="B24" s="24">
        <f>SUM(B6,B15)</f>
        <v>21.452000000000002</v>
      </c>
      <c r="C24" s="24">
        <f t="shared" ref="C24:F24" si="8">SUM(C6,C15)</f>
        <v>21.638000000000002</v>
      </c>
      <c r="D24" s="24">
        <f t="shared" si="8"/>
        <v>21.619</v>
      </c>
      <c r="E24" s="24">
        <f t="shared" si="8"/>
        <v>21.413999999999998</v>
      </c>
      <c r="F24" s="24">
        <f t="shared" si="8"/>
        <v>21.146000000000001</v>
      </c>
      <c r="G24" s="24">
        <f>SUM(G6,G15)</f>
        <v>107.26900000000001</v>
      </c>
      <c r="H24" s="1"/>
      <c r="I24" s="24">
        <f>SUM(I6,I15)</f>
        <v>24.1315831258099</v>
      </c>
      <c r="J24" s="24">
        <f t="shared" ref="J24:M24" si="9">SUM(J6,J15)</f>
        <v>24.298219053361137</v>
      </c>
      <c r="K24" s="24">
        <f t="shared" si="9"/>
        <v>24.316578787548014</v>
      </c>
      <c r="L24" s="24">
        <f t="shared" si="9"/>
        <v>24.133110345570746</v>
      </c>
      <c r="M24" s="24">
        <f t="shared" si="9"/>
        <v>23.86498389751095</v>
      </c>
      <c r="N24" s="24">
        <f>SUM(N6,N15)</f>
        <v>120.74447520980074</v>
      </c>
    </row>
    <row r="25" spans="1:18" ht="14.5" x14ac:dyDescent="0.3">
      <c r="A25" s="23" t="s">
        <v>18</v>
      </c>
      <c r="B25" s="24">
        <f>SUM(B7,B16)</f>
        <v>33.891013000000001</v>
      </c>
      <c r="C25" s="24">
        <f t="shared" ref="C25:F25" si="10">SUM(C7,C16)</f>
        <v>32.685127999999999</v>
      </c>
      <c r="D25" s="24">
        <f t="shared" si="10"/>
        <v>32.704943</v>
      </c>
      <c r="E25" s="24">
        <f t="shared" si="10"/>
        <v>33.974014000000004</v>
      </c>
      <c r="F25" s="24">
        <f t="shared" si="10"/>
        <v>33.796744000000004</v>
      </c>
      <c r="G25" s="24">
        <f>SUM(G7,G16)</f>
        <v>167.05184199999999</v>
      </c>
      <c r="H25" s="26"/>
      <c r="I25" s="24">
        <f>SUM(I7,I16)</f>
        <v>35.102730164542329</v>
      </c>
      <c r="J25" s="24">
        <f t="shared" ref="J25:M25" si="11">SUM(J7,J16)</f>
        <v>33.771202922109254</v>
      </c>
      <c r="K25" s="24">
        <f t="shared" si="11"/>
        <v>33.876961421487181</v>
      </c>
      <c r="L25" s="24">
        <f t="shared" si="11"/>
        <v>34.220985793386077</v>
      </c>
      <c r="M25" s="24">
        <f t="shared" si="11"/>
        <v>33.913067642462529</v>
      </c>
      <c r="N25" s="24">
        <f>SUM(N7,N16)</f>
        <v>170.88494794398738</v>
      </c>
    </row>
    <row r="26" spans="1:18" ht="15" thickBot="1" x14ac:dyDescent="0.35">
      <c r="A26" s="28" t="s">
        <v>79</v>
      </c>
      <c r="B26" s="29">
        <v>0.63297016232592407</v>
      </c>
      <c r="C26" s="29">
        <v>0.66201362283176624</v>
      </c>
      <c r="D26" s="29">
        <v>0.66103157556336356</v>
      </c>
      <c r="E26" s="29">
        <v>0.63030526802043452</v>
      </c>
      <c r="F26" s="29">
        <v>0.62568157453274187</v>
      </c>
      <c r="G26" s="30">
        <v>0.64213000416960386</v>
      </c>
      <c r="H26" s="26"/>
      <c r="I26" s="29">
        <f>I24/I25</f>
        <v>0.6874560187396902</v>
      </c>
      <c r="J26" s="29">
        <f t="shared" ref="J26:M26" si="12">J24/J25</f>
        <v>0.71949521932645266</v>
      </c>
      <c r="K26" s="29">
        <f t="shared" si="12"/>
        <v>0.71779102278413642</v>
      </c>
      <c r="L26" s="29">
        <f t="shared" si="12"/>
        <v>0.70521376827884874</v>
      </c>
      <c r="M26" s="29">
        <f t="shared" si="12"/>
        <v>0.70371056222674533</v>
      </c>
      <c r="N26" s="30">
        <f>N24/N25</f>
        <v>0.70658344495840752</v>
      </c>
    </row>
    <row r="28" spans="1:18" ht="14.5" thickBot="1" x14ac:dyDescent="0.35">
      <c r="A28" s="162"/>
      <c r="B28" s="163"/>
      <c r="C28" s="163"/>
      <c r="D28" s="163"/>
      <c r="E28" s="163"/>
      <c r="F28" s="163"/>
      <c r="G28" s="163"/>
      <c r="H28" s="162"/>
      <c r="I28" s="162"/>
      <c r="J28" s="162"/>
      <c r="K28" s="162"/>
      <c r="L28" s="162"/>
      <c r="M28" s="162"/>
      <c r="N28" s="162"/>
      <c r="O28" s="162"/>
      <c r="P28" s="162"/>
      <c r="Q28" s="162"/>
      <c r="R28" s="162"/>
    </row>
    <row r="29" spans="1:18" ht="14.5" thickBot="1" x14ac:dyDescent="0.35"/>
    <row r="30" spans="1:18" ht="14.5" thickBot="1" x14ac:dyDescent="0.35">
      <c r="A30" s="21" t="s">
        <v>133</v>
      </c>
      <c r="B30" s="12" t="s">
        <v>3</v>
      </c>
      <c r="C30" s="12" t="s">
        <v>4</v>
      </c>
      <c r="D30" s="12" t="s">
        <v>5</v>
      </c>
      <c r="E30" s="12" t="s">
        <v>6</v>
      </c>
      <c r="F30" s="13" t="s">
        <v>7</v>
      </c>
      <c r="G30" s="13" t="s">
        <v>65</v>
      </c>
      <c r="H30" s="103"/>
      <c r="I30" s="12" t="s">
        <v>3</v>
      </c>
      <c r="J30" s="12" t="s">
        <v>4</v>
      </c>
      <c r="K30" s="12" t="s">
        <v>5</v>
      </c>
      <c r="L30" s="12" t="s">
        <v>6</v>
      </c>
      <c r="M30" s="13" t="s">
        <v>7</v>
      </c>
      <c r="N30" s="13" t="s">
        <v>65</v>
      </c>
    </row>
    <row r="31" spans="1:18" ht="14.5" thickBot="1" x14ac:dyDescent="0.35">
      <c r="A31" s="9"/>
      <c r="B31" s="10"/>
      <c r="C31" s="10"/>
      <c r="D31" s="10"/>
      <c r="E31" s="10"/>
      <c r="F31" s="10"/>
      <c r="G31" s="10"/>
      <c r="H31" s="102"/>
      <c r="I31" s="1"/>
      <c r="J31" s="1"/>
      <c r="K31" s="1"/>
      <c r="L31" s="1"/>
      <c r="M31" s="1"/>
      <c r="N31" s="1"/>
    </row>
    <row r="32" spans="1:18" ht="14.5" thickBot="1" x14ac:dyDescent="0.35">
      <c r="A32" s="22" t="s">
        <v>77</v>
      </c>
      <c r="B32" s="10" t="s">
        <v>134</v>
      </c>
      <c r="C32" s="10"/>
      <c r="D32" s="10"/>
      <c r="E32" s="10"/>
      <c r="F32" s="10"/>
      <c r="G32" s="10"/>
      <c r="H32" s="102"/>
      <c r="I32" s="22" t="s">
        <v>134</v>
      </c>
      <c r="J32" s="22"/>
      <c r="K32" s="10"/>
      <c r="L32" s="10"/>
      <c r="M32" s="10"/>
      <c r="N32" s="10"/>
    </row>
    <row r="33" spans="1:14" ht="14.5" thickBot="1" x14ac:dyDescent="0.35">
      <c r="A33" s="23" t="s">
        <v>78</v>
      </c>
      <c r="B33" s="24">
        <v>0</v>
      </c>
      <c r="C33" s="104">
        <v>0</v>
      </c>
      <c r="D33" s="104">
        <v>0</v>
      </c>
      <c r="E33" s="104">
        <v>0</v>
      </c>
      <c r="F33" s="25">
        <v>0</v>
      </c>
      <c r="G33" s="25">
        <v>0</v>
      </c>
      <c r="H33" s="105"/>
      <c r="I33" s="24">
        <v>0</v>
      </c>
      <c r="J33" s="104">
        <v>0</v>
      </c>
      <c r="K33" s="104">
        <v>0</v>
      </c>
      <c r="L33" s="104">
        <v>0</v>
      </c>
      <c r="M33" s="25">
        <v>0</v>
      </c>
      <c r="N33" s="25">
        <v>0</v>
      </c>
    </row>
    <row r="34" spans="1:14" ht="25" x14ac:dyDescent="0.3">
      <c r="A34" s="182" t="s">
        <v>129</v>
      </c>
      <c r="B34" s="24"/>
      <c r="C34" s="104"/>
      <c r="D34" s="104"/>
      <c r="E34" s="104"/>
      <c r="F34" s="25"/>
      <c r="G34" s="108">
        <v>0</v>
      </c>
      <c r="H34" s="109"/>
      <c r="I34" s="106"/>
      <c r="J34" s="107"/>
      <c r="K34" s="107"/>
      <c r="L34" s="107"/>
      <c r="M34" s="108"/>
      <c r="N34" s="108">
        <v>0</v>
      </c>
    </row>
    <row r="35" spans="1:14" x14ac:dyDescent="0.3">
      <c r="A35" s="23" t="s">
        <v>130</v>
      </c>
      <c r="B35" s="110"/>
      <c r="C35" s="111"/>
      <c r="D35" s="111"/>
      <c r="E35" s="111"/>
      <c r="F35" s="112"/>
      <c r="G35" s="108">
        <v>0</v>
      </c>
      <c r="H35" s="113"/>
      <c r="I35" s="110"/>
      <c r="J35" s="111"/>
      <c r="K35" s="111"/>
      <c r="L35" s="111"/>
      <c r="M35" s="112"/>
      <c r="N35" s="112">
        <v>0</v>
      </c>
    </row>
    <row r="36" spans="1:14" s="1" customFormat="1" ht="14.5" thickBot="1" x14ac:dyDescent="0.35">
      <c r="A36" s="23" t="s">
        <v>131</v>
      </c>
      <c r="B36" s="114">
        <v>0</v>
      </c>
      <c r="C36" s="115">
        <v>0</v>
      </c>
      <c r="D36" s="115">
        <v>0</v>
      </c>
      <c r="E36" s="115">
        <v>0</v>
      </c>
      <c r="F36" s="116">
        <v>0</v>
      </c>
      <c r="G36" s="116">
        <v>0</v>
      </c>
      <c r="H36" s="117"/>
      <c r="I36" s="114">
        <f>SUM(I32:I35)</f>
        <v>0</v>
      </c>
      <c r="J36" s="115">
        <f t="shared" ref="J36:M36" si="13">SUM(J32:J35)</f>
        <v>0</v>
      </c>
      <c r="K36" s="115">
        <f t="shared" si="13"/>
        <v>0</v>
      </c>
      <c r="L36" s="115">
        <f>SUM(L32:L35)</f>
        <v>0</v>
      </c>
      <c r="M36" s="116">
        <f t="shared" si="13"/>
        <v>0</v>
      </c>
      <c r="N36" s="116">
        <f>SUM(I36:M36)</f>
        <v>0</v>
      </c>
    </row>
    <row r="37" spans="1:14" s="1" customFormat="1" x14ac:dyDescent="0.3">
      <c r="A37" s="23" t="s">
        <v>18</v>
      </c>
      <c r="B37" s="24">
        <f>Calculation!D25</f>
        <v>9.6780000000000008</v>
      </c>
      <c r="C37" s="24">
        <f>Calculation!E25</f>
        <v>5.8470000000000004</v>
      </c>
      <c r="D37" s="24">
        <f>Calculation!F25</f>
        <v>6.7990000000000004</v>
      </c>
      <c r="E37" s="24">
        <f>Calculation!G25</f>
        <v>16.904</v>
      </c>
      <c r="F37" s="24">
        <f>Calculation!H25</f>
        <v>19.597999999999999</v>
      </c>
      <c r="G37" s="24">
        <f>Calculation!I25</f>
        <v>58.826000000000001</v>
      </c>
      <c r="H37" s="105"/>
      <c r="I37" s="24">
        <f>Calculation!L25</f>
        <v>10.1293024968843</v>
      </c>
      <c r="J37" s="24">
        <f>Calculation!M25</f>
        <v>6.1195127113625496</v>
      </c>
      <c r="K37" s="24">
        <f>Calculation!N25</f>
        <v>7.1160841469201399</v>
      </c>
      <c r="L37" s="24">
        <f>Calculation!O25</f>
        <v>17.642228910737401</v>
      </c>
      <c r="M37" s="24">
        <f>Calculation!P25</f>
        <v>20.419372649882199</v>
      </c>
      <c r="N37" s="25">
        <f>SUM(I37:M37)</f>
        <v>61.42650091578659</v>
      </c>
    </row>
    <row r="38" spans="1:14" s="26" customFormat="1" ht="15" thickBot="1" x14ac:dyDescent="0.35">
      <c r="A38" s="28" t="s">
        <v>132</v>
      </c>
      <c r="B38" s="29">
        <v>0</v>
      </c>
      <c r="C38" s="118">
        <v>0</v>
      </c>
      <c r="D38" s="118">
        <v>0</v>
      </c>
      <c r="E38" s="118">
        <v>0</v>
      </c>
      <c r="F38" s="30">
        <v>0</v>
      </c>
      <c r="G38" s="30">
        <v>0</v>
      </c>
      <c r="H38" s="119"/>
      <c r="I38" s="29">
        <f>I36/I37</f>
        <v>0</v>
      </c>
      <c r="J38" s="118">
        <f t="shared" ref="J38:M38" si="14">J36/J37</f>
        <v>0</v>
      </c>
      <c r="K38" s="118">
        <f t="shared" si="14"/>
        <v>0</v>
      </c>
      <c r="L38" s="118">
        <f t="shared" si="14"/>
        <v>0</v>
      </c>
      <c r="M38" s="30">
        <f t="shared" si="14"/>
        <v>0</v>
      </c>
      <c r="N38" s="30">
        <f>N36/N37</f>
        <v>0</v>
      </c>
    </row>
    <row r="39" spans="1:14" s="26" customFormat="1" ht="14.5" x14ac:dyDescent="0.3">
      <c r="A39" s="31"/>
      <c r="B39" s="32"/>
      <c r="C39" s="32"/>
      <c r="D39" s="32"/>
      <c r="E39" s="32"/>
      <c r="F39" s="32"/>
      <c r="G39" s="32"/>
      <c r="H39" s="121"/>
      <c r="I39" s="32"/>
      <c r="J39" s="32"/>
      <c r="K39" s="32"/>
      <c r="L39" s="32"/>
      <c r="M39" s="32"/>
      <c r="N39" s="32"/>
    </row>
  </sheetData>
  <mergeCells count="2">
    <mergeCell ref="B1:G1"/>
    <mergeCell ref="I1:N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4" x14ac:dyDescent="0.3"/>
  <cols>
    <col min="1" max="1" width="8.08203125" customWidth="1"/>
    <col min="2" max="2" width="10.08203125" customWidth="1"/>
    <col min="3" max="3" width="27.25" customWidth="1"/>
    <col min="4" max="4" width="2.25" customWidth="1"/>
    <col min="5" max="5" width="14.58203125" customWidth="1"/>
    <col min="6" max="10" width="7.33203125" customWidth="1"/>
    <col min="11" max="11" width="5.33203125" customWidth="1"/>
  </cols>
  <sheetData>
    <row r="1" spans="1:11" x14ac:dyDescent="0.3">
      <c r="A1" s="90"/>
      <c r="B1" s="90"/>
      <c r="C1" s="90" t="s">
        <v>179</v>
      </c>
      <c r="D1" s="90"/>
      <c r="E1" s="90"/>
      <c r="F1" s="90"/>
      <c r="G1" s="90"/>
      <c r="H1" s="90"/>
      <c r="I1" s="90"/>
      <c r="J1" s="90"/>
    </row>
    <row r="2" spans="1:11" ht="42" x14ac:dyDescent="0.3">
      <c r="A2" s="91" t="s">
        <v>20</v>
      </c>
      <c r="B2" s="91" t="s">
        <v>21</v>
      </c>
      <c r="C2" s="91" t="s">
        <v>22</v>
      </c>
      <c r="D2" s="91" t="s">
        <v>23</v>
      </c>
      <c r="E2" s="91" t="s">
        <v>24</v>
      </c>
      <c r="F2" s="91" t="s">
        <v>3</v>
      </c>
      <c r="G2" s="91" t="s">
        <v>4</v>
      </c>
      <c r="H2" s="91" t="s">
        <v>5</v>
      </c>
      <c r="I2" s="91" t="s">
        <v>6</v>
      </c>
      <c r="J2" s="91" t="s">
        <v>7</v>
      </c>
      <c r="K2" s="91" t="s">
        <v>83</v>
      </c>
    </row>
    <row r="4" spans="1:11" x14ac:dyDescent="0.3">
      <c r="B4" s="58" t="s">
        <v>118</v>
      </c>
      <c r="C4" s="92" t="s">
        <v>11</v>
      </c>
      <c r="D4" s="93" t="s">
        <v>89</v>
      </c>
      <c r="E4" s="93" t="s">
        <v>25</v>
      </c>
      <c r="F4" s="94">
        <f>'PAYG summary tables'!I8</f>
        <v>0.70653547515620763</v>
      </c>
      <c r="G4" s="94">
        <f>'PAYG summary tables'!J8</f>
        <v>0.91658576583883533</v>
      </c>
      <c r="H4" s="94">
        <f>'PAYG summary tables'!K8</f>
        <v>0.97370972713492943</v>
      </c>
      <c r="I4" s="94">
        <f>'PAYG summary tables'!L8</f>
        <v>0.76640473973598644</v>
      </c>
      <c r="J4" s="94">
        <f>'PAYG summary tables'!M8</f>
        <v>0.78403556920811768</v>
      </c>
      <c r="K4" s="95"/>
    </row>
    <row r="5" spans="1:11" x14ac:dyDescent="0.3">
      <c r="B5" s="58" t="s">
        <v>119</v>
      </c>
      <c r="C5" s="92" t="s">
        <v>16</v>
      </c>
      <c r="D5" s="93" t="s">
        <v>89</v>
      </c>
      <c r="E5" s="93" t="s">
        <v>25</v>
      </c>
      <c r="F5" s="94">
        <f>'PAYG summary tables'!I15</f>
        <v>0.68888452022843871</v>
      </c>
      <c r="G5" s="94">
        <f>'PAYG summary tables'!J15</f>
        <v>0.68642113947640859</v>
      </c>
      <c r="H5" s="94">
        <f>'PAYG summary tables'!K15</f>
        <v>0.67653321157650903</v>
      </c>
      <c r="I5" s="94">
        <f>'PAYG summary tables'!L15</f>
        <v>0.69652104458926134</v>
      </c>
      <c r="J5" s="94">
        <f>'PAYG summary tables'!M15</f>
        <v>0.69116415883483295</v>
      </c>
      <c r="K5" s="95"/>
    </row>
    <row r="6" spans="1:11" x14ac:dyDescent="0.3">
      <c r="B6" s="58" t="s">
        <v>120</v>
      </c>
      <c r="C6" s="92" t="s">
        <v>17</v>
      </c>
      <c r="D6" s="93" t="s">
        <v>89</v>
      </c>
      <c r="E6" s="93" t="s">
        <v>25</v>
      </c>
      <c r="F6" s="94">
        <v>0</v>
      </c>
      <c r="G6" s="94">
        <v>0</v>
      </c>
      <c r="H6" s="94">
        <v>0</v>
      </c>
      <c r="I6" s="94">
        <v>0</v>
      </c>
      <c r="J6" s="94">
        <v>0</v>
      </c>
      <c r="K6" s="95"/>
    </row>
    <row r="7" spans="1:11" x14ac:dyDescent="0.3">
      <c r="B7" s="58" t="s">
        <v>121</v>
      </c>
      <c r="C7" s="92" t="s">
        <v>122</v>
      </c>
      <c r="D7" s="93" t="s">
        <v>89</v>
      </c>
      <c r="E7" s="93" t="s">
        <v>25</v>
      </c>
      <c r="F7" s="94">
        <v>0</v>
      </c>
      <c r="G7" s="94">
        <v>0</v>
      </c>
      <c r="H7" s="94">
        <v>0</v>
      </c>
      <c r="I7" s="94">
        <v>0</v>
      </c>
      <c r="J7" s="94">
        <v>0</v>
      </c>
      <c r="K7" s="95"/>
    </row>
    <row r="8" spans="1:11" x14ac:dyDescent="0.3">
      <c r="B8" s="58" t="s">
        <v>123</v>
      </c>
      <c r="C8" s="92" t="s">
        <v>124</v>
      </c>
      <c r="D8" s="93" t="s">
        <v>89</v>
      </c>
      <c r="E8" s="93" t="s">
        <v>25</v>
      </c>
      <c r="F8" s="94">
        <f>'PAYG summary tables'!I19</f>
        <v>0</v>
      </c>
      <c r="G8" s="94">
        <f>'PAYG summary tables'!J19</f>
        <v>0</v>
      </c>
      <c r="H8" s="94">
        <f>'PAYG summary tables'!K19</f>
        <v>0</v>
      </c>
      <c r="I8" s="94">
        <f>'PAYG summary tables'!L19</f>
        <v>0</v>
      </c>
      <c r="J8" s="94">
        <f>'PAYG summary tables'!M19</f>
        <v>0</v>
      </c>
      <c r="K8" s="95"/>
    </row>
    <row r="9" spans="1:11" x14ac:dyDescent="0.3">
      <c r="B9" s="96" t="s">
        <v>125</v>
      </c>
      <c r="C9" s="96" t="s">
        <v>126</v>
      </c>
      <c r="D9" s="97" t="s">
        <v>90</v>
      </c>
      <c r="E9" s="98" t="s">
        <v>25</v>
      </c>
      <c r="F9" s="99" t="str">
        <f ca="1">CONCATENATE("[…]", TEXT(NOW(),"dd/mm/yyy hh:mm:ss"))</f>
        <v>[…]12/12/2019 13:59:16</v>
      </c>
      <c r="G9" s="99" t="str">
        <f t="shared" ref="G9:J9" ca="1" si="0">CONCATENATE("[…]", TEXT(NOW(),"dd/mm/yyy hh:mm:ss"))</f>
        <v>[…]12/12/2019 13:59:16</v>
      </c>
      <c r="H9" s="99" t="str">
        <f t="shared" ca="1" si="0"/>
        <v>[…]12/12/2019 13:59:16</v>
      </c>
      <c r="I9" s="99" t="str">
        <f t="shared" ca="1" si="0"/>
        <v>[…]12/12/2019 13:59:16</v>
      </c>
      <c r="J9" s="99" t="str">
        <f t="shared" ca="1" si="0"/>
        <v>[…]12/12/2019 13:59:16</v>
      </c>
    </row>
    <row r="10" spans="1:11" x14ac:dyDescent="0.3">
      <c r="B10" s="96" t="s">
        <v>127</v>
      </c>
      <c r="C10" s="96" t="s">
        <v>128</v>
      </c>
      <c r="D10" s="97" t="s">
        <v>90</v>
      </c>
      <c r="E10" s="98" t="s">
        <v>25</v>
      </c>
      <c r="F10" s="99" t="str">
        <f ca="1" xml:space="preserve"> MID(CELL("filename"), FIND("[", CELL("filename"), 1) + 1, FIND("]", CELL("filename"), 1) - FIND("[", CELL("filename"), 1) - 1)</f>
        <v>PAYG model_PRT_FD.xlsx</v>
      </c>
      <c r="G10" s="99" t="str">
        <f t="shared" ref="G10:J10" ca="1" si="1" xml:space="preserve"> MID(CELL("filename"), FIND("[", CELL("filename"), 1) + 1, FIND("]", CELL("filename"), 1) - FIND("[", CELL("filename"), 1) - 1)</f>
        <v>PAYG model_PRT_FD.xlsx</v>
      </c>
      <c r="H10" s="99" t="str">
        <f t="shared" ca="1" si="1"/>
        <v>PAYG model_PRT_FD.xlsx</v>
      </c>
      <c r="I10" s="99" t="str">
        <f t="shared" ca="1" si="1"/>
        <v>PAYG model_PRT_FD.xlsx</v>
      </c>
      <c r="J10" s="99" t="str">
        <f t="shared" ca="1" si="1"/>
        <v>PAYG model_PRT_FD.xlsx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PAYG summary tables</vt:lpstr>
      <vt:lpstr>RCV summary table</vt:lpstr>
      <vt:lpstr>Working--&gt;</vt:lpstr>
      <vt:lpstr>F_Inputs</vt:lpstr>
      <vt:lpstr>Final determination totex</vt:lpstr>
      <vt:lpstr>Calculation</vt:lpstr>
      <vt:lpstr>PAYG</vt:lpstr>
      <vt:lpstr>F_Outputs</vt:lpstr>
      <vt:lpstr>Havant Thicket--&gt;</vt:lpstr>
      <vt:lpstr>HT 10 yr</vt:lpstr>
      <vt:lpstr>HT PAYG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2019-12-12T12:01:27Z</dcterms:created>
  <dcterms:modified xsi:type="dcterms:W3CDTF">2019-12-12T13:59:23Z</dcterms:modified>
  <cp:category/>
  <cp:contentStatus/>
</cp:coreProperties>
</file>