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11670" tabRatio="843"/>
  </bookViews>
  <sheets>
    <sheet name="Contents" sheetId="11" r:id="rId1"/>
    <sheet name="PAYG summary tables" sheetId="12" r:id="rId2"/>
    <sheet name="RCV summary tables" sheetId="15" r:id="rId3"/>
    <sheet name="Working--&gt;" sheetId="13" r:id="rId4"/>
    <sheet name="F_Inputs" sheetId="7" r:id="rId5"/>
    <sheet name="Final determination totex" sheetId="8" r:id="rId6"/>
    <sheet name="Calculation" sheetId="9" r:id="rId7"/>
    <sheet name="PAYG" sheetId="10" r:id="rId8"/>
    <sheet name="F_Outputs" sheetId="6" r:id="rId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6" l="1"/>
  <c r="H9" i="6"/>
  <c r="I9" i="6"/>
  <c r="J9" i="6"/>
  <c r="F9" i="6"/>
  <c r="M15" i="12" l="1"/>
  <c r="L15" i="12"/>
  <c r="K15" i="12"/>
  <c r="J15" i="12"/>
  <c r="I15" i="12"/>
  <c r="M8" i="12"/>
  <c r="L8" i="12"/>
  <c r="K8" i="12"/>
  <c r="J8" i="12"/>
  <c r="I8" i="12"/>
  <c r="M38" i="15" l="1"/>
  <c r="G38" i="15"/>
  <c r="F38" i="15"/>
  <c r="E38" i="15"/>
  <c r="D38" i="15"/>
  <c r="C38" i="15"/>
  <c r="L38" i="15"/>
  <c r="K38" i="15"/>
  <c r="J38" i="15"/>
  <c r="I38" i="15"/>
  <c r="L31" i="15"/>
  <c r="G31" i="15"/>
  <c r="F31" i="15"/>
  <c r="E31" i="15"/>
  <c r="D31" i="15"/>
  <c r="C31" i="15"/>
  <c r="M31" i="15"/>
  <c r="K31" i="15"/>
  <c r="J31" i="15"/>
  <c r="I31" i="15"/>
  <c r="G23" i="15"/>
  <c r="F23" i="15"/>
  <c r="E23" i="15"/>
  <c r="D23" i="15"/>
  <c r="C23" i="15"/>
  <c r="M23" i="15"/>
  <c r="L23" i="15"/>
  <c r="K23" i="15"/>
  <c r="J23" i="15"/>
  <c r="I23" i="15"/>
  <c r="J16" i="15"/>
  <c r="G16" i="15"/>
  <c r="F16" i="15"/>
  <c r="E16" i="15"/>
  <c r="D16" i="15"/>
  <c r="C16" i="15"/>
  <c r="M16" i="15"/>
  <c r="L16" i="15"/>
  <c r="K16" i="15"/>
  <c r="I16" i="15"/>
  <c r="G9" i="15"/>
  <c r="F9" i="15"/>
  <c r="E9" i="15"/>
  <c r="D9" i="15"/>
  <c r="C9" i="15"/>
  <c r="M9" i="15"/>
  <c r="L9" i="15"/>
  <c r="K9" i="15"/>
  <c r="J9" i="15"/>
  <c r="I9" i="15"/>
  <c r="F11" i="12" l="1"/>
  <c r="F15" i="12" s="1"/>
  <c r="E11" i="12"/>
  <c r="E15" i="12" s="1"/>
  <c r="D11" i="12"/>
  <c r="D15" i="12" s="1"/>
  <c r="C11" i="12"/>
  <c r="C15" i="12" s="1"/>
  <c r="B11" i="12"/>
  <c r="B15" i="12" s="1"/>
  <c r="F4" i="12"/>
  <c r="F8" i="12" s="1"/>
  <c r="E4" i="12"/>
  <c r="E8" i="12" s="1"/>
  <c r="D4" i="12"/>
  <c r="D8" i="12" s="1"/>
  <c r="C4" i="12"/>
  <c r="C8" i="12" s="1"/>
  <c r="B4" i="12"/>
  <c r="B8" i="12" s="1"/>
  <c r="J11" i="6" l="1"/>
  <c r="I11" i="6"/>
  <c r="H11" i="6"/>
  <c r="G11" i="6"/>
  <c r="F11" i="6"/>
  <c r="J10" i="6"/>
  <c r="I10" i="6"/>
  <c r="H10" i="6"/>
  <c r="G10" i="6"/>
  <c r="F10" i="6"/>
  <c r="I5" i="12" l="1"/>
  <c r="J5" i="12"/>
  <c r="K5" i="12"/>
  <c r="L5" i="12"/>
  <c r="M5" i="12"/>
  <c r="I12" i="12"/>
  <c r="J12" i="12"/>
  <c r="K12" i="12"/>
  <c r="L12" i="12"/>
  <c r="M12" i="12"/>
  <c r="M15" i="8"/>
  <c r="P14" i="9" s="1"/>
  <c r="M16" i="8"/>
  <c r="M17" i="8"/>
  <c r="L15" i="8"/>
  <c r="O14" i="9" s="1"/>
  <c r="L16" i="8"/>
  <c r="L17" i="8"/>
  <c r="E16" i="10"/>
  <c r="K15" i="8"/>
  <c r="N14" i="9" s="1"/>
  <c r="K16" i="8"/>
  <c r="K17" i="8"/>
  <c r="D16" i="10"/>
  <c r="J15" i="8"/>
  <c r="M14" i="9" s="1"/>
  <c r="J16" i="8"/>
  <c r="J17" i="8"/>
  <c r="C16" i="10"/>
  <c r="I15" i="8"/>
  <c r="L14" i="9" s="1"/>
  <c r="I16" i="8"/>
  <c r="I17" i="8"/>
  <c r="M20" i="8"/>
  <c r="P15" i="9" s="1"/>
  <c r="M21" i="8"/>
  <c r="M22" i="8"/>
  <c r="F17" i="10"/>
  <c r="F20" i="12" s="1"/>
  <c r="F25" i="12" s="1"/>
  <c r="L20" i="8"/>
  <c r="O15" i="9" s="1"/>
  <c r="L21" i="8"/>
  <c r="L22" i="8"/>
  <c r="K20" i="8"/>
  <c r="N15" i="9" s="1"/>
  <c r="K21" i="8"/>
  <c r="K22" i="8"/>
  <c r="D17" i="10"/>
  <c r="D20" i="12" s="1"/>
  <c r="D25" i="12" s="1"/>
  <c r="J20" i="8"/>
  <c r="M15" i="9" s="1"/>
  <c r="J21" i="8"/>
  <c r="J22" i="8"/>
  <c r="I20" i="8"/>
  <c r="L15" i="9" s="1"/>
  <c r="I21" i="8"/>
  <c r="I22" i="8"/>
  <c r="I4" i="8"/>
  <c r="L5" i="9" s="1"/>
  <c r="B6" i="10"/>
  <c r="J4" i="8"/>
  <c r="M5" i="9" s="1"/>
  <c r="C6" i="10"/>
  <c r="C26" i="10" s="1"/>
  <c r="K4" i="8"/>
  <c r="N5" i="9" s="1"/>
  <c r="L4" i="8"/>
  <c r="O5" i="9" s="1"/>
  <c r="E6" i="10"/>
  <c r="E26" i="10" s="1"/>
  <c r="M4" i="8"/>
  <c r="P5" i="9" s="1"/>
  <c r="F6" i="10"/>
  <c r="J9" i="8"/>
  <c r="M6" i="9" s="1"/>
  <c r="K9" i="8"/>
  <c r="N6" i="9" s="1"/>
  <c r="D7" i="10"/>
  <c r="D19" i="12" s="1"/>
  <c r="L9" i="8"/>
  <c r="O6" i="9" s="1"/>
  <c r="M9" i="8"/>
  <c r="P6" i="9" s="1"/>
  <c r="I9" i="8"/>
  <c r="L6" i="9" s="1"/>
  <c r="J10" i="8"/>
  <c r="K10" i="8"/>
  <c r="K11" i="8"/>
  <c r="L10" i="8"/>
  <c r="M10" i="8"/>
  <c r="M11" i="8"/>
  <c r="J11" i="8"/>
  <c r="L11" i="8"/>
  <c r="I11" i="8"/>
  <c r="I10" i="8"/>
  <c r="K5" i="8"/>
  <c r="L5" i="8"/>
  <c r="M5" i="8"/>
  <c r="M6" i="8"/>
  <c r="K6" i="8"/>
  <c r="L6" i="8"/>
  <c r="J6" i="8"/>
  <c r="J5" i="8"/>
  <c r="I6" i="8"/>
  <c r="I5" i="8"/>
  <c r="E22" i="8"/>
  <c r="E21" i="8"/>
  <c r="E20" i="8"/>
  <c r="E17" i="8"/>
  <c r="E16" i="8"/>
  <c r="E15" i="8"/>
  <c r="E11" i="8"/>
  <c r="E10" i="8"/>
  <c r="E9" i="8"/>
  <c r="E6" i="8"/>
  <c r="E5" i="8"/>
  <c r="E4" i="8"/>
  <c r="M8" i="9" l="1"/>
  <c r="L7" i="9"/>
  <c r="O16" i="9"/>
  <c r="O17" i="9"/>
  <c r="O19" i="9" s="1"/>
  <c r="L16" i="10" s="1"/>
  <c r="N7" i="9"/>
  <c r="M7" i="9"/>
  <c r="M9" i="9" s="1"/>
  <c r="L8" i="9"/>
  <c r="M23" i="8"/>
  <c r="P8" i="9"/>
  <c r="P10" i="9" s="1"/>
  <c r="I12" i="8"/>
  <c r="P7" i="9"/>
  <c r="O8" i="9"/>
  <c r="O10" i="9" s="1"/>
  <c r="L6" i="10" s="1"/>
  <c r="O7" i="9"/>
  <c r="P17" i="9"/>
  <c r="P19" i="9" s="1"/>
  <c r="M16" i="10" s="1"/>
  <c r="N8" i="9"/>
  <c r="P16" i="9"/>
  <c r="N17" i="9"/>
  <c r="N19" i="9" s="1"/>
  <c r="D21" i="12"/>
  <c r="D24" i="12"/>
  <c r="D26" i="12" s="1"/>
  <c r="L16" i="9"/>
  <c r="N16" i="9"/>
  <c r="N18" i="9" s="1"/>
  <c r="L17" i="9"/>
  <c r="L19" i="9" s="1"/>
  <c r="I16" i="10" s="1"/>
  <c r="D27" i="10"/>
  <c r="F7" i="10"/>
  <c r="F19" i="12" s="1"/>
  <c r="E17" i="10"/>
  <c r="E20" i="12" s="1"/>
  <c r="E25" i="12" s="1"/>
  <c r="D6" i="10"/>
  <c r="D26" i="10" s="1"/>
  <c r="D18" i="10"/>
  <c r="G6" i="10"/>
  <c r="C7" i="10"/>
  <c r="C19" i="12" s="1"/>
  <c r="C17" i="10"/>
  <c r="C20" i="12" s="1"/>
  <c r="C25" i="12" s="1"/>
  <c r="F16" i="10"/>
  <c r="F26" i="10" s="1"/>
  <c r="B16" i="10"/>
  <c r="B26" i="10" s="1"/>
  <c r="B7" i="10"/>
  <c r="B19" i="12" s="1"/>
  <c r="E7" i="10"/>
  <c r="E19" i="12" s="1"/>
  <c r="B17" i="10"/>
  <c r="B20" i="12" s="1"/>
  <c r="M10" i="9"/>
  <c r="I23" i="8"/>
  <c r="M17" i="9"/>
  <c r="M19" i="9" s="1"/>
  <c r="J18" i="8"/>
  <c r="L18" i="8"/>
  <c r="J12" i="8"/>
  <c r="J23" i="8"/>
  <c r="J7" i="8"/>
  <c r="K18" i="8"/>
  <c r="L7" i="8"/>
  <c r="L12" i="8"/>
  <c r="K23" i="8"/>
  <c r="N10" i="9"/>
  <c r="L10" i="9"/>
  <c r="L9" i="9"/>
  <c r="M18" i="8"/>
  <c r="I18" i="8"/>
  <c r="K12" i="8"/>
  <c r="L23" i="8"/>
  <c r="I7" i="8"/>
  <c r="M12" i="8"/>
  <c r="M16" i="9"/>
  <c r="M7" i="8"/>
  <c r="K7" i="8"/>
  <c r="O18" i="9" l="1"/>
  <c r="P18" i="9"/>
  <c r="L18" i="9"/>
  <c r="N9" i="9"/>
  <c r="N11" i="9" s="1"/>
  <c r="O9" i="9"/>
  <c r="O11" i="9" s="1"/>
  <c r="L26" i="10"/>
  <c r="P9" i="9"/>
  <c r="M7" i="10" s="1"/>
  <c r="D29" i="12"/>
  <c r="C21" i="12"/>
  <c r="C24" i="12"/>
  <c r="C26" i="12" s="1"/>
  <c r="C29" i="12" s="1"/>
  <c r="F21" i="12"/>
  <c r="F24" i="12"/>
  <c r="F26" i="12" s="1"/>
  <c r="G20" i="12"/>
  <c r="B25" i="12"/>
  <c r="G25" i="12" s="1"/>
  <c r="G19" i="12"/>
  <c r="B24" i="12"/>
  <c r="B21" i="12"/>
  <c r="E21" i="12"/>
  <c r="E24" i="12"/>
  <c r="E26" i="12" s="1"/>
  <c r="E29" i="12" s="1"/>
  <c r="C27" i="10"/>
  <c r="C28" i="10" s="1"/>
  <c r="G26" i="10"/>
  <c r="F27" i="10"/>
  <c r="F28" i="10" s="1"/>
  <c r="B8" i="10"/>
  <c r="B27" i="10"/>
  <c r="E27" i="10"/>
  <c r="E28" i="10" s="1"/>
  <c r="D28" i="10"/>
  <c r="C18" i="10"/>
  <c r="F8" i="10"/>
  <c r="J6" i="10"/>
  <c r="E18" i="10"/>
  <c r="E21" i="10" s="1"/>
  <c r="L21" i="10" s="1"/>
  <c r="D8" i="10"/>
  <c r="D21" i="10"/>
  <c r="K21" i="10" s="1"/>
  <c r="B18" i="10"/>
  <c r="G16" i="10"/>
  <c r="F18" i="10"/>
  <c r="G17" i="10"/>
  <c r="C8" i="10"/>
  <c r="E8" i="10"/>
  <c r="G7" i="10"/>
  <c r="M18" i="9"/>
  <c r="M20" i="9" s="1"/>
  <c r="J16" i="10"/>
  <c r="M11" i="9"/>
  <c r="J7" i="10"/>
  <c r="Q19" i="9"/>
  <c r="K17" i="10"/>
  <c r="K20" i="12" s="1"/>
  <c r="N20" i="9"/>
  <c r="K6" i="10"/>
  <c r="M17" i="10"/>
  <c r="M20" i="12" s="1"/>
  <c r="P20" i="9"/>
  <c r="K16" i="10"/>
  <c r="L17" i="10"/>
  <c r="O20" i="9"/>
  <c r="I7" i="10"/>
  <c r="L11" i="9"/>
  <c r="P11" i="9"/>
  <c r="I6" i="10"/>
  <c r="I26" i="10" s="1"/>
  <c r="Q10" i="9"/>
  <c r="M6" i="10"/>
  <c r="M26" i="10" s="1"/>
  <c r="I17" i="10"/>
  <c r="I18" i="10" s="1"/>
  <c r="L20" i="9"/>
  <c r="K7" i="10" l="1"/>
  <c r="Q9" i="9"/>
  <c r="L7" i="10"/>
  <c r="L27" i="10" s="1"/>
  <c r="M27" i="10"/>
  <c r="K26" i="10"/>
  <c r="F29" i="12"/>
  <c r="B11" i="10"/>
  <c r="I11" i="10" s="1"/>
  <c r="G24" i="12"/>
  <c r="G26" i="12" s="1"/>
  <c r="B26" i="12"/>
  <c r="B29" i="12" s="1"/>
  <c r="K27" i="10"/>
  <c r="J26" i="10"/>
  <c r="I27" i="10"/>
  <c r="G21" i="12"/>
  <c r="M19" i="12"/>
  <c r="M21" i="12" s="1"/>
  <c r="L28" i="10"/>
  <c r="K19" i="12"/>
  <c r="K21" i="12" s="1"/>
  <c r="J19" i="12"/>
  <c r="G27" i="10"/>
  <c r="G28" i="10" s="1"/>
  <c r="B28" i="10"/>
  <c r="N16" i="10"/>
  <c r="C21" i="10"/>
  <c r="J21" i="10" s="1"/>
  <c r="F11" i="10"/>
  <c r="M11" i="10" s="1"/>
  <c r="J17" i="10"/>
  <c r="J20" i="12" s="1"/>
  <c r="Q18" i="9"/>
  <c r="D11" i="10"/>
  <c r="K11" i="10" s="1"/>
  <c r="G8" i="10"/>
  <c r="F21" i="10"/>
  <c r="M21" i="10" s="1"/>
  <c r="B21" i="10"/>
  <c r="I21" i="10" s="1"/>
  <c r="I20" i="10" s="1"/>
  <c r="C11" i="10"/>
  <c r="J11" i="10" s="1"/>
  <c r="E11" i="10"/>
  <c r="L11" i="10" s="1"/>
  <c r="G18" i="10"/>
  <c r="G21" i="10" s="1"/>
  <c r="L8" i="10"/>
  <c r="J8" i="10"/>
  <c r="M18" i="10"/>
  <c r="K18" i="10"/>
  <c r="K20" i="10" s="1"/>
  <c r="Q20" i="9"/>
  <c r="M8" i="10"/>
  <c r="I19" i="12"/>
  <c r="N7" i="10"/>
  <c r="L20" i="12"/>
  <c r="L18" i="10"/>
  <c r="L20" i="10" s="1"/>
  <c r="I20" i="12"/>
  <c r="I8" i="10"/>
  <c r="N6" i="10"/>
  <c r="Q11" i="9"/>
  <c r="K8" i="10"/>
  <c r="L19" i="12" l="1"/>
  <c r="J27" i="10"/>
  <c r="J28" i="10" s="1"/>
  <c r="K11" i="12"/>
  <c r="K25" i="12" s="1"/>
  <c r="K23" i="10"/>
  <c r="I11" i="12"/>
  <c r="F5" i="6" s="1"/>
  <c r="I23" i="10"/>
  <c r="K28" i="10"/>
  <c r="L11" i="12"/>
  <c r="I5" i="6" s="1"/>
  <c r="L23" i="10"/>
  <c r="N26" i="10"/>
  <c r="I10" i="10"/>
  <c r="G29" i="12"/>
  <c r="J21" i="12"/>
  <c r="I28" i="10"/>
  <c r="N17" i="10"/>
  <c r="N18" i="10" s="1"/>
  <c r="M10" i="10"/>
  <c r="J18" i="10"/>
  <c r="J20" i="10" s="1"/>
  <c r="N8" i="10"/>
  <c r="L21" i="12"/>
  <c r="K10" i="10"/>
  <c r="G11" i="10"/>
  <c r="L10" i="10"/>
  <c r="M20" i="10"/>
  <c r="J10" i="10"/>
  <c r="N20" i="12"/>
  <c r="I21" i="12"/>
  <c r="N19" i="12"/>
  <c r="I25" i="12" l="1"/>
  <c r="H5" i="6"/>
  <c r="L25" i="12"/>
  <c r="J11" i="12"/>
  <c r="G5" i="6" s="1"/>
  <c r="J23" i="10"/>
  <c r="N27" i="10"/>
  <c r="M11" i="12"/>
  <c r="M25" i="12" s="1"/>
  <c r="M23" i="10"/>
  <c r="J4" i="12"/>
  <c r="J24" i="12" s="1"/>
  <c r="J13" i="10"/>
  <c r="M4" i="12"/>
  <c r="M24" i="12" s="1"/>
  <c r="M13" i="10"/>
  <c r="M30" i="10" s="1"/>
  <c r="I4" i="12"/>
  <c r="I13" i="10"/>
  <c r="K4" i="12"/>
  <c r="H4" i="6" s="1"/>
  <c r="K13" i="10"/>
  <c r="K30" i="10" s="1"/>
  <c r="L4" i="12"/>
  <c r="L24" i="12" s="1"/>
  <c r="L13" i="10"/>
  <c r="L30" i="10" s="1"/>
  <c r="M28" i="10"/>
  <c r="J25" i="12"/>
  <c r="N20" i="10"/>
  <c r="N21" i="10" s="1"/>
  <c r="N10" i="10"/>
  <c r="N11" i="10" s="1"/>
  <c r="N21" i="12"/>
  <c r="N23" i="10" l="1"/>
  <c r="I4" i="6"/>
  <c r="G4" i="6"/>
  <c r="J30" i="10"/>
  <c r="K24" i="12"/>
  <c r="K26" i="12" s="1"/>
  <c r="K29" i="12" s="1"/>
  <c r="N13" i="10"/>
  <c r="N30" i="10" s="1"/>
  <c r="I30" i="10"/>
  <c r="J5" i="6"/>
  <c r="J4" i="6"/>
  <c r="F4" i="6"/>
  <c r="I24" i="12"/>
  <c r="I26" i="12" s="1"/>
  <c r="I29" i="12" s="1"/>
  <c r="N28" i="10"/>
  <c r="M26" i="12"/>
  <c r="M29" i="12" s="1"/>
  <c r="J26" i="12"/>
  <c r="J29" i="12" s="1"/>
  <c r="L26" i="12"/>
  <c r="L29" i="12" s="1"/>
  <c r="N25" i="12"/>
  <c r="N24" i="12" l="1"/>
  <c r="N26" i="12" s="1"/>
  <c r="N29" i="12" s="1"/>
</calcChain>
</file>

<file path=xl/sharedStrings.xml><?xml version="1.0" encoding="utf-8"?>
<sst xmlns="http://schemas.openxmlformats.org/spreadsheetml/2006/main" count="430" uniqueCount="187">
  <si>
    <r>
      <t>1.</t>
    </r>
    <r>
      <rPr>
        <sz val="7"/>
        <color theme="1"/>
        <rFont val="Times New Roman"/>
        <family val="1"/>
      </rPr>
      <t xml:space="preserve">    </t>
    </r>
    <r>
      <rPr>
        <b/>
        <sz val="12"/>
        <color theme="1"/>
        <rFont val="Arial"/>
        <family val="2"/>
      </rPr>
      <t>Final determination totex</t>
    </r>
    <r>
      <rPr>
        <sz val="12"/>
        <color theme="1"/>
        <rFont val="Arial"/>
        <family val="2"/>
      </rPr>
      <t xml:space="preserve"> – As per the final determination cost allowances, shows the totex allowances by year and by wholesale controls for 2020-2025.</t>
    </r>
  </si>
  <si>
    <r>
      <t>2.</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‘Final determination totex’ and the draft determination totex as published, by year and by wholesale controls for 2020-2025</t>
    </r>
  </si>
  <si>
    <r>
      <t>3.</t>
    </r>
    <r>
      <rPr>
        <sz val="7"/>
        <color theme="1"/>
        <rFont val="Times New Roman"/>
        <family val="1"/>
      </rPr>
      <t xml:space="preserve">    </t>
    </r>
    <r>
      <rPr>
        <b/>
        <sz val="12"/>
        <color theme="1"/>
        <rFont val="Arial"/>
        <family val="2"/>
      </rPr>
      <t>PAYG</t>
    </r>
    <r>
      <rPr>
        <sz val="12"/>
        <color theme="1"/>
        <rFont val="Arial"/>
        <family val="2"/>
      </rPr>
      <t xml:space="preserve"> – Uses the draft determination opex as a percentage of totex using the data from the ‘calculation’ tab.</t>
    </r>
  </si>
  <si>
    <t>This produces a figure for PAYG as a percentage of opex rate which we use to calculate the PAYG rates for the final determination to align to the company approach in setting the natural rate. We set out the calculations below:</t>
  </si>
  <si>
    <t>Draft determination</t>
  </si>
  <si>
    <t>(a) Opex as percentage of totex</t>
  </si>
  <si>
    <t>(b) Total opex</t>
  </si>
  <si>
    <t>(c) Totex</t>
  </si>
  <si>
    <t>(d) Draft determination natural rate</t>
  </si>
  <si>
    <t>(e) PAYG as a percentage of opex rate</t>
  </si>
  <si>
    <t>(a) = (b) / (c)</t>
  </si>
  <si>
    <t>(e) = (d) / (a)</t>
  </si>
  <si>
    <t>Final determination</t>
  </si>
  <si>
    <t xml:space="preserve">(f) Opex as percentage of totex </t>
  </si>
  <si>
    <t>(g) Total opex</t>
  </si>
  <si>
    <t>(h) Totex</t>
  </si>
  <si>
    <t xml:space="preserve">(i) PAYG as a percentage of opex rate </t>
  </si>
  <si>
    <t xml:space="preserve">(j) Final determination natural rate </t>
  </si>
  <si>
    <t xml:space="preserve">(f) = (g) / (h) </t>
  </si>
  <si>
    <t>(i) = (e)</t>
  </si>
  <si>
    <t xml:space="preserve">(j) = (f) * (i) </t>
  </si>
  <si>
    <r>
      <t>4.</t>
    </r>
    <r>
      <rPr>
        <sz val="7"/>
        <color theme="1"/>
        <rFont val="Times New Roman"/>
        <family val="1"/>
      </rPr>
      <t xml:space="preserve">    </t>
    </r>
    <r>
      <rPr>
        <b/>
        <sz val="12"/>
        <color theme="1"/>
        <rFont val="Arial"/>
        <family val="2"/>
      </rPr>
      <t xml:space="preserve">PAYG summary tables </t>
    </r>
    <r>
      <rPr>
        <sz val="12"/>
        <color theme="1"/>
        <rFont val="Arial"/>
        <family val="2"/>
      </rPr>
      <t>- Sets out the draft determination versus the final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</si>
  <si>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t>
    </r>
  </si>
  <si>
    <r>
      <t>·</t>
    </r>
    <r>
      <rPr>
        <sz val="7"/>
        <color theme="1"/>
        <rFont val="Times New Roman"/>
        <family val="1"/>
      </rPr>
      <t xml:space="preserve">         </t>
    </r>
    <r>
      <rPr>
        <sz val="12"/>
        <color theme="1"/>
        <rFont val="Arial"/>
        <family val="2"/>
      </rPr>
      <t>Adjustments to PAYG rate to address transition from RPI to CPI</t>
    </r>
  </si>
  <si>
    <r>
      <t>·</t>
    </r>
    <r>
      <rPr>
        <sz val="7"/>
        <color theme="1"/>
        <rFont val="Times New Roman"/>
        <family val="1"/>
      </rPr>
      <t xml:space="preserve">         </t>
    </r>
    <r>
      <rPr>
        <sz val="12"/>
        <color theme="1"/>
        <rFont val="Arial"/>
        <family val="2"/>
      </rPr>
      <t>Other adjustments to PAYG rate</t>
    </r>
  </si>
  <si>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</si>
  <si>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</si>
  <si>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</si>
  <si>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</si>
  <si>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</si>
  <si>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t>PAYG Rates</t>
  </si>
  <si>
    <t xml:space="preserve">Ofwat - DD </t>
  </si>
  <si>
    <t>Ofwat - FD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</si>
  <si>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</si>
  <si>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</si>
  <si>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</si>
  <si>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</si>
  <si>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</si>
  <si>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</si>
  <si>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</si>
  <si>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</si>
  <si>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</si>
  <si>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Other interventions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</si>
  <si>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</si>
  <si>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</si>
  <si>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</si>
  <si>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</si>
  <si>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</si>
  <si>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Other interventions ~ water network plus</t>
  </si>
  <si>
    <t>Total PAYG rate ~ water network plus</t>
  </si>
  <si>
    <t>Totex</t>
  </si>
  <si>
    <t>2020-25</t>
  </si>
  <si>
    <t>Water resources</t>
  </si>
  <si>
    <t>Water network plus</t>
  </si>
  <si>
    <t>Total totex</t>
  </si>
  <si>
    <t>PAYG revenue</t>
  </si>
  <si>
    <t>Total PAYG revenue</t>
  </si>
  <si>
    <t>Average PAYG%</t>
  </si>
  <si>
    <t>Pr19FMTotex_for_PAYG</t>
  </si>
  <si>
    <t>Acronym</t>
  </si>
  <si>
    <t>Reference</t>
  </si>
  <si>
    <t>Item description</t>
  </si>
  <si>
    <t>Unit</t>
  </si>
  <si>
    <t>Model</t>
  </si>
  <si>
    <t>Price Review 2019</t>
  </si>
  <si>
    <t>PR19 Run 8: Final Determinations</t>
  </si>
  <si>
    <t>Latest</t>
  </si>
  <si>
    <t>SEW</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</si>
  <si>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</si>
  <si>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</si>
  <si>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</si>
  <si>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</si>
  <si>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</si>
  <si>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</si>
  <si>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</si>
  <si>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</si>
  <si>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</si>
  <si>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</si>
  <si>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</si>
  <si>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</si>
  <si>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</si>
  <si>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</si>
  <si>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</si>
  <si>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</si>
  <si>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</si>
  <si>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PR19GC0061</t>
  </si>
  <si>
    <t>WN - Grants and contributions net of income offset - capital expenditure - price control - real</t>
  </si>
  <si>
    <t>PR19GC0002</t>
  </si>
  <si>
    <t>WN - Grants and contributions - capital expenditure - non price control - real</t>
  </si>
  <si>
    <t>PR19GC0063</t>
  </si>
  <si>
    <t>WN - Grants and contributions net of income offset - operational expenditure - price control - real</t>
  </si>
  <si>
    <t>PR19GC0004</t>
  </si>
  <si>
    <t>WN - Grants and contributions - operational expenditure - non price control - real</t>
  </si>
  <si>
    <t>PR19GC0065</t>
  </si>
  <si>
    <t>WR - Grants and contributions net of income offset - capital expenditure - price control - real</t>
  </si>
  <si>
    <t>PR19GC0006</t>
  </si>
  <si>
    <t>WR - Grants and contributions - capital expenditure - non price control - real</t>
  </si>
  <si>
    <t>PR19GC0067</t>
  </si>
  <si>
    <t>WR - Grants and contributions net of income offset - operational expenditure - price control - real</t>
  </si>
  <si>
    <t>PR19GC0008</t>
  </si>
  <si>
    <t>WR - Grants and contributions - operational expenditure - non price control - real</t>
  </si>
  <si>
    <t>PR19GC0069</t>
  </si>
  <si>
    <t>WWN - Grants and contributions net of income offset - capital expenditure - price control - real</t>
  </si>
  <si>
    <t>PR19GC0010</t>
  </si>
  <si>
    <t>WWN - Grants and contributions - capital expenditure - non price control - real</t>
  </si>
  <si>
    <t>PR19GC0071</t>
  </si>
  <si>
    <t>WWN - Grants and contributions net of income offset - operational expenditure - price control - real</t>
  </si>
  <si>
    <t>PR19GC0012</t>
  </si>
  <si>
    <t>WWN - Grants and contributions - operational expenditure - non price control - real</t>
  </si>
  <si>
    <t>Water resources Net Opex</t>
  </si>
  <si>
    <t>Water resources Net Capex</t>
  </si>
  <si>
    <t>Water Network</t>
  </si>
  <si>
    <t>Water network Net Opex</t>
  </si>
  <si>
    <t>Water network Net Capex</t>
  </si>
  <si>
    <t>Draft determination totex</t>
  </si>
  <si>
    <t>Final determination totex</t>
  </si>
  <si>
    <t>Water totex</t>
  </si>
  <si>
    <t>Water resources operating expenditure (amount for totex CR) (post override) - real</t>
  </si>
  <si>
    <t>Capital Expenditure (excluding Atypical expenditure) - Total gross capital expenditure - Water resources</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</si>
  <si>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</si>
  <si>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</si>
  <si>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</si>
  <si>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</si>
  <si>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</si>
  <si>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</si>
  <si>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</si>
  <si>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</si>
  <si>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</si>
  <si>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</si>
  <si>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Total</t>
  </si>
  <si>
    <t>PAYG - Water Resources</t>
  </si>
  <si>
    <t>Total Opex</t>
  </si>
  <si>
    <t>Opex as a percentage of totex</t>
  </si>
  <si>
    <t>Draft determination natural rate</t>
  </si>
  <si>
    <t>PAYG as a percentage of opex rate</t>
  </si>
  <si>
    <t>Calculated capitalised IRE</t>
  </si>
  <si>
    <t>PAYG - Water Network Plus</t>
  </si>
  <si>
    <t>Total calculated capitalised IRE</t>
  </si>
  <si>
    <t>C_WR40019</t>
  </si>
  <si>
    <t>%</t>
  </si>
  <si>
    <t>C_WN40019</t>
  </si>
  <si>
    <t>C_WWN60019</t>
  </si>
  <si>
    <t>Total PAYG rate ~ wastewater network plus</t>
  </si>
  <si>
    <t>C_BR50019</t>
  </si>
  <si>
    <t>Total PAYG rate ~ bio resources</t>
  </si>
  <si>
    <t>C_DMMY60019</t>
  </si>
  <si>
    <t xml:space="preserve">Total PAYG rate ~ dummy </t>
  </si>
  <si>
    <t>£M</t>
  </si>
  <si>
    <t>PR19QA_RR002_OUT_1</t>
  </si>
  <si>
    <t>Date &amp; Time for Model PR19 RR002 Pay as you go (PAYG)</t>
  </si>
  <si>
    <t>text</t>
  </si>
  <si>
    <t>PR19QA_RR002_OUT_2</t>
  </si>
  <si>
    <t>Name &amp; Path of Model PR19 RR002 Pay as you go (PAYG)</t>
  </si>
  <si>
    <t>C_DUMMYCAPEXFM_PR19FM008</t>
  </si>
  <si>
    <t>Dummy - profiled total capex</t>
  </si>
  <si>
    <t>PAYG_OUT</t>
  </si>
  <si>
    <t>RCV Run off rates</t>
  </si>
  <si>
    <t>Line description</t>
  </si>
  <si>
    <t>Cost recovery for water resources</t>
  </si>
  <si>
    <t>RCV run off rate ~ RPI linked RCV</t>
  </si>
  <si>
    <t>"Natural" RCV run off rate ~ water resources</t>
  </si>
  <si>
    <t>Adjustments to RCV run off rate to address transition from RPI to CPI ~ water resources</t>
  </si>
  <si>
    <t>Other adjustments to RCV run off rate  ~ water resources</t>
  </si>
  <si>
    <t>Total RCV run off rate to be applied ~ water resources RPI wedge linked</t>
  </si>
  <si>
    <t>Method used to apply run off rate (straight line or reducing balance) ~ water resources RPI wedge linked</t>
  </si>
  <si>
    <t xml:space="preserve">reducing balance </t>
  </si>
  <si>
    <t>RCV run off rate ~ CPI/CPI(H) linked RCV</t>
  </si>
  <si>
    <t>Other adjustments to RCV run off rate ~ water resources</t>
  </si>
  <si>
    <t>Total RCV run off rate to be applied ~ water resources CPI(H) linked</t>
  </si>
  <si>
    <t>Method used to apply run off rate (straight line or reducing balance) ~ water resources CPI(H) linked</t>
  </si>
  <si>
    <t xml:space="preserve">Post 2020 investment run off rate </t>
  </si>
  <si>
    <t>"Natural" post 2020 investment run off rate ~ water resources</t>
  </si>
  <si>
    <t>Adjustments to post 2020 investment run off rate to address transition from RPI to CPI ~ water resources</t>
  </si>
  <si>
    <t>Other adjustments to post 2020 investment run off rate ~ water resources</t>
  </si>
  <si>
    <t>Total post 2020 investment run off rate to be applied ~ water resources</t>
  </si>
  <si>
    <t>Method used to apply run off rate (straight line or reducing balance) ~ water resources</t>
  </si>
  <si>
    <t>Cost recovery for water network plus</t>
  </si>
  <si>
    <t>"Natural" RCV run off rate ~ water network plus</t>
  </si>
  <si>
    <t>Adjustments to RCV run off rate to address transition from RPI to CPI ~ water network plus</t>
  </si>
  <si>
    <t>Other adjustments to RCV run off rate  ~ water network plus</t>
  </si>
  <si>
    <t>Total RCV run off rate to be applied ~ water network plus RPI wedge linked</t>
  </si>
  <si>
    <t>Method used to apply run off rate (straight line or reducing balance) ~ water network plus RPI wedge linked</t>
  </si>
  <si>
    <t>Other adjustments to RCV run off rate ~ water network plus</t>
  </si>
  <si>
    <t>Total RCV run off rate to be applied ~ water network plus CPI(H) linked</t>
  </si>
  <si>
    <t>Method used to apply run off rate (straight line or reducing balance) ~ water network plus CPI(H) linked</t>
  </si>
  <si>
    <t>PR19_RR002_001</t>
  </si>
  <si>
    <t>IRE expected from totex – real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</si>
</sst>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0_-;\-* #,##0.000_-;_-* &quot;-&quot;??_-;_-@_-"/>
    <numFmt numFmtId="165" formatCode="#,##0.0000_);\(#,##0.0000\);&quot;-  &quot;;&quot; &quot;@&quot; &quot;"/>
    <numFmt numFmtId="166" formatCode="#,##0.00_);\(#,##0.00\);&quot;-  &quot;;&quot; &quot;@&quot; &quot;"/>
    <numFmt numFmtId="167" formatCode="#,##0.000_);\(#,##0.000\);&quot;-  &quot;;&quot; &quot;@&quot; &quot;"/>
    <numFmt numFmtId="168" formatCode="0.0"/>
    <numFmt numFmtId="169" formatCode="#,##0.000"/>
    <numFmt numFmtId="170" formatCode="_-* #,##0.0000_-;\-* #,##0.0000_-;_-* &quot;-&quot;??_-;_-@_-"/>
    <numFmt numFmtId="171" formatCode="0.000"/>
  </numFmts>
  <fonts count="34"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5"/>
      <color theme="0"/>
      <name val="Franklin Gothic Demi"/>
      <family val="2"/>
    </font>
    <font>
      <sz val="11"/>
      <color rgb="FF000000"/>
      <name val="Arial"/>
      <family val="2"/>
    </font>
    <font>
      <sz val="10"/>
      <color rgb="FF0078C9"/>
      <name val="Franklin Gothic Demi"/>
      <family val="2"/>
    </font>
    <font>
      <sz val="9"/>
      <color theme="1"/>
      <name val="Arial"/>
      <family val="2"/>
    </font>
    <font>
      <sz val="9"/>
      <color rgb="FF000000"/>
      <name val="Arial"/>
      <family val="2"/>
    </font>
    <font>
      <sz val="10"/>
      <color rgb="FF000000"/>
      <name val="Arial"/>
      <family val="2"/>
    </font>
    <font>
      <sz val="10"/>
      <color theme="1"/>
      <name val="Arial"/>
      <family val="2"/>
    </font>
    <font>
      <sz val="10"/>
      <name val="Arial"/>
      <family val="2"/>
    </font>
    <font>
      <sz val="10"/>
      <name val="Franklin Gothic Demi"/>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0"/>
      <color rgb="FFFF0000"/>
      <name val="Arial"/>
      <family val="2"/>
    </font>
    <font>
      <sz val="11"/>
      <color rgb="FF0000FF"/>
      <name val="Arial"/>
      <family val="2"/>
    </font>
    <font>
      <sz val="12"/>
      <color rgb="FF0078C9"/>
      <name val="Franklin Gothic Demi"/>
      <family val="2"/>
    </font>
    <font>
      <sz val="11"/>
      <name val="Arial"/>
      <family val="2"/>
    </font>
    <font>
      <sz val="12"/>
      <color theme="1"/>
      <name val="Arial"/>
      <family val="2"/>
    </font>
    <font>
      <sz val="7"/>
      <color theme="1"/>
      <name val="Times New Roman"/>
      <family val="1"/>
    </font>
    <font>
      <b/>
      <sz val="12"/>
      <color theme="1"/>
      <name val="Arial"/>
      <family val="2"/>
    </font>
    <font>
      <sz val="12"/>
      <color theme="1"/>
      <name val="Symbol"/>
      <family val="1"/>
      <charset val="2"/>
    </font>
  </fonts>
  <fills count="13">
    <fill>
      <patternFill patternType="none"/>
    </fill>
    <fill>
      <patternFill patternType="gray125"/>
    </fill>
    <fill>
      <patternFill patternType="solid">
        <fgColor rgb="FF003479"/>
        <bgColor rgb="FF000000"/>
      </patternFill>
    </fill>
    <fill>
      <patternFill patternType="solid">
        <fgColor theme="0"/>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rgb="FFBFDDF1"/>
        <bgColor rgb="FF000000"/>
      </patternFill>
    </fill>
    <fill>
      <patternFill patternType="solid">
        <fgColor rgb="FFBFDDF1"/>
        <bgColor indexed="64"/>
      </patternFill>
    </fill>
    <fill>
      <patternFill patternType="solid">
        <fgColor rgb="FF003892"/>
        <bgColor indexed="64"/>
      </patternFill>
    </fill>
    <fill>
      <patternFill patternType="solid">
        <fgColor theme="4" tint="0.59999389629810485"/>
        <bgColor rgb="FF000000"/>
      </patternFill>
    </fill>
    <fill>
      <patternFill patternType="solid">
        <fgColor theme="5" tint="0.39997558519241921"/>
        <bgColor rgb="FF000000"/>
      </patternFill>
    </fill>
  </fills>
  <borders count="31">
    <border>
      <left/>
      <right/>
      <top/>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style="medium">
        <color rgb="FF857362"/>
      </left>
      <right style="thin">
        <color rgb="FF857362"/>
      </right>
      <top style="thin">
        <color rgb="FF857362"/>
      </top>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857362"/>
      </left>
      <right style="thin">
        <color rgb="FF857362"/>
      </right>
      <top/>
      <bottom/>
      <diagonal/>
    </border>
    <border>
      <left/>
      <right style="thin">
        <color rgb="FF857362"/>
      </right>
      <top style="thin">
        <color rgb="FF857362"/>
      </top>
      <bottom/>
      <diagonal/>
    </border>
    <border>
      <left/>
      <right/>
      <top style="thin">
        <color rgb="FF857362"/>
      </top>
      <bottom/>
      <diagonal/>
    </border>
    <border>
      <left style="thin">
        <color indexed="64"/>
      </left>
      <right style="thin">
        <color indexed="64"/>
      </right>
      <top/>
      <bottom/>
      <diagonal/>
    </border>
    <border>
      <left/>
      <right/>
      <top/>
      <bottom style="medium">
        <color rgb="FF857362"/>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bottom style="thin">
        <color rgb="FF857362"/>
      </bottom>
      <diagonal/>
    </border>
    <border>
      <left/>
      <right style="thin">
        <color rgb="FF857362"/>
      </right>
      <top/>
      <bottom style="medium">
        <color rgb="FF857362"/>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7" fillId="5" borderId="0" applyBorder="0"/>
    <xf numFmtId="0" fontId="10" fillId="9" borderId="10">
      <alignment horizontal="right" vertical="center" wrapText="1"/>
    </xf>
    <xf numFmtId="0" fontId="11" fillId="0" borderId="0"/>
    <xf numFmtId="0" fontId="11" fillId="0" borderId="0"/>
    <xf numFmtId="0" fontId="1" fillId="0" borderId="0"/>
    <xf numFmtId="165" fontId="11" fillId="0" borderId="0" applyFont="0" applyFill="0" applyBorder="0" applyProtection="0">
      <alignment vertical="top"/>
    </xf>
    <xf numFmtId="0" fontId="1" fillId="0" borderId="0"/>
  </cellStyleXfs>
  <cellXfs count="133">
    <xf numFmtId="0" fontId="0" fillId="0" borderId="0" xfId="0"/>
    <xf numFmtId="0" fontId="0" fillId="3" borderId="0" xfId="0" applyFill="1" applyAlignment="1">
      <alignment vertical="top"/>
    </xf>
    <xf numFmtId="10" fontId="8" fillId="6" borderId="8" xfId="3" applyNumberFormat="1" applyFont="1" applyFill="1" applyBorder="1" applyAlignment="1" applyProtection="1">
      <alignment vertical="center"/>
      <protection locked="0"/>
    </xf>
    <xf numFmtId="10" fontId="8" fillId="6" borderId="9" xfId="3" applyNumberFormat="1" applyFont="1" applyFill="1" applyBorder="1" applyAlignment="1" applyProtection="1">
      <alignment vertical="center"/>
      <protection locked="0"/>
    </xf>
    <xf numFmtId="10" fontId="8" fillId="8" borderId="11" xfId="3" applyNumberFormat="1" applyFont="1" applyFill="1" applyBorder="1" applyAlignment="1">
      <alignment vertical="center"/>
    </xf>
    <xf numFmtId="10" fontId="8" fillId="8" borderId="12" xfId="3" applyNumberFormat="1" applyFont="1" applyFill="1" applyBorder="1" applyAlignment="1">
      <alignment vertical="center"/>
    </xf>
    <xf numFmtId="10" fontId="8" fillId="8" borderId="13" xfId="3" applyNumberFormat="1" applyFont="1" applyFill="1" applyBorder="1" applyAlignment="1">
      <alignment vertical="center"/>
    </xf>
    <xf numFmtId="0" fontId="13" fillId="0" borderId="0" xfId="0" applyFont="1"/>
    <xf numFmtId="0" fontId="3" fillId="2" borderId="0" xfId="3" applyFont="1" applyFill="1" applyAlignment="1">
      <alignment vertical="center"/>
    </xf>
    <xf numFmtId="0" fontId="5" fillId="3" borderId="0" xfId="3" applyFont="1" applyFill="1" applyAlignment="1">
      <alignment vertical="center"/>
    </xf>
    <xf numFmtId="164" fontId="5" fillId="3" borderId="0" xfId="1" applyNumberFormat="1" applyFont="1" applyFill="1" applyAlignment="1">
      <alignment vertical="center"/>
    </xf>
    <xf numFmtId="0" fontId="6" fillId="4" borderId="4" xfId="3" applyFont="1" applyFill="1" applyBorder="1" applyAlignment="1">
      <alignment horizontal="left" vertical="center"/>
    </xf>
    <xf numFmtId="164" fontId="6" fillId="4" borderId="1" xfId="1" applyNumberFormat="1" applyFont="1" applyFill="1" applyBorder="1" applyAlignment="1">
      <alignment horizontal="center" vertical="center"/>
    </xf>
    <xf numFmtId="164" fontId="6" fillId="4" borderId="2" xfId="1" applyNumberFormat="1" applyFont="1" applyFill="1" applyBorder="1" applyAlignment="1">
      <alignment horizontal="center" vertical="center"/>
    </xf>
    <xf numFmtId="2" fontId="5" fillId="3" borderId="0" xfId="3" applyNumberFormat="1" applyFont="1" applyFill="1" applyAlignment="1">
      <alignment vertical="center"/>
    </xf>
    <xf numFmtId="0" fontId="8" fillId="0" borderId="5" xfId="3" applyFont="1" applyBorder="1" applyAlignment="1">
      <alignment horizontal="left" vertical="center"/>
    </xf>
    <xf numFmtId="0" fontId="8" fillId="0" borderId="11" xfId="3" applyFont="1" applyBorder="1" applyAlignment="1">
      <alignment horizontal="left" vertical="center"/>
    </xf>
    <xf numFmtId="10" fontId="14" fillId="8" borderId="11" xfId="3" applyNumberFormat="1" applyFont="1" applyFill="1" applyBorder="1" applyAlignment="1">
      <alignment vertical="center"/>
    </xf>
    <xf numFmtId="0" fontId="5" fillId="3" borderId="0" xfId="3" applyFont="1" applyFill="1" applyAlignment="1">
      <alignment horizontal="left" vertical="center"/>
    </xf>
    <xf numFmtId="164" fontId="0" fillId="0" borderId="0" xfId="1" applyNumberFormat="1" applyFont="1"/>
    <xf numFmtId="164" fontId="7" fillId="0" borderId="0" xfId="1" applyNumberFormat="1" applyFont="1"/>
    <xf numFmtId="10" fontId="7" fillId="0" borderId="0" xfId="2" applyNumberFormat="1" applyFont="1"/>
    <xf numFmtId="0" fontId="12" fillId="4" borderId="4" xfId="3" applyFont="1" applyFill="1" applyBorder="1" applyAlignment="1">
      <alignment horizontal="left" vertical="center"/>
    </xf>
    <xf numFmtId="0" fontId="6" fillId="4" borderId="3" xfId="3" applyFont="1" applyFill="1" applyBorder="1" applyAlignment="1">
      <alignment vertical="center"/>
    </xf>
    <xf numFmtId="0" fontId="9" fillId="0" borderId="5" xfId="3" applyFont="1" applyBorder="1" applyAlignment="1">
      <alignment vertical="center"/>
    </xf>
    <xf numFmtId="164" fontId="8" fillId="6" borderId="16" xfId="1" applyNumberFormat="1" applyFont="1" applyFill="1" applyBorder="1" applyAlignment="1" applyProtection="1">
      <alignment vertical="center"/>
      <protection locked="0"/>
    </xf>
    <xf numFmtId="164" fontId="8" fillId="6" borderId="7" xfId="1" applyNumberFormat="1" applyFont="1" applyFill="1" applyBorder="1" applyAlignment="1" applyProtection="1">
      <alignment vertical="center"/>
      <protection locked="0"/>
    </xf>
    <xf numFmtId="0" fontId="15" fillId="3" borderId="0" xfId="0" applyFont="1" applyFill="1" applyAlignment="1">
      <alignment vertical="top"/>
    </xf>
    <xf numFmtId="0" fontId="16" fillId="3" borderId="0" xfId="0" applyFont="1" applyFill="1" applyAlignment="1">
      <alignment vertical="top"/>
    </xf>
    <xf numFmtId="0" fontId="9" fillId="0" borderId="14" xfId="3" applyFont="1" applyBorder="1" applyAlignment="1">
      <alignment vertical="center"/>
    </xf>
    <xf numFmtId="10" fontId="8" fillId="8" borderId="17" xfId="2" applyNumberFormat="1" applyFont="1" applyFill="1" applyBorder="1" applyAlignment="1">
      <alignment vertical="center"/>
    </xf>
    <xf numFmtId="10" fontId="8" fillId="8" borderId="13" xfId="2" applyNumberFormat="1" applyFont="1" applyFill="1" applyBorder="1" applyAlignment="1">
      <alignment vertical="center"/>
    </xf>
    <xf numFmtId="0" fontId="17" fillId="0" borderId="0" xfId="3" applyFont="1" applyAlignment="1">
      <alignment vertical="center"/>
    </xf>
    <xf numFmtId="10" fontId="18" fillId="3" borderId="0" xfId="2" applyNumberFormat="1" applyFont="1" applyFill="1" applyAlignment="1">
      <alignment vertical="center"/>
    </xf>
    <xf numFmtId="0" fontId="19" fillId="0" borderId="8" xfId="3" applyFont="1" applyBorder="1" applyAlignment="1">
      <alignment vertical="center"/>
    </xf>
    <xf numFmtId="10" fontId="20" fillId="3" borderId="6" xfId="2" applyNumberFormat="1" applyFont="1" applyFill="1" applyBorder="1" applyAlignment="1">
      <alignment vertical="center"/>
    </xf>
    <xf numFmtId="10" fontId="20" fillId="3" borderId="7" xfId="2" applyNumberFormat="1" applyFont="1" applyFill="1" applyBorder="1" applyAlignment="1">
      <alignment vertical="center"/>
    </xf>
    <xf numFmtId="10" fontId="21" fillId="3" borderId="6" xfId="2" applyNumberFormat="1" applyFont="1" applyFill="1" applyBorder="1" applyAlignment="1">
      <alignment vertical="center"/>
    </xf>
    <xf numFmtId="10" fontId="21" fillId="3" borderId="7" xfId="2" applyNumberFormat="1" applyFont="1" applyFill="1" applyBorder="1" applyAlignment="1">
      <alignment vertical="center"/>
    </xf>
    <xf numFmtId="0" fontId="19" fillId="0" borderId="11" xfId="3" applyFont="1" applyBorder="1" applyAlignment="1">
      <alignment vertical="center"/>
    </xf>
    <xf numFmtId="10" fontId="22" fillId="3" borderId="12" xfId="2" applyNumberFormat="1" applyFont="1" applyFill="1" applyBorder="1" applyAlignment="1">
      <alignment vertical="center"/>
    </xf>
    <xf numFmtId="10" fontId="22" fillId="3" borderId="13" xfId="2" applyNumberFormat="1" applyFont="1" applyFill="1" applyBorder="1" applyAlignment="1">
      <alignment vertical="center"/>
    </xf>
    <xf numFmtId="10" fontId="20" fillId="3" borderId="12" xfId="2" applyNumberFormat="1" applyFont="1" applyFill="1" applyBorder="1" applyAlignment="1">
      <alignment vertical="center"/>
    </xf>
    <xf numFmtId="10" fontId="20" fillId="3" borderId="13" xfId="2" applyNumberFormat="1" applyFont="1" applyFill="1" applyBorder="1" applyAlignment="1">
      <alignment vertical="center"/>
    </xf>
    <xf numFmtId="10" fontId="22" fillId="3" borderId="0" xfId="2" applyNumberFormat="1" applyFont="1" applyFill="1" applyBorder="1" applyAlignment="1">
      <alignment vertical="center"/>
    </xf>
    <xf numFmtId="9" fontId="18" fillId="3" borderId="0" xfId="2" applyFont="1" applyFill="1" applyAlignment="1">
      <alignment vertical="center"/>
    </xf>
    <xf numFmtId="0" fontId="9" fillId="3" borderId="0" xfId="3" applyFont="1" applyFill="1" applyAlignment="1">
      <alignment vertical="center"/>
    </xf>
    <xf numFmtId="0" fontId="2" fillId="0" borderId="0" xfId="0" applyFont="1"/>
    <xf numFmtId="1" fontId="10" fillId="0" borderId="18" xfId="0" applyNumberFormat="1" applyFont="1" applyBorder="1" applyAlignment="1">
      <alignment horizontal="center" vertical="top"/>
    </xf>
    <xf numFmtId="0" fontId="10" fillId="0" borderId="0" xfId="0" applyFont="1" applyAlignment="1">
      <alignment horizontal="center"/>
    </xf>
    <xf numFmtId="0" fontId="23" fillId="0" borderId="0" xfId="7" applyFont="1" applyAlignment="1" applyProtection="1"/>
    <xf numFmtId="0" fontId="23" fillId="10" borderId="0" xfId="7" applyFont="1" applyFill="1" applyAlignment="1"/>
    <xf numFmtId="0" fontId="10" fillId="0" borderId="18" xfId="0" applyFont="1" applyBorder="1" applyAlignment="1">
      <alignment horizontal="center"/>
    </xf>
    <xf numFmtId="0" fontId="24" fillId="0" borderId="0" xfId="0" applyFont="1" applyAlignment="1">
      <alignment vertical="top"/>
    </xf>
    <xf numFmtId="0" fontId="24" fillId="10" borderId="0" xfId="7" applyFont="1" applyFill="1" applyAlignment="1"/>
    <xf numFmtId="0" fontId="23" fillId="0" borderId="0" xfId="7" applyFont="1" applyAlignment="1"/>
    <xf numFmtId="0" fontId="11" fillId="0" borderId="0" xfId="7" applyAlignment="1"/>
    <xf numFmtId="0" fontId="10" fillId="0" borderId="0" xfId="0" applyFont="1" applyBorder="1" applyAlignment="1">
      <alignment horizontal="center"/>
    </xf>
    <xf numFmtId="0" fontId="10" fillId="0" borderId="0" xfId="7" applyFont="1" applyAlignment="1" applyProtection="1"/>
    <xf numFmtId="0" fontId="10" fillId="10" borderId="0" xfId="7" applyFont="1" applyFill="1" applyAlignment="1"/>
    <xf numFmtId="166" fontId="25" fillId="0" borderId="0" xfId="10" applyNumberFormat="1" applyFont="1">
      <alignment vertical="top"/>
    </xf>
    <xf numFmtId="0" fontId="25" fillId="0" borderId="0" xfId="7" applyFont="1" applyAlignment="1"/>
    <xf numFmtId="0" fontId="25" fillId="10" borderId="0" xfId="7" applyFont="1" applyFill="1" applyAlignment="1"/>
    <xf numFmtId="166" fontId="25" fillId="0" borderId="0" xfId="10" applyNumberFormat="1" applyFont="1" applyAlignment="1">
      <alignment horizontal="center" vertical="top"/>
    </xf>
    <xf numFmtId="167" fontId="11" fillId="0" borderId="0" xfId="0" applyNumberFormat="1" applyFont="1" applyAlignment="1">
      <alignment vertical="top"/>
    </xf>
    <xf numFmtId="166" fontId="25" fillId="7" borderId="0" xfId="10" applyNumberFormat="1" applyFont="1" applyFill="1">
      <alignment vertical="top"/>
    </xf>
    <xf numFmtId="166" fontId="11" fillId="0" borderId="0" xfId="10" applyNumberFormat="1" applyFont="1">
      <alignment vertical="top"/>
    </xf>
    <xf numFmtId="166" fontId="11" fillId="0" borderId="0" xfId="10" applyNumberFormat="1" applyFont="1" applyAlignment="1">
      <alignment horizontal="center" vertical="top"/>
    </xf>
    <xf numFmtId="166" fontId="24" fillId="0" borderId="0" xfId="10" applyNumberFormat="1" applyFont="1">
      <alignment vertical="top"/>
    </xf>
    <xf numFmtId="166" fontId="24" fillId="0" borderId="0" xfId="10" applyNumberFormat="1" applyFont="1" applyAlignment="1">
      <alignment horizontal="center" vertical="top"/>
    </xf>
    <xf numFmtId="166" fontId="26" fillId="0" borderId="0" xfId="10" applyNumberFormat="1" applyFont="1">
      <alignment vertical="top"/>
    </xf>
    <xf numFmtId="0" fontId="11" fillId="0" borderId="0" xfId="11" applyFont="1" applyFill="1" applyBorder="1" applyAlignment="1">
      <alignment vertical="top"/>
    </xf>
    <xf numFmtId="0" fontId="27" fillId="0" borderId="0" xfId="0" applyFont="1"/>
    <xf numFmtId="168" fontId="0" fillId="0" borderId="0" xfId="0" applyNumberFormat="1"/>
    <xf numFmtId="169" fontId="0" fillId="0" borderId="0" xfId="0" applyNumberFormat="1"/>
    <xf numFmtId="1" fontId="10" fillId="0" borderId="0" xfId="0" applyNumberFormat="1" applyFont="1" applyBorder="1" applyAlignment="1">
      <alignment horizontal="center" vertical="top"/>
    </xf>
    <xf numFmtId="166" fontId="11" fillId="0" borderId="19" xfId="10" applyNumberFormat="1" applyFont="1" applyBorder="1">
      <alignment vertical="top"/>
    </xf>
    <xf numFmtId="166" fontId="11" fillId="0" borderId="20" xfId="10" applyNumberFormat="1" applyFont="1" applyBorder="1">
      <alignment vertical="top"/>
    </xf>
    <xf numFmtId="166" fontId="11" fillId="0" borderId="21" xfId="10" applyNumberFormat="1" applyFont="1" applyBorder="1">
      <alignment vertical="top"/>
    </xf>
    <xf numFmtId="0" fontId="8" fillId="0" borderId="22" xfId="3" applyFont="1" applyBorder="1" applyAlignment="1">
      <alignment horizontal="left" vertical="center"/>
    </xf>
    <xf numFmtId="10" fontId="8" fillId="6" borderId="22" xfId="3" applyNumberFormat="1" applyFont="1" applyFill="1" applyBorder="1" applyAlignment="1" applyProtection="1">
      <alignment vertical="center"/>
      <protection locked="0"/>
    </xf>
    <xf numFmtId="10" fontId="8" fillId="6" borderId="15" xfId="3" applyNumberFormat="1" applyFont="1" applyFill="1" applyBorder="1" applyAlignment="1" applyProtection="1">
      <alignment vertical="center"/>
      <protection locked="0"/>
    </xf>
    <xf numFmtId="10" fontId="8" fillId="6" borderId="23" xfId="3" applyNumberFormat="1" applyFont="1" applyFill="1" applyBorder="1" applyAlignment="1" applyProtection="1">
      <alignment vertical="center"/>
      <protection locked="0"/>
    </xf>
    <xf numFmtId="10" fontId="8" fillId="6" borderId="24" xfId="3" applyNumberFormat="1" applyFont="1" applyFill="1" applyBorder="1" applyAlignment="1" applyProtection="1">
      <alignment vertical="center"/>
      <protection locked="0"/>
    </xf>
    <xf numFmtId="43" fontId="8" fillId="6" borderId="8" xfId="1" applyFont="1" applyFill="1" applyBorder="1" applyAlignment="1" applyProtection="1">
      <alignment horizontal="center" vertical="center"/>
      <protection locked="0"/>
    </xf>
    <xf numFmtId="43" fontId="8" fillId="6" borderId="9" xfId="1" applyFont="1" applyFill="1" applyBorder="1" applyAlignment="1" applyProtection="1">
      <alignment horizontal="center" vertical="center"/>
      <protection locked="0"/>
    </xf>
    <xf numFmtId="164" fontId="0" fillId="0" borderId="0" xfId="1" applyNumberFormat="1" applyFont="1" applyAlignment="1">
      <alignment horizontal="center"/>
    </xf>
    <xf numFmtId="164" fontId="7" fillId="0" borderId="0" xfId="1" applyNumberFormat="1" applyFont="1" applyAlignment="1">
      <alignment horizontal="center"/>
    </xf>
    <xf numFmtId="0" fontId="0" fillId="0" borderId="25" xfId="0" applyBorder="1" applyAlignment="1">
      <alignment horizontal="center"/>
    </xf>
    <xf numFmtId="164" fontId="7" fillId="0" borderId="25" xfId="1" applyNumberFormat="1" applyFont="1" applyBorder="1" applyAlignment="1">
      <alignment horizontal="center"/>
    </xf>
    <xf numFmtId="164" fontId="28" fillId="4" borderId="2" xfId="1" applyNumberFormat="1" applyFont="1" applyFill="1" applyBorder="1" applyAlignment="1">
      <alignment horizontal="left" vertical="center"/>
    </xf>
    <xf numFmtId="0" fontId="29" fillId="0" borderId="0" xfId="11" applyFont="1" applyFill="1" applyBorder="1" applyAlignment="1">
      <alignment vertical="top"/>
    </xf>
    <xf numFmtId="0" fontId="29" fillId="0" borderId="0" xfId="11" applyFont="1" applyFill="1" applyBorder="1" applyAlignment="1">
      <alignment vertical="top" wrapText="1"/>
    </xf>
    <xf numFmtId="0" fontId="10" fillId="0" borderId="0" xfId="11" applyFont="1" applyFill="1" applyBorder="1" applyAlignment="1">
      <alignment vertical="top"/>
    </xf>
    <xf numFmtId="0" fontId="10" fillId="0" borderId="0" xfId="0" applyFont="1"/>
    <xf numFmtId="0" fontId="5" fillId="0" borderId="0" xfId="0" applyFont="1"/>
    <xf numFmtId="0" fontId="11" fillId="0" borderId="0" xfId="7" applyFont="1" applyFill="1" applyAlignment="1">
      <alignment vertical="top"/>
    </xf>
    <xf numFmtId="166" fontId="11" fillId="0" borderId="0" xfId="10" applyNumberFormat="1" applyFill="1">
      <alignment vertical="top"/>
    </xf>
    <xf numFmtId="14" fontId="0" fillId="0" borderId="0" xfId="0" applyNumberFormat="1" applyAlignment="1">
      <alignment vertical="top"/>
    </xf>
    <xf numFmtId="43" fontId="8" fillId="11" borderId="8" xfId="1" applyFont="1" applyFill="1" applyBorder="1" applyAlignment="1" applyProtection="1">
      <alignment horizontal="center" vertical="center"/>
      <protection locked="0"/>
    </xf>
    <xf numFmtId="43" fontId="8" fillId="11" borderId="9" xfId="1" applyFont="1" applyFill="1" applyBorder="1" applyAlignment="1" applyProtection="1">
      <alignment horizontal="center" vertical="center"/>
      <protection locked="0"/>
    </xf>
    <xf numFmtId="9" fontId="8" fillId="12" borderId="8" xfId="2" applyFont="1" applyFill="1" applyBorder="1" applyAlignment="1" applyProtection="1">
      <alignment horizontal="center" vertical="center"/>
      <protection locked="0"/>
    </xf>
    <xf numFmtId="0" fontId="30" fillId="0" borderId="0" xfId="0" applyFont="1" applyAlignment="1">
      <alignment horizontal="left" vertical="center" indent="4"/>
    </xf>
    <xf numFmtId="0" fontId="32" fillId="0" borderId="0" xfId="0" applyFont="1" applyAlignment="1">
      <alignment horizontal="left" vertical="center" indent="4"/>
    </xf>
    <xf numFmtId="0" fontId="30" fillId="0" borderId="0" xfId="0" applyFont="1" applyAlignment="1">
      <alignment vertical="center"/>
    </xf>
    <xf numFmtId="0" fontId="30" fillId="7" borderId="0" xfId="0" applyFont="1" applyFill="1" applyAlignment="1">
      <alignment vertical="center"/>
    </xf>
    <xf numFmtId="0" fontId="0" fillId="7" borderId="0" xfId="0" applyFill="1"/>
    <xf numFmtId="0" fontId="30" fillId="0" borderId="0" xfId="0" applyFont="1" applyAlignment="1">
      <alignment horizontal="left" vertical="top"/>
    </xf>
    <xf numFmtId="0" fontId="30" fillId="7" borderId="0" xfId="0" applyFont="1" applyFill="1" applyAlignment="1">
      <alignment horizontal="left" vertical="top"/>
    </xf>
    <xf numFmtId="0" fontId="33" fillId="0" borderId="0" xfId="0" applyFont="1" applyAlignment="1">
      <alignment horizontal="left" vertical="center" indent="8"/>
    </xf>
    <xf numFmtId="43" fontId="10" fillId="0" borderId="0" xfId="1" applyFont="1"/>
    <xf numFmtId="10" fontId="0" fillId="0" borderId="0" xfId="0" applyNumberFormat="1"/>
    <xf numFmtId="171" fontId="8" fillId="6" borderId="16" xfId="1" applyNumberFormat="1" applyFont="1" applyFill="1" applyBorder="1" applyAlignment="1" applyProtection="1">
      <alignment vertical="center"/>
      <protection locked="0"/>
    </xf>
    <xf numFmtId="10" fontId="10" fillId="0" borderId="0" xfId="0" applyNumberFormat="1" applyFont="1"/>
    <xf numFmtId="0" fontId="6" fillId="4" borderId="27" xfId="3" applyFont="1" applyFill="1" applyBorder="1" applyAlignment="1">
      <alignment horizontal="left" vertical="center"/>
    </xf>
    <xf numFmtId="0" fontId="6" fillId="4" borderId="28" xfId="3" applyFont="1" applyFill="1" applyBorder="1" applyAlignment="1">
      <alignment horizontal="left" vertical="center"/>
    </xf>
    <xf numFmtId="0" fontId="6" fillId="4" borderId="1" xfId="3" applyFont="1" applyFill="1" applyBorder="1" applyAlignment="1">
      <alignment horizontal="center" vertical="center"/>
    </xf>
    <xf numFmtId="0" fontId="6" fillId="4" borderId="2" xfId="3" applyFont="1" applyFill="1" applyBorder="1" applyAlignment="1">
      <alignment horizontal="center" vertical="center"/>
    </xf>
    <xf numFmtId="0" fontId="6" fillId="0" borderId="0" xfId="3" applyFont="1" applyFill="1" applyBorder="1" applyAlignment="1">
      <alignment horizontal="left" vertical="center"/>
    </xf>
    <xf numFmtId="0" fontId="6" fillId="0" borderId="0" xfId="3" applyFont="1" applyFill="1" applyBorder="1" applyAlignment="1">
      <alignment horizontal="center" vertical="center"/>
    </xf>
    <xf numFmtId="0" fontId="0" fillId="0" borderId="0" xfId="0" applyFill="1"/>
    <xf numFmtId="0" fontId="6" fillId="4" borderId="2" xfId="3" applyFont="1" applyFill="1" applyBorder="1" applyAlignment="1">
      <alignment vertical="center"/>
    </xf>
    <xf numFmtId="0" fontId="9" fillId="0" borderId="29" xfId="3" applyFont="1" applyBorder="1" applyAlignment="1">
      <alignment vertical="center"/>
    </xf>
    <xf numFmtId="10" fontId="5" fillId="3" borderId="0" xfId="3" applyNumberFormat="1" applyFont="1" applyFill="1" applyAlignment="1">
      <alignment horizontal="left" vertical="center"/>
    </xf>
    <xf numFmtId="0" fontId="9" fillId="0" borderId="30" xfId="3" applyFont="1" applyBorder="1" applyAlignment="1">
      <alignment vertical="center"/>
    </xf>
    <xf numFmtId="49" fontId="8" fillId="6" borderId="3" xfId="3" applyNumberFormat="1" applyFont="1" applyFill="1" applyBorder="1" applyAlignment="1" applyProtection="1">
      <alignment horizontal="left" vertical="center"/>
      <protection locked="0"/>
    </xf>
    <xf numFmtId="0" fontId="0" fillId="0" borderId="0" xfId="0" applyAlignment="1">
      <alignment horizontal="left"/>
    </xf>
    <xf numFmtId="170" fontId="3" fillId="2" borderId="0" xfId="1" applyNumberFormat="1" applyFont="1" applyFill="1" applyAlignment="1">
      <alignment horizontal="center" vertical="center"/>
    </xf>
    <xf numFmtId="164" fontId="3" fillId="2" borderId="0" xfId="1" applyNumberFormat="1" applyFont="1" applyFill="1" applyAlignment="1">
      <alignment horizontal="center" vertical="center"/>
    </xf>
    <xf numFmtId="164" fontId="3" fillId="2" borderId="26" xfId="1" applyNumberFormat="1" applyFont="1" applyFill="1" applyBorder="1" applyAlignment="1">
      <alignment horizontal="center" vertical="center"/>
    </xf>
    <xf numFmtId="0" fontId="0" fillId="0" borderId="26" xfId="0" applyBorder="1" applyAlignment="1"/>
    <xf numFmtId="164" fontId="4" fillId="2" borderId="0" xfId="1" applyNumberFormat="1" applyFont="1" applyFill="1" applyAlignment="1">
      <alignment horizontal="center" vertical="center"/>
    </xf>
    <xf numFmtId="164" fontId="3" fillId="2" borderId="0" xfId="1" quotePrefix="1" applyNumberFormat="1" applyFont="1" applyFill="1" applyAlignment="1">
      <alignment horizontal="center" vertical="center"/>
    </xf>
  </cellXfs>
  <cellStyles count="12">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4 2" xfId="9"/>
    <cellStyle name="OfwatCalculation" xfId="6"/>
    <cellStyle name="Percent" xfId="2" builtinId="5"/>
    <cellStyle name="Validation erro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425779</xdr:colOff>
      <xdr:row>2</xdr:row>
      <xdr:rowOff>66675</xdr:rowOff>
    </xdr:from>
    <xdr:to>
      <xdr:col>5</xdr:col>
      <xdr:colOff>597723</xdr:colOff>
      <xdr:row>22</xdr:row>
      <xdr:rowOff>158750</xdr:rowOff>
    </xdr:to>
    <xdr:grpSp>
      <xdr:nvGrpSpPr>
        <xdr:cNvPr id="15" name="Group 14">
          <a:extLst>
            <a:ext uri="{FF2B5EF4-FFF2-40B4-BE49-F238E27FC236}">
              <a16:creationId xmlns:a16="http://schemas.microsoft.com/office/drawing/2014/main" xmlns="" id="{00000000-0008-0000-0000-000004000000}"/>
            </a:ext>
          </a:extLst>
        </xdr:cNvPr>
        <xdr:cNvGrpSpPr/>
      </xdr:nvGrpSpPr>
      <xdr:grpSpPr>
        <a:xfrm>
          <a:off x="1086179" y="422275"/>
          <a:ext cx="2813544" cy="3648075"/>
          <a:chOff x="950026" y="16903"/>
          <a:chExt cx="2220686" cy="3236845"/>
        </a:xfrm>
      </xdr:grpSpPr>
      <xdr:sp macro="" textlink="">
        <xdr:nvSpPr>
          <xdr:cNvPr id="16" name="Rounded Rectangle 15">
            <a:extLst>
              <a:ext uri="{FF2B5EF4-FFF2-40B4-BE49-F238E27FC236}">
                <a16:creationId xmlns:a16="http://schemas.microsoft.com/office/drawing/2014/main" xmlns="" id="{00000000-0008-0000-0000-000005000000}"/>
              </a:ext>
            </a:extLst>
          </xdr:cNvPr>
          <xdr:cNvSpPr/>
        </xdr:nvSpPr>
        <xdr:spPr>
          <a:xfrm>
            <a:off x="1072558" y="16903"/>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Final determination totex  </a:t>
            </a:r>
          </a:p>
        </xdr:txBody>
      </xdr:sp>
      <xdr:sp macro="" textlink="">
        <xdr:nvSpPr>
          <xdr:cNvPr id="17" name="Rounded Rectangle 16">
            <a:extLst>
              <a:ext uri="{FF2B5EF4-FFF2-40B4-BE49-F238E27FC236}">
                <a16:creationId xmlns:a16="http://schemas.microsoft.com/office/drawing/2014/main" xmlns="" id="{00000000-0008-0000-0000-000006000000}"/>
              </a:ext>
            </a:extLst>
          </xdr:cNvPr>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Calculation </a:t>
            </a:r>
          </a:p>
        </xdr:txBody>
      </xdr:sp>
      <xdr:sp macro="" textlink="">
        <xdr:nvSpPr>
          <xdr:cNvPr id="18" name="Rounded Rectangle 17">
            <a:extLst>
              <a:ext uri="{FF2B5EF4-FFF2-40B4-BE49-F238E27FC236}">
                <a16:creationId xmlns:a16="http://schemas.microsoft.com/office/drawing/2014/main" xmlns="" id="{00000000-0008-0000-0000-000007000000}"/>
              </a:ext>
            </a:extLst>
          </xdr:cNvPr>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PAYG</a:t>
            </a:r>
          </a:p>
        </xdr:txBody>
      </xdr:sp>
      <xdr:cxnSp macro="">
        <xdr:nvCxnSpPr>
          <xdr:cNvPr id="19" name="Straight Arrow Connector 18">
            <a:extLst>
              <a:ext uri="{FF2B5EF4-FFF2-40B4-BE49-F238E27FC236}">
                <a16:creationId xmlns:a16="http://schemas.microsoft.com/office/drawing/2014/main" xmlns="" id="{00000000-0008-0000-0000-000009000000}"/>
              </a:ext>
            </a:extLst>
          </xdr:cNvPr>
          <xdr:cNvCxnSpPr/>
        </xdr:nvCxnSpPr>
        <xdr:spPr>
          <a:xfrm>
            <a:off x="2046298" y="682528"/>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xmlns="" id="{00000000-0008-0000-0000-00000B000000}"/>
              </a:ext>
            </a:extLst>
          </xdr:cNvPr>
          <xdr:cNvCxnSpPr>
            <a:stCxn id="17"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Rounded Rectangle 20">
            <a:extLst>
              <a:ext uri="{FF2B5EF4-FFF2-40B4-BE49-F238E27FC236}">
                <a16:creationId xmlns:a16="http://schemas.microsoft.com/office/drawing/2014/main" xmlns="" id="{00000000-0008-0000-0000-00000D000000}"/>
              </a:ext>
            </a:extLst>
          </xdr:cNvPr>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 summary tables</a:t>
            </a:r>
          </a:p>
        </xdr:txBody>
      </xdr:sp>
      <xdr:cxnSp macro="">
        <xdr:nvCxnSpPr>
          <xdr:cNvPr id="22" name="Straight Arrow Connector 21">
            <a:extLst>
              <a:ext uri="{FF2B5EF4-FFF2-40B4-BE49-F238E27FC236}">
                <a16:creationId xmlns:a16="http://schemas.microsoft.com/office/drawing/2014/main" xmlns="" id="{00000000-0008-0000-0000-00000E000000}"/>
              </a:ext>
            </a:extLst>
          </xdr:cNvPr>
          <xdr:cNvCxnSpPr>
            <a:stCxn id="18" idx="2"/>
            <a:endCxn id="21"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66"/>
  <sheetViews>
    <sheetView tabSelected="1" workbookViewId="0"/>
  </sheetViews>
  <sheetFormatPr defaultRowHeight="14" x14ac:dyDescent="0.3"/>
  <sheetData>
    <row r="1" spans="1:1" x14ac:dyDescent="0.3">
      <c r="A1" s="7"/>
    </row>
    <row r="7" spans="1:1" x14ac:dyDescent="0.3">
      <c r="A7" s="7"/>
    </row>
    <row r="12" spans="1:1" x14ac:dyDescent="0.3">
      <c r="A12" s="7"/>
    </row>
    <row r="17" spans="1:2" x14ac:dyDescent="0.3">
      <c r="A17" s="7"/>
    </row>
    <row r="22" spans="1:2" x14ac:dyDescent="0.3">
      <c r="A22" s="7"/>
    </row>
    <row r="26" spans="1:2" x14ac:dyDescent="0.3">
      <c r="A26" s="7"/>
    </row>
    <row r="27" spans="1:2" ht="15.5" x14ac:dyDescent="0.3">
      <c r="A27" s="102" t="s">
        <v>0</v>
      </c>
    </row>
    <row r="28" spans="1:2" ht="15.5" x14ac:dyDescent="0.3">
      <c r="A28" s="102"/>
    </row>
    <row r="29" spans="1:2" ht="15.5" x14ac:dyDescent="0.3">
      <c r="A29" s="102" t="s">
        <v>1</v>
      </c>
    </row>
    <row r="30" spans="1:2" ht="15.5" x14ac:dyDescent="0.3">
      <c r="A30" s="102"/>
    </row>
    <row r="31" spans="1:2" ht="15.5" x14ac:dyDescent="0.3">
      <c r="A31" s="102" t="s">
        <v>2</v>
      </c>
    </row>
    <row r="32" spans="1:2" ht="15.5" x14ac:dyDescent="0.3">
      <c r="A32" s="102"/>
      <c r="B32" t="s">
        <v>3</v>
      </c>
    </row>
    <row r="33" spans="1:3" ht="15.5" x14ac:dyDescent="0.3">
      <c r="A33" s="102"/>
    </row>
    <row r="34" spans="1:3" ht="15.5" x14ac:dyDescent="0.3">
      <c r="A34" s="103" t="s">
        <v>4</v>
      </c>
    </row>
    <row r="35" spans="1:3" ht="15.5" x14ac:dyDescent="0.3">
      <c r="B35" s="104" t="s">
        <v>5</v>
      </c>
    </row>
    <row r="36" spans="1:3" ht="15.5" x14ac:dyDescent="0.3">
      <c r="B36" s="104" t="s">
        <v>6</v>
      </c>
    </row>
    <row r="37" spans="1:3" ht="15.5" x14ac:dyDescent="0.3">
      <c r="B37" s="104" t="s">
        <v>7</v>
      </c>
    </row>
    <row r="38" spans="1:3" ht="15.5" x14ac:dyDescent="0.3">
      <c r="B38" s="104" t="s">
        <v>8</v>
      </c>
    </row>
    <row r="39" spans="1:3" ht="15.5" x14ac:dyDescent="0.3">
      <c r="B39" s="104" t="s">
        <v>9</v>
      </c>
    </row>
    <row r="40" spans="1:3" ht="15.5" x14ac:dyDescent="0.3">
      <c r="A40" s="104"/>
    </row>
    <row r="41" spans="1:3" ht="15.5" x14ac:dyDescent="0.3">
      <c r="B41" s="105" t="s">
        <v>10</v>
      </c>
      <c r="C41" s="106"/>
    </row>
    <row r="42" spans="1:3" ht="15.5" x14ac:dyDescent="0.3">
      <c r="B42" s="105" t="s">
        <v>11</v>
      </c>
      <c r="C42" s="106"/>
    </row>
    <row r="43" spans="1:3" ht="15.5" x14ac:dyDescent="0.3">
      <c r="A43" s="104"/>
    </row>
    <row r="44" spans="1:3" ht="15.5" x14ac:dyDescent="0.3">
      <c r="A44" s="103" t="s">
        <v>12</v>
      </c>
    </row>
    <row r="45" spans="1:3" ht="15.5" x14ac:dyDescent="0.3">
      <c r="A45" s="103"/>
    </row>
    <row r="46" spans="1:3" ht="15.5" x14ac:dyDescent="0.3">
      <c r="B46" s="107" t="s">
        <v>13</v>
      </c>
    </row>
    <row r="47" spans="1:3" ht="15.5" x14ac:dyDescent="0.3">
      <c r="B47" s="107" t="s">
        <v>14</v>
      </c>
    </row>
    <row r="48" spans="1:3" ht="15.5" x14ac:dyDescent="0.3">
      <c r="B48" s="107" t="s">
        <v>15</v>
      </c>
    </row>
    <row r="49" spans="1:3" ht="15.5" x14ac:dyDescent="0.3">
      <c r="B49" s="107" t="s">
        <v>16</v>
      </c>
    </row>
    <row r="50" spans="1:3" ht="15.5" x14ac:dyDescent="0.3">
      <c r="B50" s="107" t="s">
        <v>17</v>
      </c>
    </row>
    <row r="51" spans="1:3" ht="15.5" x14ac:dyDescent="0.3">
      <c r="B51" s="107"/>
    </row>
    <row r="52" spans="1:3" ht="15.5" x14ac:dyDescent="0.3">
      <c r="B52" s="108" t="s">
        <v>18</v>
      </c>
      <c r="C52" s="106"/>
    </row>
    <row r="53" spans="1:3" ht="15.5" x14ac:dyDescent="0.3">
      <c r="B53" s="108" t="s">
        <v>19</v>
      </c>
      <c r="C53" s="106"/>
    </row>
    <row r="54" spans="1:3" ht="15.5" x14ac:dyDescent="0.3">
      <c r="B54" s="108" t="s">
        <v>20</v>
      </c>
      <c r="C54" s="106"/>
    </row>
    <row r="55" spans="1:3" ht="15.5" x14ac:dyDescent="0.3">
      <c r="A55" s="104"/>
    </row>
    <row r="56" spans="1:3" ht="15.5" x14ac:dyDescent="0.3">
      <c r="A56" s="102" t="s">
        <v>21</v>
      </c>
    </row>
    <row r="57" spans="1:3" ht="15.5" x14ac:dyDescent="0.3">
      <c r="A57" s="102"/>
    </row>
    <row r="58" spans="1:3" ht="15.5" x14ac:dyDescent="0.3">
      <c r="A58" s="109" t="s">
        <v>22</v>
      </c>
    </row>
    <row r="59" spans="1:3" ht="15.5" x14ac:dyDescent="0.3">
      <c r="A59" s="109" t="s">
        <v>23</v>
      </c>
    </row>
    <row r="60" spans="1:3" ht="15.5" x14ac:dyDescent="0.3">
      <c r="A60" s="109" t="s">
        <v>24</v>
      </c>
    </row>
    <row r="61" spans="1:3" ht="15.5" x14ac:dyDescent="0.3">
      <c r="A61" s="109" t="s">
        <v>25</v>
      </c>
    </row>
    <row r="62" spans="1:3" ht="15.5" x14ac:dyDescent="0.3">
      <c r="A62" s="109" t="s">
        <v>26</v>
      </c>
    </row>
    <row r="63" spans="1:3" ht="15.5" x14ac:dyDescent="0.3">
      <c r="A63" s="109"/>
    </row>
    <row r="64" spans="1:3" ht="15.5" x14ac:dyDescent="0.3">
      <c r="B64" s="104" t="s">
        <v>27</v>
      </c>
    </row>
    <row r="65" spans="2:2" ht="15.5" x14ac:dyDescent="0.3">
      <c r="B65" s="104" t="s">
        <v>28</v>
      </c>
    </row>
    <row r="66" spans="2:2" ht="15.5" x14ac:dyDescent="0.3">
      <c r="B66" s="104" t="s">
        <v>29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32"/>
  <sheetViews>
    <sheetView workbookViewId="0"/>
  </sheetViews>
  <sheetFormatPr defaultColWidth="0" defaultRowHeight="14" zeroHeight="1" x14ac:dyDescent="0.3"/>
  <cols>
    <col min="1" max="1" width="64" bestFit="1" customWidth="1"/>
    <col min="2" max="2" width="10.08203125" style="19" bestFit="1" customWidth="1"/>
    <col min="3" max="5" width="9" style="19" customWidth="1"/>
    <col min="6" max="6" width="9.25" style="19" bestFit="1" customWidth="1"/>
    <col min="7" max="7" width="8.58203125" customWidth="1"/>
    <col min="8" max="8" width="4" customWidth="1"/>
    <col min="9" max="15" width="9" customWidth="1"/>
    <col min="16" max="16384" width="9" hidden="1"/>
  </cols>
  <sheetData>
    <row r="1" spans="1:13" s="1" customFormat="1" ht="20" x14ac:dyDescent="0.3">
      <c r="A1" s="8" t="s">
        <v>30</v>
      </c>
      <c r="B1" s="127" t="s">
        <v>31</v>
      </c>
      <c r="C1" s="127"/>
      <c r="D1" s="127"/>
      <c r="E1" s="127"/>
      <c r="F1" s="127"/>
      <c r="I1" s="128" t="s">
        <v>32</v>
      </c>
      <c r="J1" s="128"/>
      <c r="K1" s="128"/>
      <c r="L1" s="128"/>
      <c r="M1" s="128"/>
    </row>
    <row r="2" spans="1:13" s="1" customFormat="1" ht="14.5" thickBot="1" x14ac:dyDescent="0.35">
      <c r="A2" s="9"/>
      <c r="B2" s="10"/>
      <c r="C2" s="10"/>
      <c r="D2" s="10"/>
      <c r="E2" s="10"/>
      <c r="F2" s="10"/>
    </row>
    <row r="3" spans="1:13" s="1" customFormat="1" ht="14.5" thickBot="1" x14ac:dyDescent="0.35">
      <c r="A3" s="11" t="s">
        <v>33</v>
      </c>
      <c r="B3" s="12" t="s">
        <v>34</v>
      </c>
      <c r="C3" s="12" t="s">
        <v>35</v>
      </c>
      <c r="D3" s="12" t="s">
        <v>36</v>
      </c>
      <c r="E3" s="12" t="s">
        <v>37</v>
      </c>
      <c r="F3" s="13" t="s">
        <v>38</v>
      </c>
      <c r="G3" s="14"/>
      <c r="H3" s="14"/>
      <c r="I3" s="12" t="s">
        <v>34</v>
      </c>
      <c r="J3" s="12" t="s">
        <v>35</v>
      </c>
      <c r="K3" s="12" t="s">
        <v>36</v>
      </c>
      <c r="L3" s="12" t="s">
        <v>37</v>
      </c>
      <c r="M3" s="13" t="s">
        <v>38</v>
      </c>
    </row>
    <row r="4" spans="1:13" s="1" customFormat="1" x14ac:dyDescent="0.3">
      <c r="A4" s="15" t="s">
        <v>39</v>
      </c>
      <c r="B4" s="2">
        <f>PAYG!B10</f>
        <v>0.51667856369549836</v>
      </c>
      <c r="C4" s="2">
        <f>PAYG!C10</f>
        <v>0.55634507419649182</v>
      </c>
      <c r="D4" s="2">
        <f>PAYG!D10</f>
        <v>0.57099857231633155</v>
      </c>
      <c r="E4" s="2">
        <f>PAYG!E10</f>
        <v>0.62843396286350883</v>
      </c>
      <c r="F4" s="2">
        <f>PAYG!F10</f>
        <v>0.63320905842811814</v>
      </c>
      <c r="I4" s="2">
        <f>PAYG!I10</f>
        <v>0.50898264061225873</v>
      </c>
      <c r="J4" s="2">
        <f>PAYG!J10</f>
        <v>0.54900090906717169</v>
      </c>
      <c r="K4" s="2">
        <f>PAYG!K10</f>
        <v>0.56383475496589941</v>
      </c>
      <c r="L4" s="2">
        <f>PAYG!L10</f>
        <v>0.62203478675101131</v>
      </c>
      <c r="M4" s="2">
        <f>PAYG!M10</f>
        <v>0.62658774539941287</v>
      </c>
    </row>
    <row r="5" spans="1:13" s="1" customFormat="1" x14ac:dyDescent="0.3">
      <c r="A5" s="15" t="s">
        <v>40</v>
      </c>
      <c r="B5" s="80">
        <v>0</v>
      </c>
      <c r="C5" s="80">
        <v>0</v>
      </c>
      <c r="D5" s="80">
        <v>0</v>
      </c>
      <c r="E5" s="80">
        <v>0</v>
      </c>
      <c r="F5" s="80">
        <v>0</v>
      </c>
      <c r="I5" s="3">
        <f>B5</f>
        <v>0</v>
      </c>
      <c r="J5" s="3">
        <f t="shared" ref="J5" si="0">C5</f>
        <v>0</v>
      </c>
      <c r="K5" s="3">
        <f t="shared" ref="K5" si="1">D5</f>
        <v>0</v>
      </c>
      <c r="L5" s="3">
        <f t="shared" ref="L5" si="2">E5</f>
        <v>0</v>
      </c>
      <c r="M5" s="3">
        <f t="shared" ref="M5" si="3">F5</f>
        <v>0</v>
      </c>
    </row>
    <row r="6" spans="1:13" s="1" customFormat="1" x14ac:dyDescent="0.3">
      <c r="A6" s="15" t="s">
        <v>41</v>
      </c>
      <c r="B6" s="80">
        <v>5.6205265361704393E-2</v>
      </c>
      <c r="C6" s="80">
        <v>3.9650114542572071E-2</v>
      </c>
      <c r="D6" s="80">
        <v>3.0620439863015943E-2</v>
      </c>
      <c r="E6" s="80">
        <v>2.5312311643866284E-2</v>
      </c>
      <c r="F6" s="80">
        <v>1.8211868588841287E-2</v>
      </c>
      <c r="I6" s="81">
        <v>0</v>
      </c>
      <c r="J6" s="82">
        <v>0</v>
      </c>
      <c r="K6" s="82">
        <v>0</v>
      </c>
      <c r="L6" s="82">
        <v>0</v>
      </c>
      <c r="M6" s="83">
        <v>0</v>
      </c>
    </row>
    <row r="7" spans="1:13" s="1" customFormat="1" x14ac:dyDescent="0.3">
      <c r="A7" s="79" t="s">
        <v>42</v>
      </c>
      <c r="B7" s="80">
        <v>0</v>
      </c>
      <c r="C7" s="80">
        <v>0</v>
      </c>
      <c r="D7" s="80">
        <v>0</v>
      </c>
      <c r="E7" s="80">
        <v>0</v>
      </c>
      <c r="F7" s="80">
        <v>0</v>
      </c>
      <c r="I7" s="81">
        <v>1.9599999999999999E-2</v>
      </c>
      <c r="J7" s="81">
        <v>1.9599999999999999E-2</v>
      </c>
      <c r="K7" s="81">
        <v>1.9599999999999999E-2</v>
      </c>
      <c r="L7" s="81">
        <v>1.9599999999999999E-2</v>
      </c>
      <c r="M7" s="81">
        <v>1.9599999999999999E-2</v>
      </c>
    </row>
    <row r="8" spans="1:13" s="1" customFormat="1" ht="14.5" thickBot="1" x14ac:dyDescent="0.35">
      <c r="A8" s="16" t="s">
        <v>43</v>
      </c>
      <c r="B8" s="4">
        <f>SUM(B4:B6)</f>
        <v>0.5728838290572027</v>
      </c>
      <c r="C8" s="4">
        <f t="shared" ref="C8:F8" si="4">SUM(C4:C6)</f>
        <v>0.59599518873906387</v>
      </c>
      <c r="D8" s="4">
        <f t="shared" si="4"/>
        <v>0.60161901217934755</v>
      </c>
      <c r="E8" s="4">
        <f t="shared" si="4"/>
        <v>0.6537462745073751</v>
      </c>
      <c r="F8" s="4">
        <f t="shared" si="4"/>
        <v>0.65142092701695942</v>
      </c>
      <c r="I8" s="17">
        <f>SUM(I4:I7)</f>
        <v>0.52858264061225868</v>
      </c>
      <c r="J8" s="17">
        <f t="shared" ref="J8:M8" si="5">SUM(J4:J7)</f>
        <v>0.56860090906717164</v>
      </c>
      <c r="K8" s="17">
        <f t="shared" si="5"/>
        <v>0.58343475496589936</v>
      </c>
      <c r="L8" s="17">
        <f t="shared" si="5"/>
        <v>0.64163478675101127</v>
      </c>
      <c r="M8" s="17">
        <f t="shared" si="5"/>
        <v>0.64618774539941282</v>
      </c>
    </row>
    <row r="9" spans="1:13" s="1" customFormat="1" ht="14.5" thickBot="1" x14ac:dyDescent="0.35">
      <c r="A9" s="18"/>
      <c r="B9" s="10"/>
      <c r="C9" s="10"/>
      <c r="I9" s="10"/>
      <c r="J9" s="10"/>
    </row>
    <row r="10" spans="1:13" s="1" customFormat="1" ht="14.5" thickBot="1" x14ac:dyDescent="0.35">
      <c r="A10" s="11" t="s">
        <v>44</v>
      </c>
      <c r="B10" s="12" t="s">
        <v>34</v>
      </c>
      <c r="C10" s="12" t="s">
        <v>35</v>
      </c>
      <c r="D10" s="12" t="s">
        <v>36</v>
      </c>
      <c r="E10" s="12" t="s">
        <v>37</v>
      </c>
      <c r="F10" s="13" t="s">
        <v>38</v>
      </c>
      <c r="I10" s="12" t="s">
        <v>34</v>
      </c>
      <c r="J10" s="12" t="s">
        <v>35</v>
      </c>
      <c r="K10" s="12" t="s">
        <v>36</v>
      </c>
      <c r="L10" s="12" t="s">
        <v>37</v>
      </c>
      <c r="M10" s="13" t="s">
        <v>38</v>
      </c>
    </row>
    <row r="11" spans="1:13" s="1" customFormat="1" x14ac:dyDescent="0.3">
      <c r="A11" s="15" t="s">
        <v>45</v>
      </c>
      <c r="B11" s="2">
        <f>PAYG!B20</f>
        <v>0.66507284744106121</v>
      </c>
      <c r="C11" s="2">
        <f>PAYG!C20</f>
        <v>0.56275877305887134</v>
      </c>
      <c r="D11" s="2">
        <f>PAYG!D20</f>
        <v>0.53859804831040969</v>
      </c>
      <c r="E11" s="2">
        <f>PAYG!E20</f>
        <v>0.61317783693332506</v>
      </c>
      <c r="F11" s="2">
        <f>PAYG!F20</f>
        <v>0.58999186766424117</v>
      </c>
      <c r="I11" s="2">
        <f>PAYG!I20</f>
        <v>0.72284995048193301</v>
      </c>
      <c r="J11" s="2">
        <f>PAYG!J20</f>
        <v>0.65116090482037225</v>
      </c>
      <c r="K11" s="2">
        <f>PAYG!K20</f>
        <v>0.63219361983825495</v>
      </c>
      <c r="L11" s="2">
        <f>PAYG!L20</f>
        <v>0.68852257974953623</v>
      </c>
      <c r="M11" s="2">
        <f>PAYG!M20</f>
        <v>0.67174192726427362</v>
      </c>
    </row>
    <row r="12" spans="1:13" s="1" customFormat="1" x14ac:dyDescent="0.3">
      <c r="A12" s="15" t="s">
        <v>46</v>
      </c>
      <c r="B12" s="80">
        <v>0</v>
      </c>
      <c r="C12" s="80">
        <v>0</v>
      </c>
      <c r="D12" s="80">
        <v>0</v>
      </c>
      <c r="E12" s="80">
        <v>0</v>
      </c>
      <c r="F12" s="80">
        <v>0</v>
      </c>
      <c r="I12" s="3">
        <f>B12</f>
        <v>0</v>
      </c>
      <c r="J12" s="3">
        <f t="shared" ref="J12" si="6">C12</f>
        <v>0</v>
      </c>
      <c r="K12" s="3">
        <f t="shared" ref="K12" si="7">D12</f>
        <v>0</v>
      </c>
      <c r="L12" s="3">
        <f t="shared" ref="L12" si="8">E12</f>
        <v>0</v>
      </c>
      <c r="M12" s="3">
        <f t="shared" ref="M12" si="9">F12</f>
        <v>0</v>
      </c>
    </row>
    <row r="13" spans="1:13" s="1" customFormat="1" x14ac:dyDescent="0.3">
      <c r="A13" s="15" t="s">
        <v>47</v>
      </c>
      <c r="B13" s="80">
        <v>5.6205265361704393E-2</v>
      </c>
      <c r="C13" s="80">
        <v>3.9650114542572071E-2</v>
      </c>
      <c r="D13" s="80">
        <v>3.0620439863015943E-2</v>
      </c>
      <c r="E13" s="80">
        <v>2.5312311643866284E-2</v>
      </c>
      <c r="F13" s="80">
        <v>1.8211868588841287E-2</v>
      </c>
      <c r="I13" s="81">
        <v>0</v>
      </c>
      <c r="J13" s="82">
        <v>0</v>
      </c>
      <c r="K13" s="82">
        <v>0</v>
      </c>
      <c r="L13" s="82">
        <v>0</v>
      </c>
      <c r="M13" s="83">
        <v>0</v>
      </c>
    </row>
    <row r="14" spans="1:13" s="1" customFormat="1" x14ac:dyDescent="0.3">
      <c r="A14" s="79" t="s">
        <v>48</v>
      </c>
      <c r="B14" s="80">
        <v>0</v>
      </c>
      <c r="C14" s="80">
        <v>0</v>
      </c>
      <c r="D14" s="80">
        <v>0</v>
      </c>
      <c r="E14" s="80">
        <v>0</v>
      </c>
      <c r="F14" s="80">
        <v>0</v>
      </c>
      <c r="I14" s="81">
        <v>1.9599999999999999E-2</v>
      </c>
      <c r="J14" s="81">
        <v>1.9599999999999999E-2</v>
      </c>
      <c r="K14" s="81">
        <v>1.9599999999999999E-2</v>
      </c>
      <c r="L14" s="81">
        <v>1.9599999999999999E-2</v>
      </c>
      <c r="M14" s="81">
        <v>1.9599999999999999E-2</v>
      </c>
    </row>
    <row r="15" spans="1:13" s="1" customFormat="1" ht="14.5" thickBot="1" x14ac:dyDescent="0.35">
      <c r="A15" s="16" t="s">
        <v>49</v>
      </c>
      <c r="B15" s="4">
        <f>SUM(B11:B13)</f>
        <v>0.72127811280276566</v>
      </c>
      <c r="C15" s="5">
        <f t="shared" ref="C15:F15" si="10">SUM(C11:C13)</f>
        <v>0.6024088876014434</v>
      </c>
      <c r="D15" s="5">
        <f t="shared" si="10"/>
        <v>0.56921848817342569</v>
      </c>
      <c r="E15" s="5">
        <f t="shared" si="10"/>
        <v>0.63849014857719133</v>
      </c>
      <c r="F15" s="6">
        <f t="shared" si="10"/>
        <v>0.60820373625308244</v>
      </c>
      <c r="I15" s="17">
        <f>SUM(I11:I14)</f>
        <v>0.74244995048193296</v>
      </c>
      <c r="J15" s="17">
        <f t="shared" ref="J15" si="11">SUM(J11:J14)</f>
        <v>0.67076090482037221</v>
      </c>
      <c r="K15" s="17">
        <f t="shared" ref="K15" si="12">SUM(K11:K14)</f>
        <v>0.6517936198382549</v>
      </c>
      <c r="L15" s="17">
        <f t="shared" ref="L15" si="13">SUM(L11:L14)</f>
        <v>0.70812257974953619</v>
      </c>
      <c r="M15" s="17">
        <f t="shared" ref="M15" si="14">SUM(M11:M14)</f>
        <v>0.69134192726427357</v>
      </c>
    </row>
    <row r="16" spans="1:13" s="1" customFormat="1" ht="17.25" customHeight="1" x14ac:dyDescent="0.3">
      <c r="A16" s="18"/>
      <c r="B16" s="10"/>
      <c r="C16" s="10"/>
      <c r="I16" s="10"/>
      <c r="J16" s="10"/>
    </row>
    <row r="17" spans="1:14" s="1" customFormat="1" ht="14.5" thickBot="1" x14ac:dyDescent="0.35">
      <c r="A17" s="9"/>
      <c r="B17" s="10"/>
      <c r="C17" s="10"/>
      <c r="D17" s="10"/>
      <c r="E17" s="10"/>
      <c r="F17" s="10"/>
    </row>
    <row r="18" spans="1:14" ht="14.5" thickBot="1" x14ac:dyDescent="0.35">
      <c r="A18" s="11" t="s">
        <v>50</v>
      </c>
      <c r="B18" s="12" t="s">
        <v>34</v>
      </c>
      <c r="C18" s="12" t="s">
        <v>35</v>
      </c>
      <c r="D18" s="12" t="s">
        <v>36</v>
      </c>
      <c r="E18" s="12" t="s">
        <v>37</v>
      </c>
      <c r="F18" s="13" t="s">
        <v>38</v>
      </c>
      <c r="G18" s="13" t="s">
        <v>51</v>
      </c>
      <c r="I18" s="12" t="s">
        <v>34</v>
      </c>
      <c r="J18" s="12" t="s">
        <v>35</v>
      </c>
      <c r="K18" s="12" t="s">
        <v>36</v>
      </c>
      <c r="L18" s="12" t="s">
        <v>37</v>
      </c>
      <c r="M18" s="13" t="s">
        <v>38</v>
      </c>
      <c r="N18" s="13" t="s">
        <v>51</v>
      </c>
    </row>
    <row r="19" spans="1:14" x14ac:dyDescent="0.3">
      <c r="A19" s="15" t="s">
        <v>52</v>
      </c>
      <c r="B19" s="84">
        <f>PAYG!B7</f>
        <v>25.318684242268297</v>
      </c>
      <c r="C19" s="84">
        <f>PAYG!C7</f>
        <v>23.734686091286001</v>
      </c>
      <c r="D19" s="84">
        <f>PAYG!D7</f>
        <v>23.323785772758598</v>
      </c>
      <c r="E19" s="84">
        <f>PAYG!E7</f>
        <v>21.479701266313</v>
      </c>
      <c r="F19" s="84">
        <f>PAYG!F7</f>
        <v>21.404745823592599</v>
      </c>
      <c r="G19" s="99">
        <f>SUM(B19:F19)</f>
        <v>115.26160319621849</v>
      </c>
      <c r="H19" s="20"/>
      <c r="I19" s="84">
        <f>PAYG!I7</f>
        <v>25.442208559178397</v>
      </c>
      <c r="J19" s="84">
        <f>PAYG!J7</f>
        <v>23.811701762512598</v>
      </c>
      <c r="K19" s="84">
        <f>PAYG!K7</f>
        <v>23.387727145516102</v>
      </c>
      <c r="L19" s="84">
        <f>PAYG!L7</f>
        <v>21.49183209836837</v>
      </c>
      <c r="M19" s="84">
        <f>PAYG!M7</f>
        <v>21.425844488121449</v>
      </c>
      <c r="N19" s="99">
        <f>SUM(I19:M19)</f>
        <v>115.55931405369691</v>
      </c>
    </row>
    <row r="20" spans="1:14" x14ac:dyDescent="0.3">
      <c r="A20" s="15" t="s">
        <v>53</v>
      </c>
      <c r="B20" s="85">
        <f>PAYG!B17</f>
        <v>119.73610810281073</v>
      </c>
      <c r="C20" s="85">
        <f>PAYG!C17</f>
        <v>144.71979278191026</v>
      </c>
      <c r="D20" s="85">
        <f>PAYG!D17</f>
        <v>152.41165138210641</v>
      </c>
      <c r="E20" s="85">
        <f>PAYG!E17</f>
        <v>135.25057789778111</v>
      </c>
      <c r="F20" s="85">
        <f>PAYG!F17</f>
        <v>142.43492974620435</v>
      </c>
      <c r="G20" s="100">
        <f t="shared" ref="G20" si="15">SUM(B20:F20)</f>
        <v>694.55305991081298</v>
      </c>
      <c r="H20" s="20"/>
      <c r="I20" s="85">
        <f>PAYG!I17</f>
        <v>126.8883982504554</v>
      </c>
      <c r="J20" s="85">
        <f>PAYG!J17</f>
        <v>143.88877522439668</v>
      </c>
      <c r="K20" s="85">
        <f>PAYG!K17</f>
        <v>148.57337150761597</v>
      </c>
      <c r="L20" s="85">
        <f>PAYG!L17</f>
        <v>136.82679148206719</v>
      </c>
      <c r="M20" s="85">
        <f>PAYG!M17</f>
        <v>140.87364149374451</v>
      </c>
      <c r="N20" s="100">
        <f t="shared" ref="N20" si="16">SUM(I20:M20)</f>
        <v>697.05097795827965</v>
      </c>
    </row>
    <row r="21" spans="1:14" x14ac:dyDescent="0.3">
      <c r="A21" s="15" t="s">
        <v>54</v>
      </c>
      <c r="B21" s="100">
        <f t="shared" ref="B21:G21" si="17">SUM(B19:B20)</f>
        <v>145.05479234507902</v>
      </c>
      <c r="C21" s="100">
        <f t="shared" si="17"/>
        <v>168.45447887319625</v>
      </c>
      <c r="D21" s="100">
        <f t="shared" si="17"/>
        <v>175.735437154865</v>
      </c>
      <c r="E21" s="100">
        <f t="shared" si="17"/>
        <v>156.7302791640941</v>
      </c>
      <c r="F21" s="100">
        <f t="shared" si="17"/>
        <v>163.83967556979695</v>
      </c>
      <c r="G21" s="100">
        <f t="shared" si="17"/>
        <v>809.81466310703149</v>
      </c>
      <c r="H21" s="20"/>
      <c r="I21" s="100">
        <f t="shared" ref="I21:N21" si="18">SUM(I19:I20)</f>
        <v>152.33060680963379</v>
      </c>
      <c r="J21" s="100">
        <f t="shared" si="18"/>
        <v>167.70047698690928</v>
      </c>
      <c r="K21" s="100">
        <f t="shared" si="18"/>
        <v>171.96109865313207</v>
      </c>
      <c r="L21" s="100">
        <f t="shared" si="18"/>
        <v>158.31862358043557</v>
      </c>
      <c r="M21" s="100">
        <f t="shared" si="18"/>
        <v>162.29948598186596</v>
      </c>
      <c r="N21" s="100">
        <f t="shared" si="18"/>
        <v>812.61029201197653</v>
      </c>
    </row>
    <row r="22" spans="1:14" ht="14.5" thickBot="1" x14ac:dyDescent="0.35">
      <c r="B22" s="86"/>
      <c r="C22" s="86"/>
      <c r="D22" s="86"/>
      <c r="E22" s="86"/>
      <c r="F22" s="86"/>
      <c r="G22" s="88"/>
      <c r="I22" s="86"/>
      <c r="J22" s="86"/>
      <c r="K22" s="86"/>
      <c r="L22" s="86"/>
      <c r="M22" s="86"/>
      <c r="N22" s="88"/>
    </row>
    <row r="23" spans="1:14" ht="14.5" thickBot="1" x14ac:dyDescent="0.35">
      <c r="A23" s="11" t="s">
        <v>55</v>
      </c>
      <c r="B23" s="12" t="s">
        <v>34</v>
      </c>
      <c r="C23" s="12" t="s">
        <v>35</v>
      </c>
      <c r="D23" s="12" t="s">
        <v>36</v>
      </c>
      <c r="E23" s="12" t="s">
        <v>37</v>
      </c>
      <c r="F23" s="13" t="s">
        <v>38</v>
      </c>
      <c r="G23" s="13" t="s">
        <v>51</v>
      </c>
      <c r="I23" s="12" t="s">
        <v>34</v>
      </c>
      <c r="J23" s="12" t="s">
        <v>35</v>
      </c>
      <c r="K23" s="12" t="s">
        <v>36</v>
      </c>
      <c r="L23" s="12" t="s">
        <v>37</v>
      </c>
      <c r="M23" s="13" t="s">
        <v>38</v>
      </c>
      <c r="N23" s="13" t="s">
        <v>51</v>
      </c>
    </row>
    <row r="24" spans="1:14" x14ac:dyDescent="0.3">
      <c r="A24" s="15" t="s">
        <v>52</v>
      </c>
      <c r="B24" s="84">
        <f>B19*B8</f>
        <v>14.504664775400922</v>
      </c>
      <c r="C24" s="84">
        <f>C19*C8</f>
        <v>14.145758716638435</v>
      </c>
      <c r="D24" s="84">
        <f>D19*D8</f>
        <v>14.032032956889747</v>
      </c>
      <c r="E24" s="84">
        <f>E19*E8</f>
        <v>14.042274680383471</v>
      </c>
      <c r="F24" s="84">
        <f>F19*F8</f>
        <v>13.943499366967082</v>
      </c>
      <c r="G24" s="99">
        <f>SUM(B24:F24)</f>
        <v>70.668230496279648</v>
      </c>
      <c r="H24" s="20"/>
      <c r="I24" s="84">
        <f>I19*I8</f>
        <v>13.448309783218326</v>
      </c>
      <c r="J24" s="84">
        <f>J19*J8</f>
        <v>13.539355268601037</v>
      </c>
      <c r="K24" s="84">
        <f>K19*K8</f>
        <v>13.645212856353499</v>
      </c>
      <c r="L24" s="84">
        <f>L19*L8</f>
        <v>13.789907105325128</v>
      </c>
      <c r="M24" s="84">
        <f>M19*M8</f>
        <v>13.845118143057634</v>
      </c>
      <c r="N24" s="99">
        <f>SUM(I24:M24)</f>
        <v>68.267903156555619</v>
      </c>
    </row>
    <row r="25" spans="1:14" x14ac:dyDescent="0.3">
      <c r="A25" s="15" t="s">
        <v>53</v>
      </c>
      <c r="B25" s="85">
        <f>B20*B15</f>
        <v>86.363034086743269</v>
      </c>
      <c r="C25" s="85">
        <f>C20*C15</f>
        <v>87.18048938366195</v>
      </c>
      <c r="D25" s="85">
        <f>D20*D15</f>
        <v>86.755529779737813</v>
      </c>
      <c r="E25" s="85">
        <f>E20*E15</f>
        <v>86.356161577105254</v>
      </c>
      <c r="F25" s="85">
        <f>F20*F15</f>
        <v>86.629456444586793</v>
      </c>
      <c r="G25" s="100">
        <f t="shared" ref="G25" si="19">SUM(B25:F25)</f>
        <v>433.28467127183501</v>
      </c>
      <c r="H25" s="20"/>
      <c r="I25" s="85">
        <f>I20*I15</f>
        <v>94.2082849977824</v>
      </c>
      <c r="J25" s="85">
        <f>J20*J15</f>
        <v>96.514965063011473</v>
      </c>
      <c r="K25" s="85">
        <f>K20*K15</f>
        <v>96.839175626522859</v>
      </c>
      <c r="L25" s="85">
        <f>L20*L15</f>
        <v>96.890140563133286</v>
      </c>
      <c r="M25" s="85">
        <f>M20*M15</f>
        <v>97.391854811021673</v>
      </c>
      <c r="N25" s="100">
        <f t="shared" ref="N25" si="20">SUM(I25:M25)</f>
        <v>481.84442106147168</v>
      </c>
    </row>
    <row r="26" spans="1:14" x14ac:dyDescent="0.3">
      <c r="A26" s="15" t="s">
        <v>56</v>
      </c>
      <c r="B26" s="100">
        <f t="shared" ref="B26:G26" si="21">SUM(B24:B25)</f>
        <v>100.8676988621442</v>
      </c>
      <c r="C26" s="100">
        <f t="shared" si="21"/>
        <v>101.32624810030039</v>
      </c>
      <c r="D26" s="100">
        <f t="shared" si="21"/>
        <v>100.78756273662756</v>
      </c>
      <c r="E26" s="100">
        <f t="shared" si="21"/>
        <v>100.39843625748873</v>
      </c>
      <c r="F26" s="100">
        <f t="shared" si="21"/>
        <v>100.57295581155387</v>
      </c>
      <c r="G26" s="100">
        <f t="shared" si="21"/>
        <v>503.95290176811466</v>
      </c>
      <c r="H26" s="20"/>
      <c r="I26" s="100">
        <f t="shared" ref="I26:N26" si="22">SUM(I24:I25)</f>
        <v>107.65659478100072</v>
      </c>
      <c r="J26" s="100">
        <f t="shared" si="22"/>
        <v>110.05432033161252</v>
      </c>
      <c r="K26" s="100">
        <f t="shared" si="22"/>
        <v>110.48438848287635</v>
      </c>
      <c r="L26" s="100">
        <f t="shared" si="22"/>
        <v>110.68004766845841</v>
      </c>
      <c r="M26" s="100">
        <f t="shared" si="22"/>
        <v>111.23697295407931</v>
      </c>
      <c r="N26" s="100">
        <f t="shared" si="22"/>
        <v>550.11232421802731</v>
      </c>
    </row>
    <row r="27" spans="1:14" ht="14.5" thickBot="1" x14ac:dyDescent="0.35">
      <c r="B27" s="87"/>
      <c r="C27" s="87"/>
      <c r="D27" s="87"/>
      <c r="E27" s="87"/>
      <c r="F27" s="87"/>
      <c r="G27" s="89"/>
      <c r="I27" s="87"/>
      <c r="J27" s="87"/>
      <c r="K27" s="87"/>
      <c r="L27" s="87"/>
      <c r="M27" s="87"/>
      <c r="N27" s="89"/>
    </row>
    <row r="28" spans="1:14" ht="14.5" thickBot="1" x14ac:dyDescent="0.35">
      <c r="B28" s="12" t="s">
        <v>34</v>
      </c>
      <c r="C28" s="12" t="s">
        <v>35</v>
      </c>
      <c r="D28" s="12" t="s">
        <v>36</v>
      </c>
      <c r="E28" s="12" t="s">
        <v>37</v>
      </c>
      <c r="F28" s="13" t="s">
        <v>38</v>
      </c>
      <c r="G28" s="13" t="s">
        <v>51</v>
      </c>
      <c r="I28" s="12" t="s">
        <v>34</v>
      </c>
      <c r="J28" s="12" t="s">
        <v>35</v>
      </c>
      <c r="K28" s="12" t="s">
        <v>36</v>
      </c>
      <c r="L28" s="12" t="s">
        <v>37</v>
      </c>
      <c r="M28" s="13" t="s">
        <v>38</v>
      </c>
      <c r="N28" s="13" t="s">
        <v>51</v>
      </c>
    </row>
    <row r="29" spans="1:14" ht="14.5" thickBot="1" x14ac:dyDescent="0.35">
      <c r="A29" s="11" t="s">
        <v>57</v>
      </c>
      <c r="B29" s="101">
        <f t="shared" ref="B29:G29" si="23">B26/B21</f>
        <v>0.69537653483508732</v>
      </c>
      <c r="C29" s="101">
        <f t="shared" si="23"/>
        <v>0.60150521837162607</v>
      </c>
      <c r="D29" s="101">
        <f t="shared" si="23"/>
        <v>0.5735187186395968</v>
      </c>
      <c r="E29" s="101">
        <f t="shared" si="23"/>
        <v>0.64058098277470155</v>
      </c>
      <c r="F29" s="101">
        <f t="shared" si="23"/>
        <v>0.61384982277207345</v>
      </c>
      <c r="G29" s="101">
        <f t="shared" si="23"/>
        <v>0.62230646680882373</v>
      </c>
      <c r="H29" s="21"/>
      <c r="I29" s="101">
        <f t="shared" ref="I29:N29" si="24">I26/I21</f>
        <v>0.7067299017297175</v>
      </c>
      <c r="J29" s="101">
        <f t="shared" si="24"/>
        <v>0.65625526121910416</v>
      </c>
      <c r="K29" s="101">
        <f t="shared" si="24"/>
        <v>0.6424964096428446</v>
      </c>
      <c r="L29" s="101">
        <f t="shared" si="24"/>
        <v>0.69909682869511658</v>
      </c>
      <c r="M29" s="101">
        <f t="shared" si="24"/>
        <v>0.68538093193041927</v>
      </c>
      <c r="N29" s="101">
        <f t="shared" si="24"/>
        <v>0.67696942756654077</v>
      </c>
    </row>
    <row r="30" spans="1:14" x14ac:dyDescent="0.3"/>
    <row r="31" spans="1:14" x14ac:dyDescent="0.3"/>
    <row r="32" spans="1:14" x14ac:dyDescent="0.3"/>
  </sheetData>
  <mergeCells count="2">
    <mergeCell ref="B1:F1"/>
    <mergeCell ref="I1:M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heetViews>
  <sheetFormatPr defaultRowHeight="14" x14ac:dyDescent="0.3"/>
  <cols>
    <col min="1" max="1" width="79.25" bestFit="1" customWidth="1"/>
    <col min="2" max="2" width="13.5" style="126" bestFit="1" customWidth="1"/>
    <col min="3" max="3" width="12.08203125" customWidth="1"/>
    <col min="8" max="8" width="13.5" style="126" bestFit="1" customWidth="1"/>
    <col min="12" max="12" width="9.08203125" customWidth="1"/>
  </cols>
  <sheetData>
    <row r="1" spans="1:13" s="1" customFormat="1" ht="20.5" thickBot="1" x14ac:dyDescent="0.35">
      <c r="A1" s="8" t="s">
        <v>156</v>
      </c>
      <c r="B1" s="129" t="s">
        <v>4</v>
      </c>
      <c r="C1" s="129"/>
      <c r="D1" s="129"/>
      <c r="E1" s="129"/>
      <c r="F1" s="129"/>
      <c r="G1" s="130"/>
      <c r="H1" s="129" t="s">
        <v>32</v>
      </c>
      <c r="I1" s="129"/>
      <c r="J1" s="129"/>
      <c r="K1" s="129"/>
      <c r="L1" s="129"/>
      <c r="M1" s="130"/>
    </row>
    <row r="2" spans="1:13" ht="14.5" thickBot="1" x14ac:dyDescent="0.35">
      <c r="A2" s="114" t="s">
        <v>157</v>
      </c>
      <c r="B2" s="115"/>
      <c r="C2" s="116" t="s">
        <v>34</v>
      </c>
      <c r="D2" s="116" t="s">
        <v>35</v>
      </c>
      <c r="E2" s="116" t="s">
        <v>36</v>
      </c>
      <c r="F2" s="116" t="s">
        <v>37</v>
      </c>
      <c r="G2" s="117" t="s">
        <v>38</v>
      </c>
      <c r="H2" s="115"/>
      <c r="I2" s="116" t="s">
        <v>34</v>
      </c>
      <c r="J2" s="116" t="s">
        <v>35</v>
      </c>
      <c r="K2" s="116" t="s">
        <v>36</v>
      </c>
      <c r="L2" s="116" t="s">
        <v>37</v>
      </c>
      <c r="M2" s="117" t="s">
        <v>38</v>
      </c>
    </row>
    <row r="3" spans="1:13" s="120" customFormat="1" ht="10.5" customHeight="1" x14ac:dyDescent="0.3">
      <c r="A3" s="118"/>
      <c r="B3" s="118"/>
      <c r="C3" s="119"/>
      <c r="D3" s="119"/>
      <c r="E3" s="119"/>
      <c r="F3" s="119"/>
      <c r="G3" s="119"/>
      <c r="H3" s="118"/>
      <c r="I3" s="119"/>
      <c r="J3" s="119"/>
      <c r="K3" s="119"/>
      <c r="L3" s="119"/>
      <c r="M3" s="119"/>
    </row>
    <row r="4" spans="1:13" ht="20.5" thickBot="1" x14ac:dyDescent="0.35">
      <c r="A4" s="8" t="s">
        <v>158</v>
      </c>
      <c r="B4" s="18"/>
      <c r="C4" s="9"/>
      <c r="D4" s="9"/>
      <c r="E4" s="9"/>
      <c r="F4" s="9"/>
      <c r="G4" s="9"/>
      <c r="H4" s="18"/>
      <c r="I4" s="9"/>
      <c r="J4" s="9"/>
      <c r="K4" s="9"/>
      <c r="L4" s="9"/>
      <c r="M4" s="9"/>
    </row>
    <row r="5" spans="1:13" ht="14.5" thickBot="1" x14ac:dyDescent="0.35">
      <c r="A5" s="121" t="s">
        <v>159</v>
      </c>
      <c r="B5" s="18"/>
      <c r="C5" s="9"/>
      <c r="D5" s="9"/>
      <c r="E5" s="9"/>
      <c r="F5" s="9"/>
      <c r="G5" s="9"/>
      <c r="H5" s="18"/>
      <c r="I5" s="9"/>
      <c r="J5" s="9"/>
      <c r="K5" s="9"/>
      <c r="L5" s="9"/>
      <c r="M5" s="9"/>
    </row>
    <row r="6" spans="1:13" ht="14.5" thickBot="1" x14ac:dyDescent="0.35">
      <c r="A6" s="122" t="s">
        <v>160</v>
      </c>
      <c r="B6" s="123"/>
      <c r="C6" s="2">
        <v>3.2000000000000001E-2</v>
      </c>
      <c r="D6" s="2">
        <v>3.2</v>
      </c>
      <c r="E6" s="2">
        <v>3.2000000000000001E-2</v>
      </c>
      <c r="F6" s="2">
        <v>3.2000000000000001E-2</v>
      </c>
      <c r="G6" s="2">
        <v>3.2000000000000001E-2</v>
      </c>
      <c r="H6" s="123"/>
      <c r="I6" s="2">
        <v>3.2000000000000001E-2</v>
      </c>
      <c r="J6" s="2">
        <v>3.2</v>
      </c>
      <c r="K6" s="2">
        <v>3.2000000000000001E-2</v>
      </c>
      <c r="L6" s="2">
        <v>3.2000000000000001E-2</v>
      </c>
      <c r="M6" s="2">
        <v>3.2000000000000001E-2</v>
      </c>
    </row>
    <row r="7" spans="1:13" ht="14.5" thickBot="1" x14ac:dyDescent="0.35">
      <c r="A7" s="122" t="s">
        <v>161</v>
      </c>
      <c r="B7" s="123"/>
      <c r="C7" s="2">
        <v>0</v>
      </c>
      <c r="D7" s="2">
        <v>0</v>
      </c>
      <c r="E7" s="2">
        <v>0</v>
      </c>
      <c r="F7" s="2">
        <v>0</v>
      </c>
      <c r="G7" s="2">
        <v>0</v>
      </c>
      <c r="H7" s="123"/>
      <c r="I7" s="2">
        <v>0</v>
      </c>
      <c r="J7" s="2">
        <v>0</v>
      </c>
      <c r="K7" s="2">
        <v>0</v>
      </c>
      <c r="L7" s="2">
        <v>0</v>
      </c>
      <c r="M7" s="2">
        <v>0</v>
      </c>
    </row>
    <row r="8" spans="1:13" x14ac:dyDescent="0.3">
      <c r="A8" s="122" t="s">
        <v>162</v>
      </c>
      <c r="B8" s="123"/>
      <c r="C8" s="2">
        <v>0</v>
      </c>
      <c r="D8" s="2">
        <v>0</v>
      </c>
      <c r="E8" s="2">
        <v>0</v>
      </c>
      <c r="F8" s="2">
        <v>0</v>
      </c>
      <c r="G8" s="2">
        <v>0</v>
      </c>
      <c r="H8" s="123"/>
      <c r="I8" s="2">
        <v>7.4999999999999997E-3</v>
      </c>
      <c r="J8" s="2">
        <v>7.4999999999999997E-3</v>
      </c>
      <c r="K8" s="2">
        <v>7.4999999999999997E-3</v>
      </c>
      <c r="L8" s="2">
        <v>7.4999999999999997E-3</v>
      </c>
      <c r="M8" s="2">
        <v>7.4999999999999997E-3</v>
      </c>
    </row>
    <row r="9" spans="1:13" ht="14.5" thickBot="1" x14ac:dyDescent="0.35">
      <c r="A9" s="122" t="s">
        <v>163</v>
      </c>
      <c r="B9" s="123"/>
      <c r="C9" s="4">
        <f>SUM(C6:C8)</f>
        <v>3.2000000000000001E-2</v>
      </c>
      <c r="D9" s="4">
        <f t="shared" ref="D9:G9" si="0">SUM(D6:D8)</f>
        <v>3.2</v>
      </c>
      <c r="E9" s="4">
        <f t="shared" si="0"/>
        <v>3.2000000000000001E-2</v>
      </c>
      <c r="F9" s="4">
        <f t="shared" si="0"/>
        <v>3.2000000000000001E-2</v>
      </c>
      <c r="G9" s="4">
        <f t="shared" si="0"/>
        <v>3.2000000000000001E-2</v>
      </c>
      <c r="H9" s="123"/>
      <c r="I9" s="4">
        <f>SUM(I6:I8)</f>
        <v>3.95E-2</v>
      </c>
      <c r="J9" s="4">
        <f t="shared" ref="J9:M9" si="1">SUM(J6:J8)</f>
        <v>3.2075</v>
      </c>
      <c r="K9" s="4">
        <f t="shared" si="1"/>
        <v>3.95E-2</v>
      </c>
      <c r="L9" s="4">
        <f t="shared" si="1"/>
        <v>3.95E-2</v>
      </c>
      <c r="M9" s="4">
        <f t="shared" si="1"/>
        <v>3.95E-2</v>
      </c>
    </row>
    <row r="10" spans="1:13" ht="14.5" thickBot="1" x14ac:dyDescent="0.35">
      <c r="A10" s="124" t="s">
        <v>164</v>
      </c>
      <c r="B10" s="125" t="s">
        <v>165</v>
      </c>
      <c r="C10" s="14"/>
      <c r="D10" s="14"/>
      <c r="E10" s="14"/>
      <c r="F10" s="14"/>
      <c r="G10" s="14"/>
      <c r="H10" s="125" t="s">
        <v>165</v>
      </c>
      <c r="I10" s="14"/>
      <c r="J10" s="14"/>
      <c r="K10" s="14"/>
      <c r="L10" s="14"/>
      <c r="M10" s="14"/>
    </row>
    <row r="11" spans="1:13" ht="14.5" thickBot="1" x14ac:dyDescent="0.35">
      <c r="A11" s="46"/>
      <c r="B11" s="18"/>
      <c r="C11" s="14"/>
      <c r="D11" s="14"/>
      <c r="E11" s="14"/>
      <c r="F11" s="14"/>
      <c r="G11" s="14"/>
      <c r="H11" s="18"/>
      <c r="I11" s="14"/>
      <c r="J11" s="14"/>
      <c r="K11" s="14"/>
      <c r="L11" s="14"/>
      <c r="M11" s="14"/>
    </row>
    <row r="12" spans="1:13" ht="14.5" thickBot="1" x14ac:dyDescent="0.35">
      <c r="A12" s="121" t="s">
        <v>166</v>
      </c>
      <c r="B12" s="18"/>
      <c r="C12" s="14"/>
      <c r="D12" s="14"/>
      <c r="E12" s="14"/>
      <c r="F12" s="14"/>
      <c r="G12" s="14"/>
      <c r="H12" s="18"/>
      <c r="I12" s="14"/>
      <c r="J12" s="14"/>
      <c r="K12" s="14"/>
      <c r="L12" s="14"/>
      <c r="M12" s="14"/>
    </row>
    <row r="13" spans="1:13" ht="14.5" thickBot="1" x14ac:dyDescent="0.35">
      <c r="A13" s="122" t="s">
        <v>160</v>
      </c>
      <c r="B13" s="123"/>
      <c r="C13" s="2">
        <v>3.2000000000000001E-2</v>
      </c>
      <c r="D13" s="2">
        <v>3.2</v>
      </c>
      <c r="E13" s="2">
        <v>3.2000000000000001E-2</v>
      </c>
      <c r="F13" s="2">
        <v>3.2000000000000001E-2</v>
      </c>
      <c r="G13" s="2">
        <v>3.2000000000000001E-2</v>
      </c>
      <c r="H13" s="123"/>
      <c r="I13" s="2">
        <v>3.2000000000000001E-2</v>
      </c>
      <c r="J13" s="2">
        <v>3.2</v>
      </c>
      <c r="K13" s="2">
        <v>3.2000000000000001E-2</v>
      </c>
      <c r="L13" s="2">
        <v>3.2000000000000001E-2</v>
      </c>
      <c r="M13" s="2">
        <v>3.2000000000000001E-2</v>
      </c>
    </row>
    <row r="14" spans="1:13" ht="14.5" thickBot="1" x14ac:dyDescent="0.35">
      <c r="A14" s="122" t="s">
        <v>161</v>
      </c>
      <c r="B14" s="123"/>
      <c r="C14" s="2">
        <v>0</v>
      </c>
      <c r="D14" s="2">
        <v>0</v>
      </c>
      <c r="E14" s="2">
        <v>0</v>
      </c>
      <c r="F14" s="2">
        <v>0</v>
      </c>
      <c r="G14" s="2">
        <v>0</v>
      </c>
      <c r="H14" s="123"/>
      <c r="I14" s="2">
        <v>0</v>
      </c>
      <c r="J14" s="2">
        <v>0</v>
      </c>
      <c r="K14" s="2">
        <v>0</v>
      </c>
      <c r="L14" s="2">
        <v>0</v>
      </c>
      <c r="M14" s="2">
        <v>0</v>
      </c>
    </row>
    <row r="15" spans="1:13" x14ac:dyDescent="0.3">
      <c r="A15" s="122" t="s">
        <v>167</v>
      </c>
      <c r="B15" s="123"/>
      <c r="C15" s="2">
        <v>0</v>
      </c>
      <c r="D15" s="2">
        <v>0</v>
      </c>
      <c r="E15" s="2">
        <v>0</v>
      </c>
      <c r="F15" s="2">
        <v>0</v>
      </c>
      <c r="G15" s="2">
        <v>0</v>
      </c>
      <c r="H15" s="123"/>
      <c r="I15" s="2">
        <v>7.4999999999999997E-3</v>
      </c>
      <c r="J15" s="2">
        <v>7.4999999999999997E-3</v>
      </c>
      <c r="K15" s="2">
        <v>7.4999999999999997E-3</v>
      </c>
      <c r="L15" s="2">
        <v>7.4999999999999997E-3</v>
      </c>
      <c r="M15" s="2">
        <v>7.4999999999999997E-3</v>
      </c>
    </row>
    <row r="16" spans="1:13" ht="14.5" thickBot="1" x14ac:dyDescent="0.35">
      <c r="A16" s="122" t="s">
        <v>168</v>
      </c>
      <c r="B16" s="123"/>
      <c r="C16" s="4">
        <f>SUM(C13:C15)</f>
        <v>3.2000000000000001E-2</v>
      </c>
      <c r="D16" s="4">
        <f t="shared" ref="D16:G16" si="2">SUM(D13:D15)</f>
        <v>3.2</v>
      </c>
      <c r="E16" s="4">
        <f t="shared" si="2"/>
        <v>3.2000000000000001E-2</v>
      </c>
      <c r="F16" s="4">
        <f t="shared" si="2"/>
        <v>3.2000000000000001E-2</v>
      </c>
      <c r="G16" s="4">
        <f t="shared" si="2"/>
        <v>3.2000000000000001E-2</v>
      </c>
      <c r="H16" s="123"/>
      <c r="I16" s="4">
        <f>SUM(I13:I15)</f>
        <v>3.95E-2</v>
      </c>
      <c r="J16" s="4">
        <f t="shared" ref="J16:M16" si="3">SUM(J13:J15)</f>
        <v>3.2075</v>
      </c>
      <c r="K16" s="4">
        <f t="shared" si="3"/>
        <v>3.95E-2</v>
      </c>
      <c r="L16" s="4">
        <f t="shared" si="3"/>
        <v>3.95E-2</v>
      </c>
      <c r="M16" s="4">
        <f t="shared" si="3"/>
        <v>3.95E-2</v>
      </c>
    </row>
    <row r="17" spans="1:13" ht="14.5" thickBot="1" x14ac:dyDescent="0.35">
      <c r="A17" s="124" t="s">
        <v>169</v>
      </c>
      <c r="B17" s="125" t="s">
        <v>165</v>
      </c>
      <c r="C17" s="14"/>
      <c r="D17" s="14"/>
      <c r="E17" s="14"/>
      <c r="F17" s="14"/>
      <c r="G17" s="14"/>
      <c r="H17" s="125" t="s">
        <v>165</v>
      </c>
      <c r="I17" s="14"/>
      <c r="J17" s="14"/>
      <c r="K17" s="14"/>
      <c r="L17" s="14"/>
      <c r="M17" s="14"/>
    </row>
    <row r="18" spans="1:13" ht="14.5" thickBot="1" x14ac:dyDescent="0.35">
      <c r="A18" s="46"/>
      <c r="B18" s="18"/>
      <c r="C18" s="14"/>
      <c r="D18" s="14"/>
      <c r="E18" s="14"/>
      <c r="F18" s="14"/>
      <c r="G18" s="14"/>
      <c r="H18" s="18"/>
      <c r="I18" s="14"/>
      <c r="J18" s="14"/>
      <c r="K18" s="14"/>
      <c r="L18" s="14"/>
      <c r="M18" s="14"/>
    </row>
    <row r="19" spans="1:13" ht="14.5" thickBot="1" x14ac:dyDescent="0.35">
      <c r="A19" s="121" t="s">
        <v>170</v>
      </c>
      <c r="B19" s="18"/>
      <c r="C19" s="14"/>
      <c r="D19" s="14"/>
      <c r="E19" s="14"/>
      <c r="F19" s="14"/>
      <c r="G19" s="14"/>
      <c r="H19" s="18"/>
      <c r="I19" s="14"/>
      <c r="J19" s="14"/>
      <c r="K19" s="14"/>
      <c r="L19" s="14"/>
      <c r="M19" s="14"/>
    </row>
    <row r="20" spans="1:13" ht="14.5" thickBot="1" x14ac:dyDescent="0.35">
      <c r="A20" s="122" t="s">
        <v>171</v>
      </c>
      <c r="B20" s="123"/>
      <c r="C20" s="2">
        <v>3.2000000000000001E-2</v>
      </c>
      <c r="D20" s="2">
        <v>3.2</v>
      </c>
      <c r="E20" s="2">
        <v>3.2000000000000001E-2</v>
      </c>
      <c r="F20" s="2">
        <v>3.2000000000000001E-2</v>
      </c>
      <c r="G20" s="2">
        <v>3.2000000000000001E-2</v>
      </c>
      <c r="H20" s="123"/>
      <c r="I20" s="2">
        <v>3.2000000000000001E-2</v>
      </c>
      <c r="J20" s="2">
        <v>3.2</v>
      </c>
      <c r="K20" s="2">
        <v>3.2000000000000001E-2</v>
      </c>
      <c r="L20" s="2">
        <v>3.2000000000000001E-2</v>
      </c>
      <c r="M20" s="2">
        <v>3.2000000000000001E-2</v>
      </c>
    </row>
    <row r="21" spans="1:13" ht="14.5" thickBot="1" x14ac:dyDescent="0.35">
      <c r="A21" s="122" t="s">
        <v>172</v>
      </c>
      <c r="B21" s="123"/>
      <c r="C21" s="2">
        <v>0</v>
      </c>
      <c r="D21" s="2">
        <v>0</v>
      </c>
      <c r="E21" s="2">
        <v>0</v>
      </c>
      <c r="F21" s="2">
        <v>0</v>
      </c>
      <c r="G21" s="2">
        <v>0</v>
      </c>
      <c r="H21" s="123"/>
      <c r="I21" s="2">
        <v>0</v>
      </c>
      <c r="J21" s="2">
        <v>0</v>
      </c>
      <c r="K21" s="2">
        <v>0</v>
      </c>
      <c r="L21" s="2">
        <v>0</v>
      </c>
      <c r="M21" s="2">
        <v>0</v>
      </c>
    </row>
    <row r="22" spans="1:13" x14ac:dyDescent="0.3">
      <c r="A22" s="122" t="s">
        <v>173</v>
      </c>
      <c r="B22" s="123"/>
      <c r="C22" s="2">
        <v>0</v>
      </c>
      <c r="D22" s="2">
        <v>0</v>
      </c>
      <c r="E22" s="2">
        <v>0</v>
      </c>
      <c r="F22" s="2">
        <v>0</v>
      </c>
      <c r="G22" s="2">
        <v>0</v>
      </c>
      <c r="H22" s="123"/>
      <c r="I22" s="2">
        <v>7.4999999999999997E-3</v>
      </c>
      <c r="J22" s="2">
        <v>7.4999999999999997E-3</v>
      </c>
      <c r="K22" s="2">
        <v>7.4999999999999997E-3</v>
      </c>
      <c r="L22" s="2">
        <v>7.4999999999999997E-3</v>
      </c>
      <c r="M22" s="2">
        <v>7.4999999999999997E-3</v>
      </c>
    </row>
    <row r="23" spans="1:13" ht="14.5" thickBot="1" x14ac:dyDescent="0.35">
      <c r="A23" s="122" t="s">
        <v>174</v>
      </c>
      <c r="B23" s="123"/>
      <c r="C23" s="4">
        <f>SUM(C20:C22)</f>
        <v>3.2000000000000001E-2</v>
      </c>
      <c r="D23" s="4">
        <f t="shared" ref="D23:G23" si="4">SUM(D20:D22)</f>
        <v>3.2</v>
      </c>
      <c r="E23" s="4">
        <f t="shared" si="4"/>
        <v>3.2000000000000001E-2</v>
      </c>
      <c r="F23" s="4">
        <f t="shared" si="4"/>
        <v>3.2000000000000001E-2</v>
      </c>
      <c r="G23" s="4">
        <f t="shared" si="4"/>
        <v>3.2000000000000001E-2</v>
      </c>
      <c r="H23" s="123"/>
      <c r="I23" s="4">
        <f>SUM(I20:I22)</f>
        <v>3.95E-2</v>
      </c>
      <c r="J23" s="4">
        <f t="shared" ref="J23:M23" si="5">SUM(J20:J22)</f>
        <v>3.2075</v>
      </c>
      <c r="K23" s="4">
        <f t="shared" si="5"/>
        <v>3.95E-2</v>
      </c>
      <c r="L23" s="4">
        <f t="shared" si="5"/>
        <v>3.95E-2</v>
      </c>
      <c r="M23" s="4">
        <f t="shared" si="5"/>
        <v>3.95E-2</v>
      </c>
    </row>
    <row r="24" spans="1:13" ht="14.5" thickBot="1" x14ac:dyDescent="0.35">
      <c r="A24" s="124" t="s">
        <v>175</v>
      </c>
      <c r="B24" s="125" t="s">
        <v>165</v>
      </c>
      <c r="C24" s="14"/>
      <c r="D24" s="14"/>
      <c r="E24" s="14"/>
      <c r="F24" s="14"/>
      <c r="G24" s="14"/>
      <c r="H24" s="125" t="s">
        <v>165</v>
      </c>
      <c r="I24" s="14"/>
      <c r="J24" s="14"/>
      <c r="K24" s="14"/>
      <c r="L24" s="14"/>
      <c r="M24" s="14"/>
    </row>
    <row r="26" spans="1:13" ht="20.5" thickBot="1" x14ac:dyDescent="0.35">
      <c r="A26" s="8" t="s">
        <v>176</v>
      </c>
      <c r="B26" s="18"/>
      <c r="C26" s="9"/>
      <c r="D26" s="9"/>
      <c r="E26" s="9"/>
      <c r="F26" s="9"/>
      <c r="G26" s="9"/>
      <c r="H26" s="18"/>
      <c r="I26" s="9"/>
      <c r="J26" s="9"/>
      <c r="K26" s="9"/>
      <c r="L26" s="9"/>
      <c r="M26" s="9"/>
    </row>
    <row r="27" spans="1:13" ht="14.5" thickBot="1" x14ac:dyDescent="0.35">
      <c r="A27" s="121" t="s">
        <v>159</v>
      </c>
      <c r="B27" s="18"/>
      <c r="C27" s="9"/>
      <c r="D27" s="9"/>
      <c r="E27" s="9"/>
      <c r="F27" s="9"/>
      <c r="G27" s="9"/>
      <c r="H27" s="18"/>
      <c r="I27" s="9"/>
      <c r="J27" s="9"/>
      <c r="K27" s="9"/>
      <c r="L27" s="9"/>
      <c r="M27" s="9"/>
    </row>
    <row r="28" spans="1:13" ht="14.5" thickBot="1" x14ac:dyDescent="0.35">
      <c r="A28" s="122" t="s">
        <v>177</v>
      </c>
      <c r="B28" s="123"/>
      <c r="C28" s="2">
        <v>3.3000000000000002E-2</v>
      </c>
      <c r="D28" s="2">
        <v>3.3000000000000002E-2</v>
      </c>
      <c r="E28" s="2">
        <v>3.3000000000000002E-2</v>
      </c>
      <c r="F28" s="2">
        <v>3.3000000000000002E-2</v>
      </c>
      <c r="G28" s="2">
        <v>3.3000000000000002E-2</v>
      </c>
      <c r="H28" s="123"/>
      <c r="I28" s="2">
        <v>3.3000000000000002E-2</v>
      </c>
      <c r="J28" s="2">
        <v>3.3000000000000002E-2</v>
      </c>
      <c r="K28" s="2">
        <v>3.3000000000000002E-2</v>
      </c>
      <c r="L28" s="2">
        <v>3.3000000000000002E-2</v>
      </c>
      <c r="M28" s="2">
        <v>3.3000000000000002E-2</v>
      </c>
    </row>
    <row r="29" spans="1:13" ht="14.5" thickBot="1" x14ac:dyDescent="0.35">
      <c r="A29" s="122" t="s">
        <v>178</v>
      </c>
      <c r="B29" s="123"/>
      <c r="C29" s="2">
        <v>0</v>
      </c>
      <c r="D29" s="2">
        <v>0</v>
      </c>
      <c r="E29" s="2">
        <v>0</v>
      </c>
      <c r="F29" s="2">
        <v>0</v>
      </c>
      <c r="G29" s="2">
        <v>0</v>
      </c>
      <c r="H29" s="123"/>
      <c r="I29" s="2">
        <v>0</v>
      </c>
      <c r="J29" s="2">
        <v>0</v>
      </c>
      <c r="K29" s="2">
        <v>0</v>
      </c>
      <c r="L29" s="2">
        <v>0</v>
      </c>
      <c r="M29" s="2">
        <v>0</v>
      </c>
    </row>
    <row r="30" spans="1:13" x14ac:dyDescent="0.3">
      <c r="A30" s="122" t="s">
        <v>179</v>
      </c>
      <c r="B30" s="123"/>
      <c r="C30" s="2">
        <v>0</v>
      </c>
      <c r="D30" s="2">
        <v>0</v>
      </c>
      <c r="E30" s="2">
        <v>0</v>
      </c>
      <c r="F30" s="2">
        <v>0</v>
      </c>
      <c r="G30" s="2">
        <v>0</v>
      </c>
      <c r="H30" s="123"/>
      <c r="I30" s="2">
        <v>7.4999999999999997E-3</v>
      </c>
      <c r="J30" s="2">
        <v>7.4999999999999997E-3</v>
      </c>
      <c r="K30" s="2">
        <v>7.4999999999999997E-3</v>
      </c>
      <c r="L30" s="2">
        <v>7.4999999999999997E-3</v>
      </c>
      <c r="M30" s="2">
        <v>7.4999999999999997E-3</v>
      </c>
    </row>
    <row r="31" spans="1:13" ht="14.5" thickBot="1" x14ac:dyDescent="0.35">
      <c r="A31" s="122" t="s">
        <v>180</v>
      </c>
      <c r="B31" s="123"/>
      <c r="C31" s="4">
        <f>SUM(C28:C30)</f>
        <v>3.3000000000000002E-2</v>
      </c>
      <c r="D31" s="4">
        <f t="shared" ref="D31:G31" si="6">SUM(D28:D30)</f>
        <v>3.3000000000000002E-2</v>
      </c>
      <c r="E31" s="4">
        <f t="shared" si="6"/>
        <v>3.3000000000000002E-2</v>
      </c>
      <c r="F31" s="4">
        <f t="shared" si="6"/>
        <v>3.3000000000000002E-2</v>
      </c>
      <c r="G31" s="4">
        <f t="shared" si="6"/>
        <v>3.3000000000000002E-2</v>
      </c>
      <c r="H31" s="123"/>
      <c r="I31" s="4">
        <f>SUM(I28:I30)</f>
        <v>4.0500000000000001E-2</v>
      </c>
      <c r="J31" s="4">
        <f t="shared" ref="J31:M31" si="7">SUM(J28:J30)</f>
        <v>4.0500000000000001E-2</v>
      </c>
      <c r="K31" s="4">
        <f t="shared" si="7"/>
        <v>4.0500000000000001E-2</v>
      </c>
      <c r="L31" s="4">
        <f t="shared" si="7"/>
        <v>4.0500000000000001E-2</v>
      </c>
      <c r="M31" s="4">
        <f t="shared" si="7"/>
        <v>4.0500000000000001E-2</v>
      </c>
    </row>
    <row r="32" spans="1:13" ht="14.5" thickBot="1" x14ac:dyDescent="0.35">
      <c r="A32" s="124" t="s">
        <v>181</v>
      </c>
      <c r="B32" s="125" t="s">
        <v>165</v>
      </c>
      <c r="C32" s="14"/>
      <c r="D32" s="14"/>
      <c r="E32" s="14"/>
      <c r="F32" s="14"/>
      <c r="G32" s="14"/>
      <c r="H32" s="125" t="s">
        <v>165</v>
      </c>
      <c r="I32" s="14"/>
      <c r="J32" s="14"/>
      <c r="K32" s="14"/>
      <c r="L32" s="14"/>
      <c r="M32" s="14"/>
    </row>
    <row r="33" spans="1:13" ht="14.5" thickBot="1" x14ac:dyDescent="0.35">
      <c r="A33" s="46"/>
      <c r="B33" s="18"/>
      <c r="C33" s="14"/>
      <c r="D33" s="14"/>
      <c r="E33" s="14"/>
      <c r="F33" s="14"/>
      <c r="G33" s="14"/>
      <c r="H33" s="18"/>
      <c r="I33" s="14"/>
      <c r="J33" s="14"/>
      <c r="K33" s="14"/>
      <c r="L33" s="14"/>
      <c r="M33" s="14"/>
    </row>
    <row r="34" spans="1:13" ht="14.5" thickBot="1" x14ac:dyDescent="0.35">
      <c r="A34" s="121" t="s">
        <v>166</v>
      </c>
      <c r="B34" s="18"/>
      <c r="C34" s="14"/>
      <c r="D34" s="14"/>
      <c r="E34" s="14"/>
      <c r="F34" s="14"/>
      <c r="G34" s="14"/>
      <c r="H34" s="18"/>
      <c r="I34" s="14"/>
      <c r="J34" s="14"/>
      <c r="K34" s="14"/>
      <c r="L34" s="14"/>
      <c r="M34" s="14"/>
    </row>
    <row r="35" spans="1:13" ht="14.5" thickBot="1" x14ac:dyDescent="0.35">
      <c r="A35" s="122" t="s">
        <v>177</v>
      </c>
      <c r="B35" s="123"/>
      <c r="C35" s="2">
        <v>3.3000000000000002E-2</v>
      </c>
      <c r="D35" s="2">
        <v>3.3000000000000002E-2</v>
      </c>
      <c r="E35" s="2">
        <v>3.3000000000000002E-2</v>
      </c>
      <c r="F35" s="2">
        <v>3.3000000000000002E-2</v>
      </c>
      <c r="G35" s="2">
        <v>3.3000000000000002E-2</v>
      </c>
      <c r="H35" s="123"/>
      <c r="I35" s="2">
        <v>3.3000000000000002E-2</v>
      </c>
      <c r="J35" s="2">
        <v>3.3000000000000002E-2</v>
      </c>
      <c r="K35" s="2">
        <v>3.3000000000000002E-2</v>
      </c>
      <c r="L35" s="2">
        <v>3.3000000000000002E-2</v>
      </c>
      <c r="M35" s="2">
        <v>3.3000000000000002E-2</v>
      </c>
    </row>
    <row r="36" spans="1:13" ht="14.5" thickBot="1" x14ac:dyDescent="0.35">
      <c r="A36" s="122" t="s">
        <v>178</v>
      </c>
      <c r="B36" s="123"/>
      <c r="C36" s="2">
        <v>0</v>
      </c>
      <c r="D36" s="2">
        <v>0</v>
      </c>
      <c r="E36" s="2">
        <v>0</v>
      </c>
      <c r="F36" s="2">
        <v>0</v>
      </c>
      <c r="G36" s="2">
        <v>0</v>
      </c>
      <c r="H36" s="123"/>
      <c r="I36" s="2">
        <v>0</v>
      </c>
      <c r="J36" s="2">
        <v>0</v>
      </c>
      <c r="K36" s="2">
        <v>0</v>
      </c>
      <c r="L36" s="2">
        <v>0</v>
      </c>
      <c r="M36" s="2">
        <v>0</v>
      </c>
    </row>
    <row r="37" spans="1:13" x14ac:dyDescent="0.3">
      <c r="A37" s="122" t="s">
        <v>182</v>
      </c>
      <c r="B37" s="123"/>
      <c r="C37" s="2">
        <v>0</v>
      </c>
      <c r="D37" s="2">
        <v>0</v>
      </c>
      <c r="E37" s="2">
        <v>0</v>
      </c>
      <c r="F37" s="2">
        <v>0</v>
      </c>
      <c r="G37" s="2">
        <v>0</v>
      </c>
      <c r="H37" s="123"/>
      <c r="I37" s="2">
        <v>7.4999999999999997E-3</v>
      </c>
      <c r="J37" s="2">
        <v>7.4999999999999997E-3</v>
      </c>
      <c r="K37" s="2">
        <v>7.4999999999999997E-3</v>
      </c>
      <c r="L37" s="2">
        <v>7.4999999999999997E-3</v>
      </c>
      <c r="M37" s="2">
        <v>7.4999999999999997E-3</v>
      </c>
    </row>
    <row r="38" spans="1:13" ht="14.5" thickBot="1" x14ac:dyDescent="0.35">
      <c r="A38" s="122" t="s">
        <v>183</v>
      </c>
      <c r="B38" s="123"/>
      <c r="C38" s="4">
        <f>SUM(C35:C37)</f>
        <v>3.3000000000000002E-2</v>
      </c>
      <c r="D38" s="4">
        <f t="shared" ref="D38:G38" si="8">SUM(D35:D37)</f>
        <v>3.3000000000000002E-2</v>
      </c>
      <c r="E38" s="4">
        <f t="shared" si="8"/>
        <v>3.3000000000000002E-2</v>
      </c>
      <c r="F38" s="4">
        <f t="shared" si="8"/>
        <v>3.3000000000000002E-2</v>
      </c>
      <c r="G38" s="4">
        <f t="shared" si="8"/>
        <v>3.3000000000000002E-2</v>
      </c>
      <c r="H38" s="123"/>
      <c r="I38" s="4">
        <f>SUM(I35:I37)</f>
        <v>4.0500000000000001E-2</v>
      </c>
      <c r="J38" s="4">
        <f t="shared" ref="J38:M38" si="9">SUM(J35:J37)</f>
        <v>4.0500000000000001E-2</v>
      </c>
      <c r="K38" s="4">
        <f t="shared" si="9"/>
        <v>4.0500000000000001E-2</v>
      </c>
      <c r="L38" s="4">
        <f t="shared" si="9"/>
        <v>4.0500000000000001E-2</v>
      </c>
      <c r="M38" s="4">
        <f t="shared" si="9"/>
        <v>4.0500000000000001E-2</v>
      </c>
    </row>
    <row r="39" spans="1:13" ht="14.5" thickBot="1" x14ac:dyDescent="0.35">
      <c r="A39" s="124" t="s">
        <v>184</v>
      </c>
      <c r="B39" s="125" t="s">
        <v>165</v>
      </c>
      <c r="C39" s="14"/>
      <c r="D39" s="14"/>
      <c r="E39" s="14"/>
      <c r="F39" s="14"/>
      <c r="G39" s="14"/>
      <c r="H39" s="125" t="s">
        <v>165</v>
      </c>
      <c r="I39" s="14"/>
      <c r="J39" s="14"/>
      <c r="K39" s="14"/>
      <c r="L39" s="14"/>
      <c r="M39" s="14"/>
    </row>
    <row r="40" spans="1:13" x14ac:dyDescent="0.3">
      <c r="A40" s="46"/>
      <c r="B40" s="18"/>
      <c r="C40" s="14"/>
      <c r="D40" s="14"/>
      <c r="E40" s="14"/>
      <c r="F40" s="14"/>
      <c r="G40" s="14"/>
      <c r="H40" s="18"/>
      <c r="I40" s="14"/>
      <c r="J40" s="14"/>
      <c r="K40" s="14"/>
      <c r="L40" s="14"/>
      <c r="M40" s="14"/>
    </row>
  </sheetData>
  <mergeCells count="2">
    <mergeCell ref="B1:G1"/>
    <mergeCell ref="H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4" x14ac:dyDescent="0.3"/>
  <cols>
    <col min="1" max="1" width="5.25" customWidth="1"/>
    <col min="2" max="2" width="25.75" customWidth="1"/>
    <col min="3" max="3" width="59" customWidth="1"/>
    <col min="4" max="4" width="3.5" customWidth="1"/>
    <col min="5" max="5" width="16.25" customWidth="1"/>
    <col min="6" max="10" width="5.83203125" customWidth="1"/>
  </cols>
  <sheetData>
    <row r="1" spans="1:10" x14ac:dyDescent="0.3">
      <c r="C1" t="s">
        <v>58</v>
      </c>
    </row>
    <row r="2" spans="1:10" x14ac:dyDescent="0.3">
      <c r="A2" t="s">
        <v>59</v>
      </c>
      <c r="B2" t="s">
        <v>60</v>
      </c>
      <c r="C2" t="s">
        <v>61</v>
      </c>
      <c r="D2" t="s">
        <v>62</v>
      </c>
      <c r="E2" t="s">
        <v>63</v>
      </c>
      <c r="F2" t="s">
        <v>34</v>
      </c>
      <c r="G2" t="s">
        <v>35</v>
      </c>
      <c r="H2" t="s">
        <v>36</v>
      </c>
      <c r="I2" t="s">
        <v>37</v>
      </c>
      <c r="J2" t="s">
        <v>38</v>
      </c>
    </row>
    <row r="4" spans="1:10" x14ac:dyDescent="0.3">
      <c r="F4" t="s">
        <v>64</v>
      </c>
      <c r="G4" t="s">
        <v>64</v>
      </c>
      <c r="H4" t="s">
        <v>64</v>
      </c>
      <c r="I4" t="s">
        <v>64</v>
      </c>
      <c r="J4" t="s">
        <v>64</v>
      </c>
    </row>
    <row r="5" spans="1:10" x14ac:dyDescent="0.3">
      <c r="F5" t="s">
        <v>65</v>
      </c>
      <c r="G5" t="s">
        <v>65</v>
      </c>
      <c r="H5" t="s">
        <v>65</v>
      </c>
      <c r="I5" t="s">
        <v>65</v>
      </c>
      <c r="J5" t="s">
        <v>65</v>
      </c>
    </row>
    <row r="6" spans="1:10" x14ac:dyDescent="0.3">
      <c r="F6" t="s">
        <v>66</v>
      </c>
      <c r="G6" t="s">
        <v>66</v>
      </c>
      <c r="H6" t="s">
        <v>66</v>
      </c>
      <c r="I6" t="s">
        <v>66</v>
      </c>
      <c r="J6" t="s">
        <v>66</v>
      </c>
    </row>
    <row r="7" spans="1:10" x14ac:dyDescent="0.3">
      <c r="A7" t="s">
        <v>67</v>
      </c>
      <c r="B7" t="s">
        <v>68</v>
      </c>
      <c r="C7" t="s">
        <v>69</v>
      </c>
      <c r="D7" t="s">
        <v>70</v>
      </c>
      <c r="E7" t="s">
        <v>64</v>
      </c>
      <c r="F7" s="74">
        <v>12.065866944141099</v>
      </c>
      <c r="G7" s="74">
        <v>12.168887436099199</v>
      </c>
      <c r="H7" s="74">
        <v>12.2638459881728</v>
      </c>
      <c r="I7" s="74">
        <v>12.507102919920699</v>
      </c>
      <c r="J7" s="74">
        <v>12.620715180631301</v>
      </c>
    </row>
    <row r="8" spans="1:10" x14ac:dyDescent="0.3">
      <c r="A8" t="s">
        <v>67</v>
      </c>
      <c r="B8" t="s">
        <v>71</v>
      </c>
      <c r="C8" t="s">
        <v>72</v>
      </c>
      <c r="D8" t="s">
        <v>70</v>
      </c>
      <c r="E8" t="s">
        <v>64</v>
      </c>
      <c r="F8" s="74">
        <v>13.376341615037299</v>
      </c>
      <c r="G8" s="74">
        <v>11.642814326413401</v>
      </c>
      <c r="H8" s="74">
        <v>11.1238811573433</v>
      </c>
      <c r="I8" s="74">
        <v>8.9847291784476706</v>
      </c>
      <c r="J8" s="74">
        <v>8.8051293074901498</v>
      </c>
    </row>
    <row r="9" spans="1:10" x14ac:dyDescent="0.3">
      <c r="A9" t="s">
        <v>67</v>
      </c>
      <c r="B9" t="s">
        <v>73</v>
      </c>
      <c r="C9" t="s">
        <v>74</v>
      </c>
      <c r="D9" t="s">
        <v>70</v>
      </c>
      <c r="E9" t="s">
        <v>64</v>
      </c>
      <c r="F9" s="74">
        <v>76.285742819126796</v>
      </c>
      <c r="G9" s="74">
        <v>78.361627437834201</v>
      </c>
      <c r="H9" s="74">
        <v>78.891741113792094</v>
      </c>
      <c r="I9" s="74">
        <v>79.831129236739599</v>
      </c>
      <c r="J9" s="74">
        <v>80.848544186163807</v>
      </c>
    </row>
    <row r="10" spans="1:10" x14ac:dyDescent="0.3">
      <c r="A10" t="s">
        <v>67</v>
      </c>
      <c r="B10" t="s">
        <v>75</v>
      </c>
      <c r="C10" t="s">
        <v>76</v>
      </c>
      <c r="D10" t="s">
        <v>70</v>
      </c>
      <c r="E10" t="s">
        <v>64</v>
      </c>
      <c r="F10" s="74">
        <v>68.422276914923799</v>
      </c>
      <c r="G10" s="74">
        <v>83.191045626604904</v>
      </c>
      <c r="H10" s="74">
        <v>87.251715900808506</v>
      </c>
      <c r="I10" s="74">
        <v>74.393472801369597</v>
      </c>
      <c r="J10" s="74">
        <v>77.286026792829304</v>
      </c>
    </row>
    <row r="11" spans="1:10" x14ac:dyDescent="0.3">
      <c r="A11" t="s">
        <v>67</v>
      </c>
      <c r="B11" t="s">
        <v>77</v>
      </c>
      <c r="C11" t="s">
        <v>78</v>
      </c>
      <c r="D11" t="s">
        <v>70</v>
      </c>
      <c r="E11" t="s">
        <v>64</v>
      </c>
      <c r="F11" s="74">
        <v>0</v>
      </c>
      <c r="G11" s="74">
        <v>0</v>
      </c>
      <c r="H11" s="74">
        <v>0</v>
      </c>
      <c r="I11" s="74">
        <v>0</v>
      </c>
      <c r="J11" s="74">
        <v>0</v>
      </c>
    </row>
    <row r="12" spans="1:10" x14ac:dyDescent="0.3">
      <c r="A12" t="s">
        <v>67</v>
      </c>
      <c r="B12" t="s">
        <v>79</v>
      </c>
      <c r="C12" t="s">
        <v>80</v>
      </c>
      <c r="D12" t="s">
        <v>70</v>
      </c>
      <c r="E12" t="s">
        <v>64</v>
      </c>
      <c r="F12" s="74">
        <v>0</v>
      </c>
      <c r="G12" s="74">
        <v>0</v>
      </c>
      <c r="H12" s="74">
        <v>0</v>
      </c>
      <c r="I12" s="74">
        <v>0</v>
      </c>
      <c r="J12" s="74">
        <v>0</v>
      </c>
    </row>
    <row r="13" spans="1:10" x14ac:dyDescent="0.3">
      <c r="A13" t="s">
        <v>67</v>
      </c>
      <c r="B13" t="s">
        <v>81</v>
      </c>
      <c r="C13" t="s">
        <v>82</v>
      </c>
      <c r="D13" t="s">
        <v>70</v>
      </c>
      <c r="E13" t="s">
        <v>64</v>
      </c>
      <c r="F13" s="74">
        <v>0</v>
      </c>
      <c r="G13" s="74">
        <v>0</v>
      </c>
      <c r="H13" s="74">
        <v>0</v>
      </c>
      <c r="I13" s="74">
        <v>0</v>
      </c>
      <c r="J13" s="74">
        <v>0</v>
      </c>
    </row>
    <row r="14" spans="1:10" x14ac:dyDescent="0.3">
      <c r="A14" t="s">
        <v>67</v>
      </c>
      <c r="B14" t="s">
        <v>83</v>
      </c>
      <c r="C14" t="s">
        <v>84</v>
      </c>
      <c r="D14" t="s">
        <v>70</v>
      </c>
      <c r="E14" t="s">
        <v>64</v>
      </c>
      <c r="F14" s="74">
        <v>0</v>
      </c>
      <c r="G14" s="74">
        <v>0</v>
      </c>
      <c r="H14" s="74">
        <v>0</v>
      </c>
      <c r="I14" s="74">
        <v>0</v>
      </c>
      <c r="J14" s="74">
        <v>0</v>
      </c>
    </row>
    <row r="15" spans="1:10" x14ac:dyDescent="0.3">
      <c r="A15" t="s">
        <v>67</v>
      </c>
      <c r="B15" t="s">
        <v>85</v>
      </c>
      <c r="C15" t="s">
        <v>86</v>
      </c>
      <c r="D15" t="s">
        <v>70</v>
      </c>
      <c r="E15" t="s">
        <v>64</v>
      </c>
      <c r="F15" s="74">
        <v>17.7443454835952</v>
      </c>
      <c r="G15" s="74">
        <v>17.590015840042401</v>
      </c>
      <c r="H15" s="74">
        <v>17.497597506984601</v>
      </c>
      <c r="I15" s="74">
        <v>17.325322556042</v>
      </c>
      <c r="J15" s="74">
        <v>17.189835485248601</v>
      </c>
    </row>
    <row r="16" spans="1:10" x14ac:dyDescent="0.3">
      <c r="A16" t="s">
        <v>67</v>
      </c>
      <c r="B16" t="s">
        <v>87</v>
      </c>
      <c r="C16" t="s">
        <v>88</v>
      </c>
      <c r="D16" t="s">
        <v>70</v>
      </c>
      <c r="E16" t="s">
        <v>64</v>
      </c>
      <c r="F16" s="74">
        <v>0</v>
      </c>
      <c r="G16" s="74">
        <v>0</v>
      </c>
      <c r="H16" s="74">
        <v>0</v>
      </c>
      <c r="I16" s="74">
        <v>0</v>
      </c>
      <c r="J16" s="74">
        <v>0</v>
      </c>
    </row>
    <row r="17" spans="1:10" x14ac:dyDescent="0.3">
      <c r="A17" t="s">
        <v>67</v>
      </c>
      <c r="B17" t="s">
        <v>89</v>
      </c>
      <c r="C17" t="s">
        <v>90</v>
      </c>
      <c r="D17" t="s">
        <v>70</v>
      </c>
      <c r="E17" t="s">
        <v>64</v>
      </c>
      <c r="F17" s="74">
        <v>0</v>
      </c>
      <c r="G17" s="74">
        <v>0</v>
      </c>
      <c r="H17" s="74">
        <v>0</v>
      </c>
      <c r="I17" s="74">
        <v>0</v>
      </c>
      <c r="J17" s="74">
        <v>0</v>
      </c>
    </row>
    <row r="18" spans="1:10" x14ac:dyDescent="0.3">
      <c r="A18" t="s">
        <v>67</v>
      </c>
      <c r="B18" t="s">
        <v>91</v>
      </c>
      <c r="C18" t="s">
        <v>92</v>
      </c>
      <c r="D18" t="s">
        <v>70</v>
      </c>
      <c r="E18" t="s">
        <v>64</v>
      </c>
      <c r="F18" s="74">
        <v>7.5275999999999996E-2</v>
      </c>
      <c r="G18" s="74">
        <v>7.3882000000000003E-2</v>
      </c>
      <c r="H18" s="74">
        <v>7.2487999999999997E-2</v>
      </c>
      <c r="I18" s="74">
        <v>7.2487999999999997E-2</v>
      </c>
      <c r="J18" s="74">
        <v>7.1094000000000004E-2</v>
      </c>
    </row>
    <row r="19" spans="1:10" x14ac:dyDescent="0.3">
      <c r="A19" t="s">
        <v>67</v>
      </c>
      <c r="B19" t="s">
        <v>93</v>
      </c>
      <c r="C19" t="s">
        <v>94</v>
      </c>
      <c r="D19" t="s">
        <v>70</v>
      </c>
      <c r="E19" t="s">
        <v>64</v>
      </c>
      <c r="F19" s="74">
        <v>0</v>
      </c>
      <c r="G19" s="74">
        <v>0</v>
      </c>
      <c r="H19" s="74">
        <v>0</v>
      </c>
      <c r="I19" s="74">
        <v>0</v>
      </c>
      <c r="J19" s="74">
        <v>0</v>
      </c>
    </row>
    <row r="20" spans="1:10" x14ac:dyDescent="0.3">
      <c r="A20" t="s">
        <v>67</v>
      </c>
      <c r="B20" t="s">
        <v>95</v>
      </c>
      <c r="C20" t="s">
        <v>96</v>
      </c>
      <c r="D20" t="s">
        <v>70</v>
      </c>
      <c r="E20" t="s">
        <v>64</v>
      </c>
      <c r="F20" s="74">
        <v>0</v>
      </c>
      <c r="G20" s="74">
        <v>0</v>
      </c>
      <c r="H20" s="74">
        <v>0</v>
      </c>
      <c r="I20" s="74">
        <v>0</v>
      </c>
      <c r="J20" s="74">
        <v>0</v>
      </c>
    </row>
    <row r="21" spans="1:10" x14ac:dyDescent="0.3">
      <c r="A21" t="s">
        <v>67</v>
      </c>
      <c r="B21" t="s">
        <v>97</v>
      </c>
      <c r="C21" t="s">
        <v>98</v>
      </c>
      <c r="D21" t="s">
        <v>70</v>
      </c>
      <c r="E21" t="s">
        <v>64</v>
      </c>
      <c r="F21" s="74">
        <v>0</v>
      </c>
      <c r="G21" s="74">
        <v>0</v>
      </c>
      <c r="H21" s="74">
        <v>0</v>
      </c>
      <c r="I21" s="74">
        <v>0</v>
      </c>
      <c r="J21" s="74">
        <v>0</v>
      </c>
    </row>
    <row r="22" spans="1:10" x14ac:dyDescent="0.3">
      <c r="A22" t="s">
        <v>67</v>
      </c>
      <c r="B22" t="s">
        <v>99</v>
      </c>
      <c r="C22" t="s">
        <v>100</v>
      </c>
      <c r="D22" t="s">
        <v>70</v>
      </c>
      <c r="E22" t="s">
        <v>64</v>
      </c>
      <c r="F22" s="74">
        <v>0</v>
      </c>
      <c r="G22" s="74">
        <v>0</v>
      </c>
      <c r="H22" s="74">
        <v>0</v>
      </c>
      <c r="I22" s="74">
        <v>0</v>
      </c>
      <c r="J22" s="74">
        <v>0</v>
      </c>
    </row>
    <row r="23" spans="1:10" x14ac:dyDescent="0.3">
      <c r="A23" t="s">
        <v>67</v>
      </c>
      <c r="B23" t="s">
        <v>101</v>
      </c>
      <c r="C23" t="s">
        <v>102</v>
      </c>
      <c r="D23" t="s">
        <v>70</v>
      </c>
      <c r="E23" t="s">
        <v>64</v>
      </c>
      <c r="F23" s="74">
        <v>0</v>
      </c>
      <c r="G23" s="74">
        <v>0</v>
      </c>
      <c r="H23" s="74">
        <v>0</v>
      </c>
      <c r="I23" s="74">
        <v>0</v>
      </c>
      <c r="J23" s="74">
        <v>0</v>
      </c>
    </row>
    <row r="24" spans="1:10" x14ac:dyDescent="0.3">
      <c r="A24" t="s">
        <v>67</v>
      </c>
      <c r="B24" t="s">
        <v>103</v>
      </c>
      <c r="C24" t="s">
        <v>104</v>
      </c>
      <c r="D24" t="s">
        <v>70</v>
      </c>
      <c r="E24" t="s">
        <v>64</v>
      </c>
      <c r="F24" s="74">
        <v>0</v>
      </c>
      <c r="G24" s="74">
        <v>0</v>
      </c>
      <c r="H24" s="74">
        <v>0</v>
      </c>
      <c r="I24" s="74">
        <v>0</v>
      </c>
      <c r="J24" s="74">
        <v>0</v>
      </c>
    </row>
    <row r="25" spans="1:10" x14ac:dyDescent="0.3">
      <c r="A25" t="s">
        <v>67</v>
      </c>
      <c r="B25" t="s">
        <v>105</v>
      </c>
      <c r="C25" t="s">
        <v>106</v>
      </c>
      <c r="D25" t="s">
        <v>70</v>
      </c>
      <c r="E25" t="s">
        <v>64</v>
      </c>
      <c r="F25" s="74">
        <v>0</v>
      </c>
      <c r="G25" s="74">
        <v>0</v>
      </c>
      <c r="H25" s="74">
        <v>0</v>
      </c>
      <c r="I25" s="74">
        <v>0</v>
      </c>
      <c r="J25" s="74">
        <v>0</v>
      </c>
    </row>
    <row r="26" spans="1:10" x14ac:dyDescent="0.3">
      <c r="A26" t="s">
        <v>67</v>
      </c>
      <c r="B26" t="s">
        <v>107</v>
      </c>
      <c r="C26" t="s">
        <v>108</v>
      </c>
      <c r="D26" t="s">
        <v>70</v>
      </c>
      <c r="E26" t="s">
        <v>64</v>
      </c>
      <c r="F26" s="74">
        <v>0</v>
      </c>
      <c r="G26" s="74">
        <v>0</v>
      </c>
      <c r="H26" s="74">
        <v>0</v>
      </c>
      <c r="I26" s="74">
        <v>0</v>
      </c>
      <c r="J26" s="74">
        <v>0</v>
      </c>
    </row>
    <row r="27" spans="1:10" x14ac:dyDescent="0.3">
      <c r="A27" t="s">
        <v>67</v>
      </c>
      <c r="B27" t="s">
        <v>153</v>
      </c>
      <c r="C27" t="s">
        <v>154</v>
      </c>
      <c r="D27" t="s">
        <v>70</v>
      </c>
      <c r="E27" t="s">
        <v>64</v>
      </c>
      <c r="F27" s="74">
        <v>0</v>
      </c>
      <c r="G27" s="74">
        <v>0</v>
      </c>
      <c r="H27" s="74">
        <v>0</v>
      </c>
      <c r="I27" s="74">
        <v>0</v>
      </c>
      <c r="J27" s="74">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M23"/>
  <sheetViews>
    <sheetView zoomScale="85" zoomScaleNormal="85" workbookViewId="0"/>
  </sheetViews>
  <sheetFormatPr defaultRowHeight="14" x14ac:dyDescent="0.3"/>
  <cols>
    <col min="1" max="4" width="1.33203125" customWidth="1"/>
    <col min="5" max="5" width="68.75" bestFit="1" customWidth="1"/>
    <col min="6" max="7" width="9.25" customWidth="1"/>
    <col min="8" max="8" width="3" customWidth="1"/>
  </cols>
  <sheetData>
    <row r="1" spans="4:13" ht="14.5" thickBot="1" x14ac:dyDescent="0.35"/>
    <row r="2" spans="4:13" ht="14.5" thickBot="1" x14ac:dyDescent="0.35">
      <c r="I2" s="13" t="s">
        <v>34</v>
      </c>
      <c r="J2" s="11" t="s">
        <v>35</v>
      </c>
      <c r="K2" s="12" t="s">
        <v>36</v>
      </c>
      <c r="L2" s="12" t="s">
        <v>37</v>
      </c>
      <c r="M2" s="12" t="s">
        <v>38</v>
      </c>
    </row>
    <row r="3" spans="4:13" ht="16.5" thickBot="1" x14ac:dyDescent="0.35">
      <c r="D3" s="47"/>
      <c r="E3" s="90" t="s">
        <v>52</v>
      </c>
      <c r="I3" s="71"/>
      <c r="J3" s="71"/>
      <c r="K3" s="71"/>
      <c r="L3" s="71"/>
      <c r="M3" s="71"/>
    </row>
    <row r="4" spans="4:13" x14ac:dyDescent="0.3">
      <c r="E4" s="72" t="str">
        <f>F_Inputs!C7</f>
        <v>WR - Total gross operational expenditure -real - including cost sharing</v>
      </c>
      <c r="G4" t="s">
        <v>70</v>
      </c>
      <c r="H4" s="72"/>
      <c r="I4" s="72">
        <f>F_Inputs!F7</f>
        <v>12.065866944141099</v>
      </c>
      <c r="J4" s="72">
        <f>F_Inputs!G7</f>
        <v>12.168887436099199</v>
      </c>
      <c r="K4" s="72">
        <f>F_Inputs!H7</f>
        <v>12.2638459881728</v>
      </c>
      <c r="L4" s="72">
        <f>F_Inputs!I7</f>
        <v>12.507102919920699</v>
      </c>
      <c r="M4" s="72">
        <f>F_Inputs!J7</f>
        <v>12.620715180631301</v>
      </c>
    </row>
    <row r="5" spans="4:13" x14ac:dyDescent="0.3">
      <c r="E5" s="72" t="str">
        <f xml:space="preserve"> F_Inputs!C21</f>
        <v>WR - Grants and contributions net of income offset - operational expenditure - price control - real</v>
      </c>
      <c r="G5" t="s">
        <v>70</v>
      </c>
      <c r="H5" s="72"/>
      <c r="I5" s="72">
        <f>F_Inputs!F21</f>
        <v>0</v>
      </c>
      <c r="J5" s="72">
        <f>F_Inputs!G21</f>
        <v>0</v>
      </c>
      <c r="K5" s="72">
        <f>F_Inputs!H21</f>
        <v>0</v>
      </c>
      <c r="L5" s="72">
        <f>F_Inputs!I21</f>
        <v>0</v>
      </c>
      <c r="M5" s="72">
        <f>F_Inputs!J21</f>
        <v>0</v>
      </c>
    </row>
    <row r="6" spans="4:13" x14ac:dyDescent="0.3">
      <c r="E6" s="72" t="str">
        <f>F_Inputs!C22</f>
        <v>WR - Grants and contributions - operational expenditure - non price control - real</v>
      </c>
      <c r="G6" t="s">
        <v>70</v>
      </c>
      <c r="H6" s="72"/>
      <c r="I6" s="72">
        <f>F_Inputs!F22</f>
        <v>0</v>
      </c>
      <c r="J6" s="72">
        <f>F_Inputs!G22</f>
        <v>0</v>
      </c>
      <c r="K6" s="72">
        <f>F_Inputs!H22</f>
        <v>0</v>
      </c>
      <c r="L6" s="72">
        <f>F_Inputs!I22</f>
        <v>0</v>
      </c>
      <c r="M6" s="72">
        <f>F_Inputs!J22</f>
        <v>0</v>
      </c>
    </row>
    <row r="7" spans="4:13" x14ac:dyDescent="0.3">
      <c r="E7" t="s">
        <v>109</v>
      </c>
      <c r="G7" t="s">
        <v>70</v>
      </c>
      <c r="I7" s="73">
        <f>I4 - SUM(I5:I6)</f>
        <v>12.065866944141099</v>
      </c>
      <c r="J7" s="73">
        <f>J4 - SUM(J5:J6)</f>
        <v>12.168887436099199</v>
      </c>
      <c r="K7" s="73">
        <f>K4 - SUM(K5:K6)</f>
        <v>12.2638459881728</v>
      </c>
      <c r="L7" s="73">
        <f>L4 - SUM(L5:L6)</f>
        <v>12.507102919920699</v>
      </c>
      <c r="M7" s="73">
        <f>M4 - SUM(M5:M6)</f>
        <v>12.620715180631301</v>
      </c>
    </row>
    <row r="9" spans="4:13" x14ac:dyDescent="0.3">
      <c r="E9" s="72" t="str">
        <f>F_Inputs!C8</f>
        <v>WR - Total gross capital expenditure - real (including g&amp;c) - including cost sharing</v>
      </c>
      <c r="G9" t="s">
        <v>70</v>
      </c>
      <c r="H9" s="72"/>
      <c r="I9" s="72">
        <f>F_Inputs!F8</f>
        <v>13.376341615037299</v>
      </c>
      <c r="J9" s="72">
        <f>F_Inputs!G8</f>
        <v>11.642814326413401</v>
      </c>
      <c r="K9" s="72">
        <f>F_Inputs!H8</f>
        <v>11.1238811573433</v>
      </c>
      <c r="L9" s="72">
        <f>F_Inputs!I8</f>
        <v>8.9847291784476706</v>
      </c>
      <c r="M9" s="72">
        <f>F_Inputs!J8</f>
        <v>8.8051293074901498</v>
      </c>
    </row>
    <row r="10" spans="4:13" x14ac:dyDescent="0.3">
      <c r="E10" s="72" t="str">
        <f>F_Inputs!C19</f>
        <v>WR - Grants and contributions net of income offset - capital expenditure - price control - real</v>
      </c>
      <c r="G10" t="s">
        <v>70</v>
      </c>
      <c r="H10" s="72"/>
      <c r="I10" s="72">
        <f>F_Inputs!F19</f>
        <v>0</v>
      </c>
      <c r="J10" s="72">
        <f>F_Inputs!G19</f>
        <v>0</v>
      </c>
      <c r="K10" s="72">
        <f>F_Inputs!H19</f>
        <v>0</v>
      </c>
      <c r="L10" s="72">
        <f>F_Inputs!I19</f>
        <v>0</v>
      </c>
      <c r="M10" s="72">
        <f>F_Inputs!J19</f>
        <v>0</v>
      </c>
    </row>
    <row r="11" spans="4:13" x14ac:dyDescent="0.3">
      <c r="E11" s="72" t="str">
        <f>F_Inputs!C20</f>
        <v>WR - Grants and contributions - capital expenditure - non price control - real</v>
      </c>
      <c r="G11" t="s">
        <v>70</v>
      </c>
      <c r="H11" s="72"/>
      <c r="I11" s="72">
        <f>F_Inputs!F20</f>
        <v>0</v>
      </c>
      <c r="J11" s="72">
        <f>F_Inputs!G20</f>
        <v>0</v>
      </c>
      <c r="K11" s="72">
        <f>F_Inputs!H20</f>
        <v>0</v>
      </c>
      <c r="L11" s="72">
        <f>F_Inputs!I20</f>
        <v>0</v>
      </c>
      <c r="M11" s="72">
        <f>F_Inputs!J20</f>
        <v>0</v>
      </c>
    </row>
    <row r="12" spans="4:13" x14ac:dyDescent="0.3">
      <c r="E12" t="s">
        <v>110</v>
      </c>
      <c r="G12" t="s">
        <v>70</v>
      </c>
      <c r="I12" s="73">
        <f>I9 - SUM(I10:I11)</f>
        <v>13.376341615037299</v>
      </c>
      <c r="J12" s="73">
        <f>J9 - SUM(J10:J11)</f>
        <v>11.642814326413401</v>
      </c>
      <c r="K12" s="73">
        <f>K9 - SUM(K10:K11)</f>
        <v>11.1238811573433</v>
      </c>
      <c r="L12" s="73">
        <f>L9 - SUM(L10:L11)</f>
        <v>8.9847291784476706</v>
      </c>
      <c r="M12" s="73">
        <f>M9 - SUM(M10:M11)</f>
        <v>8.8051293074901498</v>
      </c>
    </row>
    <row r="13" spans="4:13" ht="14.5" thickBot="1" x14ac:dyDescent="0.35"/>
    <row r="14" spans="4:13" ht="16.5" thickBot="1" x14ac:dyDescent="0.35">
      <c r="D14" s="47"/>
      <c r="E14" s="90" t="s">
        <v>111</v>
      </c>
    </row>
    <row r="15" spans="4:13" x14ac:dyDescent="0.3">
      <c r="E15" s="72" t="str">
        <f>F_Inputs!C9</f>
        <v>WN - Total gross operational expenditure -real - including cost sharing</v>
      </c>
      <c r="G15" t="s">
        <v>70</v>
      </c>
      <c r="H15" s="72"/>
      <c r="I15" s="72">
        <f>F_Inputs!F9</f>
        <v>76.285742819126796</v>
      </c>
      <c r="J15" s="72">
        <f>F_Inputs!G9</f>
        <v>78.361627437834201</v>
      </c>
      <c r="K15" s="72">
        <f>F_Inputs!H9</f>
        <v>78.891741113792094</v>
      </c>
      <c r="L15" s="72">
        <f>F_Inputs!I9</f>
        <v>79.831129236739599</v>
      </c>
      <c r="M15" s="72">
        <f>F_Inputs!J9</f>
        <v>80.848544186163807</v>
      </c>
    </row>
    <row r="16" spans="4:13" x14ac:dyDescent="0.3">
      <c r="E16" s="72" t="str">
        <f>F_Inputs!C17</f>
        <v>WN - Grants and contributions net of income offset - operational expenditure - price control - real</v>
      </c>
      <c r="G16" t="s">
        <v>70</v>
      </c>
      <c r="H16" s="72"/>
      <c r="I16" s="72">
        <f>F_Inputs!F17</f>
        <v>0</v>
      </c>
      <c r="J16" s="72">
        <f>F_Inputs!G17</f>
        <v>0</v>
      </c>
      <c r="K16" s="72">
        <f>F_Inputs!H17</f>
        <v>0</v>
      </c>
      <c r="L16" s="72">
        <f>F_Inputs!I17</f>
        <v>0</v>
      </c>
      <c r="M16" s="72">
        <f>F_Inputs!J17</f>
        <v>0</v>
      </c>
    </row>
    <row r="17" spans="5:13" x14ac:dyDescent="0.3">
      <c r="E17" s="72" t="str">
        <f>F_Inputs!C18</f>
        <v>WN - Grants and contributions - operational expenditure - non price control - real</v>
      </c>
      <c r="G17" t="s">
        <v>70</v>
      </c>
      <c r="H17" s="72"/>
      <c r="I17" s="72">
        <f>F_Inputs!F18</f>
        <v>7.5275999999999996E-2</v>
      </c>
      <c r="J17" s="72">
        <f>F_Inputs!G18</f>
        <v>7.3882000000000003E-2</v>
      </c>
      <c r="K17" s="72">
        <f>F_Inputs!H18</f>
        <v>7.2487999999999997E-2</v>
      </c>
      <c r="L17" s="72">
        <f>F_Inputs!I18</f>
        <v>7.2487999999999997E-2</v>
      </c>
      <c r="M17" s="72">
        <f>F_Inputs!J18</f>
        <v>7.1094000000000004E-2</v>
      </c>
    </row>
    <row r="18" spans="5:13" x14ac:dyDescent="0.3">
      <c r="E18" t="s">
        <v>112</v>
      </c>
      <c r="G18" t="s">
        <v>70</v>
      </c>
      <c r="I18" s="73">
        <f>I15 - SUM(I16:I17)</f>
        <v>76.210466819126793</v>
      </c>
      <c r="J18" s="73">
        <f>J15 - SUM(J16:J17)</f>
        <v>78.287745437834204</v>
      </c>
      <c r="K18" s="73">
        <f>K15 - SUM(K16:K17)</f>
        <v>78.819253113792087</v>
      </c>
      <c r="L18" s="73">
        <f>L15 - SUM(L16:L17)</f>
        <v>79.758641236739592</v>
      </c>
      <c r="M18" s="73">
        <f>M15 - SUM(M16:M17)</f>
        <v>80.777450186163804</v>
      </c>
    </row>
    <row r="20" spans="5:13" x14ac:dyDescent="0.3">
      <c r="E20" s="72" t="str">
        <f>F_Inputs!C10</f>
        <v>WN - Total gross capital expenditure - real - including cost sharing</v>
      </c>
      <c r="G20" t="s">
        <v>70</v>
      </c>
      <c r="H20" s="72"/>
      <c r="I20" s="72">
        <f>F_Inputs!F10</f>
        <v>68.422276914923799</v>
      </c>
      <c r="J20" s="72">
        <f>F_Inputs!G10</f>
        <v>83.191045626604904</v>
      </c>
      <c r="K20" s="72">
        <f>F_Inputs!H10</f>
        <v>87.251715900808506</v>
      </c>
      <c r="L20" s="72">
        <f>F_Inputs!I10</f>
        <v>74.393472801369597</v>
      </c>
      <c r="M20" s="72">
        <f>F_Inputs!J10</f>
        <v>77.286026792829304</v>
      </c>
    </row>
    <row r="21" spans="5:13" x14ac:dyDescent="0.3">
      <c r="E21" s="72" t="str">
        <f>F_Inputs!C15</f>
        <v>WN - Grants and contributions net of income offset - capital expenditure - price control - real</v>
      </c>
      <c r="G21" t="s">
        <v>70</v>
      </c>
      <c r="H21" s="72"/>
      <c r="I21" s="72">
        <f>F_Inputs!F15</f>
        <v>17.7443454835952</v>
      </c>
      <c r="J21" s="72">
        <f>F_Inputs!G15</f>
        <v>17.590015840042401</v>
      </c>
      <c r="K21" s="72">
        <f>F_Inputs!H15</f>
        <v>17.497597506984601</v>
      </c>
      <c r="L21" s="72">
        <f>F_Inputs!I15</f>
        <v>17.325322556042</v>
      </c>
      <c r="M21" s="72">
        <f>F_Inputs!J15</f>
        <v>17.189835485248601</v>
      </c>
    </row>
    <row r="22" spans="5:13" x14ac:dyDescent="0.3">
      <c r="E22" s="72" t="str">
        <f>F_Inputs!C16</f>
        <v>WN - Grants and contributions - capital expenditure - non price control - real</v>
      </c>
      <c r="G22" t="s">
        <v>70</v>
      </c>
      <c r="H22" s="72"/>
      <c r="I22" s="72">
        <f>F_Inputs!F16</f>
        <v>0</v>
      </c>
      <c r="J22" s="72">
        <f>F_Inputs!G16</f>
        <v>0</v>
      </c>
      <c r="K22" s="72">
        <f>F_Inputs!H16</f>
        <v>0</v>
      </c>
      <c r="L22" s="72">
        <f>F_Inputs!I16</f>
        <v>0</v>
      </c>
      <c r="M22" s="72">
        <f>F_Inputs!J16</f>
        <v>0</v>
      </c>
    </row>
    <row r="23" spans="5:13" x14ac:dyDescent="0.3">
      <c r="E23" t="s">
        <v>113</v>
      </c>
      <c r="G23" t="s">
        <v>70</v>
      </c>
      <c r="I23" s="73">
        <f>I20 - SUM(I21:I22)</f>
        <v>50.677931431328602</v>
      </c>
      <c r="J23" s="73">
        <f>J20 - SUM(J21:J22)</f>
        <v>65.601029786562506</v>
      </c>
      <c r="K23" s="73">
        <f>K20 - SUM(K21:K22)</f>
        <v>69.754118393823902</v>
      </c>
      <c r="L23" s="73">
        <f>L20 - SUM(L21:L22)</f>
        <v>57.068150245327601</v>
      </c>
      <c r="M23" s="73">
        <f>M20 - SUM(M21:M22)</f>
        <v>60.096191307580703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85" zoomScaleNormal="85" workbookViewId="0"/>
  </sheetViews>
  <sheetFormatPr defaultRowHeight="14" x14ac:dyDescent="0.3"/>
  <cols>
    <col min="1" max="1" width="3" customWidth="1"/>
    <col min="2" max="2" width="68.58203125" customWidth="1"/>
    <col min="3" max="3" width="2" customWidth="1"/>
    <col min="10" max="10" width="3.83203125" customWidth="1"/>
    <col min="11" max="11" width="1.75" customWidth="1"/>
    <col min="12" max="16" width="9.75" customWidth="1"/>
    <col min="18" max="18" width="2.33203125" customWidth="1"/>
  </cols>
  <sheetData>
    <row r="1" spans="1:18" x14ac:dyDescent="0.3">
      <c r="D1" s="47" t="s">
        <v>114</v>
      </c>
      <c r="L1" s="47" t="s">
        <v>115</v>
      </c>
    </row>
    <row r="2" spans="1:18" x14ac:dyDescent="0.3">
      <c r="D2" s="48">
        <v>2021</v>
      </c>
      <c r="E2" s="48">
        <v>2022</v>
      </c>
      <c r="F2" s="48">
        <v>2023</v>
      </c>
      <c r="G2" s="48">
        <v>2024</v>
      </c>
      <c r="H2" s="48">
        <v>2025</v>
      </c>
      <c r="I2" s="75"/>
      <c r="L2" s="48">
        <v>2021</v>
      </c>
      <c r="M2" s="48">
        <v>2022</v>
      </c>
      <c r="N2" s="48">
        <v>2023</v>
      </c>
      <c r="O2" s="48">
        <v>2024</v>
      </c>
      <c r="P2" s="48">
        <v>2025</v>
      </c>
      <c r="Q2" s="75"/>
      <c r="R2" s="49"/>
    </row>
    <row r="3" spans="1:18" x14ac:dyDescent="0.3">
      <c r="B3" s="50" t="s">
        <v>116</v>
      </c>
      <c r="C3" s="51"/>
      <c r="D3" s="52" t="s">
        <v>70</v>
      </c>
      <c r="E3" s="52" t="s">
        <v>70</v>
      </c>
      <c r="F3" s="52" t="s">
        <v>70</v>
      </c>
      <c r="G3" s="52" t="s">
        <v>70</v>
      </c>
      <c r="H3" s="52" t="s">
        <v>70</v>
      </c>
      <c r="I3" s="57"/>
      <c r="J3" s="53"/>
      <c r="K3" s="54"/>
      <c r="L3" s="52" t="s">
        <v>70</v>
      </c>
      <c r="M3" s="52" t="s">
        <v>70</v>
      </c>
      <c r="N3" s="52" t="s">
        <v>70</v>
      </c>
      <c r="O3" s="52" t="s">
        <v>70</v>
      </c>
      <c r="P3" s="52" t="s">
        <v>70</v>
      </c>
      <c r="Q3" s="57"/>
      <c r="R3" s="54"/>
    </row>
    <row r="4" spans="1:18" x14ac:dyDescent="0.3">
      <c r="A4" s="50"/>
      <c r="B4" s="55"/>
      <c r="C4" s="51"/>
      <c r="D4" s="56"/>
      <c r="E4" s="56"/>
      <c r="F4" s="56"/>
      <c r="G4" s="56"/>
      <c r="H4" s="56"/>
      <c r="I4" s="56"/>
      <c r="J4" s="53"/>
      <c r="K4" s="54"/>
      <c r="L4" s="57"/>
      <c r="M4" s="57"/>
      <c r="N4" s="57"/>
      <c r="O4" s="57"/>
      <c r="P4" s="57"/>
      <c r="Q4" s="56"/>
      <c r="R4" s="54"/>
    </row>
    <row r="5" spans="1:18" x14ac:dyDescent="0.3">
      <c r="A5" s="58"/>
      <c r="B5" s="56" t="s">
        <v>117</v>
      </c>
      <c r="C5" s="59"/>
      <c r="D5" s="60">
        <v>12.188838679479799</v>
      </c>
      <c r="E5" s="60">
        <v>12.2917895285174</v>
      </c>
      <c r="F5" s="60">
        <v>12.385709601323599</v>
      </c>
      <c r="G5" s="60">
        <v>12.6286374819475</v>
      </c>
      <c r="H5" s="60">
        <v>12.741522184839599</v>
      </c>
      <c r="I5" s="60"/>
      <c r="J5" s="61"/>
      <c r="K5" s="62"/>
      <c r="L5" s="63">
        <f>'Final determination totex'!I4</f>
        <v>12.065866944141099</v>
      </c>
      <c r="M5" s="63">
        <f>'Final determination totex'!J4</f>
        <v>12.168887436099199</v>
      </c>
      <c r="N5" s="63">
        <f>'Final determination totex'!K4</f>
        <v>12.2638459881728</v>
      </c>
      <c r="O5" s="63">
        <f>'Final determination totex'!L4</f>
        <v>12.507102919920699</v>
      </c>
      <c r="P5" s="63">
        <f>'Final determination totex'!M4</f>
        <v>12.620715180631301</v>
      </c>
      <c r="Q5" s="60"/>
      <c r="R5" s="62"/>
    </row>
    <row r="6" spans="1:18" x14ac:dyDescent="0.3">
      <c r="A6" s="58"/>
      <c r="B6" s="56" t="s">
        <v>118</v>
      </c>
      <c r="C6" s="59"/>
      <c r="D6" s="60">
        <v>13.1298455627885</v>
      </c>
      <c r="E6" s="60">
        <v>11.442896562768601</v>
      </c>
      <c r="F6" s="60">
        <v>10.938076171435</v>
      </c>
      <c r="G6" s="60">
        <v>8.8510637843655005</v>
      </c>
      <c r="H6" s="60">
        <v>8.6632236387529993</v>
      </c>
      <c r="I6" s="60"/>
      <c r="J6" s="61"/>
      <c r="K6" s="62"/>
      <c r="L6" s="63">
        <f>'Final determination totex'!I9</f>
        <v>13.376341615037299</v>
      </c>
      <c r="M6" s="63">
        <f>'Final determination totex'!J9</f>
        <v>11.642814326413401</v>
      </c>
      <c r="N6" s="63">
        <f>'Final determination totex'!K9</f>
        <v>11.1238811573433</v>
      </c>
      <c r="O6" s="63">
        <f>'Final determination totex'!L9</f>
        <v>8.9847291784476706</v>
      </c>
      <c r="P6" s="63">
        <f>'Final determination totex'!M9</f>
        <v>8.8051293074901498</v>
      </c>
      <c r="Q6" s="60"/>
      <c r="R6" s="62"/>
    </row>
    <row r="7" spans="1:18" x14ac:dyDescent="0.3">
      <c r="A7" s="58"/>
      <c r="B7" s="56" t="s">
        <v>119</v>
      </c>
      <c r="C7" s="59"/>
      <c r="D7" s="60"/>
      <c r="E7" s="60"/>
      <c r="F7" s="60"/>
      <c r="G7" s="60"/>
      <c r="H7" s="60"/>
      <c r="I7" s="60"/>
      <c r="J7" s="61"/>
      <c r="K7" s="62"/>
      <c r="L7" s="63">
        <f>'Final determination totex'!I10+'Final determination totex'!I11</f>
        <v>0</v>
      </c>
      <c r="M7" s="63">
        <f>'Final determination totex'!J10+'Final determination totex'!J11</f>
        <v>0</v>
      </c>
      <c r="N7" s="63">
        <f>'Final determination totex'!K10+'Final determination totex'!K11</f>
        <v>0</v>
      </c>
      <c r="O7" s="63">
        <f>'Final determination totex'!L10+'Final determination totex'!L11</f>
        <v>0</v>
      </c>
      <c r="P7" s="63">
        <f>'Final determination totex'!M10+'Final determination totex'!M11</f>
        <v>0</v>
      </c>
      <c r="Q7" s="60"/>
      <c r="R7" s="62"/>
    </row>
    <row r="8" spans="1:18" ht="14.5" thickBot="1" x14ac:dyDescent="0.35">
      <c r="A8" s="58"/>
      <c r="B8" s="64" t="s">
        <v>120</v>
      </c>
      <c r="C8" s="59"/>
      <c r="D8" s="65"/>
      <c r="E8" s="65"/>
      <c r="F8" s="65"/>
      <c r="G8" s="65"/>
      <c r="H8" s="65"/>
      <c r="I8" s="65"/>
      <c r="J8" s="61"/>
      <c r="K8" s="62"/>
      <c r="L8" s="63">
        <f>'Final determination totex'!I5+'Final determination totex'!I6</f>
        <v>0</v>
      </c>
      <c r="M8" s="63">
        <f>'Final determination totex'!J5+'Final determination totex'!J6</f>
        <v>0</v>
      </c>
      <c r="N8" s="63">
        <f>'Final determination totex'!K5+'Final determination totex'!K6</f>
        <v>0</v>
      </c>
      <c r="O8" s="63">
        <f>'Final determination totex'!L5+'Final determination totex'!L6</f>
        <v>0</v>
      </c>
      <c r="P8" s="63">
        <f>'Final determination totex'!M5+'Final determination totex'!M6</f>
        <v>0</v>
      </c>
      <c r="Q8" s="65"/>
      <c r="R8" s="62"/>
    </row>
    <row r="9" spans="1:18" x14ac:dyDescent="0.3">
      <c r="A9" s="58"/>
      <c r="B9" s="64" t="s">
        <v>121</v>
      </c>
      <c r="C9" s="59"/>
      <c r="D9" s="66">
        <v>25.318684242268297</v>
      </c>
      <c r="E9" s="66">
        <v>23.734686091286001</v>
      </c>
      <c r="F9" s="66">
        <v>23.323785772758598</v>
      </c>
      <c r="G9" s="66">
        <v>21.479701266313</v>
      </c>
      <c r="H9" s="66">
        <v>21.404745823592599</v>
      </c>
      <c r="I9" s="76">
        <v>115.26160319621849</v>
      </c>
      <c r="J9" s="61"/>
      <c r="K9" s="62"/>
      <c r="L9" s="67">
        <f>SUM(L5:L6)-SUM(L7:L8)</f>
        <v>25.442208559178397</v>
      </c>
      <c r="M9" s="67">
        <f>SUM(M5:M6)-SUM(M7:M8)</f>
        <v>23.811701762512598</v>
      </c>
      <c r="N9" s="67">
        <f>SUM(N5:N6)-SUM(N7:N8)</f>
        <v>23.387727145516102</v>
      </c>
      <c r="O9" s="67">
        <f>SUM(O5:O6)-SUM(O7:O8)</f>
        <v>21.49183209836837</v>
      </c>
      <c r="P9" s="67">
        <f>SUM(P5:P6)-SUM(P7:P8)</f>
        <v>21.425844488121449</v>
      </c>
      <c r="Q9" s="76">
        <f>SUM(L9:P9)</f>
        <v>115.55931405369691</v>
      </c>
      <c r="R9" s="62"/>
    </row>
    <row r="10" spans="1:18" x14ac:dyDescent="0.3">
      <c r="A10" s="58"/>
      <c r="B10" s="64" t="s">
        <v>122</v>
      </c>
      <c r="C10" s="59"/>
      <c r="D10" s="66">
        <v>12.188838679479799</v>
      </c>
      <c r="E10" s="66">
        <v>12.2917895285174</v>
      </c>
      <c r="F10" s="66">
        <v>12.385709601323599</v>
      </c>
      <c r="G10" s="66">
        <v>12.6286374819475</v>
      </c>
      <c r="H10" s="66">
        <v>12.741522184839599</v>
      </c>
      <c r="I10" s="77">
        <v>62.2364974761079</v>
      </c>
      <c r="J10" s="61"/>
      <c r="K10" s="62"/>
      <c r="L10" s="67">
        <f>L5-L8</f>
        <v>12.065866944141099</v>
      </c>
      <c r="M10" s="67">
        <f>M5-M8</f>
        <v>12.168887436099199</v>
      </c>
      <c r="N10" s="67">
        <f>N5-N8</f>
        <v>12.2638459881728</v>
      </c>
      <c r="O10" s="67">
        <f>O5-O8</f>
        <v>12.507102919920699</v>
      </c>
      <c r="P10" s="67">
        <f>P5-P8</f>
        <v>12.620715180631301</v>
      </c>
      <c r="Q10" s="77">
        <f t="shared" ref="Q10:Q11" si="0">SUM(L10:P10)</f>
        <v>61.626418468965092</v>
      </c>
      <c r="R10" s="62"/>
    </row>
    <row r="11" spans="1:18" ht="14.5" thickBot="1" x14ac:dyDescent="0.35">
      <c r="A11" s="58"/>
      <c r="B11" s="64" t="s">
        <v>123</v>
      </c>
      <c r="C11" s="59"/>
      <c r="D11" s="66">
        <v>13.129845562788498</v>
      </c>
      <c r="E11" s="66">
        <v>11.442896562768601</v>
      </c>
      <c r="F11" s="66">
        <v>10.938076171434998</v>
      </c>
      <c r="G11" s="66">
        <v>8.8510637843655005</v>
      </c>
      <c r="H11" s="66">
        <v>8.6632236387529993</v>
      </c>
      <c r="I11" s="78">
        <v>53.025105720110602</v>
      </c>
      <c r="J11" s="61"/>
      <c r="K11" s="62"/>
      <c r="L11" s="67">
        <f>L9-L10</f>
        <v>13.376341615037298</v>
      </c>
      <c r="M11" s="67">
        <f t="shared" ref="M11:P11" si="1">M9-M10</f>
        <v>11.642814326413399</v>
      </c>
      <c r="N11" s="67">
        <f t="shared" si="1"/>
        <v>11.123881157343302</v>
      </c>
      <c r="O11" s="67">
        <f t="shared" si="1"/>
        <v>8.9847291784476706</v>
      </c>
      <c r="P11" s="67">
        <f t="shared" si="1"/>
        <v>8.805129307490148</v>
      </c>
      <c r="Q11" s="78">
        <f t="shared" si="0"/>
        <v>53.932895584731817</v>
      </c>
      <c r="R11" s="62"/>
    </row>
    <row r="12" spans="1:18" x14ac:dyDescent="0.3">
      <c r="A12" s="58"/>
      <c r="B12" s="64"/>
      <c r="C12" s="59"/>
      <c r="D12" s="66"/>
      <c r="E12" s="66"/>
      <c r="F12" s="66"/>
      <c r="G12" s="66"/>
      <c r="H12" s="66"/>
      <c r="I12" s="66"/>
      <c r="J12" s="61"/>
      <c r="K12" s="62"/>
      <c r="Q12" s="66"/>
      <c r="R12" s="62"/>
    </row>
    <row r="13" spans="1:18" x14ac:dyDescent="0.3">
      <c r="B13" s="50" t="s">
        <v>124</v>
      </c>
      <c r="C13" s="51"/>
      <c r="D13" s="68"/>
      <c r="E13" s="68"/>
      <c r="F13" s="68"/>
      <c r="G13" s="68"/>
      <c r="H13" s="68"/>
      <c r="I13" s="68"/>
      <c r="J13" s="53"/>
      <c r="K13" s="54"/>
      <c r="L13" s="69"/>
      <c r="M13" s="69"/>
      <c r="N13" s="69"/>
      <c r="O13" s="69"/>
      <c r="P13" s="69"/>
      <c r="Q13" s="68"/>
      <c r="R13" s="62"/>
    </row>
    <row r="14" spans="1:18" x14ac:dyDescent="0.3">
      <c r="A14" s="58"/>
      <c r="B14" s="56" t="s">
        <v>125</v>
      </c>
      <c r="C14" s="59"/>
      <c r="D14" s="60">
        <v>66.166613332137302</v>
      </c>
      <c r="E14" s="60">
        <v>68.050098550573694</v>
      </c>
      <c r="F14" s="60">
        <v>68.884922153295804</v>
      </c>
      <c r="G14" s="60">
        <v>70.212428537952107</v>
      </c>
      <c r="H14" s="60">
        <v>71.733244486353598</v>
      </c>
      <c r="I14" s="60"/>
      <c r="J14" s="61"/>
      <c r="K14" s="62"/>
      <c r="L14" s="63">
        <f>'Final determination totex'!I15</f>
        <v>76.285742819126796</v>
      </c>
      <c r="M14" s="63">
        <f>'Final determination totex'!J15</f>
        <v>78.361627437834201</v>
      </c>
      <c r="N14" s="63">
        <f>'Final determination totex'!K15</f>
        <v>78.891741113792094</v>
      </c>
      <c r="O14" s="63">
        <f>'Final determination totex'!L15</f>
        <v>79.831129236739599</v>
      </c>
      <c r="P14" s="63">
        <f>'Final determination totex'!M15</f>
        <v>80.848544186163807</v>
      </c>
      <c r="Q14" s="60"/>
      <c r="R14" s="62"/>
    </row>
    <row r="15" spans="1:18" x14ac:dyDescent="0.3">
      <c r="A15" s="58"/>
      <c r="B15" s="56" t="s">
        <v>126</v>
      </c>
      <c r="C15" s="59"/>
      <c r="D15" s="60">
        <v>65.278757902193206</v>
      </c>
      <c r="E15" s="60">
        <v>88.306545845310794</v>
      </c>
      <c r="F15" s="60">
        <v>95.118569587194301</v>
      </c>
      <c r="G15" s="60">
        <v>76.547165834836804</v>
      </c>
      <c r="H15" s="60">
        <v>82.146300367027905</v>
      </c>
      <c r="I15" s="60"/>
      <c r="J15" s="61"/>
      <c r="K15" s="62"/>
      <c r="L15" s="63">
        <f>'Final determination totex'!I20</f>
        <v>68.422276914923799</v>
      </c>
      <c r="M15" s="63">
        <f>'Final determination totex'!J20</f>
        <v>83.191045626604904</v>
      </c>
      <c r="N15" s="63">
        <f>'Final determination totex'!K20</f>
        <v>87.251715900808506</v>
      </c>
      <c r="O15" s="63">
        <f>'Final determination totex'!L20</f>
        <v>74.393472801369597</v>
      </c>
      <c r="P15" s="63">
        <f>'Final determination totex'!M20</f>
        <v>77.286026792829304</v>
      </c>
      <c r="Q15" s="60"/>
      <c r="R15" s="62"/>
    </row>
    <row r="16" spans="1:18" x14ac:dyDescent="0.3">
      <c r="A16" s="58"/>
      <c r="B16" s="56" t="s">
        <v>127</v>
      </c>
      <c r="C16" s="59"/>
      <c r="D16" s="60">
        <v>11.709263131519776</v>
      </c>
      <c r="E16" s="60">
        <v>11.636851613974201</v>
      </c>
      <c r="F16" s="60">
        <v>11.591840358383694</v>
      </c>
      <c r="G16" s="60">
        <v>11.509016475007812</v>
      </c>
      <c r="H16" s="60">
        <v>11.444615107177146</v>
      </c>
      <c r="I16" s="60"/>
      <c r="J16" s="61"/>
      <c r="K16" s="62"/>
      <c r="L16" s="63">
        <f>'Final determination totex'!I21+'Final determination totex'!I22</f>
        <v>17.7443454835952</v>
      </c>
      <c r="M16" s="63">
        <f>'Final determination totex'!J21+'Final determination totex'!J22</f>
        <v>17.590015840042401</v>
      </c>
      <c r="N16" s="63">
        <f>'Final determination totex'!K21+'Final determination totex'!K22</f>
        <v>17.497597506984601</v>
      </c>
      <c r="O16" s="63">
        <f>'Final determination totex'!L21+'Final determination totex'!L22</f>
        <v>17.325322556042</v>
      </c>
      <c r="P16" s="63">
        <f>'Final determination totex'!M21+'Final determination totex'!M22</f>
        <v>17.189835485248601</v>
      </c>
      <c r="Q16" s="60"/>
      <c r="R16" s="62"/>
    </row>
    <row r="17" spans="1:18" ht="14.5" thickBot="1" x14ac:dyDescent="0.35">
      <c r="A17" s="58"/>
      <c r="B17" s="56" t="s">
        <v>128</v>
      </c>
      <c r="C17" s="59"/>
      <c r="D17" s="65">
        <v>0</v>
      </c>
      <c r="E17" s="65">
        <v>0</v>
      </c>
      <c r="F17" s="65">
        <v>0</v>
      </c>
      <c r="G17" s="65">
        <v>0</v>
      </c>
      <c r="H17" s="65">
        <v>0</v>
      </c>
      <c r="I17" s="65"/>
      <c r="J17" s="61"/>
      <c r="K17" s="62"/>
      <c r="L17" s="63">
        <f>'Final determination totex'!I16+'Final determination totex'!I17</f>
        <v>7.5275999999999996E-2</v>
      </c>
      <c r="M17" s="63">
        <f>'Final determination totex'!J16+'Final determination totex'!J17</f>
        <v>7.3882000000000003E-2</v>
      </c>
      <c r="N17" s="63">
        <f>'Final determination totex'!K16+'Final determination totex'!K17</f>
        <v>7.2487999999999997E-2</v>
      </c>
      <c r="O17" s="63">
        <f>'Final determination totex'!L16+'Final determination totex'!L17</f>
        <v>7.2487999999999997E-2</v>
      </c>
      <c r="P17" s="63">
        <f>'Final determination totex'!M16+'Final determination totex'!M17</f>
        <v>7.1094000000000004E-2</v>
      </c>
      <c r="Q17" s="65"/>
      <c r="R17" s="62"/>
    </row>
    <row r="18" spans="1:18" x14ac:dyDescent="0.3">
      <c r="A18" s="58"/>
      <c r="B18" s="64" t="s">
        <v>121</v>
      </c>
      <c r="C18" s="59"/>
      <c r="D18" s="66">
        <v>119.73610810281073</v>
      </c>
      <c r="E18" s="66">
        <v>144.71979278191026</v>
      </c>
      <c r="F18" s="66">
        <v>152.41165138210641</v>
      </c>
      <c r="G18" s="66">
        <v>135.25057789778111</v>
      </c>
      <c r="H18" s="66">
        <v>142.43492974620435</v>
      </c>
      <c r="I18" s="76">
        <v>694.55305991081298</v>
      </c>
      <c r="J18" s="61"/>
      <c r="K18" s="62"/>
      <c r="L18" s="67">
        <f>SUM(L14:L15)-SUM(L16:L17)</f>
        <v>126.8883982504554</v>
      </c>
      <c r="M18" s="67">
        <f>SUM(M14:M15)-SUM(M16:M17)</f>
        <v>143.88877522439668</v>
      </c>
      <c r="N18" s="67">
        <f>SUM(N14:N15)-SUM(N16:N17)</f>
        <v>148.57337150761597</v>
      </c>
      <c r="O18" s="67">
        <f>SUM(O14:O15)-SUM(O16:O17)</f>
        <v>136.82679148206719</v>
      </c>
      <c r="P18" s="67">
        <f>SUM(P14:P15)-SUM(P16:P17)</f>
        <v>140.87364149374451</v>
      </c>
      <c r="Q18" s="76">
        <f>SUM(L18:P18)</f>
        <v>697.05097795827965</v>
      </c>
      <c r="R18" s="62"/>
    </row>
    <row r="19" spans="1:18" x14ac:dyDescent="0.3">
      <c r="A19" s="58"/>
      <c r="B19" s="64" t="s">
        <v>122</v>
      </c>
      <c r="C19" s="59"/>
      <c r="D19" s="66">
        <v>66.166613332137302</v>
      </c>
      <c r="E19" s="66">
        <v>68.050098550573694</v>
      </c>
      <c r="F19" s="66">
        <v>68.884922153295804</v>
      </c>
      <c r="G19" s="66">
        <v>70.212428537952107</v>
      </c>
      <c r="H19" s="66">
        <v>71.733244486353598</v>
      </c>
      <c r="I19" s="77">
        <v>345.04730706031251</v>
      </c>
      <c r="J19" s="61"/>
      <c r="K19" s="62"/>
      <c r="L19" s="67">
        <f>L14-L17</f>
        <v>76.210466819126793</v>
      </c>
      <c r="M19" s="67">
        <f>M14-M17</f>
        <v>78.287745437834204</v>
      </c>
      <c r="N19" s="67">
        <f>N14-N17</f>
        <v>78.819253113792087</v>
      </c>
      <c r="O19" s="67">
        <f>O14-O17</f>
        <v>79.758641236739592</v>
      </c>
      <c r="P19" s="67">
        <f>P14-P17</f>
        <v>80.777450186163804</v>
      </c>
      <c r="Q19" s="77">
        <f t="shared" ref="Q19:Q20" si="2">SUM(L19:P19)</f>
        <v>393.85355679365648</v>
      </c>
      <c r="R19" s="62"/>
    </row>
    <row r="20" spans="1:18" ht="14.5" thickBot="1" x14ac:dyDescent="0.35">
      <c r="A20" s="58"/>
      <c r="B20" s="64" t="s">
        <v>123</v>
      </c>
      <c r="C20" s="59"/>
      <c r="D20" s="66">
        <v>53.56949477067343</v>
      </c>
      <c r="E20" s="66">
        <v>76.669694231336564</v>
      </c>
      <c r="F20" s="66">
        <v>83.526729228810609</v>
      </c>
      <c r="G20" s="66">
        <v>65.038149359829006</v>
      </c>
      <c r="H20" s="66">
        <v>70.701685259850748</v>
      </c>
      <c r="I20" s="78">
        <v>349.50575285050036</v>
      </c>
      <c r="J20" s="61"/>
      <c r="K20" s="62"/>
      <c r="L20" s="67">
        <f>L18-L19</f>
        <v>50.677931431328602</v>
      </c>
      <c r="M20" s="67">
        <f t="shared" ref="M20:P20" si="3">M18-M19</f>
        <v>65.601029786562478</v>
      </c>
      <c r="N20" s="67">
        <f t="shared" si="3"/>
        <v>69.754118393823887</v>
      </c>
      <c r="O20" s="67">
        <f t="shared" si="3"/>
        <v>57.068150245327601</v>
      </c>
      <c r="P20" s="67">
        <f t="shared" si="3"/>
        <v>60.09619130758071</v>
      </c>
      <c r="Q20" s="78">
        <f t="shared" si="2"/>
        <v>303.19742116462328</v>
      </c>
      <c r="R20" s="62"/>
    </row>
    <row r="21" spans="1:18" x14ac:dyDescent="0.3">
      <c r="A21" s="58"/>
      <c r="B21" s="56"/>
      <c r="C21" s="59"/>
      <c r="D21" s="70"/>
      <c r="E21" s="70"/>
      <c r="F21" s="70"/>
      <c r="G21" s="70"/>
      <c r="H21" s="70"/>
      <c r="I21" s="70"/>
      <c r="J21" s="61"/>
      <c r="K21" s="62"/>
      <c r="Q21" s="70"/>
      <c r="R21" s="6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sheetViews>
  <sheetFormatPr defaultRowHeight="14" x14ac:dyDescent="0.3"/>
  <cols>
    <col min="1" max="1" width="37.33203125" customWidth="1"/>
    <col min="2" max="7" width="9" style="19"/>
    <col min="8" max="8" width="3.25" customWidth="1"/>
  </cols>
  <sheetData>
    <row r="1" spans="1:14" s="1" customFormat="1" ht="20" x14ac:dyDescent="0.3">
      <c r="A1" s="8" t="s">
        <v>30</v>
      </c>
      <c r="B1" s="131" t="s">
        <v>4</v>
      </c>
      <c r="C1" s="131"/>
      <c r="D1" s="131"/>
      <c r="E1" s="131"/>
      <c r="F1" s="131"/>
      <c r="G1" s="131"/>
      <c r="I1" s="132" t="s">
        <v>12</v>
      </c>
      <c r="J1" s="128"/>
      <c r="K1" s="128"/>
      <c r="L1" s="128"/>
      <c r="M1" s="128"/>
      <c r="N1" s="128"/>
    </row>
    <row r="2" spans="1:14" s="1" customFormat="1" ht="14.5" thickBot="1" x14ac:dyDescent="0.35">
      <c r="A2" s="9"/>
      <c r="B2" s="10"/>
      <c r="C2" s="10"/>
      <c r="D2" s="10"/>
      <c r="E2" s="10"/>
      <c r="F2" s="10"/>
      <c r="G2" s="10"/>
      <c r="I2" s="10"/>
      <c r="J2" s="10"/>
      <c r="K2" s="10"/>
      <c r="L2" s="10"/>
      <c r="M2" s="10"/>
      <c r="N2" s="10"/>
    </row>
    <row r="3" spans="1:14" s="1" customFormat="1" ht="14.5" thickBot="1" x14ac:dyDescent="0.35">
      <c r="A3" s="22"/>
      <c r="B3" s="12" t="s">
        <v>34</v>
      </c>
      <c r="C3" s="12" t="s">
        <v>35</v>
      </c>
      <c r="D3" s="12" t="s">
        <v>36</v>
      </c>
      <c r="E3" s="12" t="s">
        <v>37</v>
      </c>
      <c r="F3" s="13" t="s">
        <v>38</v>
      </c>
      <c r="G3" s="13" t="s">
        <v>129</v>
      </c>
      <c r="I3" s="12" t="s">
        <v>34</v>
      </c>
      <c r="J3" s="12" t="s">
        <v>35</v>
      </c>
      <c r="K3" s="12" t="s">
        <v>36</v>
      </c>
      <c r="L3" s="12" t="s">
        <v>37</v>
      </c>
      <c r="M3" s="13" t="s">
        <v>38</v>
      </c>
      <c r="N3" s="13" t="s">
        <v>129</v>
      </c>
    </row>
    <row r="4" spans="1:14" s="1" customFormat="1" ht="14.5" thickBot="1" x14ac:dyDescent="0.35">
      <c r="A4" s="9"/>
      <c r="B4" s="10"/>
      <c r="C4" s="10"/>
      <c r="D4" s="10"/>
      <c r="E4" s="10"/>
      <c r="F4" s="10"/>
      <c r="G4" s="10"/>
      <c r="I4" s="10"/>
      <c r="J4" s="10"/>
      <c r="K4" s="10"/>
      <c r="L4" s="10"/>
      <c r="M4" s="10"/>
      <c r="N4" s="10"/>
    </row>
    <row r="5" spans="1:14" s="1" customFormat="1" ht="14.5" thickBot="1" x14ac:dyDescent="0.35">
      <c r="A5" s="23" t="s">
        <v>130</v>
      </c>
      <c r="B5" s="10"/>
      <c r="C5" s="10"/>
      <c r="D5" s="10"/>
      <c r="E5" s="10"/>
      <c r="F5" s="10"/>
      <c r="G5" s="10"/>
      <c r="I5" s="10"/>
      <c r="J5" s="10"/>
      <c r="K5" s="10"/>
      <c r="L5" s="10"/>
      <c r="M5" s="10"/>
      <c r="N5" s="10"/>
    </row>
    <row r="6" spans="1:14" s="1" customFormat="1" ht="14.5" thickBot="1" x14ac:dyDescent="0.35">
      <c r="A6" s="24" t="s">
        <v>131</v>
      </c>
      <c r="B6" s="25">
        <f>Calculation!D10</f>
        <v>12.188838679479799</v>
      </c>
      <c r="C6" s="25">
        <f>Calculation!E10</f>
        <v>12.2917895285174</v>
      </c>
      <c r="D6" s="25">
        <f>Calculation!F10</f>
        <v>12.385709601323599</v>
      </c>
      <c r="E6" s="25">
        <f>Calculation!G10</f>
        <v>12.6286374819475</v>
      </c>
      <c r="F6" s="25">
        <f>Calculation!H10</f>
        <v>12.741522184839599</v>
      </c>
      <c r="G6" s="26">
        <f>SUM(B6:F6)</f>
        <v>62.2364974761079</v>
      </c>
      <c r="I6" s="25">
        <f>Calculation!L10</f>
        <v>12.065866944141099</v>
      </c>
      <c r="J6" s="25">
        <f>Calculation!M10</f>
        <v>12.168887436099199</v>
      </c>
      <c r="K6" s="25">
        <f>Calculation!N10</f>
        <v>12.2638459881728</v>
      </c>
      <c r="L6" s="25">
        <f>Calculation!O10</f>
        <v>12.507102919920699</v>
      </c>
      <c r="M6" s="25">
        <f>Calculation!P10</f>
        <v>12.620715180631301</v>
      </c>
      <c r="N6" s="26">
        <f>SUM(I6:M6)</f>
        <v>61.626418468965092</v>
      </c>
    </row>
    <row r="7" spans="1:14" s="27" customFormat="1" ht="14.5" x14ac:dyDescent="0.3">
      <c r="A7" s="24" t="s">
        <v>50</v>
      </c>
      <c r="B7" s="25">
        <f>Calculation!D9</f>
        <v>25.318684242268297</v>
      </c>
      <c r="C7" s="25">
        <f>Calculation!E9</f>
        <v>23.734686091286001</v>
      </c>
      <c r="D7" s="25">
        <f>Calculation!F9</f>
        <v>23.323785772758598</v>
      </c>
      <c r="E7" s="25">
        <f>Calculation!G9</f>
        <v>21.479701266313</v>
      </c>
      <c r="F7" s="25">
        <f>Calculation!H9</f>
        <v>21.404745823592599</v>
      </c>
      <c r="G7" s="26">
        <f>SUM(B7:F7)</f>
        <v>115.26160319621849</v>
      </c>
      <c r="I7" s="25">
        <f>Calculation!L9</f>
        <v>25.442208559178397</v>
      </c>
      <c r="J7" s="25">
        <f>Calculation!M9</f>
        <v>23.811701762512598</v>
      </c>
      <c r="K7" s="25">
        <f>Calculation!N9</f>
        <v>23.387727145516102</v>
      </c>
      <c r="L7" s="25">
        <f>Calculation!O9</f>
        <v>21.49183209836837</v>
      </c>
      <c r="M7" s="25">
        <f>Calculation!P9</f>
        <v>21.425844488121449</v>
      </c>
      <c r="N7" s="26">
        <f>SUM(I7:M7)</f>
        <v>115.55931405369691</v>
      </c>
    </row>
    <row r="8" spans="1:14" s="27" customFormat="1" ht="15" thickBot="1" x14ac:dyDescent="0.35">
      <c r="A8" s="29" t="s">
        <v>132</v>
      </c>
      <c r="B8" s="30">
        <f>B6/B7</f>
        <v>0.48141674989299532</v>
      </c>
      <c r="C8" s="30">
        <f t="shared" ref="C8:F8" si="0">C6/C7</f>
        <v>0.51788296172285297</v>
      </c>
      <c r="D8" s="30">
        <f t="shared" si="0"/>
        <v>0.53103341464359077</v>
      </c>
      <c r="E8" s="30">
        <f t="shared" si="0"/>
        <v>0.58793357157872661</v>
      </c>
      <c r="F8" s="30">
        <f t="shared" si="0"/>
        <v>0.59526622225972536</v>
      </c>
      <c r="G8" s="31">
        <f>G6/G7</f>
        <v>0.53995863106431063</v>
      </c>
      <c r="I8" s="30">
        <f>I6/I7</f>
        <v>0.47424605124496083</v>
      </c>
      <c r="J8" s="30">
        <f t="shared" ref="J8:M8" si="1">J6/J7</f>
        <v>0.51104652483330715</v>
      </c>
      <c r="K8" s="30">
        <f t="shared" si="1"/>
        <v>0.52437100500909628</v>
      </c>
      <c r="L8" s="30">
        <f t="shared" si="1"/>
        <v>0.58194680019253553</v>
      </c>
      <c r="M8" s="30">
        <f t="shared" si="1"/>
        <v>0.58904166823521298</v>
      </c>
      <c r="N8" s="31">
        <f>N6/N7</f>
        <v>0.53328819899648383</v>
      </c>
    </row>
    <row r="9" spans="1:14" s="27" customFormat="1" ht="15" thickBot="1" x14ac:dyDescent="0.35">
      <c r="A9" s="32"/>
      <c r="B9" s="33"/>
      <c r="C9" s="33"/>
      <c r="D9" s="33"/>
      <c r="E9" s="33"/>
      <c r="F9" s="33"/>
      <c r="G9" s="33"/>
      <c r="I9" s="33"/>
      <c r="J9" s="33"/>
      <c r="K9" s="33"/>
      <c r="L9" s="33"/>
      <c r="M9" s="33"/>
      <c r="N9" s="33"/>
    </row>
    <row r="10" spans="1:14" s="28" customFormat="1" ht="14.5" x14ac:dyDescent="0.3">
      <c r="A10" s="34" t="s">
        <v>133</v>
      </c>
      <c r="B10" s="35">
        <v>0.51667856369549836</v>
      </c>
      <c r="C10" s="35">
        <v>0.55634507419649182</v>
      </c>
      <c r="D10" s="35">
        <v>0.57099857231633155</v>
      </c>
      <c r="E10" s="35">
        <v>0.62843396286350883</v>
      </c>
      <c r="F10" s="35">
        <v>0.63320905842811814</v>
      </c>
      <c r="G10" s="36">
        <v>0.57830531910950944</v>
      </c>
      <c r="I10" s="37">
        <f>I8*I11</f>
        <v>0.50898264061225873</v>
      </c>
      <c r="J10" s="37">
        <f t="shared" ref="J10:M10" si="2">J8*J11</f>
        <v>0.54900090906717169</v>
      </c>
      <c r="K10" s="37">
        <f t="shared" si="2"/>
        <v>0.56383475496589941</v>
      </c>
      <c r="L10" s="37">
        <f t="shared" si="2"/>
        <v>0.62203478675101131</v>
      </c>
      <c r="M10" s="38">
        <f t="shared" si="2"/>
        <v>0.62658774539941287</v>
      </c>
      <c r="N10" s="38">
        <f>SUMPRODUCT(I7:M7,I10:M10)/N7</f>
        <v>0.57116071639568244</v>
      </c>
    </row>
    <row r="11" spans="1:14" s="28" customFormat="1" ht="15" thickBot="1" x14ac:dyDescent="0.35">
      <c r="A11" s="39" t="s">
        <v>134</v>
      </c>
      <c r="B11" s="40">
        <f>B10/B8</f>
        <v>1.0732459221876693</v>
      </c>
      <c r="C11" s="40">
        <f t="shared" ref="C11:G11" si="3">C10/C8</f>
        <v>1.0742679626796101</v>
      </c>
      <c r="D11" s="40">
        <f t="shared" si="3"/>
        <v>1.0752592145252551</v>
      </c>
      <c r="E11" s="40">
        <f t="shared" si="3"/>
        <v>1.0688859987634829</v>
      </c>
      <c r="F11" s="41">
        <f t="shared" si="3"/>
        <v>1.0637409527863948</v>
      </c>
      <c r="G11" s="41">
        <f t="shared" si="3"/>
        <v>1.0710178258834639</v>
      </c>
      <c r="I11" s="42">
        <f>B11</f>
        <v>1.0732459221876693</v>
      </c>
      <c r="J11" s="42">
        <f>C11</f>
        <v>1.0742679626796101</v>
      </c>
      <c r="K11" s="42">
        <f>D11</f>
        <v>1.0752592145252551</v>
      </c>
      <c r="L11" s="42">
        <f>E11</f>
        <v>1.0688859987634829</v>
      </c>
      <c r="M11" s="43">
        <f>F11</f>
        <v>1.0637409527863948</v>
      </c>
      <c r="N11" s="43">
        <f t="shared" ref="N11" si="4">N10/N8</f>
        <v>1.0710169800690608</v>
      </c>
    </row>
    <row r="12" spans="1:14" s="27" customFormat="1" ht="15" thickBot="1" x14ac:dyDescent="0.35">
      <c r="A12" s="32"/>
      <c r="B12" s="33"/>
      <c r="C12" s="33"/>
      <c r="D12" s="33"/>
      <c r="E12" s="33"/>
      <c r="F12" s="33"/>
      <c r="G12" s="33"/>
    </row>
    <row r="13" spans="1:14" s="27" customFormat="1" ht="15" thickBot="1" x14ac:dyDescent="0.35">
      <c r="A13" s="39" t="s">
        <v>135</v>
      </c>
      <c r="B13" s="33"/>
      <c r="C13" s="33"/>
      <c r="D13" s="33"/>
      <c r="E13" s="33"/>
      <c r="F13" s="33"/>
      <c r="G13" s="33"/>
      <c r="I13" s="25">
        <f>(I10-I8)*I7</f>
        <v>0.88377555131733188</v>
      </c>
      <c r="J13" s="25">
        <f t="shared" ref="J13:M13" si="5">(J10-J8)*J7</f>
        <v>0.90375847795659281</v>
      </c>
      <c r="K13" s="25">
        <f t="shared" si="5"/>
        <v>0.92296741612858446</v>
      </c>
      <c r="L13" s="25">
        <f t="shared" si="5"/>
        <v>0.86156427627640964</v>
      </c>
      <c r="M13" s="25">
        <f t="shared" si="5"/>
        <v>0.80445641045915472</v>
      </c>
      <c r="N13" s="25">
        <f>SUM(I13:M13)</f>
        <v>4.3765221321380734</v>
      </c>
    </row>
    <row r="14" spans="1:14" s="27" customFormat="1" ht="15" thickBot="1" x14ac:dyDescent="0.35">
      <c r="A14" s="32"/>
      <c r="B14" s="45"/>
      <c r="C14" s="33"/>
      <c r="D14" s="33"/>
      <c r="E14" s="33"/>
      <c r="F14" s="33"/>
      <c r="G14" s="33"/>
      <c r="H14"/>
      <c r="I14" s="33"/>
      <c r="J14" s="33"/>
      <c r="K14" s="33"/>
      <c r="L14" s="33"/>
      <c r="M14" s="33"/>
      <c r="N14" s="33"/>
    </row>
    <row r="15" spans="1:14" s="1" customFormat="1" ht="14.5" thickBot="1" x14ac:dyDescent="0.35">
      <c r="A15" s="23" t="s">
        <v>136</v>
      </c>
      <c r="B15" s="10"/>
      <c r="C15" s="10"/>
      <c r="D15" s="10"/>
      <c r="E15" s="10"/>
      <c r="F15" s="10"/>
      <c r="G15" s="10"/>
    </row>
    <row r="16" spans="1:14" s="1" customFormat="1" ht="14.5" thickBot="1" x14ac:dyDescent="0.35">
      <c r="A16" s="24" t="s">
        <v>131</v>
      </c>
      <c r="B16" s="25">
        <f>Calculation!D19</f>
        <v>66.166613332137302</v>
      </c>
      <c r="C16" s="25">
        <f>Calculation!E19</f>
        <v>68.050098550573694</v>
      </c>
      <c r="D16" s="25">
        <f>Calculation!F19</f>
        <v>68.884922153295804</v>
      </c>
      <c r="E16" s="25">
        <f>Calculation!G19</f>
        <v>70.212428537952107</v>
      </c>
      <c r="F16" s="25">
        <f>Calculation!H19</f>
        <v>71.733244486353598</v>
      </c>
      <c r="G16" s="26">
        <f>SUM(B16:F16)</f>
        <v>345.04730706031251</v>
      </c>
      <c r="I16" s="25">
        <f>Calculation!L19</f>
        <v>76.210466819126793</v>
      </c>
      <c r="J16" s="25">
        <f>Calculation!M19</f>
        <v>78.287745437834204</v>
      </c>
      <c r="K16" s="25">
        <f>Calculation!N19</f>
        <v>78.819253113792087</v>
      </c>
      <c r="L16" s="25">
        <f>Calculation!O19</f>
        <v>79.758641236739592</v>
      </c>
      <c r="M16" s="25">
        <f>Calculation!P19</f>
        <v>80.777450186163804</v>
      </c>
      <c r="N16" s="26">
        <f>SUM(I16:M16)</f>
        <v>393.85355679365648</v>
      </c>
    </row>
    <row r="17" spans="1:17" s="27" customFormat="1" ht="14.5" x14ac:dyDescent="0.3">
      <c r="A17" s="24" t="s">
        <v>50</v>
      </c>
      <c r="B17" s="25">
        <f>Calculation!D18</f>
        <v>119.73610810281073</v>
      </c>
      <c r="C17" s="25">
        <f>Calculation!E18</f>
        <v>144.71979278191026</v>
      </c>
      <c r="D17" s="25">
        <f>Calculation!F18</f>
        <v>152.41165138210641</v>
      </c>
      <c r="E17" s="25">
        <f>Calculation!G18</f>
        <v>135.25057789778111</v>
      </c>
      <c r="F17" s="25">
        <f>Calculation!H18</f>
        <v>142.43492974620435</v>
      </c>
      <c r="G17" s="26">
        <f>SUM(B17:F17)</f>
        <v>694.55305991081298</v>
      </c>
      <c r="I17" s="25">
        <f>Calculation!L18</f>
        <v>126.8883982504554</v>
      </c>
      <c r="J17" s="25">
        <f>Calculation!M18</f>
        <v>143.88877522439668</v>
      </c>
      <c r="K17" s="25">
        <f>Calculation!N18</f>
        <v>148.57337150761597</v>
      </c>
      <c r="L17" s="25">
        <f>Calculation!O18</f>
        <v>136.82679148206719</v>
      </c>
      <c r="M17" s="25">
        <f>Calculation!P18</f>
        <v>140.87364149374451</v>
      </c>
      <c r="N17" s="26">
        <f>SUM(I17:M17)</f>
        <v>697.05097795827965</v>
      </c>
    </row>
    <row r="18" spans="1:17" s="27" customFormat="1" ht="15" thickBot="1" x14ac:dyDescent="0.35">
      <c r="A18" s="29" t="s">
        <v>132</v>
      </c>
      <c r="B18" s="30">
        <f>B16/B17</f>
        <v>0.55260367470206828</v>
      </c>
      <c r="C18" s="30">
        <f t="shared" ref="C18:F18" si="6">C16/C17</f>
        <v>0.47021970694170206</v>
      </c>
      <c r="D18" s="30">
        <f t="shared" si="6"/>
        <v>0.45196624751867953</v>
      </c>
      <c r="E18" s="30">
        <f t="shared" si="6"/>
        <v>0.5191284919389908</v>
      </c>
      <c r="F18" s="30">
        <f t="shared" si="6"/>
        <v>0.50362115960017995</v>
      </c>
      <c r="G18" s="31">
        <f>G16/G17</f>
        <v>0.49679042102934479</v>
      </c>
      <c r="I18" s="30">
        <f>I16/I17</f>
        <v>0.60061020447827485</v>
      </c>
      <c r="J18" s="30">
        <f t="shared" ref="J18:M18" si="7">J16/J17</f>
        <v>0.54408514712661427</v>
      </c>
      <c r="K18" s="30">
        <f t="shared" si="7"/>
        <v>0.53050726596556874</v>
      </c>
      <c r="L18" s="30">
        <f t="shared" si="7"/>
        <v>0.58291684232903263</v>
      </c>
      <c r="M18" s="30">
        <f t="shared" si="7"/>
        <v>0.57340357876495096</v>
      </c>
      <c r="N18" s="31">
        <f>N16/N17</f>
        <v>0.56502833974537459</v>
      </c>
    </row>
    <row r="19" spans="1:17" s="1" customFormat="1" ht="14.5" thickBot="1" x14ac:dyDescent="0.35">
      <c r="A19" s="46"/>
      <c r="B19" s="10"/>
      <c r="C19" s="10"/>
      <c r="D19" s="10"/>
      <c r="E19" s="10"/>
      <c r="F19" s="10"/>
      <c r="G19" s="33"/>
      <c r="I19" s="33"/>
      <c r="J19" s="33"/>
      <c r="K19" s="33"/>
      <c r="L19" s="33"/>
      <c r="M19" s="33"/>
      <c r="N19" s="33"/>
    </row>
    <row r="20" spans="1:17" s="28" customFormat="1" ht="14.5" x14ac:dyDescent="0.3">
      <c r="A20" s="34" t="s">
        <v>133</v>
      </c>
      <c r="B20" s="35">
        <v>0.66507284744106121</v>
      </c>
      <c r="C20" s="35">
        <v>0.56275877305887134</v>
      </c>
      <c r="D20" s="35">
        <v>0.53859804831040969</v>
      </c>
      <c r="E20" s="35">
        <v>0.61317783693332506</v>
      </c>
      <c r="F20" s="35">
        <v>0.58999186766424117</v>
      </c>
      <c r="G20" s="36">
        <v>0.59049814340821494</v>
      </c>
      <c r="I20" s="37">
        <f>I18*I21</f>
        <v>0.72284995048193301</v>
      </c>
      <c r="J20" s="37">
        <f t="shared" ref="J20:M20" si="8">J18*J21</f>
        <v>0.65116090482037225</v>
      </c>
      <c r="K20" s="37">
        <f t="shared" si="8"/>
        <v>0.63219361983825495</v>
      </c>
      <c r="L20" s="37">
        <f t="shared" si="8"/>
        <v>0.68852257974953623</v>
      </c>
      <c r="M20" s="38">
        <f t="shared" si="8"/>
        <v>0.67174192726427362</v>
      </c>
      <c r="N20" s="38">
        <f>SUMPRODUCT(I17:M17,I20:M20)/N17</f>
        <v>0.67166138015448185</v>
      </c>
    </row>
    <row r="21" spans="1:17" s="28" customFormat="1" ht="15" thickBot="1" x14ac:dyDescent="0.35">
      <c r="A21" s="39" t="s">
        <v>134</v>
      </c>
      <c r="B21" s="40">
        <f>B20/B18</f>
        <v>1.2035259226237136</v>
      </c>
      <c r="C21" s="40">
        <f t="shared" ref="C21:F21" si="9">C20/C18</f>
        <v>1.1967996337691613</v>
      </c>
      <c r="D21" s="40">
        <f t="shared" si="9"/>
        <v>1.1916775893495226</v>
      </c>
      <c r="E21" s="40">
        <f t="shared" si="9"/>
        <v>1.1811677579919599</v>
      </c>
      <c r="F21" s="41">
        <f t="shared" si="9"/>
        <v>1.1714993629986279</v>
      </c>
      <c r="G21" s="41">
        <f>G20/G18</f>
        <v>1.1886262665546343</v>
      </c>
      <c r="I21" s="42">
        <f>B21</f>
        <v>1.2035259226237136</v>
      </c>
      <c r="J21" s="42">
        <f>C21</f>
        <v>1.1967996337691613</v>
      </c>
      <c r="K21" s="42">
        <f>D21</f>
        <v>1.1916775893495226</v>
      </c>
      <c r="L21" s="42">
        <f>E21</f>
        <v>1.1811677579919599</v>
      </c>
      <c r="M21" s="43">
        <f>F21</f>
        <v>1.1714993629986279</v>
      </c>
      <c r="N21" s="43">
        <f t="shared" ref="N21" si="10">N20/N18</f>
        <v>1.1887215789161312</v>
      </c>
    </row>
    <row r="22" spans="1:17" ht="14.5" thickBot="1" x14ac:dyDescent="0.35"/>
    <row r="23" spans="1:17" s="27" customFormat="1" ht="15" thickBot="1" x14ac:dyDescent="0.35">
      <c r="A23" s="39" t="s">
        <v>135</v>
      </c>
      <c r="B23" s="33"/>
      <c r="C23" s="33"/>
      <c r="D23" s="33"/>
      <c r="E23" s="33"/>
      <c r="F23" s="33"/>
      <c r="G23" s="33"/>
      <c r="I23" s="25">
        <f>(I20-I18)*I17</f>
        <v>15.51080557294669</v>
      </c>
      <c r="J23" s="25">
        <f t="shared" ref="J23:M23" si="11">(J20-J18)*J17</f>
        <v>15.406999630779106</v>
      </c>
      <c r="K23" s="25">
        <f t="shared" si="11"/>
        <v>15.107884431181512</v>
      </c>
      <c r="L23" s="25">
        <f t="shared" si="11"/>
        <v>14.449694213345188</v>
      </c>
      <c r="M23" s="25">
        <f t="shared" si="11"/>
        <v>13.853281251580489</v>
      </c>
      <c r="N23" s="25">
        <f>SUM(I23:M23)</f>
        <v>74.328665099832989</v>
      </c>
    </row>
    <row r="24" spans="1:17" ht="14.5" thickBot="1" x14ac:dyDescent="0.35"/>
    <row r="25" spans="1:17" ht="14.5" thickBot="1" x14ac:dyDescent="0.35">
      <c r="A25" s="23" t="s">
        <v>129</v>
      </c>
      <c r="B25" s="10"/>
      <c r="C25" s="10"/>
      <c r="D25" s="10"/>
      <c r="E25" s="10"/>
      <c r="F25" s="10"/>
      <c r="G25" s="10"/>
      <c r="H25" s="19"/>
      <c r="P25" s="19"/>
      <c r="Q25" s="19"/>
    </row>
    <row r="26" spans="1:17" ht="14.5" thickBot="1" x14ac:dyDescent="0.35">
      <c r="A26" s="24" t="s">
        <v>131</v>
      </c>
      <c r="B26" s="25">
        <f t="shared" ref="B26:F27" si="12">SUM(B6,B16)</f>
        <v>78.355452011617103</v>
      </c>
      <c r="C26" s="25">
        <f t="shared" si="12"/>
        <v>80.341888079091092</v>
      </c>
      <c r="D26" s="25">
        <f t="shared" si="12"/>
        <v>81.270631754619401</v>
      </c>
      <c r="E26" s="25">
        <f t="shared" si="12"/>
        <v>82.841066019899614</v>
      </c>
      <c r="F26" s="25">
        <f t="shared" si="12"/>
        <v>84.474766671193194</v>
      </c>
      <c r="G26" s="26">
        <f>SUM(B26:F26)</f>
        <v>407.2838045364204</v>
      </c>
      <c r="H26" s="44"/>
      <c r="I26" s="25">
        <f>SUM(I6,I16)</f>
        <v>88.2763337632679</v>
      </c>
      <c r="J26" s="25">
        <f t="shared" ref="J26:N26" si="13">SUM(J6,J16)</f>
        <v>90.456632873933401</v>
      </c>
      <c r="K26" s="25">
        <f t="shared" si="13"/>
        <v>91.083099101964891</v>
      </c>
      <c r="L26" s="25">
        <f t="shared" si="13"/>
        <v>92.26574415666029</v>
      </c>
      <c r="M26" s="25">
        <f t="shared" si="13"/>
        <v>93.398165366795098</v>
      </c>
      <c r="N26" s="25">
        <f t="shared" si="13"/>
        <v>455.47997526262156</v>
      </c>
      <c r="P26" s="44"/>
      <c r="Q26" s="44"/>
    </row>
    <row r="27" spans="1:17" x14ac:dyDescent="0.3">
      <c r="A27" s="24" t="s">
        <v>50</v>
      </c>
      <c r="B27" s="25">
        <f t="shared" si="12"/>
        <v>145.05479234507902</v>
      </c>
      <c r="C27" s="25">
        <f t="shared" si="12"/>
        <v>168.45447887319625</v>
      </c>
      <c r="D27" s="25">
        <f t="shared" si="12"/>
        <v>175.735437154865</v>
      </c>
      <c r="E27" s="25">
        <f t="shared" si="12"/>
        <v>156.7302791640941</v>
      </c>
      <c r="F27" s="25">
        <f t="shared" si="12"/>
        <v>163.83967556979695</v>
      </c>
      <c r="G27" s="26">
        <f>SUM(B27:F27)</f>
        <v>809.81466310703127</v>
      </c>
      <c r="H27" s="33"/>
      <c r="I27" s="25">
        <f>SUM(I7,I17)</f>
        <v>152.33060680963379</v>
      </c>
      <c r="J27" s="25">
        <f t="shared" ref="J27:N27" si="14">SUM(J7,J17)</f>
        <v>167.70047698690928</v>
      </c>
      <c r="K27" s="25">
        <f t="shared" si="14"/>
        <v>171.96109865313207</v>
      </c>
      <c r="L27" s="25">
        <f t="shared" si="14"/>
        <v>158.31862358043557</v>
      </c>
      <c r="M27" s="25">
        <f t="shared" si="14"/>
        <v>162.29948598186596</v>
      </c>
      <c r="N27" s="25">
        <f t="shared" si="14"/>
        <v>812.61029201197653</v>
      </c>
      <c r="P27" s="33"/>
      <c r="Q27" s="33"/>
    </row>
    <row r="28" spans="1:17" s="27" customFormat="1" ht="15" thickBot="1" x14ac:dyDescent="0.35">
      <c r="A28" s="29" t="s">
        <v>132</v>
      </c>
      <c r="B28" s="30">
        <f>B26/B27</f>
        <v>0.54017830603771366</v>
      </c>
      <c r="C28" s="30">
        <f t="shared" ref="C28:F28" si="15">C26/C27</f>
        <v>0.47693530392604327</v>
      </c>
      <c r="D28" s="30">
        <f t="shared" si="15"/>
        <v>0.46246012227460143</v>
      </c>
      <c r="E28" s="30">
        <f t="shared" si="15"/>
        <v>0.52855814754956409</v>
      </c>
      <c r="F28" s="30">
        <f t="shared" si="15"/>
        <v>0.51559407925711065</v>
      </c>
      <c r="G28" s="31">
        <f>G26/G27</f>
        <v>0.50293458872896535</v>
      </c>
      <c r="H28" s="33"/>
      <c r="I28" s="30">
        <f>I26/I27</f>
        <v>0.57950490457630788</v>
      </c>
      <c r="J28" s="30">
        <f t="shared" ref="J28:M28" si="16">J26/J27</f>
        <v>0.53939401067412862</v>
      </c>
      <c r="K28" s="30">
        <f t="shared" si="16"/>
        <v>0.52967269815885143</v>
      </c>
      <c r="L28" s="30">
        <f t="shared" si="16"/>
        <v>0.58278515862528091</v>
      </c>
      <c r="M28" s="30">
        <f t="shared" si="16"/>
        <v>0.57546802937644959</v>
      </c>
      <c r="N28" s="31">
        <f>N26/N27</f>
        <v>0.56051465227554431</v>
      </c>
      <c r="P28" s="10"/>
      <c r="Q28" s="10"/>
    </row>
    <row r="29" spans="1:17" ht="14.5" thickBot="1" x14ac:dyDescent="0.35"/>
    <row r="30" spans="1:17" s="27" customFormat="1" ht="15" thickBot="1" x14ac:dyDescent="0.35">
      <c r="A30" s="39" t="s">
        <v>137</v>
      </c>
      <c r="B30" s="33"/>
      <c r="C30" s="33"/>
      <c r="D30" s="33"/>
      <c r="E30" s="33"/>
      <c r="F30" s="33"/>
      <c r="G30" s="33"/>
      <c r="I30" s="112">
        <f>I13+I23</f>
        <v>16.394581124264022</v>
      </c>
      <c r="J30" s="112">
        <f t="shared" ref="J30:N30" si="17">J13+J23</f>
        <v>16.310758108735698</v>
      </c>
      <c r="K30" s="112">
        <f t="shared" si="17"/>
        <v>16.030851847310096</v>
      </c>
      <c r="L30" s="112">
        <f t="shared" si="17"/>
        <v>15.311258489621597</v>
      </c>
      <c r="M30" s="112">
        <f t="shared" si="17"/>
        <v>14.657737662039644</v>
      </c>
      <c r="N30" s="112">
        <f t="shared" si="17"/>
        <v>78.705187231971067</v>
      </c>
    </row>
  </sheetData>
  <mergeCells count="2">
    <mergeCell ref="B1:G1"/>
    <mergeCell ref="I1:N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heetViews>
  <sheetFormatPr defaultRowHeight="14" x14ac:dyDescent="0.3"/>
  <cols>
    <col min="1" max="1" width="8.08203125" customWidth="1"/>
    <col min="2" max="2" width="9.5" customWidth="1"/>
    <col min="3" max="3" width="24.83203125" customWidth="1"/>
    <col min="4" max="4" width="2.33203125" customWidth="1"/>
    <col min="5" max="5" width="14.25" customWidth="1"/>
    <col min="6" max="10" width="8.25" customWidth="1"/>
    <col min="11" max="11" width="4.83203125" customWidth="1"/>
  </cols>
  <sheetData>
    <row r="1" spans="1:11" x14ac:dyDescent="0.3">
      <c r="A1" s="91"/>
      <c r="B1" s="91"/>
      <c r="C1" s="91" t="s">
        <v>155</v>
      </c>
      <c r="D1" s="91"/>
      <c r="E1" s="91"/>
      <c r="F1" s="91"/>
      <c r="G1" s="91"/>
      <c r="H1" s="91"/>
      <c r="I1" s="91"/>
      <c r="J1" s="91"/>
    </row>
    <row r="2" spans="1:11" ht="42" x14ac:dyDescent="0.3">
      <c r="A2" s="92" t="s">
        <v>59</v>
      </c>
      <c r="B2" s="92" t="s">
        <v>60</v>
      </c>
      <c r="C2" s="92" t="s">
        <v>61</v>
      </c>
      <c r="D2" s="92" t="s">
        <v>62</v>
      </c>
      <c r="E2" s="92" t="s">
        <v>63</v>
      </c>
      <c r="F2" s="92" t="s">
        <v>34</v>
      </c>
      <c r="G2" s="92" t="s">
        <v>35</v>
      </c>
      <c r="H2" s="92" t="s">
        <v>36</v>
      </c>
      <c r="I2" s="92" t="s">
        <v>37</v>
      </c>
      <c r="J2" s="92" t="s">
        <v>38</v>
      </c>
      <c r="K2" s="92" t="s">
        <v>51</v>
      </c>
    </row>
    <row r="4" spans="1:11" x14ac:dyDescent="0.3">
      <c r="B4" s="71" t="s">
        <v>138</v>
      </c>
      <c r="C4" s="93" t="s">
        <v>43</v>
      </c>
      <c r="D4" s="94" t="s">
        <v>139</v>
      </c>
      <c r="E4" s="94" t="s">
        <v>64</v>
      </c>
      <c r="F4" s="113">
        <f>'PAYG summary tables'!I8</f>
        <v>0.52858264061225868</v>
      </c>
      <c r="G4" s="113">
        <f>'PAYG summary tables'!J8</f>
        <v>0.56860090906717164</v>
      </c>
      <c r="H4" s="113">
        <f>'PAYG summary tables'!K8</f>
        <v>0.58343475496589936</v>
      </c>
      <c r="I4" s="113">
        <f>'PAYG summary tables'!L8</f>
        <v>0.64163478675101127</v>
      </c>
      <c r="J4" s="113">
        <f>'PAYG summary tables'!M8</f>
        <v>0.64618774539941282</v>
      </c>
      <c r="K4" s="111"/>
    </row>
    <row r="5" spans="1:11" x14ac:dyDescent="0.3">
      <c r="B5" s="71" t="s">
        <v>140</v>
      </c>
      <c r="C5" s="93" t="s">
        <v>49</v>
      </c>
      <c r="D5" s="94" t="s">
        <v>139</v>
      </c>
      <c r="E5" s="94" t="s">
        <v>64</v>
      </c>
      <c r="F5" s="113">
        <f>'PAYG summary tables'!I15</f>
        <v>0.74244995048193296</v>
      </c>
      <c r="G5" s="113">
        <f>'PAYG summary tables'!J15</f>
        <v>0.67076090482037221</v>
      </c>
      <c r="H5" s="113">
        <f>'PAYG summary tables'!K15</f>
        <v>0.6517936198382549</v>
      </c>
      <c r="I5" s="113">
        <f>'PAYG summary tables'!L15</f>
        <v>0.70812257974953619</v>
      </c>
      <c r="J5" s="113">
        <f>'PAYG summary tables'!M15</f>
        <v>0.69134192726427357</v>
      </c>
      <c r="K5" s="111"/>
    </row>
    <row r="6" spans="1:11" x14ac:dyDescent="0.3">
      <c r="B6" s="71" t="s">
        <v>141</v>
      </c>
      <c r="C6" s="93" t="s">
        <v>142</v>
      </c>
      <c r="D6" s="94" t="s">
        <v>139</v>
      </c>
      <c r="E6" s="94" t="s">
        <v>64</v>
      </c>
      <c r="F6" s="113">
        <v>0</v>
      </c>
      <c r="G6" s="113">
        <v>0</v>
      </c>
      <c r="H6" s="113">
        <v>0</v>
      </c>
      <c r="I6" s="113">
        <v>0</v>
      </c>
      <c r="J6" s="113">
        <v>0</v>
      </c>
      <c r="K6" s="111"/>
    </row>
    <row r="7" spans="1:11" x14ac:dyDescent="0.3">
      <c r="B7" s="71" t="s">
        <v>143</v>
      </c>
      <c r="C7" s="93" t="s">
        <v>144</v>
      </c>
      <c r="D7" s="94" t="s">
        <v>139</v>
      </c>
      <c r="E7" s="94" t="s">
        <v>64</v>
      </c>
      <c r="F7" s="113">
        <v>0</v>
      </c>
      <c r="G7" s="113">
        <v>0</v>
      </c>
      <c r="H7" s="113">
        <v>0</v>
      </c>
      <c r="I7" s="113">
        <v>0</v>
      </c>
      <c r="J7" s="113">
        <v>0</v>
      </c>
      <c r="K7" s="111"/>
    </row>
    <row r="8" spans="1:11" x14ac:dyDescent="0.3">
      <c r="B8" s="71" t="s">
        <v>145</v>
      </c>
      <c r="C8" s="93" t="s">
        <v>146</v>
      </c>
      <c r="D8" s="94" t="s">
        <v>139</v>
      </c>
      <c r="E8" s="94" t="s">
        <v>64</v>
      </c>
      <c r="F8" s="113">
        <v>0</v>
      </c>
      <c r="G8" s="113">
        <v>0</v>
      </c>
      <c r="H8" s="113">
        <v>0</v>
      </c>
      <c r="I8" s="113">
        <v>0</v>
      </c>
      <c r="J8" s="113">
        <v>0</v>
      </c>
      <c r="K8" s="111"/>
    </row>
    <row r="9" spans="1:11" x14ac:dyDescent="0.3">
      <c r="B9" s="71" t="s">
        <v>185</v>
      </c>
      <c r="C9" s="93" t="s">
        <v>186</v>
      </c>
      <c r="D9" s="94" t="s">
        <v>147</v>
      </c>
      <c r="E9" s="94" t="s">
        <v>64</v>
      </c>
      <c r="F9" s="110">
        <f>PAYG!I30</f>
        <v>16.394581124264022</v>
      </c>
      <c r="G9" s="110">
        <f>PAYG!J30</f>
        <v>16.310758108735698</v>
      </c>
      <c r="H9" s="110">
        <f>PAYG!K30</f>
        <v>16.030851847310096</v>
      </c>
      <c r="I9" s="110">
        <f>PAYG!L30</f>
        <v>15.311258489621597</v>
      </c>
      <c r="J9" s="110">
        <f>PAYG!M30</f>
        <v>14.657737662039644</v>
      </c>
      <c r="K9" s="111"/>
    </row>
    <row r="10" spans="1:11" x14ac:dyDescent="0.3">
      <c r="B10" s="95" t="s">
        <v>148</v>
      </c>
      <c r="C10" s="95" t="s">
        <v>149</v>
      </c>
      <c r="D10" s="96" t="s">
        <v>150</v>
      </c>
      <c r="E10" s="97" t="s">
        <v>64</v>
      </c>
      <c r="F10" s="98" t="str">
        <f ca="1">CONCATENATE("[…]", TEXT(NOW(),"dd/mm/yyy hh:mm:ss"))</f>
        <v>[…]12/12/2019 14:06:13</v>
      </c>
      <c r="G10" s="98" t="str">
        <f t="shared" ref="G10:J10" ca="1" si="0">CONCATENATE("[…]", TEXT(NOW(),"dd/mm/yyy hh:mm:ss"))</f>
        <v>[…]12/12/2019 14:06:13</v>
      </c>
      <c r="H10" s="98" t="str">
        <f t="shared" ca="1" si="0"/>
        <v>[…]12/12/2019 14:06:13</v>
      </c>
      <c r="I10" s="98" t="str">
        <f t="shared" ca="1" si="0"/>
        <v>[…]12/12/2019 14:06:13</v>
      </c>
      <c r="J10" s="98" t="str">
        <f t="shared" ca="1" si="0"/>
        <v>[…]12/12/2019 14:06:13</v>
      </c>
    </row>
    <row r="11" spans="1:11" x14ac:dyDescent="0.3">
      <c r="B11" s="95" t="s">
        <v>151</v>
      </c>
      <c r="C11" s="95" t="s">
        <v>152</v>
      </c>
      <c r="D11" s="96" t="s">
        <v>150</v>
      </c>
      <c r="E11" s="97" t="s">
        <v>64</v>
      </c>
      <c r="F11" s="98" t="str">
        <f ca="1" xml:space="preserve"> MID(CELL("filename"), FIND("[", CELL("filename"), 1) + 1, FIND("]", CELL("filename"), 1) - FIND("[", CELL("filename"), 1) - 1)</f>
        <v>PAYG model_SRN_FD.xlsx</v>
      </c>
      <c r="G11" s="98" t="str">
        <f t="shared" ref="G11:J11" ca="1" si="1" xml:space="preserve"> MID(CELL("filename"), FIND("[", CELL("filename"), 1) + 1, FIND("]", CELL("filename"), 1) - FIND("[", CELL("filename"), 1) - 1)</f>
        <v>PAYG model_SRN_FD.xlsx</v>
      </c>
      <c r="H11" s="98" t="str">
        <f t="shared" ca="1" si="1"/>
        <v>PAYG model_SRN_FD.xlsx</v>
      </c>
      <c r="I11" s="98" t="str">
        <f t="shared" ca="1" si="1"/>
        <v>PAYG model_SRN_FD.xlsx</v>
      </c>
      <c r="J11" s="98" t="str">
        <f t="shared" ca="1" si="1"/>
        <v>PAYG model_SRN_FD.xlsx</v>
      </c>
    </row>
  </sheetData>
  <sheetProtection sort="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PAYG summary tables</vt:lpstr>
      <vt:lpstr>RCV summary tables</vt:lpstr>
      <vt:lpstr>Working--&gt;</vt:lpstr>
      <vt:lpstr>F_Inputs</vt:lpstr>
      <vt:lpstr>Final determination totex</vt:lpstr>
      <vt:lpstr>Calculation</vt:lpstr>
      <vt:lpstr>PAYG</vt:lpstr>
      <vt:lpstr>F_Outputs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2019-12-12T12:02:20Z</dcterms:created>
  <dcterms:modified xsi:type="dcterms:W3CDTF">2019-12-12T14:06:55Z</dcterms:modified>
  <cp:category/>
  <cp:contentStatus/>
</cp:coreProperties>
</file>