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1670" tabRatio="843"/>
  </bookViews>
  <sheets>
    <sheet name="Contents" sheetId="11" r:id="rId1"/>
    <sheet name="TMS PAYG summary tables" sheetId="12" r:id="rId2"/>
    <sheet name="TTT PAYG summary tables" sheetId="24" r:id="rId3"/>
    <sheet name="TMS working--&gt;" sheetId="13" r:id="rId4"/>
    <sheet name="F_Inputs" sheetId="7" r:id="rId5"/>
    <sheet name="Final determination totex" sheetId="8" r:id="rId6"/>
    <sheet name="Calculation" sheetId="9" r:id="rId7"/>
    <sheet name="PAYG TMS" sheetId="10" r:id="rId8"/>
    <sheet name="F_Outputs" sheetId="6" r:id="rId9"/>
    <sheet name="TTT working---&gt;" sheetId="28" r:id="rId10"/>
    <sheet name="F_Inputs (2)" sheetId="29" r:id="rId11"/>
    <sheet name="TTT Final determination totex" sheetId="27" r:id="rId12"/>
    <sheet name="PAYG TTT" sheetId="25" r:id="rId1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27" l="1"/>
  <c r="M7" i="27"/>
  <c r="N7" i="27"/>
  <c r="O7" i="27"/>
  <c r="P7" i="27"/>
  <c r="M8" i="27"/>
  <c r="N8" i="27"/>
  <c r="O8" i="27"/>
  <c r="P8" i="27"/>
  <c r="L8" i="27"/>
  <c r="J6" i="25" l="1"/>
  <c r="K6" i="25"/>
  <c r="L6" i="25"/>
  <c r="M6" i="25"/>
  <c r="J7" i="25"/>
  <c r="K7" i="25"/>
  <c r="L7" i="25"/>
  <c r="M7" i="25"/>
  <c r="I7" i="25"/>
  <c r="I6" i="25"/>
  <c r="O9" i="27"/>
  <c r="N9" i="27"/>
  <c r="N6" i="25" l="1"/>
  <c r="N7" i="25"/>
  <c r="Q7" i="27"/>
  <c r="Q8" i="27"/>
  <c r="P9" i="27"/>
  <c r="L9" i="27"/>
  <c r="M9" i="27"/>
  <c r="Q9" i="27" l="1"/>
  <c r="M8" i="25" l="1"/>
  <c r="L8" i="25"/>
  <c r="K8" i="25"/>
  <c r="N8" i="25"/>
  <c r="I8" i="25"/>
  <c r="M11" i="25"/>
  <c r="L11" i="25"/>
  <c r="K11" i="25"/>
  <c r="J11" i="25"/>
  <c r="I11" i="25"/>
  <c r="K10" i="25" l="1"/>
  <c r="J4" i="24" s="1"/>
  <c r="L10" i="25"/>
  <c r="K4" i="24" s="1"/>
  <c r="I10" i="25"/>
  <c r="M10" i="25"/>
  <c r="L4" i="24" s="1"/>
  <c r="J8" i="25"/>
  <c r="J10" i="25" s="1"/>
  <c r="I4" i="24" s="1"/>
  <c r="N10" i="25" l="1"/>
  <c r="N11" i="25" s="1"/>
  <c r="H4" i="24"/>
  <c r="F36" i="12"/>
  <c r="E36" i="12"/>
  <c r="E43" i="12" s="1"/>
  <c r="D36" i="12"/>
  <c r="C36" i="12"/>
  <c r="C43" i="12" s="1"/>
  <c r="B36" i="12"/>
  <c r="F35" i="12"/>
  <c r="E35" i="12"/>
  <c r="E42" i="12" s="1"/>
  <c r="D35" i="12"/>
  <c r="D42" i="12" s="1"/>
  <c r="C35" i="12"/>
  <c r="C42" i="12" s="1"/>
  <c r="B35" i="12"/>
  <c r="G35" i="12" s="1"/>
  <c r="F34" i="12"/>
  <c r="E34" i="12"/>
  <c r="E41" i="12" s="1"/>
  <c r="D34" i="12"/>
  <c r="C34" i="12"/>
  <c r="C41" i="12" s="1"/>
  <c r="B34" i="12"/>
  <c r="F33" i="12"/>
  <c r="F37" i="12" s="1"/>
  <c r="E33" i="12"/>
  <c r="E40" i="12" s="1"/>
  <c r="D33" i="12"/>
  <c r="C33" i="12"/>
  <c r="C37" i="12" s="1"/>
  <c r="B33" i="12"/>
  <c r="G33" i="12" s="1"/>
  <c r="E29" i="12"/>
  <c r="F25" i="12"/>
  <c r="F29" i="12" s="1"/>
  <c r="E25" i="12"/>
  <c r="D25" i="12"/>
  <c r="D29" i="12" s="1"/>
  <c r="D43" i="12" s="1"/>
  <c r="C25" i="12"/>
  <c r="C29" i="12" s="1"/>
  <c r="B25" i="12"/>
  <c r="B29" i="12" s="1"/>
  <c r="C22" i="12"/>
  <c r="F18" i="12"/>
  <c r="F22" i="12" s="1"/>
  <c r="F42" i="12" s="1"/>
  <c r="E18" i="12"/>
  <c r="E22" i="12" s="1"/>
  <c r="D18" i="12"/>
  <c r="D22" i="12" s="1"/>
  <c r="C18" i="12"/>
  <c r="B18" i="12"/>
  <c r="B22" i="12" s="1"/>
  <c r="B42" i="12" s="1"/>
  <c r="G42" i="12" s="1"/>
  <c r="E15" i="12"/>
  <c r="C15" i="12"/>
  <c r="F11" i="12"/>
  <c r="F15" i="12" s="1"/>
  <c r="E11" i="12"/>
  <c r="D11" i="12"/>
  <c r="D15" i="12" s="1"/>
  <c r="D41" i="12" s="1"/>
  <c r="C11" i="12"/>
  <c r="B11" i="12"/>
  <c r="B15" i="12" s="1"/>
  <c r="E8" i="12"/>
  <c r="C8" i="12"/>
  <c r="F4" i="12"/>
  <c r="F8" i="12" s="1"/>
  <c r="F40" i="12" s="1"/>
  <c r="E4" i="12"/>
  <c r="D4" i="12"/>
  <c r="D8" i="12" s="1"/>
  <c r="C4" i="12"/>
  <c r="B4" i="12"/>
  <c r="B8" i="12" s="1"/>
  <c r="B40" i="12" s="1"/>
  <c r="B41" i="12" l="1"/>
  <c r="F41" i="12"/>
  <c r="F44" i="12" s="1"/>
  <c r="F47" i="12" s="1"/>
  <c r="G40" i="12"/>
  <c r="D40" i="12"/>
  <c r="D44" i="12" s="1"/>
  <c r="D47" i="12" s="1"/>
  <c r="E44" i="12"/>
  <c r="E47" i="12" s="1"/>
  <c r="B43" i="12"/>
  <c r="G43" i="12" s="1"/>
  <c r="F43" i="12"/>
  <c r="D37" i="12"/>
  <c r="G34" i="12"/>
  <c r="G37" i="12" s="1"/>
  <c r="G36" i="12"/>
  <c r="E37" i="12"/>
  <c r="C40" i="12"/>
  <c r="C44" i="12" s="1"/>
  <c r="C47" i="12" s="1"/>
  <c r="B37" i="12"/>
  <c r="L7" i="24"/>
  <c r="J8" i="6" s="1"/>
  <c r="K7" i="24"/>
  <c r="I8" i="6" s="1"/>
  <c r="J7" i="24"/>
  <c r="H8" i="6" s="1"/>
  <c r="I7" i="24"/>
  <c r="G8" i="6" s="1"/>
  <c r="H7" i="24"/>
  <c r="F8" i="6" s="1"/>
  <c r="G41" i="12" l="1"/>
  <c r="G44" i="12" s="1"/>
  <c r="G47" i="12" s="1"/>
  <c r="B44" i="12"/>
  <c r="B47" i="12" s="1"/>
  <c r="J10" i="6" l="1"/>
  <c r="I10" i="6"/>
  <c r="H10" i="6"/>
  <c r="G10" i="6"/>
  <c r="F10" i="6"/>
  <c r="J9" i="6"/>
  <c r="I9" i="6"/>
  <c r="H9" i="6"/>
  <c r="G9" i="6"/>
  <c r="F9" i="6"/>
  <c r="M37" i="8" l="1"/>
  <c r="P32" i="9" s="1"/>
  <c r="M40" i="8"/>
  <c r="P33" i="9" s="1"/>
  <c r="L37" i="8"/>
  <c r="O32" i="9" s="1"/>
  <c r="O37" i="9" s="1"/>
  <c r="L33" i="10" s="1"/>
  <c r="L40" i="8"/>
  <c r="O33" i="9" s="1"/>
  <c r="K37" i="8"/>
  <c r="N32" i="9" s="1"/>
  <c r="N37" i="9" s="1"/>
  <c r="K40" i="8"/>
  <c r="N33" i="9" s="1"/>
  <c r="J37" i="8"/>
  <c r="M32" i="9" s="1"/>
  <c r="M37" i="9" s="1"/>
  <c r="J40" i="8"/>
  <c r="M33" i="9" s="1"/>
  <c r="I37" i="8"/>
  <c r="I38" i="8" s="1"/>
  <c r="I40" i="8"/>
  <c r="I41" i="8" s="1"/>
  <c r="M26" i="8"/>
  <c r="P23" i="9" s="1"/>
  <c r="M31" i="8"/>
  <c r="P24" i="9" s="1"/>
  <c r="M32" i="8"/>
  <c r="M33" i="8"/>
  <c r="M27" i="8"/>
  <c r="M28" i="8"/>
  <c r="L26" i="8"/>
  <c r="O23" i="9" s="1"/>
  <c r="L31" i="8"/>
  <c r="O24" i="9" s="1"/>
  <c r="L32" i="8"/>
  <c r="L33" i="8"/>
  <c r="L27" i="8"/>
  <c r="L28" i="8"/>
  <c r="K26" i="8"/>
  <c r="N23" i="9" s="1"/>
  <c r="K31" i="8"/>
  <c r="N24" i="9" s="1"/>
  <c r="K32" i="8"/>
  <c r="K33" i="8"/>
  <c r="K27" i="8"/>
  <c r="K28" i="8"/>
  <c r="J26" i="8"/>
  <c r="M23" i="9" s="1"/>
  <c r="J31" i="8"/>
  <c r="M24" i="9" s="1"/>
  <c r="J32" i="8"/>
  <c r="J33" i="8"/>
  <c r="J27" i="8"/>
  <c r="J28" i="8"/>
  <c r="I26" i="8"/>
  <c r="L23" i="9" s="1"/>
  <c r="I27" i="8"/>
  <c r="I28" i="8"/>
  <c r="I31" i="8"/>
  <c r="L24" i="9" s="1"/>
  <c r="I32" i="8"/>
  <c r="I33" i="8"/>
  <c r="M15" i="8"/>
  <c r="P14" i="9" s="1"/>
  <c r="M20" i="8"/>
  <c r="P15" i="9" s="1"/>
  <c r="M21" i="8"/>
  <c r="M22" i="8"/>
  <c r="M16" i="8"/>
  <c r="M17" i="8"/>
  <c r="L15" i="8"/>
  <c r="O14" i="9" s="1"/>
  <c r="L20" i="8"/>
  <c r="O15" i="9" s="1"/>
  <c r="L21" i="8"/>
  <c r="L22" i="8"/>
  <c r="L16" i="8"/>
  <c r="L17" i="8"/>
  <c r="K15" i="8"/>
  <c r="N14" i="9" s="1"/>
  <c r="K20" i="8"/>
  <c r="N15" i="9" s="1"/>
  <c r="K21" i="8"/>
  <c r="K22" i="8"/>
  <c r="K16" i="8"/>
  <c r="K17" i="8"/>
  <c r="J15" i="8"/>
  <c r="M14" i="9" s="1"/>
  <c r="J20" i="8"/>
  <c r="M15" i="9" s="1"/>
  <c r="J21" i="8"/>
  <c r="J22" i="8"/>
  <c r="J16" i="8"/>
  <c r="J17" i="8"/>
  <c r="I15" i="8"/>
  <c r="L14" i="9" s="1"/>
  <c r="I16" i="8"/>
  <c r="I17" i="8"/>
  <c r="I20" i="8"/>
  <c r="L15" i="9" s="1"/>
  <c r="I21" i="8"/>
  <c r="I22" i="8"/>
  <c r="J4" i="8"/>
  <c r="J5" i="8"/>
  <c r="J6" i="8"/>
  <c r="J9" i="8"/>
  <c r="M6" i="9" s="1"/>
  <c r="K4" i="8"/>
  <c r="N5" i="9" s="1"/>
  <c r="K9" i="8"/>
  <c r="N6" i="9" s="1"/>
  <c r="L4" i="8"/>
  <c r="O5" i="9" s="1"/>
  <c r="L9" i="8"/>
  <c r="O6" i="9" s="1"/>
  <c r="M4" i="8"/>
  <c r="P5" i="9" s="1"/>
  <c r="M9" i="8"/>
  <c r="P6" i="9" s="1"/>
  <c r="I4" i="8"/>
  <c r="L5" i="9" s="1"/>
  <c r="I9" i="8"/>
  <c r="L6" i="9" s="1"/>
  <c r="D33" i="10"/>
  <c r="E33" i="10"/>
  <c r="F33" i="10"/>
  <c r="D24" i="10"/>
  <c r="E24" i="10"/>
  <c r="F24" i="10"/>
  <c r="E16" i="10"/>
  <c r="C15" i="10"/>
  <c r="C17" i="10" s="1"/>
  <c r="C20" i="10" s="1"/>
  <c r="J20" i="10" s="1"/>
  <c r="D15" i="10"/>
  <c r="F15" i="10"/>
  <c r="D6" i="10"/>
  <c r="F6" i="10"/>
  <c r="F42" i="10" s="1"/>
  <c r="M10" i="8"/>
  <c r="M11" i="8"/>
  <c r="J10" i="8"/>
  <c r="K10" i="8"/>
  <c r="L10" i="8"/>
  <c r="J11" i="8"/>
  <c r="K11" i="8"/>
  <c r="L11" i="8"/>
  <c r="I11" i="8"/>
  <c r="I10" i="8"/>
  <c r="K5" i="8"/>
  <c r="K6" i="8"/>
  <c r="L5" i="8"/>
  <c r="M5" i="8"/>
  <c r="L6" i="8"/>
  <c r="M6" i="8"/>
  <c r="I6" i="8"/>
  <c r="I5" i="8"/>
  <c r="C16" i="10"/>
  <c r="C33" i="10"/>
  <c r="B33" i="10"/>
  <c r="C34" i="10"/>
  <c r="E34" i="10"/>
  <c r="C24" i="10"/>
  <c r="C26" i="10" s="1"/>
  <c r="C29" i="10" s="1"/>
  <c r="J29" i="10" s="1"/>
  <c r="E25" i="10"/>
  <c r="C25" i="10"/>
  <c r="B24" i="10"/>
  <c r="G24" i="10" s="1"/>
  <c r="B15" i="10"/>
  <c r="E15" i="10"/>
  <c r="C7" i="10"/>
  <c r="C6" i="10"/>
  <c r="C42" i="10" s="1"/>
  <c r="E7" i="10"/>
  <c r="E6" i="10"/>
  <c r="E42" i="10" s="1"/>
  <c r="B6" i="10"/>
  <c r="E40" i="8"/>
  <c r="E37" i="8"/>
  <c r="E33" i="8"/>
  <c r="E32" i="8"/>
  <c r="E31" i="8"/>
  <c r="E28" i="8"/>
  <c r="E27" i="8"/>
  <c r="E26" i="8"/>
  <c r="E22" i="8"/>
  <c r="E21" i="8"/>
  <c r="E20" i="8"/>
  <c r="E17" i="8"/>
  <c r="E16" i="8"/>
  <c r="E15" i="8"/>
  <c r="E11" i="8"/>
  <c r="E10" i="8"/>
  <c r="E9" i="8"/>
  <c r="E6" i="8"/>
  <c r="E5" i="8"/>
  <c r="E4" i="8"/>
  <c r="B25" i="10"/>
  <c r="B34" i="10"/>
  <c r="B7" i="10"/>
  <c r="F7" i="10"/>
  <c r="D7" i="10"/>
  <c r="B16" i="10"/>
  <c r="B17" i="10" s="1"/>
  <c r="F16" i="10"/>
  <c r="F17" i="10" s="1"/>
  <c r="D16" i="10"/>
  <c r="F25" i="10"/>
  <c r="D25" i="10"/>
  <c r="F34" i="10"/>
  <c r="D34" i="10"/>
  <c r="L32" i="9"/>
  <c r="L37" i="9" s="1"/>
  <c r="I33" i="10" s="1"/>
  <c r="K41" i="8" l="1"/>
  <c r="J18" i="8"/>
  <c r="O8" i="9"/>
  <c r="O10" i="9" s="1"/>
  <c r="L6" i="10" s="1"/>
  <c r="J38" i="8"/>
  <c r="N16" i="9"/>
  <c r="L38" i="8"/>
  <c r="N7" i="9"/>
  <c r="P7" i="9"/>
  <c r="O25" i="9"/>
  <c r="M7" i="9"/>
  <c r="O7" i="9"/>
  <c r="O9" i="9" s="1"/>
  <c r="N8" i="9"/>
  <c r="L8" i="9"/>
  <c r="L10" i="9" s="1"/>
  <c r="I6" i="10" s="1"/>
  <c r="P8" i="9"/>
  <c r="P10" i="9" s="1"/>
  <c r="M6" i="10" s="1"/>
  <c r="L7" i="9"/>
  <c r="M8" i="9"/>
  <c r="P25" i="9"/>
  <c r="J12" i="8"/>
  <c r="L29" i="8"/>
  <c r="M12" i="8"/>
  <c r="J29" i="8"/>
  <c r="N25" i="9"/>
  <c r="O17" i="9"/>
  <c r="O19" i="9" s="1"/>
  <c r="K23" i="8"/>
  <c r="P17" i="9"/>
  <c r="P19" i="9" s="1"/>
  <c r="M15" i="10" s="1"/>
  <c r="M18" i="8"/>
  <c r="M26" i="9"/>
  <c r="M28" i="9" s="1"/>
  <c r="J24" i="10" s="1"/>
  <c r="L41" i="8"/>
  <c r="M17" i="9"/>
  <c r="M19" i="9" s="1"/>
  <c r="M16" i="9"/>
  <c r="L33" i="9"/>
  <c r="L36" i="9" s="1"/>
  <c r="L38" i="9" s="1"/>
  <c r="I18" i="8"/>
  <c r="L25" i="9"/>
  <c r="P26" i="9"/>
  <c r="M7" i="8"/>
  <c r="M38" i="8"/>
  <c r="J23" i="8"/>
  <c r="K18" i="8"/>
  <c r="L12" i="8"/>
  <c r="N26" i="9"/>
  <c r="N28" i="9" s="1"/>
  <c r="K24" i="10" s="1"/>
  <c r="J41" i="8"/>
  <c r="O26" i="9"/>
  <c r="J7" i="8"/>
  <c r="P16" i="9"/>
  <c r="M25" i="9"/>
  <c r="J34" i="8"/>
  <c r="M23" i="8"/>
  <c r="N17" i="9"/>
  <c r="N18" i="9" s="1"/>
  <c r="K7" i="8"/>
  <c r="I23" i="8"/>
  <c r="L17" i="9"/>
  <c r="L19" i="9" s="1"/>
  <c r="I15" i="10" s="1"/>
  <c r="O16" i="9"/>
  <c r="L26" i="9"/>
  <c r="L27" i="9" s="1"/>
  <c r="I25" i="10" s="1"/>
  <c r="K34" i="8"/>
  <c r="L34" i="8"/>
  <c r="M41" i="8"/>
  <c r="M34" i="8"/>
  <c r="M5" i="9"/>
  <c r="I34" i="8"/>
  <c r="L18" i="8"/>
  <c r="L23" i="8"/>
  <c r="D17" i="10"/>
  <c r="D20" i="10" s="1"/>
  <c r="K20" i="10" s="1"/>
  <c r="E17" i="10"/>
  <c r="D43" i="10"/>
  <c r="C43" i="10"/>
  <c r="C44" i="10" s="1"/>
  <c r="B43" i="10"/>
  <c r="F8" i="10"/>
  <c r="F43" i="10"/>
  <c r="F44" i="10" s="1"/>
  <c r="B42" i="10"/>
  <c r="D42" i="10"/>
  <c r="E43" i="10"/>
  <c r="E44" i="10" s="1"/>
  <c r="C35" i="10"/>
  <c r="C38" i="10" s="1"/>
  <c r="J38" i="10" s="1"/>
  <c r="E26" i="10"/>
  <c r="E8" i="10"/>
  <c r="E11" i="10" s="1"/>
  <c r="L11" i="10" s="1"/>
  <c r="G6" i="10"/>
  <c r="B8" i="10"/>
  <c r="B11" i="10" s="1"/>
  <c r="I11" i="10" s="1"/>
  <c r="B35" i="10"/>
  <c r="B38" i="10" s="1"/>
  <c r="I38" i="10" s="1"/>
  <c r="D8" i="10"/>
  <c r="D11" i="10" s="1"/>
  <c r="K11" i="10" s="1"/>
  <c r="G15" i="10"/>
  <c r="D26" i="10"/>
  <c r="D29" i="10" s="1"/>
  <c r="K29" i="10" s="1"/>
  <c r="F11" i="10"/>
  <c r="M11" i="10" s="1"/>
  <c r="F26" i="10"/>
  <c r="F29" i="10" s="1"/>
  <c r="M29" i="10" s="1"/>
  <c r="G7" i="10"/>
  <c r="D35" i="10"/>
  <c r="D38" i="10" s="1"/>
  <c r="K38" i="10" s="1"/>
  <c r="G16" i="10"/>
  <c r="F35" i="10"/>
  <c r="F20" i="10"/>
  <c r="M20" i="10" s="1"/>
  <c r="E29" i="10"/>
  <c r="L29" i="10" s="1"/>
  <c r="B26" i="10"/>
  <c r="B29" i="10" s="1"/>
  <c r="I29" i="10" s="1"/>
  <c r="G34" i="10"/>
  <c r="E35" i="10"/>
  <c r="G33" i="10"/>
  <c r="B20" i="10"/>
  <c r="I20" i="10" s="1"/>
  <c r="E20" i="10"/>
  <c r="L20" i="10" s="1"/>
  <c r="G25" i="10"/>
  <c r="G26" i="10" s="1"/>
  <c r="C8" i="10"/>
  <c r="K33" i="10"/>
  <c r="P28" i="9"/>
  <c r="M24" i="10" s="1"/>
  <c r="N36" i="9"/>
  <c r="N38" i="9" s="1"/>
  <c r="P37" i="9"/>
  <c r="M33" i="10" s="1"/>
  <c r="P36" i="9"/>
  <c r="M34" i="10" s="1"/>
  <c r="M36" i="12" s="1"/>
  <c r="K29" i="8"/>
  <c r="L16" i="9"/>
  <c r="I12" i="8"/>
  <c r="I29" i="8"/>
  <c r="K12" i="8"/>
  <c r="I7" i="8"/>
  <c r="K38" i="8"/>
  <c r="L7" i="8"/>
  <c r="M29" i="8"/>
  <c r="O36" i="9"/>
  <c r="O38" i="9" s="1"/>
  <c r="O28" i="9"/>
  <c r="M36" i="9"/>
  <c r="J34" i="10" s="1"/>
  <c r="J36" i="12" s="1"/>
  <c r="J33" i="10"/>
  <c r="P9" i="9" l="1"/>
  <c r="N9" i="9"/>
  <c r="M10" i="9"/>
  <c r="J6" i="10" s="1"/>
  <c r="P27" i="9"/>
  <c r="M25" i="10" s="1"/>
  <c r="M35" i="12" s="1"/>
  <c r="L9" i="9"/>
  <c r="I7" i="10" s="1"/>
  <c r="O27" i="9"/>
  <c r="L25" i="10" s="1"/>
  <c r="L35" i="12" s="1"/>
  <c r="N10" i="9"/>
  <c r="K6" i="10" s="1"/>
  <c r="M9" i="9"/>
  <c r="N27" i="9"/>
  <c r="K25" i="10" s="1"/>
  <c r="K35" i="12" s="1"/>
  <c r="O18" i="9"/>
  <c r="L16" i="10" s="1"/>
  <c r="L34" i="12" s="1"/>
  <c r="P18" i="9"/>
  <c r="P20" i="9" s="1"/>
  <c r="L28" i="9"/>
  <c r="I24" i="10" s="1"/>
  <c r="I26" i="10" s="1"/>
  <c r="I28" i="10" s="1"/>
  <c r="I18" i="12" s="1"/>
  <c r="I22" i="12" s="1"/>
  <c r="F6" i="6" s="1"/>
  <c r="M18" i="9"/>
  <c r="J16" i="10" s="1"/>
  <c r="J34" i="12" s="1"/>
  <c r="L18" i="9"/>
  <c r="L20" i="9" s="1"/>
  <c r="M27" i="9"/>
  <c r="M29" i="9" s="1"/>
  <c r="L11" i="9"/>
  <c r="N19" i="9"/>
  <c r="K15" i="10" s="1"/>
  <c r="I34" i="10"/>
  <c r="I36" i="12" s="1"/>
  <c r="M42" i="10"/>
  <c r="G43" i="10"/>
  <c r="D44" i="10"/>
  <c r="G42" i="10"/>
  <c r="G44" i="10" s="1"/>
  <c r="B44" i="10"/>
  <c r="G17" i="10"/>
  <c r="G20" i="10" s="1"/>
  <c r="G8" i="10"/>
  <c r="G11" i="10" s="1"/>
  <c r="F38" i="10"/>
  <c r="M38" i="10" s="1"/>
  <c r="E38" i="10"/>
  <c r="L38" i="10" s="1"/>
  <c r="G29" i="10"/>
  <c r="C11" i="10"/>
  <c r="J11" i="10" s="1"/>
  <c r="G35" i="10"/>
  <c r="G38" i="10" s="1"/>
  <c r="J35" i="10"/>
  <c r="J37" i="10" s="1"/>
  <c r="J25" i="12" s="1"/>
  <c r="J29" i="12" s="1"/>
  <c r="K16" i="10"/>
  <c r="K34" i="12" s="1"/>
  <c r="Q37" i="9"/>
  <c r="K34" i="10"/>
  <c r="K36" i="12" s="1"/>
  <c r="L34" i="10"/>
  <c r="L36" i="12" s="1"/>
  <c r="O29" i="9"/>
  <c r="P38" i="9"/>
  <c r="K7" i="10"/>
  <c r="I16" i="10"/>
  <c r="I17" i="10" s="1"/>
  <c r="I19" i="10" s="1"/>
  <c r="I11" i="12" s="1"/>
  <c r="M38" i="9"/>
  <c r="L24" i="10"/>
  <c r="Q36" i="9"/>
  <c r="M35" i="10"/>
  <c r="M7" i="10"/>
  <c r="P11" i="9"/>
  <c r="M16" i="10"/>
  <c r="M34" i="12" s="1"/>
  <c r="J15" i="10"/>
  <c r="I35" i="12"/>
  <c r="M20" i="9"/>
  <c r="N33" i="10"/>
  <c r="O11" i="9"/>
  <c r="L7" i="10"/>
  <c r="L15" i="10"/>
  <c r="I33" i="12"/>
  <c r="I8" i="10"/>
  <c r="I10" i="10" s="1"/>
  <c r="I4" i="12" s="1"/>
  <c r="I8" i="12" s="1"/>
  <c r="F4" i="6" s="1"/>
  <c r="M26" i="10" l="1"/>
  <c r="M28" i="10" s="1"/>
  <c r="M18" i="12" s="1"/>
  <c r="M22" i="12" s="1"/>
  <c r="Q9" i="9"/>
  <c r="N6" i="10"/>
  <c r="P29" i="9"/>
  <c r="Q29" i="9" s="1"/>
  <c r="K42" i="10"/>
  <c r="J42" i="10"/>
  <c r="J25" i="10"/>
  <c r="J35" i="12" s="1"/>
  <c r="M11" i="9"/>
  <c r="Q28" i="9"/>
  <c r="L29" i="9"/>
  <c r="I42" i="10"/>
  <c r="Q10" i="9"/>
  <c r="N20" i="9"/>
  <c r="Q19" i="9"/>
  <c r="N29" i="9"/>
  <c r="J7" i="10"/>
  <c r="J8" i="10" s="1"/>
  <c r="J10" i="10" s="1"/>
  <c r="J4" i="12" s="1"/>
  <c r="J8" i="12" s="1"/>
  <c r="L17" i="10"/>
  <c r="L19" i="10" s="1"/>
  <c r="L11" i="12" s="1"/>
  <c r="L15" i="12" s="1"/>
  <c r="I5" i="6" s="1"/>
  <c r="O20" i="9"/>
  <c r="Q27" i="9"/>
  <c r="N11" i="9"/>
  <c r="Q11" i="9" s="1"/>
  <c r="N24" i="10"/>
  <c r="K26" i="10"/>
  <c r="K28" i="10" s="1"/>
  <c r="K18" i="12" s="1"/>
  <c r="K22" i="12" s="1"/>
  <c r="K42" i="12" s="1"/>
  <c r="Q18" i="9"/>
  <c r="L35" i="10"/>
  <c r="L37" i="10" s="1"/>
  <c r="L25" i="12" s="1"/>
  <c r="L29" i="12" s="1"/>
  <c r="I43" i="10"/>
  <c r="I35" i="10"/>
  <c r="I37" i="10" s="1"/>
  <c r="I25" i="12" s="1"/>
  <c r="I29" i="12" s="1"/>
  <c r="F7" i="6" s="1"/>
  <c r="L43" i="10"/>
  <c r="Q38" i="9"/>
  <c r="L42" i="10"/>
  <c r="K33" i="12"/>
  <c r="K37" i="12" s="1"/>
  <c r="K43" i="10"/>
  <c r="K8" i="10"/>
  <c r="K10" i="10" s="1"/>
  <c r="K4" i="12" s="1"/>
  <c r="K8" i="12" s="1"/>
  <c r="H4" i="6" s="1"/>
  <c r="M43" i="10"/>
  <c r="M44" i="10" s="1"/>
  <c r="M42" i="12"/>
  <c r="J6" i="6"/>
  <c r="L41" i="12"/>
  <c r="J43" i="12"/>
  <c r="G7" i="6"/>
  <c r="J26" i="10"/>
  <c r="J28" i="10" s="1"/>
  <c r="J18" i="12" s="1"/>
  <c r="J22" i="12" s="1"/>
  <c r="G6" i="6" s="1"/>
  <c r="M37" i="10"/>
  <c r="M25" i="12" s="1"/>
  <c r="M29" i="12" s="1"/>
  <c r="K17" i="10"/>
  <c r="K19" i="10" s="1"/>
  <c r="K11" i="12" s="1"/>
  <c r="K15" i="12" s="1"/>
  <c r="N34" i="10"/>
  <c r="N35" i="10" s="1"/>
  <c r="K35" i="10"/>
  <c r="K37" i="10" s="1"/>
  <c r="K25" i="12" s="1"/>
  <c r="K29" i="12" s="1"/>
  <c r="L26" i="10"/>
  <c r="L28" i="10" s="1"/>
  <c r="L18" i="12" s="1"/>
  <c r="L22" i="12" s="1"/>
  <c r="I34" i="12"/>
  <c r="N34" i="12" s="1"/>
  <c r="N25" i="10"/>
  <c r="N26" i="10" s="1"/>
  <c r="N15" i="10"/>
  <c r="J17" i="10"/>
  <c r="J19" i="10" s="1"/>
  <c r="J11" i="12" s="1"/>
  <c r="J15" i="12" s="1"/>
  <c r="M8" i="10"/>
  <c r="M10" i="10" s="1"/>
  <c r="M4" i="12" s="1"/>
  <c r="M8" i="12" s="1"/>
  <c r="J4" i="6" s="1"/>
  <c r="M33" i="12"/>
  <c r="M17" i="10"/>
  <c r="M19" i="10" s="1"/>
  <c r="M11" i="12" s="1"/>
  <c r="M15" i="12" s="1"/>
  <c r="I15" i="12"/>
  <c r="F5" i="6" s="1"/>
  <c r="I40" i="12"/>
  <c r="L33" i="12"/>
  <c r="L8" i="10"/>
  <c r="L10" i="10" s="1"/>
  <c r="L4" i="12" s="1"/>
  <c r="L8" i="12" s="1"/>
  <c r="I4" i="6" s="1"/>
  <c r="I42" i="12"/>
  <c r="N35" i="12"/>
  <c r="N36" i="12"/>
  <c r="N16" i="10"/>
  <c r="Q20" i="9" l="1"/>
  <c r="H6" i="6"/>
  <c r="K44" i="10"/>
  <c r="J33" i="12"/>
  <c r="J37" i="12" s="1"/>
  <c r="N7" i="10"/>
  <c r="N8" i="10" s="1"/>
  <c r="J43" i="10"/>
  <c r="J44" i="10" s="1"/>
  <c r="K40" i="12"/>
  <c r="I43" i="12"/>
  <c r="L44" i="10"/>
  <c r="N42" i="10"/>
  <c r="I44" i="10"/>
  <c r="J42" i="12"/>
  <c r="L42" i="12"/>
  <c r="I6" i="6"/>
  <c r="K41" i="12"/>
  <c r="H5" i="6"/>
  <c r="J41" i="12"/>
  <c r="G5" i="6"/>
  <c r="M41" i="12"/>
  <c r="J5" i="6"/>
  <c r="K43" i="12"/>
  <c r="H7" i="6"/>
  <c r="L43" i="12"/>
  <c r="I7" i="6"/>
  <c r="M43" i="12"/>
  <c r="J7" i="6"/>
  <c r="G4" i="6"/>
  <c r="N37" i="10"/>
  <c r="N38" i="10" s="1"/>
  <c r="N28" i="10"/>
  <c r="I37" i="12"/>
  <c r="I41" i="12"/>
  <c r="M40" i="12"/>
  <c r="M37" i="12"/>
  <c r="N10" i="10"/>
  <c r="N11" i="10" s="1"/>
  <c r="L37" i="12"/>
  <c r="L40" i="12"/>
  <c r="N19" i="10"/>
  <c r="N17" i="10"/>
  <c r="N33" i="12" l="1"/>
  <c r="N37" i="12" s="1"/>
  <c r="J40" i="12"/>
  <c r="J44" i="12" s="1"/>
  <c r="J47" i="12" s="1"/>
  <c r="N43" i="10"/>
  <c r="N44" i="10" s="1"/>
  <c r="N43" i="12"/>
  <c r="K44" i="12"/>
  <c r="K47" i="12" s="1"/>
  <c r="N42" i="12"/>
  <c r="M44" i="12"/>
  <c r="M47" i="12" s="1"/>
  <c r="N41" i="12"/>
  <c r="L44" i="12"/>
  <c r="L47" i="12" s="1"/>
  <c r="N29" i="10"/>
  <c r="I44" i="12"/>
  <c r="I47" i="12" s="1"/>
  <c r="N40" i="12"/>
  <c r="N20" i="10"/>
  <c r="N44" i="12" l="1"/>
  <c r="N47" i="12" s="1"/>
</calcChain>
</file>

<file path=xl/sharedStrings.xml><?xml version="1.0" encoding="utf-8"?>
<sst xmlns="http://schemas.openxmlformats.org/spreadsheetml/2006/main" count="559" uniqueCount="195">
  <si>
    <t>PAYG Rates</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</si>
  <si>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</si>
  <si>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</si>
  <si>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</si>
  <si>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</si>
  <si>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</si>
  <si>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</si>
  <si>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</si>
  <si>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</si>
  <si>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</si>
  <si>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</si>
  <si>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</si>
  <si>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</si>
  <si>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</si>
  <si>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</si>
  <si>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</si>
  <si>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</si>
  <si>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</si>
  <si>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</si>
  <si>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</si>
  <si>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</si>
  <si>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</si>
  <si>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</si>
  <si>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</si>
  <si>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</si>
  <si>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</si>
  <si>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Total PAYG rate - bioresources</t>
  </si>
  <si>
    <t>Totex</t>
  </si>
  <si>
    <t>Total PAYG - %</t>
  </si>
  <si>
    <t>Pr19FMTotex_for_PAYG</t>
  </si>
  <si>
    <t>Acronym</t>
  </si>
  <si>
    <t>Reference</t>
  </si>
  <si>
    <t>Item description</t>
  </si>
  <si>
    <t>Unit</t>
  </si>
  <si>
    <t>Model</t>
  </si>
  <si>
    <t>Price Review 2019</t>
  </si>
  <si>
    <t>Latest</t>
  </si>
  <si>
    <t>TMS</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</si>
  <si>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</si>
  <si>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</si>
  <si>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</si>
  <si>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</si>
  <si>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</si>
  <si>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</si>
  <si>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</si>
  <si>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</si>
  <si>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</si>
  <si>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</si>
  <si>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</si>
  <si>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</si>
  <si>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</si>
  <si>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</si>
  <si>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</si>
  <si>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</si>
  <si>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</si>
  <si>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PR19GC0002</t>
  </si>
  <si>
    <t>WN - Grants and contributions - capital expenditure - non price control - real</t>
  </si>
  <si>
    <t>PR19GC0004</t>
  </si>
  <si>
    <t>WN - Grants and contributions - operational expenditure - non price control - real</t>
  </si>
  <si>
    <t>PR19GC0006</t>
  </si>
  <si>
    <t>WR - Grants and contributions - capital expenditure - non price control - real</t>
  </si>
  <si>
    <t>PR19GC0008</t>
  </si>
  <si>
    <t>WR - Grants and contributions - operational expenditure - non price control - real</t>
  </si>
  <si>
    <t>PR19GC0010</t>
  </si>
  <si>
    <t>WWN - Grants and contributions - capital expenditure - non price control - real</t>
  </si>
  <si>
    <t>PR19GC0012</t>
  </si>
  <si>
    <t>WWN - Grants and contributions - operational expenditure - non price control - real</t>
  </si>
  <si>
    <t>Water resources</t>
  </si>
  <si>
    <t>Water resources Net Opex</t>
  </si>
  <si>
    <t>Water resources Net Capex</t>
  </si>
  <si>
    <t>Water Network</t>
  </si>
  <si>
    <t>Water network Net Opex</t>
  </si>
  <si>
    <t>Water network Net Capex</t>
  </si>
  <si>
    <t>Wastewater Network</t>
  </si>
  <si>
    <t>Wastewater network Net Capex</t>
  </si>
  <si>
    <t>Bioresources</t>
  </si>
  <si>
    <t>Bioresources Net Opex</t>
  </si>
  <si>
    <t>Bioresources Net Capex</t>
  </si>
  <si>
    <t>Capital Expenditure (excluding Atypical expenditure) - Total gross capital expenditure - Water resources</t>
  </si>
  <si>
    <t>Water totex</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</si>
  <si>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</si>
  <si>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</si>
  <si>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</si>
  <si>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</si>
  <si>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</si>
  <si>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</si>
  <si>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</si>
  <si>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</si>
  <si>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</si>
  <si>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</si>
  <si>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</si>
  <si>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Wastewater totex</t>
  </si>
  <si>
    <t>Wastewater network operating expenditure (amount for totex CR) (post override) - WWN - real</t>
  </si>
  <si>
    <t>Total gross capital expenditure - WWN - real</t>
  </si>
  <si>
    <t>Wastewater network plus capex grants and contributions</t>
  </si>
  <si>
    <t>Wastewater network plus opex grants and contributions</t>
  </si>
  <si>
    <t>Bio resources totex</t>
  </si>
  <si>
    <t>Bio resources operating expenditure (amount for totex CR) (post override) - real</t>
  </si>
  <si>
    <t>Total gross capital expenditure - BR - real</t>
  </si>
  <si>
    <t>Bioresources capex grants and contributions</t>
  </si>
  <si>
    <t>Bioresources opex grants and contributions</t>
  </si>
  <si>
    <t>Total</t>
  </si>
  <si>
    <t>PAYG - Water Resources</t>
  </si>
  <si>
    <t>Total Opex</t>
  </si>
  <si>
    <t>Opex as a percentage of totex</t>
  </si>
  <si>
    <t>PAYG as a percentage of opex rate</t>
  </si>
  <si>
    <t>PAYG - Water Network Plus</t>
  </si>
  <si>
    <t>PAYG - Wastewater Network Plus</t>
  </si>
  <si>
    <t>PAYG - Bioresources</t>
  </si>
  <si>
    <t>2020-25</t>
  </si>
  <si>
    <t>%</t>
  </si>
  <si>
    <t>text</t>
  </si>
  <si>
    <t>Other interventions ~ water resources</t>
  </si>
  <si>
    <t>Other interventions ~ water network plus</t>
  </si>
  <si>
    <t>Other interventions ~ wastewater network plus</t>
  </si>
  <si>
    <t>Other interventions ~ bioresources</t>
  </si>
  <si>
    <t>Water network plus</t>
  </si>
  <si>
    <t>Wastewater network plus</t>
  </si>
  <si>
    <t>Total totex</t>
  </si>
  <si>
    <t>PAYG revenue</t>
  </si>
  <si>
    <t>Total PAYG revenue</t>
  </si>
  <si>
    <t>2020-2025</t>
  </si>
  <si>
    <t>Draft determination totex</t>
  </si>
  <si>
    <t>Draft determination</t>
  </si>
  <si>
    <t>C_WR40019</t>
  </si>
  <si>
    <t>C_WN40019</t>
  </si>
  <si>
    <t>C_WWN60019</t>
  </si>
  <si>
    <t>C_BR50019</t>
  </si>
  <si>
    <t>Total PAYG rate ~ bio resources</t>
  </si>
  <si>
    <t>C_DMMY60019</t>
  </si>
  <si>
    <t xml:space="preserve">Total PAYG rate ~ dummy </t>
  </si>
  <si>
    <t>PR19QA_RR002_OUT_1</t>
  </si>
  <si>
    <t>Date &amp; Time for Model PR19 RR002 Pay as you go (PAYG)</t>
  </si>
  <si>
    <t>PR19QA_RR002_OUT_2</t>
  </si>
  <si>
    <t>Name &amp; Path of Model PR19 RR002 Pay as you go (PAYG)</t>
  </si>
  <si>
    <t>PAYG - Thames tideway</t>
  </si>
  <si>
    <t>(a) Opex as percentage of totex</t>
  </si>
  <si>
    <t>(b) Total opex</t>
  </si>
  <si>
    <t>(c) Totex</t>
  </si>
  <si>
    <t>(e) PAYG as a percentage of opex rate</t>
  </si>
  <si>
    <t>(a) = (b) / (c)</t>
  </si>
  <si>
    <t>(e) = (d) / (a)</t>
  </si>
  <si>
    <t xml:space="preserve">(f) Opex as percentage of totex </t>
  </si>
  <si>
    <t>(g) Total opex</t>
  </si>
  <si>
    <t>(h) Totex</t>
  </si>
  <si>
    <t xml:space="preserve">(i) PAYG as a percentage of opex rate </t>
  </si>
  <si>
    <t xml:space="preserve">(f) = (g) / (h) </t>
  </si>
  <si>
    <t>(i) = (e)</t>
  </si>
  <si>
    <t xml:space="preserve">(j) = (f) * (i) </t>
  </si>
  <si>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</si>
  <si>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</si>
  <si>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</si>
  <si>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</si>
  <si>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</si>
  <si>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</si>
  <si>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</si>
  <si>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</si>
  <si>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</si>
  <si>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 Draft determination natural rate</t>
  </si>
  <si>
    <t>Final determination</t>
  </si>
  <si>
    <t xml:space="preserve">(j) Final determination natural rate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</si>
  <si>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</si>
  <si>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</si>
  <si>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</si>
  <si>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</si>
  <si>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t>Ofwat - FD</t>
  </si>
  <si>
    <t>Draft determination natural rate</t>
  </si>
  <si>
    <t>Final determination totex</t>
  </si>
  <si>
    <t>Run 7B: financeability assessment (WASCs)</t>
  </si>
  <si>
    <t>C_DUMMYOPEXFM_PR19FM008</t>
  </si>
  <si>
    <t>Dummy - profiled total opex</t>
  </si>
  <si>
    <t>C_DUMMYCAPEXFM_PR19FM008</t>
  </si>
  <si>
    <t>Dummy - profiled total capex</t>
  </si>
  <si>
    <t>C_DUMMYTOTEXFM_PR19FM008</t>
  </si>
  <si>
    <t>Dummy - profiled total expenditure</t>
  </si>
  <si>
    <t>TC_PR19FM008_QA1</t>
  </si>
  <si>
    <t>Cost sharing model time stamp</t>
  </si>
  <si>
    <t>TC_PR19FM008_QA2</t>
  </si>
  <si>
    <t>Cost sharing model date stamp</t>
  </si>
  <si>
    <t>Thames tideway</t>
  </si>
  <si>
    <t>PR19 Run 8: Final Determinations</t>
  </si>
  <si>
    <t>PR19GC0061</t>
  </si>
  <si>
    <t>WN - Grants and contributions net of income offset - capital expenditure - price control - real</t>
  </si>
  <si>
    <t>PR19GC0063</t>
  </si>
  <si>
    <t>WN - Grants and contributions net of income offset - operational expenditure - price control - real</t>
  </si>
  <si>
    <t>PR19GC0065</t>
  </si>
  <si>
    <t>WR - Grants and contributions net of income offset - capital expenditure - price control - real</t>
  </si>
  <si>
    <t>PR19GC0067</t>
  </si>
  <si>
    <t>WR - Grants and contributions net of income offset - operational expenditure - price control - real</t>
  </si>
  <si>
    <t>PR19GC0069</t>
  </si>
  <si>
    <t>WWN - Grants and contributions net of income offset - capital expenditure - price control - real</t>
  </si>
  <si>
    <t>PR19GC0071</t>
  </si>
  <si>
    <t>WWN - Grants and contributions net of income offset - operational expenditure - price control - real</t>
  </si>
  <si>
    <t>PAYG_OUT</t>
  </si>
  <si>
    <t>[…]12/11/2019 11:13:04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</si>
</sst>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s>
  <fonts count="35"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sz val="9"/>
      <name val="Arial"/>
      <family val="2"/>
    </font>
    <font>
      <sz val="11"/>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1"/>
      <color theme="1"/>
      <name val="Verdana"/>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14">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003892"/>
        <bgColor indexed="64"/>
      </patternFill>
    </fill>
    <fill>
      <patternFill patternType="solid">
        <fgColor theme="4" tint="0.79998168889431442"/>
        <bgColor indexed="64"/>
      </patternFill>
    </fill>
    <fill>
      <patternFill patternType="solid">
        <fgColor theme="5" tint="0.59999389629810485"/>
        <bgColor indexed="64"/>
      </patternFill>
    </fill>
  </fills>
  <borders count="44">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medium">
        <color rgb="FF857362"/>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857362"/>
      </left>
      <right style="thin">
        <color rgb="FF857362"/>
      </right>
      <top/>
      <bottom/>
      <diagonal/>
    </border>
    <border>
      <left/>
      <right style="thin">
        <color rgb="FF857362"/>
      </right>
      <top/>
      <bottom/>
      <diagonal/>
    </border>
    <border>
      <left style="medium">
        <color rgb="FF857362"/>
      </left>
      <right/>
      <top/>
      <bottom style="thin">
        <color rgb="FF8573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5" borderId="0" applyBorder="0"/>
    <xf numFmtId="0" fontId="9" fillId="9" borderId="10">
      <alignment horizontal="right" vertical="center" wrapText="1"/>
    </xf>
    <xf numFmtId="0" fontId="10" fillId="0" borderId="0"/>
    <xf numFmtId="0" fontId="10" fillId="0" borderId="0"/>
    <xf numFmtId="0" fontId="1" fillId="0" borderId="0"/>
    <xf numFmtId="165" fontId="10" fillId="0" borderId="0" applyFont="0" applyFill="0" applyBorder="0" applyProtection="0">
      <alignment vertical="top"/>
    </xf>
    <xf numFmtId="0" fontId="1" fillId="0" borderId="0"/>
    <xf numFmtId="0" fontId="1" fillId="0" borderId="0"/>
    <xf numFmtId="0" fontId="1" fillId="0" borderId="0"/>
    <xf numFmtId="0" fontId="30" fillId="0" borderId="0"/>
  </cellStyleXfs>
  <cellXfs count="142">
    <xf numFmtId="0" fontId="0" fillId="0" borderId="0" xfId="0"/>
    <xf numFmtId="0" fontId="0" fillId="3" borderId="0" xfId="0" applyFill="1" applyAlignment="1">
      <alignment vertical="top"/>
    </xf>
    <xf numFmtId="10" fontId="7" fillId="6" borderId="8" xfId="3" applyNumberFormat="1" applyFont="1" applyFill="1" applyBorder="1" applyAlignment="1" applyProtection="1">
      <alignment vertical="center"/>
      <protection locked="0"/>
    </xf>
    <xf numFmtId="10" fontId="7" fillId="6" borderId="9" xfId="3" applyNumberFormat="1" applyFont="1" applyFill="1" applyBorder="1" applyAlignment="1" applyProtection="1">
      <alignment vertical="center"/>
      <protection locked="0"/>
    </xf>
    <xf numFmtId="10" fontId="7" fillId="6" borderId="10" xfId="3" applyNumberFormat="1" applyFont="1" applyFill="1" applyBorder="1" applyAlignment="1" applyProtection="1">
      <alignment vertical="center"/>
      <protection locked="0"/>
    </xf>
    <xf numFmtId="10" fontId="7" fillId="6" borderId="11" xfId="3" applyNumberFormat="1" applyFont="1" applyFill="1" applyBorder="1" applyAlignment="1" applyProtection="1">
      <alignment vertical="center"/>
      <protection locked="0"/>
    </xf>
    <xf numFmtId="10" fontId="7" fillId="8" borderId="12" xfId="3" applyNumberFormat="1" applyFont="1" applyFill="1" applyBorder="1" applyAlignment="1">
      <alignment vertical="center"/>
    </xf>
    <xf numFmtId="10" fontId="7" fillId="8" borderId="13" xfId="3" applyNumberFormat="1" applyFont="1" applyFill="1" applyBorder="1" applyAlignment="1">
      <alignment vertical="center"/>
    </xf>
    <xf numFmtId="10" fontId="7" fillId="8" borderId="14" xfId="3" applyNumberFormat="1" applyFont="1" applyFill="1" applyBorder="1" applyAlignment="1">
      <alignment vertical="center"/>
    </xf>
    <xf numFmtId="10" fontId="12" fillId="10" borderId="8" xfId="4" applyNumberFormat="1" applyFont="1" applyFill="1" applyBorder="1" applyAlignment="1" applyProtection="1">
      <alignment vertical="center"/>
      <protection locked="0"/>
    </xf>
    <xf numFmtId="10" fontId="12" fillId="10" borderId="9" xfId="4" applyNumberFormat="1" applyFont="1" applyFill="1" applyBorder="1" applyAlignment="1" applyProtection="1">
      <alignment vertical="center"/>
      <protection locked="0"/>
    </xf>
    <xf numFmtId="10" fontId="12" fillId="10" borderId="10" xfId="4" applyNumberFormat="1" applyFont="1" applyFill="1" applyBorder="1" applyAlignment="1" applyProtection="1">
      <alignment vertical="center"/>
      <protection locked="0"/>
    </xf>
    <xf numFmtId="10" fontId="12" fillId="10" borderId="11" xfId="4" applyNumberFormat="1" applyFont="1" applyFill="1" applyBorder="1" applyAlignment="1" applyProtection="1">
      <alignment vertical="center"/>
      <protection locked="0"/>
    </xf>
    <xf numFmtId="0" fontId="14" fillId="0" borderId="0" xfId="0" applyFont="1"/>
    <xf numFmtId="0" fontId="3" fillId="2" borderId="0" xfId="3" applyFont="1" applyFill="1" applyAlignment="1">
      <alignment vertical="center"/>
    </xf>
    <xf numFmtId="0" fontId="4" fillId="3" borderId="0" xfId="3" applyFont="1" applyFill="1" applyAlignment="1">
      <alignment vertical="center"/>
    </xf>
    <xf numFmtId="164" fontId="4" fillId="3" borderId="0" xfId="1" applyNumberFormat="1" applyFont="1" applyFill="1" applyAlignment="1">
      <alignment vertical="center"/>
    </xf>
    <xf numFmtId="0" fontId="5" fillId="4" borderId="4" xfId="3" applyFont="1" applyFill="1" applyBorder="1" applyAlignment="1">
      <alignment horizontal="left" vertical="center"/>
    </xf>
    <xf numFmtId="164" fontId="5" fillId="4" borderId="1"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2" fontId="4" fillId="3" borderId="0" xfId="3" applyNumberFormat="1" applyFont="1" applyFill="1" applyAlignment="1">
      <alignment vertical="center"/>
    </xf>
    <xf numFmtId="0" fontId="7" fillId="0" borderId="5" xfId="3" applyFont="1" applyBorder="1" applyAlignment="1">
      <alignment horizontal="left" vertical="center"/>
    </xf>
    <xf numFmtId="0" fontId="7" fillId="0" borderId="12" xfId="3" applyFont="1" applyBorder="1" applyAlignment="1">
      <alignment horizontal="left" vertical="center"/>
    </xf>
    <xf numFmtId="10" fontId="15" fillId="8" borderId="12" xfId="3" applyNumberFormat="1" applyFont="1" applyFill="1" applyBorder="1" applyAlignment="1">
      <alignment vertical="center"/>
    </xf>
    <xf numFmtId="10" fontId="15" fillId="8" borderId="13" xfId="3" applyNumberFormat="1" applyFont="1" applyFill="1" applyBorder="1" applyAlignment="1">
      <alignment vertical="center"/>
    </xf>
    <xf numFmtId="10" fontId="15" fillId="8" borderId="14" xfId="3" applyNumberFormat="1" applyFont="1" applyFill="1" applyBorder="1" applyAlignment="1">
      <alignment vertical="center"/>
    </xf>
    <xf numFmtId="0" fontId="4" fillId="3" borderId="0" xfId="3" applyFont="1" applyFill="1" applyAlignment="1">
      <alignment horizontal="left" vertical="center"/>
    </xf>
    <xf numFmtId="164" fontId="0" fillId="0" borderId="0" xfId="1" applyNumberFormat="1" applyFont="1"/>
    <xf numFmtId="0" fontId="11" fillId="4" borderId="4" xfId="3" applyFont="1" applyFill="1" applyBorder="1" applyAlignment="1">
      <alignment horizontal="left" vertical="center"/>
    </xf>
    <xf numFmtId="0" fontId="5" fillId="4" borderId="3" xfId="3" applyFont="1" applyFill="1" applyBorder="1" applyAlignment="1">
      <alignment vertical="center"/>
    </xf>
    <xf numFmtId="0" fontId="8" fillId="0" borderId="5" xfId="3" applyFont="1" applyBorder="1" applyAlignment="1">
      <alignment vertical="center"/>
    </xf>
    <xf numFmtId="164" fontId="7" fillId="6" borderId="17" xfId="1" applyNumberFormat="1" applyFont="1" applyFill="1" applyBorder="1" applyAlignment="1" applyProtection="1">
      <alignment vertical="center"/>
      <protection locked="0"/>
    </xf>
    <xf numFmtId="164" fontId="7" fillId="6" borderId="7" xfId="1" applyNumberFormat="1" applyFont="1" applyFill="1" applyBorder="1" applyAlignment="1" applyProtection="1">
      <alignment vertical="center"/>
      <protection locked="0"/>
    </xf>
    <xf numFmtId="0" fontId="16" fillId="3" borderId="0" xfId="0" applyFont="1" applyFill="1" applyAlignment="1">
      <alignment vertical="top"/>
    </xf>
    <xf numFmtId="0" fontId="17" fillId="3" borderId="0" xfId="0" applyFont="1" applyFill="1" applyAlignment="1">
      <alignment vertical="top"/>
    </xf>
    <xf numFmtId="0" fontId="8" fillId="0" borderId="15" xfId="3" applyFont="1" applyBorder="1" applyAlignment="1">
      <alignment vertical="center"/>
    </xf>
    <xf numFmtId="10" fontId="7" fillId="8" borderId="18" xfId="2" applyNumberFormat="1" applyFont="1" applyFill="1" applyBorder="1" applyAlignment="1">
      <alignment vertical="center"/>
    </xf>
    <xf numFmtId="10" fontId="7" fillId="8" borderId="14" xfId="2" applyNumberFormat="1" applyFont="1" applyFill="1" applyBorder="1" applyAlignment="1">
      <alignment vertical="center"/>
    </xf>
    <xf numFmtId="0" fontId="18" fillId="0" borderId="0" xfId="3" applyFont="1" applyAlignment="1">
      <alignment vertical="center"/>
    </xf>
    <xf numFmtId="10" fontId="19" fillId="3" borderId="0" xfId="2" applyNumberFormat="1" applyFont="1" applyFill="1" applyAlignment="1">
      <alignment vertical="center"/>
    </xf>
    <xf numFmtId="0" fontId="20" fillId="0" borderId="8" xfId="3" applyFont="1" applyBorder="1" applyAlignment="1">
      <alignment vertical="center"/>
    </xf>
    <xf numFmtId="10" fontId="21" fillId="3" borderId="6" xfId="2" applyNumberFormat="1" applyFont="1" applyFill="1" applyBorder="1" applyAlignment="1">
      <alignment vertical="center"/>
    </xf>
    <xf numFmtId="10" fontId="21" fillId="3" borderId="7" xfId="2" applyNumberFormat="1" applyFont="1" applyFill="1" applyBorder="1" applyAlignment="1">
      <alignment vertical="center"/>
    </xf>
    <xf numFmtId="10" fontId="22" fillId="3" borderId="6" xfId="2" applyNumberFormat="1" applyFont="1" applyFill="1" applyBorder="1" applyAlignment="1">
      <alignment vertical="center"/>
    </xf>
    <xf numFmtId="10" fontId="22" fillId="3" borderId="7" xfId="2" applyNumberFormat="1" applyFont="1" applyFill="1" applyBorder="1" applyAlignment="1">
      <alignment vertical="center"/>
    </xf>
    <xf numFmtId="0" fontId="20" fillId="0" borderId="12" xfId="3" applyFont="1" applyBorder="1" applyAlignment="1">
      <alignment vertical="center"/>
    </xf>
    <xf numFmtId="10" fontId="23" fillId="3" borderId="13" xfId="2" applyNumberFormat="1" applyFont="1" applyFill="1" applyBorder="1" applyAlignment="1">
      <alignment vertical="center"/>
    </xf>
    <xf numFmtId="10" fontId="23" fillId="3" borderId="14" xfId="2" applyNumberFormat="1" applyFont="1" applyFill="1" applyBorder="1" applyAlignment="1">
      <alignment vertical="center"/>
    </xf>
    <xf numFmtId="10" fontId="21" fillId="3" borderId="13" xfId="2" applyNumberFormat="1" applyFont="1" applyFill="1" applyBorder="1" applyAlignment="1">
      <alignment vertical="center"/>
    </xf>
    <xf numFmtId="10" fontId="21" fillId="3" borderId="14" xfId="2" applyNumberFormat="1" applyFont="1" applyFill="1" applyBorder="1" applyAlignment="1">
      <alignment vertical="center"/>
    </xf>
    <xf numFmtId="10" fontId="23" fillId="3" borderId="0" xfId="2" applyNumberFormat="1" applyFont="1" applyFill="1" applyBorder="1" applyAlignment="1">
      <alignment vertical="center"/>
    </xf>
    <xf numFmtId="9" fontId="19" fillId="3" borderId="0" xfId="2" applyFont="1" applyFill="1" applyAlignment="1">
      <alignment vertical="center"/>
    </xf>
    <xf numFmtId="0" fontId="8" fillId="3" borderId="0" xfId="3" applyFont="1" applyFill="1" applyAlignment="1">
      <alignment vertical="center"/>
    </xf>
    <xf numFmtId="0" fontId="2" fillId="0" borderId="0" xfId="0" applyFont="1"/>
    <xf numFmtId="1" fontId="9" fillId="0" borderId="19" xfId="0" applyNumberFormat="1" applyFont="1" applyBorder="1" applyAlignment="1">
      <alignment horizontal="center" vertical="top"/>
    </xf>
    <xf numFmtId="0" fontId="9" fillId="0" borderId="0" xfId="0" applyFont="1" applyAlignment="1">
      <alignment horizontal="center"/>
    </xf>
    <xf numFmtId="0" fontId="24" fillId="0" borderId="0" xfId="7" applyFont="1" applyAlignment="1" applyProtection="1"/>
    <xf numFmtId="0" fontId="24" fillId="11" borderId="0" xfId="7" applyFont="1" applyFill="1" applyAlignment="1"/>
    <xf numFmtId="0" fontId="9" fillId="0" borderId="19" xfId="0" applyFont="1" applyBorder="1" applyAlignment="1">
      <alignment horizontal="center"/>
    </xf>
    <xf numFmtId="0" fontId="25" fillId="0" borderId="0" xfId="0" applyFont="1" applyAlignment="1">
      <alignment vertical="top"/>
    </xf>
    <xf numFmtId="0" fontId="25" fillId="11" borderId="0" xfId="7" applyFont="1" applyFill="1" applyAlignment="1"/>
    <xf numFmtId="0" fontId="24" fillId="0" borderId="0" xfId="7" applyFont="1" applyAlignment="1"/>
    <xf numFmtId="0" fontId="10" fillId="0" borderId="0" xfId="7" applyAlignment="1"/>
    <xf numFmtId="0" fontId="9" fillId="0" borderId="0" xfId="0" applyFont="1" applyBorder="1" applyAlignment="1">
      <alignment horizontal="center"/>
    </xf>
    <xf numFmtId="0" fontId="9" fillId="0" borderId="0" xfId="7" applyFont="1" applyAlignment="1" applyProtection="1"/>
    <xf numFmtId="0" fontId="9" fillId="11" borderId="0" xfId="7" applyFont="1" applyFill="1" applyAlignment="1"/>
    <xf numFmtId="166" fontId="26" fillId="0" borderId="0" xfId="10" applyNumberFormat="1" applyFont="1">
      <alignment vertical="top"/>
    </xf>
    <xf numFmtId="0" fontId="26" fillId="0" borderId="0" xfId="7" applyFont="1" applyAlignment="1"/>
    <xf numFmtId="0" fontId="26" fillId="11" borderId="0" xfId="7" applyFont="1" applyFill="1" applyAlignment="1"/>
    <xf numFmtId="166" fontId="26" fillId="0" borderId="0" xfId="10" applyNumberFormat="1" applyFont="1" applyAlignment="1">
      <alignment horizontal="center" vertical="top"/>
    </xf>
    <xf numFmtId="167" fontId="10" fillId="0" borderId="0" xfId="0" applyNumberFormat="1" applyFont="1" applyAlignment="1">
      <alignment vertical="top"/>
    </xf>
    <xf numFmtId="166" fontId="26" fillId="7" borderId="0" xfId="10" applyNumberFormat="1" applyFont="1" applyFill="1">
      <alignment vertical="top"/>
    </xf>
    <xf numFmtId="166" fontId="10" fillId="0" borderId="0" xfId="10" applyNumberFormat="1" applyFont="1">
      <alignment vertical="top"/>
    </xf>
    <xf numFmtId="166" fontId="10" fillId="0" borderId="0" xfId="10" applyNumberFormat="1" applyFont="1" applyAlignment="1">
      <alignment horizontal="center" vertical="top"/>
    </xf>
    <xf numFmtId="166" fontId="25" fillId="0" borderId="0" xfId="10" applyNumberFormat="1" applyFont="1">
      <alignment vertical="top"/>
    </xf>
    <xf numFmtId="166" fontId="25" fillId="0" borderId="0" xfId="10" applyNumberFormat="1" applyFont="1" applyAlignment="1">
      <alignment horizontal="center" vertical="top"/>
    </xf>
    <xf numFmtId="166" fontId="27" fillId="0" borderId="0" xfId="10" applyNumberFormat="1" applyFont="1">
      <alignment vertical="top"/>
    </xf>
    <xf numFmtId="0" fontId="10" fillId="0" borderId="0" xfId="7" applyAlignment="1" applyProtection="1"/>
    <xf numFmtId="0" fontId="10" fillId="0" borderId="0" xfId="0" applyFont="1" applyAlignment="1">
      <alignment vertical="top"/>
    </xf>
    <xf numFmtId="0" fontId="10" fillId="0" borderId="0" xfId="11" applyFont="1" applyFill="1" applyBorder="1" applyAlignment="1">
      <alignment vertical="top"/>
    </xf>
    <xf numFmtId="0" fontId="28" fillId="0" borderId="0" xfId="0" applyFont="1"/>
    <xf numFmtId="168" fontId="0" fillId="0" borderId="0" xfId="0" applyNumberFormat="1"/>
    <xf numFmtId="169" fontId="0" fillId="0" borderId="0" xfId="0" applyNumberFormat="1"/>
    <xf numFmtId="1" fontId="9" fillId="0" borderId="0" xfId="0" applyNumberFormat="1" applyFont="1" applyBorder="1" applyAlignment="1">
      <alignment horizontal="center" vertical="top"/>
    </xf>
    <xf numFmtId="166" fontId="10" fillId="0" borderId="20" xfId="10" applyNumberFormat="1" applyFont="1" applyBorder="1">
      <alignment vertical="top"/>
    </xf>
    <xf numFmtId="166" fontId="10" fillId="0" borderId="21" xfId="10" applyNumberFormat="1" applyFont="1" applyBorder="1">
      <alignment vertical="top"/>
    </xf>
    <xf numFmtId="166" fontId="10" fillId="0" borderId="22" xfId="10" applyNumberFormat="1" applyFont="1" applyBorder="1">
      <alignment vertical="top"/>
    </xf>
    <xf numFmtId="0" fontId="7" fillId="0" borderId="23" xfId="3" applyFont="1" applyBorder="1" applyAlignment="1">
      <alignment horizontal="left" vertical="center"/>
    </xf>
    <xf numFmtId="10" fontId="7" fillId="6" borderId="23" xfId="3" applyNumberFormat="1" applyFont="1" applyFill="1" applyBorder="1" applyAlignment="1" applyProtection="1">
      <alignment vertical="center"/>
      <protection locked="0"/>
    </xf>
    <xf numFmtId="10" fontId="7" fillId="6" borderId="24" xfId="3" applyNumberFormat="1" applyFont="1" applyFill="1" applyBorder="1" applyAlignment="1" applyProtection="1">
      <alignment vertical="center"/>
      <protection locked="0"/>
    </xf>
    <xf numFmtId="10" fontId="7" fillId="6" borderId="0" xfId="3" applyNumberFormat="1" applyFont="1" applyFill="1" applyBorder="1" applyAlignment="1" applyProtection="1">
      <alignment vertical="center"/>
      <protection locked="0"/>
    </xf>
    <xf numFmtId="0" fontId="7" fillId="0" borderId="25" xfId="3" applyFont="1" applyBorder="1" applyAlignment="1">
      <alignment horizontal="left" vertical="center"/>
    </xf>
    <xf numFmtId="0" fontId="7" fillId="0" borderId="16" xfId="3" applyFont="1" applyBorder="1" applyAlignment="1">
      <alignment horizontal="left" vertical="center"/>
    </xf>
    <xf numFmtId="43" fontId="12" fillId="10" borderId="26" xfId="1" applyFont="1" applyFill="1" applyBorder="1" applyAlignment="1" applyProtection="1">
      <alignment horizontal="center" vertical="center"/>
      <protection locked="0"/>
    </xf>
    <xf numFmtId="43" fontId="12" fillId="10" borderId="27" xfId="1" applyFont="1" applyFill="1" applyBorder="1" applyAlignment="1" applyProtection="1">
      <alignment horizontal="center" vertical="center"/>
      <protection locked="0"/>
    </xf>
    <xf numFmtId="43" fontId="12" fillId="10" borderId="28" xfId="1" applyFont="1" applyFill="1" applyBorder="1" applyAlignment="1" applyProtection="1">
      <alignment horizontal="center" vertical="center"/>
      <protection locked="0"/>
    </xf>
    <xf numFmtId="43" fontId="12" fillId="12" borderId="29" xfId="1" applyFont="1" applyFill="1" applyBorder="1" applyAlignment="1" applyProtection="1">
      <alignment horizontal="center" vertical="center"/>
      <protection locked="0"/>
    </xf>
    <xf numFmtId="43" fontId="12" fillId="10" borderId="30" xfId="1" applyFont="1" applyFill="1" applyBorder="1" applyAlignment="1" applyProtection="1">
      <alignment horizontal="center" vertical="center"/>
      <protection locked="0"/>
    </xf>
    <xf numFmtId="43" fontId="12" fillId="10" borderId="19" xfId="1" applyFont="1" applyFill="1" applyBorder="1" applyAlignment="1" applyProtection="1">
      <alignment horizontal="center" vertical="center"/>
      <protection locked="0"/>
    </xf>
    <xf numFmtId="43" fontId="12" fillId="10" borderId="31" xfId="1" applyFont="1" applyFill="1" applyBorder="1" applyAlignment="1" applyProtection="1">
      <alignment horizontal="center" vertical="center"/>
      <protection locked="0"/>
    </xf>
    <xf numFmtId="43" fontId="12" fillId="12" borderId="32" xfId="1" applyFont="1" applyFill="1" applyBorder="1" applyAlignment="1" applyProtection="1">
      <alignment horizontal="center" vertical="center"/>
      <protection locked="0"/>
    </xf>
    <xf numFmtId="43" fontId="12" fillId="10" borderId="33" xfId="1" applyFont="1" applyFill="1" applyBorder="1" applyAlignment="1" applyProtection="1">
      <alignment horizontal="center" vertical="center"/>
      <protection locked="0"/>
    </xf>
    <xf numFmtId="43" fontId="12" fillId="10" borderId="34" xfId="1" applyFont="1" applyFill="1" applyBorder="1" applyAlignment="1" applyProtection="1">
      <alignment horizontal="center" vertical="center"/>
      <protection locked="0"/>
    </xf>
    <xf numFmtId="43" fontId="12" fillId="10" borderId="35" xfId="1" applyFont="1" applyFill="1" applyBorder="1" applyAlignment="1" applyProtection="1">
      <alignment horizontal="center" vertical="center"/>
      <protection locked="0"/>
    </xf>
    <xf numFmtId="43" fontId="12" fillId="12" borderId="36" xfId="1" applyFont="1" applyFill="1" applyBorder="1" applyAlignment="1" applyProtection="1">
      <alignment horizontal="center" vertical="center"/>
      <protection locked="0"/>
    </xf>
    <xf numFmtId="164" fontId="0" fillId="0" borderId="0" xfId="1" applyNumberFormat="1" applyFont="1" applyAlignment="1">
      <alignment horizontal="center"/>
    </xf>
    <xf numFmtId="0" fontId="0" fillId="0" borderId="0" xfId="0" applyAlignment="1">
      <alignment horizontal="center"/>
    </xf>
    <xf numFmtId="10" fontId="6" fillId="13" borderId="41" xfId="2" applyNumberFormat="1" applyFont="1" applyFill="1" applyBorder="1" applyAlignment="1">
      <alignment horizontal="center"/>
    </xf>
    <xf numFmtId="10" fontId="6" fillId="13" borderId="42" xfId="2" applyNumberFormat="1" applyFont="1" applyFill="1" applyBorder="1" applyAlignment="1">
      <alignment horizontal="center"/>
    </xf>
    <xf numFmtId="10" fontId="6" fillId="13" borderId="40" xfId="2" applyNumberFormat="1" applyFont="1" applyFill="1" applyBorder="1" applyAlignment="1">
      <alignment horizontal="center"/>
    </xf>
    <xf numFmtId="10" fontId="6" fillId="13" borderId="43" xfId="2" applyNumberFormat="1" applyFont="1" applyFill="1" applyBorder="1" applyAlignment="1">
      <alignment horizontal="center"/>
    </xf>
    <xf numFmtId="164" fontId="29" fillId="4" borderId="2" xfId="1" applyNumberFormat="1" applyFont="1" applyFill="1" applyBorder="1" applyAlignment="1">
      <alignment horizontal="left" vertical="center"/>
    </xf>
    <xf numFmtId="0" fontId="13" fillId="0" borderId="0" xfId="11" applyFont="1" applyFill="1" applyBorder="1" applyAlignment="1">
      <alignment vertical="top"/>
    </xf>
    <xf numFmtId="0" fontId="13" fillId="0" borderId="0" xfId="11" applyFont="1" applyFill="1" applyBorder="1" applyAlignment="1">
      <alignment vertical="top" wrapText="1"/>
    </xf>
    <xf numFmtId="0" fontId="9" fillId="0" borderId="0" xfId="11" applyFont="1" applyFill="1" applyBorder="1" applyAlignment="1">
      <alignment vertical="top"/>
    </xf>
    <xf numFmtId="0" fontId="9" fillId="0" borderId="0" xfId="0" applyFont="1"/>
    <xf numFmtId="0" fontId="4" fillId="0" borderId="0" xfId="0" applyFont="1"/>
    <xf numFmtId="0" fontId="10" fillId="0" borderId="0" xfId="7" applyFont="1" applyFill="1" applyAlignment="1">
      <alignment vertical="top"/>
    </xf>
    <xf numFmtId="166" fontId="10" fillId="0" borderId="0" xfId="10" applyNumberFormat="1" applyFill="1">
      <alignment vertical="top"/>
    </xf>
    <xf numFmtId="14" fontId="0" fillId="0" borderId="0" xfId="0" applyNumberFormat="1" applyAlignment="1">
      <alignment vertical="top"/>
    </xf>
    <xf numFmtId="0" fontId="31" fillId="0" borderId="0" xfId="0" applyFont="1" applyAlignment="1">
      <alignment horizontal="left" vertical="center" indent="4"/>
    </xf>
    <xf numFmtId="0" fontId="33" fillId="0" borderId="0" xfId="0" applyFont="1" applyAlignment="1">
      <alignment horizontal="left" vertical="center" indent="4"/>
    </xf>
    <xf numFmtId="0" fontId="31" fillId="0" borderId="0" xfId="0" applyFont="1" applyAlignment="1">
      <alignment vertical="center"/>
    </xf>
    <xf numFmtId="0" fontId="31" fillId="7" borderId="0" xfId="0" applyFont="1" applyFill="1" applyAlignment="1">
      <alignment vertical="center"/>
    </xf>
    <xf numFmtId="0" fontId="0" fillId="7" borderId="0" xfId="0" applyFill="1"/>
    <xf numFmtId="0" fontId="31" fillId="0" borderId="0" xfId="0" applyFont="1" applyAlignment="1">
      <alignment horizontal="left" vertical="top"/>
    </xf>
    <xf numFmtId="0" fontId="31" fillId="7" borderId="0" xfId="0" applyFont="1" applyFill="1" applyAlignment="1">
      <alignment horizontal="left" vertical="top"/>
    </xf>
    <xf numFmtId="0" fontId="34" fillId="0" borderId="0" xfId="0" applyFont="1" applyAlignment="1">
      <alignment horizontal="left" vertical="center" indent="8"/>
    </xf>
    <xf numFmtId="10" fontId="9" fillId="0" borderId="0" xfId="0" applyNumberFormat="1" applyFont="1"/>
    <xf numFmtId="10" fontId="0" fillId="0" borderId="0" xfId="0" applyNumberFormat="1"/>
    <xf numFmtId="0" fontId="9" fillId="0" borderId="0" xfId="0" applyFont="1" applyFill="1"/>
    <xf numFmtId="169" fontId="9" fillId="0" borderId="0" xfId="0" applyNumberFormat="1" applyFont="1" applyFill="1"/>
    <xf numFmtId="14" fontId="0" fillId="0" borderId="0" xfId="0" applyNumberFormat="1" applyFill="1" applyAlignment="1">
      <alignment vertical="top"/>
    </xf>
    <xf numFmtId="166" fontId="10" fillId="0" borderId="0" xfId="10" applyNumberFormat="1" applyFont="1" applyBorder="1">
      <alignment vertical="top"/>
    </xf>
    <xf numFmtId="43" fontId="0" fillId="0" borderId="0" xfId="0" applyNumberFormat="1"/>
    <xf numFmtId="43" fontId="6" fillId="12" borderId="37" xfId="1" applyNumberFormat="1" applyFont="1" applyFill="1" applyBorder="1" applyAlignment="1">
      <alignment horizontal="center"/>
    </xf>
    <xf numFmtId="43" fontId="6" fillId="12" borderId="38" xfId="1" applyNumberFormat="1" applyFont="1" applyFill="1" applyBorder="1" applyAlignment="1">
      <alignment horizontal="center"/>
    </xf>
    <xf numFmtId="43" fontId="6" fillId="12" borderId="39" xfId="1" applyNumberFormat="1" applyFont="1" applyFill="1" applyBorder="1" applyAlignment="1">
      <alignment horizontal="center"/>
    </xf>
    <xf numFmtId="43" fontId="6" fillId="12" borderId="40" xfId="1" applyNumberFormat="1" applyFont="1" applyFill="1" applyBorder="1" applyAlignment="1">
      <alignment horizontal="center"/>
    </xf>
    <xf numFmtId="43" fontId="0" fillId="3" borderId="0" xfId="0" applyNumberFormat="1" applyFill="1" applyAlignment="1">
      <alignment vertical="top"/>
    </xf>
    <xf numFmtId="164" fontId="3" fillId="2" borderId="0" xfId="1" applyNumberFormat="1" applyFont="1" applyFill="1" applyAlignment="1">
      <alignment horizontal="center" vertical="center"/>
    </xf>
    <xf numFmtId="164" fontId="3" fillId="2" borderId="0" xfId="1" quotePrefix="1" applyNumberFormat="1" applyFont="1" applyFill="1" applyAlignment="1">
      <alignment horizontal="center" vertical="center"/>
    </xf>
  </cellXfs>
  <cellStyles count="15">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3 2 2" xfId="13"/>
    <cellStyle name="Normal 3 3 2" xfId="12"/>
    <cellStyle name="Normal 4 2" xfId="9"/>
    <cellStyle name="Normal 5" xfId="14"/>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15" name="Group 14">
          <a:extLst>
            <a:ext uri="{FF2B5EF4-FFF2-40B4-BE49-F238E27FC236}">
              <a16:creationId xmlns:a16="http://schemas.microsoft.com/office/drawing/2014/main" xmlns="" id="{00000000-0008-0000-0000-000004000000}"/>
            </a:ext>
          </a:extLst>
        </xdr:cNvPr>
        <xdr:cNvGrpSpPr/>
      </xdr:nvGrpSpPr>
      <xdr:grpSpPr>
        <a:xfrm>
          <a:off x="1086179" y="422275"/>
          <a:ext cx="2813544" cy="3648075"/>
          <a:chOff x="950026" y="16903"/>
          <a:chExt cx="2220686" cy="3236845"/>
        </a:xfrm>
      </xdr:grpSpPr>
      <xdr:sp macro="" textlink="">
        <xdr:nvSpPr>
          <xdr:cNvPr id="16" name="Rounded Rectangle 15">
            <a:extLst>
              <a:ext uri="{FF2B5EF4-FFF2-40B4-BE49-F238E27FC236}">
                <a16:creationId xmlns:a16="http://schemas.microsoft.com/office/drawing/2014/main" xmlns=""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17" name="Rounded Rectangle 16">
            <a:extLst>
              <a:ext uri="{FF2B5EF4-FFF2-40B4-BE49-F238E27FC236}">
                <a16:creationId xmlns:a16="http://schemas.microsoft.com/office/drawing/2014/main" xmlns=""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18" name="Rounded Rectangle 17">
            <a:extLst>
              <a:ext uri="{FF2B5EF4-FFF2-40B4-BE49-F238E27FC236}">
                <a16:creationId xmlns:a16="http://schemas.microsoft.com/office/drawing/2014/main" xmlns=""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19" name="Straight Arrow Connector 18">
            <a:extLst>
              <a:ext uri="{FF2B5EF4-FFF2-40B4-BE49-F238E27FC236}">
                <a16:creationId xmlns:a16="http://schemas.microsoft.com/office/drawing/2014/main" xmlns=""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xmlns="" id="{00000000-0008-0000-0000-00000B000000}"/>
              </a:ext>
            </a:extLst>
          </xdr:cNvPr>
          <xdr:cNvCxnSpPr>
            <a:stCxn id="17"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Rounded Rectangle 20">
            <a:extLst>
              <a:ext uri="{FF2B5EF4-FFF2-40B4-BE49-F238E27FC236}">
                <a16:creationId xmlns:a16="http://schemas.microsoft.com/office/drawing/2014/main" xmlns=""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22" name="Straight Arrow Connector 21">
            <a:extLst>
              <a:ext uri="{FF2B5EF4-FFF2-40B4-BE49-F238E27FC236}">
                <a16:creationId xmlns:a16="http://schemas.microsoft.com/office/drawing/2014/main" xmlns="" id="{00000000-0008-0000-0000-00000E000000}"/>
              </a:ext>
            </a:extLst>
          </xdr:cNvPr>
          <xdr:cNvCxnSpPr>
            <a:stCxn id="18" idx="2"/>
            <a:endCxn id="21"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13"/>
    </row>
    <row r="7" spans="1:1" x14ac:dyDescent="0.3">
      <c r="A7" s="13"/>
    </row>
    <row r="12" spans="1:1" x14ac:dyDescent="0.3">
      <c r="A12" s="13"/>
    </row>
    <row r="17" spans="1:2" x14ac:dyDescent="0.3">
      <c r="A17" s="13"/>
    </row>
    <row r="22" spans="1:2" x14ac:dyDescent="0.3">
      <c r="A22" s="13"/>
    </row>
    <row r="26" spans="1:2" x14ac:dyDescent="0.3">
      <c r="A26" s="13"/>
    </row>
    <row r="27" spans="1:2" ht="15.5" x14ac:dyDescent="0.3">
      <c r="A27" s="120" t="s">
        <v>154</v>
      </c>
    </row>
    <row r="28" spans="1:2" ht="15.5" x14ac:dyDescent="0.3">
      <c r="A28" s="120"/>
    </row>
    <row r="29" spans="1:2" ht="15.5" x14ac:dyDescent="0.3">
      <c r="A29" s="120" t="s">
        <v>155</v>
      </c>
    </row>
    <row r="30" spans="1:2" ht="15.5" x14ac:dyDescent="0.3">
      <c r="A30" s="120"/>
    </row>
    <row r="31" spans="1:2" ht="15.5" x14ac:dyDescent="0.3">
      <c r="A31" s="120" t="s">
        <v>156</v>
      </c>
    </row>
    <row r="32" spans="1:2" ht="15.5" x14ac:dyDescent="0.3">
      <c r="A32" s="120"/>
      <c r="B32" t="s">
        <v>157</v>
      </c>
    </row>
    <row r="33" spans="1:3" ht="15.5" x14ac:dyDescent="0.3">
      <c r="A33" s="120"/>
    </row>
    <row r="34" spans="1:3" ht="15.5" x14ac:dyDescent="0.3">
      <c r="A34" s="121" t="s">
        <v>123</v>
      </c>
    </row>
    <row r="35" spans="1:3" ht="15.5" x14ac:dyDescent="0.3">
      <c r="B35" s="122" t="s">
        <v>136</v>
      </c>
    </row>
    <row r="36" spans="1:3" ht="15.5" x14ac:dyDescent="0.3">
      <c r="B36" s="122" t="s">
        <v>137</v>
      </c>
    </row>
    <row r="37" spans="1:3" ht="15.5" x14ac:dyDescent="0.3">
      <c r="B37" s="122" t="s">
        <v>138</v>
      </c>
    </row>
    <row r="38" spans="1:3" ht="15.5" x14ac:dyDescent="0.3">
      <c r="B38" s="122" t="s">
        <v>158</v>
      </c>
    </row>
    <row r="39" spans="1:3" ht="15.5" x14ac:dyDescent="0.3">
      <c r="B39" s="122" t="s">
        <v>139</v>
      </c>
    </row>
    <row r="40" spans="1:3" ht="15.5" x14ac:dyDescent="0.3">
      <c r="A40" s="122"/>
    </row>
    <row r="41" spans="1:3" ht="15.5" x14ac:dyDescent="0.3">
      <c r="B41" s="123" t="s">
        <v>140</v>
      </c>
      <c r="C41" s="124"/>
    </row>
    <row r="42" spans="1:3" ht="15.5" x14ac:dyDescent="0.3">
      <c r="B42" s="123" t="s">
        <v>141</v>
      </c>
      <c r="C42" s="124"/>
    </row>
    <row r="43" spans="1:3" ht="15.5" x14ac:dyDescent="0.3">
      <c r="A43" s="122"/>
    </row>
    <row r="44" spans="1:3" ht="15.5" x14ac:dyDescent="0.3">
      <c r="A44" s="121" t="s">
        <v>159</v>
      </c>
    </row>
    <row r="45" spans="1:3" ht="15.5" x14ac:dyDescent="0.3">
      <c r="A45" s="121"/>
    </row>
    <row r="46" spans="1:3" ht="15.5" x14ac:dyDescent="0.3">
      <c r="B46" s="125" t="s">
        <v>142</v>
      </c>
    </row>
    <row r="47" spans="1:3" ht="15.5" x14ac:dyDescent="0.3">
      <c r="B47" s="125" t="s">
        <v>143</v>
      </c>
    </row>
    <row r="48" spans="1:3" ht="15.5" x14ac:dyDescent="0.3">
      <c r="B48" s="125" t="s">
        <v>144</v>
      </c>
    </row>
    <row r="49" spans="1:3" ht="15.5" x14ac:dyDescent="0.3">
      <c r="B49" s="125" t="s">
        <v>145</v>
      </c>
    </row>
    <row r="50" spans="1:3" ht="15.5" x14ac:dyDescent="0.3">
      <c r="B50" s="125" t="s">
        <v>160</v>
      </c>
    </row>
    <row r="51" spans="1:3" ht="15.5" x14ac:dyDescent="0.3">
      <c r="B51" s="125"/>
    </row>
    <row r="52" spans="1:3" ht="15.5" x14ac:dyDescent="0.3">
      <c r="B52" s="126" t="s">
        <v>146</v>
      </c>
      <c r="C52" s="124"/>
    </row>
    <row r="53" spans="1:3" ht="15.5" x14ac:dyDescent="0.3">
      <c r="B53" s="126" t="s">
        <v>147</v>
      </c>
      <c r="C53" s="124"/>
    </row>
    <row r="54" spans="1:3" ht="15.5" x14ac:dyDescent="0.3">
      <c r="B54" s="126" t="s">
        <v>148</v>
      </c>
      <c r="C54" s="124"/>
    </row>
    <row r="55" spans="1:3" ht="15.5" x14ac:dyDescent="0.3">
      <c r="A55" s="122"/>
    </row>
    <row r="56" spans="1:3" ht="15.5" x14ac:dyDescent="0.3">
      <c r="A56" s="120" t="s">
        <v>161</v>
      </c>
    </row>
    <row r="57" spans="1:3" ht="15.5" x14ac:dyDescent="0.3">
      <c r="A57" s="120"/>
    </row>
    <row r="58" spans="1:3" ht="15.5" x14ac:dyDescent="0.3">
      <c r="A58" s="127" t="s">
        <v>162</v>
      </c>
    </row>
    <row r="59" spans="1:3" ht="15.5" x14ac:dyDescent="0.3">
      <c r="A59" s="127" t="s">
        <v>163</v>
      </c>
    </row>
    <row r="60" spans="1:3" ht="15.5" x14ac:dyDescent="0.3">
      <c r="A60" s="127" t="s">
        <v>164</v>
      </c>
    </row>
    <row r="61" spans="1:3" ht="15.5" x14ac:dyDescent="0.3">
      <c r="A61" s="127" t="s">
        <v>149</v>
      </c>
    </row>
    <row r="62" spans="1:3" ht="15.5" x14ac:dyDescent="0.3">
      <c r="A62" s="127" t="s">
        <v>150</v>
      </c>
    </row>
    <row r="63" spans="1:3" ht="15.5" x14ac:dyDescent="0.3">
      <c r="A63" s="127"/>
    </row>
    <row r="64" spans="1:3" ht="15.5" x14ac:dyDescent="0.3">
      <c r="B64" s="122" t="s">
        <v>151</v>
      </c>
    </row>
    <row r="65" spans="2:2" ht="15.5" x14ac:dyDescent="0.3">
      <c r="B65" s="122" t="s">
        <v>152</v>
      </c>
    </row>
    <row r="66" spans="2:2" ht="15.5" x14ac:dyDescent="0.3">
      <c r="B66" s="122" t="s">
        <v>153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4" x14ac:dyDescent="0.3"/>
  <cols>
    <col min="1" max="1" width="4.58203125" customWidth="1"/>
    <col min="2" max="2" width="25.75" customWidth="1"/>
    <col min="3" max="3" width="32" customWidth="1"/>
    <col min="4" max="4" width="3.5" customWidth="1"/>
    <col min="5" max="5" width="16.25" bestFit="1" customWidth="1"/>
    <col min="6" max="10" width="13.58203125" customWidth="1"/>
    <col min="11" max="11" width="8.58203125" customWidth="1"/>
  </cols>
  <sheetData>
    <row r="1" spans="1:10" x14ac:dyDescent="0.3">
      <c r="C1" t="s">
        <v>29</v>
      </c>
    </row>
    <row r="2" spans="1:10" x14ac:dyDescent="0.3">
      <c r="A2" t="s">
        <v>30</v>
      </c>
      <c r="B2" t="s">
        <v>31</v>
      </c>
      <c r="C2" t="s">
        <v>32</v>
      </c>
      <c r="D2" t="s">
        <v>33</v>
      </c>
      <c r="E2" t="s">
        <v>34</v>
      </c>
      <c r="F2" t="s">
        <v>3</v>
      </c>
      <c r="G2" t="s">
        <v>4</v>
      </c>
      <c r="H2" t="s">
        <v>5</v>
      </c>
      <c r="I2" t="s">
        <v>6</v>
      </c>
      <c r="J2" t="s">
        <v>7</v>
      </c>
    </row>
    <row r="4" spans="1:10" x14ac:dyDescent="0.3">
      <c r="F4" t="s">
        <v>35</v>
      </c>
      <c r="G4" t="s">
        <v>35</v>
      </c>
      <c r="H4" t="s">
        <v>35</v>
      </c>
      <c r="I4" t="s">
        <v>35</v>
      </c>
      <c r="J4" t="s">
        <v>35</v>
      </c>
    </row>
    <row r="5" spans="1:10" x14ac:dyDescent="0.3">
      <c r="F5" t="s">
        <v>168</v>
      </c>
      <c r="G5" t="s">
        <v>168</v>
      </c>
      <c r="H5" t="s">
        <v>168</v>
      </c>
      <c r="I5" t="s">
        <v>168</v>
      </c>
      <c r="J5" t="s">
        <v>168</v>
      </c>
    </row>
    <row r="6" spans="1:10" x14ac:dyDescent="0.3">
      <c r="F6" t="s">
        <v>36</v>
      </c>
      <c r="G6" t="s">
        <v>36</v>
      </c>
      <c r="H6" t="s">
        <v>36</v>
      </c>
      <c r="I6" t="s">
        <v>36</v>
      </c>
      <c r="J6" t="s">
        <v>36</v>
      </c>
    </row>
    <row r="7" spans="1:10" x14ac:dyDescent="0.3">
      <c r="B7" s="130" t="s">
        <v>169</v>
      </c>
      <c r="C7" s="130" t="s">
        <v>170</v>
      </c>
      <c r="D7" s="130" t="s">
        <v>40</v>
      </c>
      <c r="E7" s="130" t="s">
        <v>35</v>
      </c>
      <c r="F7" s="131">
        <v>0.57853725268597966</v>
      </c>
      <c r="G7" s="131">
        <v>1.6876586730961165</v>
      </c>
      <c r="H7" s="131">
        <v>2.5638581379434902</v>
      </c>
      <c r="I7" s="131">
        <v>4.3047312646881783</v>
      </c>
      <c r="J7" s="131">
        <v>5.025472976433182</v>
      </c>
    </row>
    <row r="8" spans="1:10" x14ac:dyDescent="0.3">
      <c r="B8" s="130" t="s">
        <v>171</v>
      </c>
      <c r="C8" s="130" t="s">
        <v>172</v>
      </c>
      <c r="D8" s="130" t="s">
        <v>40</v>
      </c>
      <c r="E8" s="130" t="s">
        <v>35</v>
      </c>
      <c r="F8" s="131">
        <v>22.037044380157941</v>
      </c>
      <c r="G8" s="131">
        <v>32.682829533086178</v>
      </c>
      <c r="H8" s="131">
        <v>17.545460422910246</v>
      </c>
      <c r="I8" s="131">
        <v>-195.26924451019411</v>
      </c>
      <c r="J8" s="131">
        <v>-221.75948275069896</v>
      </c>
    </row>
    <row r="9" spans="1:10" x14ac:dyDescent="0.3">
      <c r="B9" s="130" t="s">
        <v>173</v>
      </c>
      <c r="C9" s="130" t="s">
        <v>174</v>
      </c>
      <c r="D9" s="130" t="s">
        <v>40</v>
      </c>
      <c r="E9" s="130" t="s">
        <v>35</v>
      </c>
      <c r="F9" s="131">
        <v>22.61558163284392</v>
      </c>
      <c r="G9" s="131">
        <v>34.370488206182294</v>
      </c>
      <c r="H9" s="131">
        <v>20.109318560853737</v>
      </c>
      <c r="I9" s="131">
        <v>-190.96451324550594</v>
      </c>
      <c r="J9" s="131">
        <v>-216.73400977426579</v>
      </c>
    </row>
    <row r="10" spans="1:10" x14ac:dyDescent="0.3">
      <c r="B10" s="130" t="s">
        <v>175</v>
      </c>
      <c r="C10" s="130" t="s">
        <v>176</v>
      </c>
      <c r="D10" s="117" t="s">
        <v>111</v>
      </c>
      <c r="E10" s="130" t="s">
        <v>35</v>
      </c>
      <c r="F10" s="132" t="s">
        <v>194</v>
      </c>
      <c r="G10" s="132" t="s">
        <v>194</v>
      </c>
      <c r="H10" s="132" t="s">
        <v>194</v>
      </c>
      <c r="I10" s="132" t="s">
        <v>194</v>
      </c>
      <c r="J10" s="132" t="s">
        <v>194</v>
      </c>
    </row>
    <row r="11" spans="1:10" x14ac:dyDescent="0.3">
      <c r="B11" s="130" t="s">
        <v>177</v>
      </c>
      <c r="C11" s="130" t="s">
        <v>178</v>
      </c>
      <c r="D11" s="117" t="s">
        <v>111</v>
      </c>
      <c r="E11" s="130" t="s">
        <v>35</v>
      </c>
      <c r="F11" s="132" t="s">
        <v>194</v>
      </c>
      <c r="G11" s="132" t="s">
        <v>194</v>
      </c>
      <c r="H11" s="132" t="s">
        <v>194</v>
      </c>
      <c r="I11" s="132" t="s">
        <v>194</v>
      </c>
      <c r="J11" s="132" t="s">
        <v>194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zoomScale="85" zoomScaleNormal="85" workbookViewId="0"/>
  </sheetViews>
  <sheetFormatPr defaultRowHeight="14" x14ac:dyDescent="0.3"/>
  <cols>
    <col min="1" max="1" width="3" customWidth="1"/>
    <col min="2" max="2" width="29.58203125" customWidth="1"/>
    <col min="3" max="3" width="2" customWidth="1"/>
    <col min="10" max="10" width="3.83203125" customWidth="1"/>
    <col min="11" max="11" width="1.75" customWidth="1"/>
    <col min="12" max="16" width="9.75" customWidth="1"/>
    <col min="18" max="18" width="3.75" customWidth="1"/>
    <col min="19" max="19" width="2.33203125" customWidth="1"/>
  </cols>
  <sheetData>
    <row r="1" spans="1:19" x14ac:dyDescent="0.3">
      <c r="D1" s="53" t="s">
        <v>122</v>
      </c>
      <c r="L1" s="53" t="s">
        <v>122</v>
      </c>
    </row>
    <row r="2" spans="1:19" x14ac:dyDescent="0.3">
      <c r="D2" s="54">
        <v>2021</v>
      </c>
      <c r="E2" s="54">
        <v>2022</v>
      </c>
      <c r="F2" s="54">
        <v>2023</v>
      </c>
      <c r="G2" s="54">
        <v>2024</v>
      </c>
      <c r="H2" s="54">
        <v>2025</v>
      </c>
      <c r="I2" s="83"/>
      <c r="L2" s="54">
        <v>2021</v>
      </c>
      <c r="M2" s="54">
        <v>2022</v>
      </c>
      <c r="N2" s="54">
        <v>2023</v>
      </c>
      <c r="O2" s="54">
        <v>2024</v>
      </c>
      <c r="P2" s="54">
        <v>2025</v>
      </c>
      <c r="Q2" s="83"/>
      <c r="R2" s="83"/>
      <c r="S2" s="55"/>
    </row>
    <row r="3" spans="1:19" x14ac:dyDescent="0.3">
      <c r="B3" s="56"/>
      <c r="C3" s="57"/>
      <c r="D3" s="58" t="s">
        <v>40</v>
      </c>
      <c r="E3" s="58" t="s">
        <v>40</v>
      </c>
      <c r="F3" s="58" t="s">
        <v>40</v>
      </c>
      <c r="G3" s="58" t="s">
        <v>40</v>
      </c>
      <c r="H3" s="58" t="s">
        <v>40</v>
      </c>
      <c r="I3" s="63"/>
      <c r="J3" s="59"/>
      <c r="K3" s="60"/>
      <c r="L3" s="58" t="s">
        <v>40</v>
      </c>
      <c r="M3" s="58" t="s">
        <v>40</v>
      </c>
      <c r="N3" s="58" t="s">
        <v>40</v>
      </c>
      <c r="O3" s="58" t="s">
        <v>40</v>
      </c>
      <c r="P3" s="58" t="s">
        <v>40</v>
      </c>
      <c r="Q3" s="63"/>
      <c r="R3" s="63"/>
      <c r="S3" s="60"/>
    </row>
    <row r="4" spans="1:19" x14ac:dyDescent="0.3">
      <c r="A4" s="56"/>
      <c r="B4" s="61" t="s">
        <v>179</v>
      </c>
      <c r="C4" s="57"/>
      <c r="D4" s="62"/>
      <c r="E4" s="62"/>
      <c r="F4" s="62"/>
      <c r="G4" s="62"/>
      <c r="H4" s="62"/>
      <c r="I4" s="62"/>
      <c r="J4" s="59"/>
      <c r="K4" s="60"/>
      <c r="L4" s="63"/>
      <c r="M4" s="63"/>
      <c r="N4" s="63"/>
      <c r="O4" s="63"/>
      <c r="P4" s="63"/>
      <c r="Q4" s="62"/>
      <c r="R4" s="62"/>
      <c r="S4" s="60"/>
    </row>
    <row r="5" spans="1:19" x14ac:dyDescent="0.3">
      <c r="A5" s="64"/>
      <c r="B5" s="62"/>
      <c r="C5" s="65"/>
      <c r="D5" s="66"/>
      <c r="E5" s="66"/>
      <c r="F5" s="66"/>
      <c r="G5" s="66"/>
      <c r="H5" s="66"/>
      <c r="I5" s="66"/>
      <c r="J5" s="67"/>
      <c r="K5" s="68"/>
      <c r="L5" s="69"/>
      <c r="M5" s="69"/>
      <c r="N5" s="69"/>
      <c r="O5" s="69"/>
      <c r="P5" s="69"/>
      <c r="Q5" s="66"/>
      <c r="R5" s="66"/>
      <c r="S5" s="68"/>
    </row>
    <row r="6" spans="1:19" ht="14.5" thickBot="1" x14ac:dyDescent="0.35">
      <c r="A6" s="64"/>
      <c r="B6" s="70"/>
      <c r="C6" s="65"/>
      <c r="D6" s="71"/>
      <c r="E6" s="71"/>
      <c r="F6" s="71"/>
      <c r="G6" s="71"/>
      <c r="H6" s="71"/>
      <c r="I6" s="71"/>
      <c r="J6" s="67"/>
      <c r="K6" s="68"/>
      <c r="L6" s="69"/>
      <c r="M6" s="69"/>
      <c r="N6" s="69"/>
      <c r="O6" s="69"/>
      <c r="P6" s="69"/>
      <c r="Q6" s="71"/>
      <c r="R6" s="66"/>
      <c r="S6" s="68"/>
    </row>
    <row r="7" spans="1:19" x14ac:dyDescent="0.3">
      <c r="A7" s="64"/>
      <c r="B7" s="70" t="s">
        <v>83</v>
      </c>
      <c r="C7" s="65"/>
      <c r="D7" s="72">
        <v>37.510000000000005</v>
      </c>
      <c r="E7" s="72">
        <v>55.11</v>
      </c>
      <c r="F7" s="72">
        <v>32.699999999999996</v>
      </c>
      <c r="G7" s="72">
        <v>-209.88</v>
      </c>
      <c r="H7" s="72">
        <v>-248.9</v>
      </c>
      <c r="I7" s="84">
        <v>-333.46000000000004</v>
      </c>
      <c r="J7" s="67"/>
      <c r="K7" s="68"/>
      <c r="L7" s="73">
        <f>'F_Inputs (2)'!F9</f>
        <v>22.61558163284392</v>
      </c>
      <c r="M7" s="73">
        <f>'F_Inputs (2)'!G9</f>
        <v>34.370488206182294</v>
      </c>
      <c r="N7" s="73">
        <f>'F_Inputs (2)'!H9</f>
        <v>20.109318560853737</v>
      </c>
      <c r="O7" s="73">
        <f>'F_Inputs (2)'!I9</f>
        <v>-190.96451324550594</v>
      </c>
      <c r="P7" s="73">
        <f>'F_Inputs (2)'!J9</f>
        <v>-216.73400977426579</v>
      </c>
      <c r="Q7" s="84">
        <f>SUM(L7:P7)</f>
        <v>-330.60313461989176</v>
      </c>
      <c r="R7" s="133"/>
      <c r="S7" s="68"/>
    </row>
    <row r="8" spans="1:19" x14ac:dyDescent="0.3">
      <c r="A8" s="64"/>
      <c r="B8" s="70" t="s">
        <v>84</v>
      </c>
      <c r="C8" s="65"/>
      <c r="D8" s="72">
        <v>4.13</v>
      </c>
      <c r="E8" s="72">
        <v>5.61</v>
      </c>
      <c r="F8" s="72">
        <v>6.12</v>
      </c>
      <c r="G8" s="72">
        <v>6.62</v>
      </c>
      <c r="H8" s="72">
        <v>7.72</v>
      </c>
      <c r="I8" s="85">
        <v>30.2</v>
      </c>
      <c r="J8" s="67"/>
      <c r="K8" s="68"/>
      <c r="L8" s="73">
        <f>'F_Inputs (2)'!F7</f>
        <v>0.57853725268597966</v>
      </c>
      <c r="M8" s="73">
        <f>'F_Inputs (2)'!G7</f>
        <v>1.6876586730961165</v>
      </c>
      <c r="N8" s="73">
        <f>'F_Inputs (2)'!H7</f>
        <v>2.5638581379434902</v>
      </c>
      <c r="O8" s="73">
        <f>'F_Inputs (2)'!I7</f>
        <v>4.3047312646881783</v>
      </c>
      <c r="P8" s="73">
        <f>'F_Inputs (2)'!J7</f>
        <v>5.025472976433182</v>
      </c>
      <c r="Q8" s="85">
        <f t="shared" ref="Q8:Q9" si="0">SUM(L8:P8)</f>
        <v>14.160258304846947</v>
      </c>
      <c r="R8" s="133"/>
      <c r="S8" s="68"/>
    </row>
    <row r="9" spans="1:19" ht="14.5" thickBot="1" x14ac:dyDescent="0.35">
      <c r="A9" s="64"/>
      <c r="B9" s="70" t="s">
        <v>85</v>
      </c>
      <c r="C9" s="65"/>
      <c r="D9" s="72">
        <v>33.380000000000003</v>
      </c>
      <c r="E9" s="72">
        <v>49.5</v>
      </c>
      <c r="F9" s="72">
        <v>26.579999999999995</v>
      </c>
      <c r="G9" s="72">
        <v>-216.5</v>
      </c>
      <c r="H9" s="72">
        <v>-256.62</v>
      </c>
      <c r="I9" s="86">
        <v>-363.66</v>
      </c>
      <c r="J9" s="67"/>
      <c r="K9" s="68"/>
      <c r="L9" s="73">
        <f>L7-L8</f>
        <v>22.037044380157941</v>
      </c>
      <c r="M9" s="73">
        <f t="shared" ref="M9:P9" si="1">M7-M8</f>
        <v>32.682829533086178</v>
      </c>
      <c r="N9" s="73">
        <f t="shared" si="1"/>
        <v>17.545460422910246</v>
      </c>
      <c r="O9" s="73">
        <f t="shared" si="1"/>
        <v>-195.26924451019411</v>
      </c>
      <c r="P9" s="73">
        <f t="shared" si="1"/>
        <v>-221.75948275069896</v>
      </c>
      <c r="Q9" s="86">
        <f t="shared" si="0"/>
        <v>-344.7633929247387</v>
      </c>
      <c r="R9" s="133"/>
      <c r="S9" s="68"/>
    </row>
    <row r="10" spans="1:19" x14ac:dyDescent="0.3">
      <c r="A10" s="64"/>
      <c r="B10" s="70"/>
      <c r="C10" s="65"/>
      <c r="D10" s="72"/>
      <c r="E10" s="72"/>
      <c r="F10" s="72"/>
      <c r="G10" s="72"/>
      <c r="H10" s="72"/>
      <c r="I10" s="72"/>
      <c r="J10" s="67"/>
      <c r="K10" s="68"/>
      <c r="Q10" s="72"/>
      <c r="R10" s="72"/>
      <c r="S10" s="6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heetViews>
  <sheetFormatPr defaultRowHeight="14" x14ac:dyDescent="0.3"/>
  <cols>
    <col min="1" max="1" width="27.58203125" bestFit="1" customWidth="1"/>
    <col min="2" max="7" width="9" style="27"/>
    <col min="8" max="8" width="3.25" customWidth="1"/>
  </cols>
  <sheetData>
    <row r="1" spans="1:14" s="1" customFormat="1" ht="20" x14ac:dyDescent="0.3">
      <c r="A1" s="14" t="s">
        <v>0</v>
      </c>
      <c r="B1" s="141" t="s">
        <v>123</v>
      </c>
      <c r="C1" s="140"/>
      <c r="D1" s="140"/>
      <c r="E1" s="140"/>
      <c r="F1" s="140"/>
      <c r="G1" s="140"/>
      <c r="I1" s="141" t="s">
        <v>159</v>
      </c>
      <c r="J1" s="140"/>
      <c r="K1" s="140"/>
      <c r="L1" s="140"/>
      <c r="M1" s="140"/>
      <c r="N1" s="140"/>
    </row>
    <row r="2" spans="1:14" s="1" customFormat="1" ht="14.5" thickBot="1" x14ac:dyDescent="0.35">
      <c r="A2" s="15"/>
      <c r="B2" s="16"/>
      <c r="C2" s="16"/>
      <c r="D2" s="16"/>
      <c r="E2" s="16"/>
      <c r="F2" s="16"/>
      <c r="G2" s="16"/>
      <c r="I2" s="16"/>
      <c r="J2" s="16"/>
      <c r="K2" s="16"/>
      <c r="L2" s="16"/>
      <c r="M2" s="16"/>
      <c r="N2" s="16"/>
    </row>
    <row r="3" spans="1:14" s="1" customFormat="1" ht="14.5" thickBot="1" x14ac:dyDescent="0.35">
      <c r="A3" s="28"/>
      <c r="B3" s="18" t="s">
        <v>3</v>
      </c>
      <c r="C3" s="18" t="s">
        <v>4</v>
      </c>
      <c r="D3" s="18" t="s">
        <v>5</v>
      </c>
      <c r="E3" s="18" t="s">
        <v>6</v>
      </c>
      <c r="F3" s="19" t="s">
        <v>7</v>
      </c>
      <c r="G3" s="19" t="s">
        <v>101</v>
      </c>
      <c r="I3" s="18" t="s">
        <v>3</v>
      </c>
      <c r="J3" s="18" t="s">
        <v>4</v>
      </c>
      <c r="K3" s="18" t="s">
        <v>5</v>
      </c>
      <c r="L3" s="18" t="s">
        <v>6</v>
      </c>
      <c r="M3" s="19" t="s">
        <v>7</v>
      </c>
      <c r="N3" s="19" t="s">
        <v>101</v>
      </c>
    </row>
    <row r="4" spans="1:14" s="1" customFormat="1" ht="14.5" thickBot="1" x14ac:dyDescent="0.35">
      <c r="A4" s="15"/>
      <c r="B4" s="16"/>
      <c r="C4" s="16"/>
      <c r="D4" s="16"/>
      <c r="E4" s="16"/>
      <c r="F4" s="16"/>
      <c r="G4" s="16"/>
      <c r="I4" s="16"/>
      <c r="J4" s="16"/>
      <c r="K4" s="16"/>
      <c r="L4" s="16"/>
      <c r="M4" s="16"/>
      <c r="N4" s="16"/>
    </row>
    <row r="5" spans="1:14" s="1" customFormat="1" ht="14.5" thickBot="1" x14ac:dyDescent="0.35">
      <c r="A5" s="29" t="s">
        <v>135</v>
      </c>
      <c r="B5" s="16"/>
      <c r="C5" s="16"/>
      <c r="D5" s="16"/>
      <c r="E5" s="16"/>
      <c r="F5" s="16"/>
      <c r="G5" s="16"/>
      <c r="I5" s="16"/>
      <c r="J5" s="16"/>
      <c r="K5" s="16"/>
      <c r="L5" s="16"/>
      <c r="M5" s="16"/>
      <c r="N5" s="16"/>
    </row>
    <row r="6" spans="1:14" s="1" customFormat="1" ht="14.5" thickBot="1" x14ac:dyDescent="0.35">
      <c r="A6" s="30" t="s">
        <v>103</v>
      </c>
      <c r="B6" s="31">
        <v>4.13</v>
      </c>
      <c r="C6" s="31">
        <v>5.61</v>
      </c>
      <c r="D6" s="31">
        <v>6.12</v>
      </c>
      <c r="E6" s="31">
        <v>6.62</v>
      </c>
      <c r="F6" s="31">
        <v>7.72</v>
      </c>
      <c r="G6" s="32">
        <v>30.2</v>
      </c>
      <c r="I6" s="31">
        <f>'TTT Final determination totex'!L8</f>
        <v>0.57853725268597966</v>
      </c>
      <c r="J6" s="31">
        <f>'TTT Final determination totex'!M8</f>
        <v>1.6876586730961165</v>
      </c>
      <c r="K6" s="31">
        <f>'TTT Final determination totex'!N8</f>
        <v>2.5638581379434902</v>
      </c>
      <c r="L6" s="31">
        <f>'TTT Final determination totex'!O8</f>
        <v>4.3047312646881783</v>
      </c>
      <c r="M6" s="31">
        <f>'TTT Final determination totex'!P8</f>
        <v>5.025472976433182</v>
      </c>
      <c r="N6" s="32">
        <f>SUM(I6:M6)</f>
        <v>14.160258304846947</v>
      </c>
    </row>
    <row r="7" spans="1:14" s="33" customFormat="1" ht="14.5" x14ac:dyDescent="0.3">
      <c r="A7" s="30" t="s">
        <v>27</v>
      </c>
      <c r="B7" s="31">
        <v>37.510000000000005</v>
      </c>
      <c r="C7" s="31">
        <v>55.11</v>
      </c>
      <c r="D7" s="31">
        <v>32.699999999999996</v>
      </c>
      <c r="E7" s="31">
        <v>-209.88</v>
      </c>
      <c r="F7" s="31">
        <v>-248.9</v>
      </c>
      <c r="G7" s="32">
        <v>-333.46000000000004</v>
      </c>
      <c r="I7" s="31">
        <f>'TTT Final determination totex'!L7</f>
        <v>22.61558163284392</v>
      </c>
      <c r="J7" s="31">
        <f>'TTT Final determination totex'!M7</f>
        <v>34.370488206182294</v>
      </c>
      <c r="K7" s="31">
        <f>'TTT Final determination totex'!N7</f>
        <v>20.109318560853737</v>
      </c>
      <c r="L7" s="31">
        <f>'TTT Final determination totex'!O7</f>
        <v>-190.96451324550594</v>
      </c>
      <c r="M7" s="31">
        <f>'TTT Final determination totex'!P7</f>
        <v>-216.73400977426579</v>
      </c>
      <c r="N7" s="32">
        <f>SUM(I7:M7)</f>
        <v>-330.60313461989176</v>
      </c>
    </row>
    <row r="8" spans="1:14" s="33" customFormat="1" ht="15" thickBot="1" x14ac:dyDescent="0.35">
      <c r="A8" s="35" t="s">
        <v>104</v>
      </c>
      <c r="B8" s="36">
        <v>0.11010397227406023</v>
      </c>
      <c r="C8" s="36">
        <v>0.10179640718562875</v>
      </c>
      <c r="D8" s="36">
        <v>0.18715596330275233</v>
      </c>
      <c r="E8" s="36">
        <v>-3.1541833428625883E-2</v>
      </c>
      <c r="F8" s="36">
        <v>-3.1016472478907191E-2</v>
      </c>
      <c r="G8" s="37">
        <v>-9.0565585077670471E-2</v>
      </c>
      <c r="I8" s="36">
        <f>I6/I7</f>
        <v>2.558135634441467E-2</v>
      </c>
      <c r="J8" s="36">
        <f t="shared" ref="J8:M8" si="0">J6/J7</f>
        <v>4.910196977628481E-2</v>
      </c>
      <c r="K8" s="36">
        <f t="shared" si="0"/>
        <v>0.12749602281076211</v>
      </c>
      <c r="L8" s="36">
        <f t="shared" si="0"/>
        <v>-2.2542048213711682E-2</v>
      </c>
      <c r="M8" s="36">
        <f t="shared" si="0"/>
        <v>-2.3187283720110863E-2</v>
      </c>
      <c r="N8" s="37">
        <f>N6/N7</f>
        <v>-4.283159117994325E-2</v>
      </c>
    </row>
    <row r="9" spans="1:14" s="33" customFormat="1" ht="15" thickBot="1" x14ac:dyDescent="0.35">
      <c r="A9" s="38"/>
      <c r="B9" s="39"/>
      <c r="C9" s="39"/>
      <c r="D9" s="39"/>
      <c r="E9" s="39"/>
      <c r="F9" s="39"/>
      <c r="G9" s="39"/>
      <c r="I9" s="39"/>
      <c r="J9" s="39"/>
      <c r="K9" s="39"/>
      <c r="L9" s="39"/>
      <c r="M9" s="39"/>
      <c r="N9" s="39"/>
    </row>
    <row r="10" spans="1:14" s="34" customFormat="1" ht="14.5" x14ac:dyDescent="0.3">
      <c r="A10" s="40" t="s">
        <v>166</v>
      </c>
      <c r="B10" s="41">
        <v>0.11010397227406021</v>
      </c>
      <c r="C10" s="41">
        <v>0.10179640718562875</v>
      </c>
      <c r="D10" s="41">
        <v>0.1871559633027523</v>
      </c>
      <c r="E10" s="41">
        <v>-3.1541833428625876E-2</v>
      </c>
      <c r="F10" s="41">
        <v>-3.1016472478907191E-2</v>
      </c>
      <c r="G10" s="42">
        <v>-9.0565585077670457E-2</v>
      </c>
      <c r="I10" s="43">
        <f>I8*I11</f>
        <v>2.5581356344414666E-2</v>
      </c>
      <c r="J10" s="43">
        <f t="shared" ref="J10:M10" si="1">J8*J11</f>
        <v>4.910196977628481E-2</v>
      </c>
      <c r="K10" s="43">
        <f t="shared" si="1"/>
        <v>0.12749602281076208</v>
      </c>
      <c r="L10" s="43">
        <f t="shared" si="1"/>
        <v>-2.2542048213711679E-2</v>
      </c>
      <c r="M10" s="44">
        <f t="shared" si="1"/>
        <v>-2.3187283720110863E-2</v>
      </c>
      <c r="N10" s="44">
        <f>SUMPRODUCT(I7:M7,I10:M10)/N7</f>
        <v>-4.2831591179943243E-2</v>
      </c>
    </row>
    <row r="11" spans="1:14" s="34" customFormat="1" ht="15" thickBot="1" x14ac:dyDescent="0.35">
      <c r="A11" s="45" t="s">
        <v>105</v>
      </c>
      <c r="B11" s="46">
        <v>0.99999999999999989</v>
      </c>
      <c r="C11" s="46">
        <v>1</v>
      </c>
      <c r="D11" s="46">
        <v>0.99999999999999989</v>
      </c>
      <c r="E11" s="46">
        <v>0.99999999999999978</v>
      </c>
      <c r="F11" s="47">
        <v>1</v>
      </c>
      <c r="G11" s="47">
        <v>0.99999999999999989</v>
      </c>
      <c r="I11" s="48">
        <f>B11</f>
        <v>0.99999999999999989</v>
      </c>
      <c r="J11" s="48">
        <f>C11</f>
        <v>1</v>
      </c>
      <c r="K11" s="48">
        <f>D11</f>
        <v>0.99999999999999989</v>
      </c>
      <c r="L11" s="48">
        <f>E11</f>
        <v>0.99999999999999978</v>
      </c>
      <c r="M11" s="49">
        <f>F11</f>
        <v>1</v>
      </c>
      <c r="N11" s="49">
        <f t="shared" ref="N11" si="2">N10/N8</f>
        <v>0.99999999999999989</v>
      </c>
    </row>
    <row r="12" spans="1:14" s="33" customFormat="1" ht="14.5" x14ac:dyDescent="0.3">
      <c r="A12" s="38"/>
      <c r="B12" s="39"/>
      <c r="C12" s="39"/>
      <c r="D12" s="39"/>
      <c r="E12" s="39"/>
      <c r="F12" s="39"/>
      <c r="G12" s="39"/>
    </row>
  </sheetData>
  <mergeCells count="2">
    <mergeCell ref="B1:G1"/>
    <mergeCell ref="I1:N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P50"/>
  <sheetViews>
    <sheetView workbookViewId="0"/>
  </sheetViews>
  <sheetFormatPr defaultColWidth="0" defaultRowHeight="14" zeroHeight="1" x14ac:dyDescent="0.3"/>
  <cols>
    <col min="1" max="1" width="64" bestFit="1" customWidth="1"/>
    <col min="2" max="2" width="10.08203125" style="27" bestFit="1" customWidth="1"/>
    <col min="3" max="5" width="9" style="27" customWidth="1"/>
    <col min="6" max="6" width="9.25" style="27" bestFit="1" customWidth="1"/>
    <col min="7" max="7" width="8.58203125" customWidth="1"/>
    <col min="8" max="8" width="5.08203125" customWidth="1"/>
    <col min="9" max="16" width="9" customWidth="1"/>
    <col min="17" max="16384" width="9" hidden="1"/>
  </cols>
  <sheetData>
    <row r="1" spans="1:13" s="1" customFormat="1" ht="20" x14ac:dyDescent="0.3">
      <c r="A1" s="14" t="s">
        <v>0</v>
      </c>
      <c r="B1" s="140" t="s">
        <v>1</v>
      </c>
      <c r="C1" s="140"/>
      <c r="D1" s="140"/>
      <c r="E1" s="140"/>
      <c r="F1" s="140"/>
      <c r="I1" s="140" t="s">
        <v>165</v>
      </c>
      <c r="J1" s="140"/>
      <c r="K1" s="140"/>
      <c r="L1" s="140"/>
      <c r="M1" s="140"/>
    </row>
    <row r="2" spans="1:13" s="1" customFormat="1" ht="14.5" thickBot="1" x14ac:dyDescent="0.35">
      <c r="A2" s="15"/>
      <c r="B2" s="16"/>
      <c r="C2" s="16"/>
      <c r="D2" s="16"/>
      <c r="E2" s="16"/>
      <c r="F2" s="16"/>
    </row>
    <row r="3" spans="1:13" s="1" customFormat="1" ht="14.5" thickBot="1" x14ac:dyDescent="0.35">
      <c r="A3" s="17" t="s">
        <v>2</v>
      </c>
      <c r="B3" s="18" t="s">
        <v>3</v>
      </c>
      <c r="C3" s="18" t="s">
        <v>4</v>
      </c>
      <c r="D3" s="18" t="s">
        <v>5</v>
      </c>
      <c r="E3" s="18" t="s">
        <v>6</v>
      </c>
      <c r="F3" s="19" t="s">
        <v>7</v>
      </c>
      <c r="G3" s="20"/>
      <c r="H3" s="20"/>
      <c r="I3" s="18" t="s">
        <v>3</v>
      </c>
      <c r="J3" s="18" t="s">
        <v>4</v>
      </c>
      <c r="K3" s="18" t="s">
        <v>5</v>
      </c>
      <c r="L3" s="18" t="s">
        <v>6</v>
      </c>
      <c r="M3" s="19" t="s">
        <v>7</v>
      </c>
    </row>
    <row r="4" spans="1:13" s="1" customFormat="1" ht="14.5" thickBot="1" x14ac:dyDescent="0.35">
      <c r="A4" s="21" t="s">
        <v>8</v>
      </c>
      <c r="B4" s="2">
        <f>'PAYG TMS'!B10</f>
        <v>0.52325486002414134</v>
      </c>
      <c r="C4" s="2">
        <f>'PAYG TMS'!C10</f>
        <v>0.49890376069752451</v>
      </c>
      <c r="D4" s="2">
        <f>'PAYG TMS'!D10</f>
        <v>0.4263547196878556</v>
      </c>
      <c r="E4" s="2">
        <f>'PAYG TMS'!E10</f>
        <v>0.42371233008982262</v>
      </c>
      <c r="F4" s="2">
        <f>'PAYG TMS'!F10</f>
        <v>0.46510379783058509</v>
      </c>
      <c r="I4" s="2">
        <f>'PAYG TMS'!I10</f>
        <v>0.60670923867778992</v>
      </c>
      <c r="J4" s="2">
        <f>'PAYG TMS'!J10</f>
        <v>0.57697139834911659</v>
      </c>
      <c r="K4" s="2">
        <f>'PAYG TMS'!K10</f>
        <v>0.44917730811172157</v>
      </c>
      <c r="L4" s="2">
        <f>'PAYG TMS'!L10</f>
        <v>0.42857219703032473</v>
      </c>
      <c r="M4" s="2">
        <f>'PAYG TMS'!M10</f>
        <v>0.66467400527979914</v>
      </c>
    </row>
    <row r="5" spans="1:13" s="1" customFormat="1" ht="14.5" thickBot="1" x14ac:dyDescent="0.35">
      <c r="A5" s="21" t="s">
        <v>9</v>
      </c>
      <c r="B5" s="2">
        <v>0</v>
      </c>
      <c r="C5" s="2">
        <v>0</v>
      </c>
      <c r="D5" s="2">
        <v>0</v>
      </c>
      <c r="E5" s="2">
        <v>0</v>
      </c>
      <c r="F5" s="2">
        <v>0</v>
      </c>
      <c r="I5" s="3">
        <v>0</v>
      </c>
      <c r="J5" s="4">
        <v>0</v>
      </c>
      <c r="K5" s="4">
        <v>0</v>
      </c>
      <c r="L5" s="4">
        <v>0</v>
      </c>
      <c r="M5" s="5">
        <v>0</v>
      </c>
    </row>
    <row r="6" spans="1:13" s="1" customFormat="1" x14ac:dyDescent="0.3">
      <c r="A6" s="21" t="s">
        <v>10</v>
      </c>
      <c r="B6" s="2">
        <v>0</v>
      </c>
      <c r="C6" s="2">
        <v>0</v>
      </c>
      <c r="D6" s="2">
        <v>0</v>
      </c>
      <c r="E6" s="2">
        <v>0</v>
      </c>
      <c r="F6" s="2">
        <v>0</v>
      </c>
      <c r="I6" s="3">
        <v>0</v>
      </c>
      <c r="J6" s="4">
        <v>0</v>
      </c>
      <c r="K6" s="4">
        <v>0</v>
      </c>
      <c r="L6" s="4">
        <v>0</v>
      </c>
      <c r="M6" s="5">
        <v>0</v>
      </c>
    </row>
    <row r="7" spans="1:13" s="1" customFormat="1" x14ac:dyDescent="0.3">
      <c r="A7" s="87" t="s">
        <v>112</v>
      </c>
      <c r="B7" s="88">
        <v>0</v>
      </c>
      <c r="C7" s="89">
        <v>0</v>
      </c>
      <c r="D7" s="89">
        <v>0</v>
      </c>
      <c r="E7" s="89">
        <v>0</v>
      </c>
      <c r="F7" s="90">
        <v>0</v>
      </c>
      <c r="I7" s="3">
        <v>1.6799999999999999E-2</v>
      </c>
      <c r="J7" s="3">
        <v>1.6799999999999999E-2</v>
      </c>
      <c r="K7" s="3">
        <v>1.6799999999999999E-2</v>
      </c>
      <c r="L7" s="3">
        <v>1.6799999999999999E-2</v>
      </c>
      <c r="M7" s="3">
        <v>1.6799999999999999E-2</v>
      </c>
    </row>
    <row r="8" spans="1:13" s="1" customFormat="1" ht="14.5" thickBot="1" x14ac:dyDescent="0.35">
      <c r="A8" s="22" t="s">
        <v>11</v>
      </c>
      <c r="B8" s="6">
        <f>SUM(B4:B7)</f>
        <v>0.52325486002414134</v>
      </c>
      <c r="C8" s="7">
        <f t="shared" ref="C8:F8" si="0">SUM(C4:C7)</f>
        <v>0.49890376069752451</v>
      </c>
      <c r="D8" s="7">
        <f t="shared" si="0"/>
        <v>0.4263547196878556</v>
      </c>
      <c r="E8" s="7">
        <f t="shared" si="0"/>
        <v>0.42371233008982262</v>
      </c>
      <c r="F8" s="8">
        <f t="shared" si="0"/>
        <v>0.46510379783058509</v>
      </c>
      <c r="I8" s="23">
        <f>SUM(I4:I7)</f>
        <v>0.62350923867778996</v>
      </c>
      <c r="J8" s="23">
        <f t="shared" ref="J8:M8" si="1">SUM(J4:J7)</f>
        <v>0.59377139834911663</v>
      </c>
      <c r="K8" s="23">
        <f t="shared" si="1"/>
        <v>0.46597730811172156</v>
      </c>
      <c r="L8" s="23">
        <f t="shared" si="1"/>
        <v>0.44537219703032471</v>
      </c>
      <c r="M8" s="23">
        <f t="shared" si="1"/>
        <v>0.68147400527979918</v>
      </c>
    </row>
    <row r="9" spans="1:13" s="1" customFormat="1" ht="14.5" thickBot="1" x14ac:dyDescent="0.35">
      <c r="A9" s="26"/>
      <c r="B9" s="16"/>
      <c r="C9" s="16"/>
      <c r="I9" s="16"/>
      <c r="J9" s="16"/>
    </row>
    <row r="10" spans="1:13" s="1" customFormat="1" ht="14.5" thickBot="1" x14ac:dyDescent="0.35">
      <c r="A10" s="17" t="s">
        <v>12</v>
      </c>
      <c r="B10" s="18" t="s">
        <v>3</v>
      </c>
      <c r="C10" s="18" t="s">
        <v>4</v>
      </c>
      <c r="D10" s="18" t="s">
        <v>5</v>
      </c>
      <c r="E10" s="18" t="s">
        <v>6</v>
      </c>
      <c r="F10" s="19" t="s">
        <v>7</v>
      </c>
      <c r="I10" s="18" t="s">
        <v>3</v>
      </c>
      <c r="J10" s="18" t="s">
        <v>4</v>
      </c>
      <c r="K10" s="18" t="s">
        <v>5</v>
      </c>
      <c r="L10" s="18" t="s">
        <v>6</v>
      </c>
      <c r="M10" s="19" t="s">
        <v>7</v>
      </c>
    </row>
    <row r="11" spans="1:13" s="1" customFormat="1" ht="14.5" thickBot="1" x14ac:dyDescent="0.35">
      <c r="A11" s="21" t="s">
        <v>13</v>
      </c>
      <c r="B11" s="2">
        <f>'PAYG TMS'!B19</f>
        <v>0.43855939236285563</v>
      </c>
      <c r="C11" s="2">
        <f>'PAYG TMS'!C19</f>
        <v>0.38948561473444887</v>
      </c>
      <c r="D11" s="2">
        <f>'PAYG TMS'!D19</f>
        <v>0.38844999128713165</v>
      </c>
      <c r="E11" s="2">
        <f>'PAYG TMS'!E19</f>
        <v>0.39265096920913944</v>
      </c>
      <c r="F11" s="2">
        <f>'PAYG TMS'!F19</f>
        <v>0.40207339635092421</v>
      </c>
      <c r="I11" s="2">
        <f>'PAYG TMS'!I19</f>
        <v>0.42396165537715574</v>
      </c>
      <c r="J11" s="2">
        <f>'PAYG TMS'!J19</f>
        <v>0.40702701116551482</v>
      </c>
      <c r="K11" s="2">
        <f>'PAYG TMS'!K19</f>
        <v>0.41479570836210261</v>
      </c>
      <c r="L11" s="2">
        <f>'PAYG TMS'!L19</f>
        <v>0.41677549178777645</v>
      </c>
      <c r="M11" s="2">
        <f>'PAYG TMS'!M19</f>
        <v>0.44550271906648348</v>
      </c>
    </row>
    <row r="12" spans="1:13" s="1" customFormat="1" ht="14.5" thickBot="1" x14ac:dyDescent="0.35">
      <c r="A12" s="21" t="s">
        <v>14</v>
      </c>
      <c r="B12" s="2">
        <v>0</v>
      </c>
      <c r="C12" s="2">
        <v>0</v>
      </c>
      <c r="D12" s="2">
        <v>0</v>
      </c>
      <c r="E12" s="2">
        <v>0</v>
      </c>
      <c r="F12" s="2">
        <v>0</v>
      </c>
      <c r="I12" s="3">
        <v>0</v>
      </c>
      <c r="J12" s="4">
        <v>0</v>
      </c>
      <c r="K12" s="4">
        <v>0</v>
      </c>
      <c r="L12" s="4">
        <v>0</v>
      </c>
      <c r="M12" s="5">
        <v>0</v>
      </c>
    </row>
    <row r="13" spans="1:13" s="1" customFormat="1" x14ac:dyDescent="0.3">
      <c r="A13" s="21" t="s">
        <v>15</v>
      </c>
      <c r="B13" s="2">
        <v>0</v>
      </c>
      <c r="C13" s="2">
        <v>0</v>
      </c>
      <c r="D13" s="2">
        <v>0</v>
      </c>
      <c r="E13" s="2">
        <v>0</v>
      </c>
      <c r="F13" s="2">
        <v>0</v>
      </c>
      <c r="I13" s="3">
        <v>0</v>
      </c>
      <c r="J13" s="4">
        <v>0</v>
      </c>
      <c r="K13" s="4">
        <v>0</v>
      </c>
      <c r="L13" s="4">
        <v>0</v>
      </c>
      <c r="M13" s="5">
        <v>0</v>
      </c>
    </row>
    <row r="14" spans="1:13" s="1" customFormat="1" x14ac:dyDescent="0.3">
      <c r="A14" s="87" t="s">
        <v>113</v>
      </c>
      <c r="B14" s="88">
        <v>6.8999999999999999E-3</v>
      </c>
      <c r="C14" s="89">
        <v>6.8999999999999999E-3</v>
      </c>
      <c r="D14" s="89">
        <v>6.8999999999999999E-3</v>
      </c>
      <c r="E14" s="89">
        <v>6.7999999999999996E-3</v>
      </c>
      <c r="F14" s="90">
        <v>6.8999999999999999E-3</v>
      </c>
      <c r="I14" s="3">
        <v>1.6799999999999999E-2</v>
      </c>
      <c r="J14" s="3">
        <v>1.6799999999999999E-2</v>
      </c>
      <c r="K14" s="3">
        <v>1.6799999999999999E-2</v>
      </c>
      <c r="L14" s="3">
        <v>1.6799999999999999E-2</v>
      </c>
      <c r="M14" s="3">
        <v>1.6799999999999999E-2</v>
      </c>
    </row>
    <row r="15" spans="1:13" s="1" customFormat="1" ht="14.5" thickBot="1" x14ac:dyDescent="0.35">
      <c r="A15" s="22" t="s">
        <v>16</v>
      </c>
      <c r="B15" s="6">
        <f>SUM(B11:B14)</f>
        <v>0.44545939236285564</v>
      </c>
      <c r="C15" s="7">
        <f t="shared" ref="C15:F15" si="2">SUM(C11:C14)</f>
        <v>0.39638561473444889</v>
      </c>
      <c r="D15" s="7">
        <f t="shared" si="2"/>
        <v>0.39534999128713166</v>
      </c>
      <c r="E15" s="7">
        <f t="shared" si="2"/>
        <v>0.39945096920913942</v>
      </c>
      <c r="F15" s="8">
        <f t="shared" si="2"/>
        <v>0.40897339635092422</v>
      </c>
      <c r="I15" s="23">
        <f>SUM(I11:I14)</f>
        <v>0.44076165537715573</v>
      </c>
      <c r="J15" s="23">
        <f t="shared" ref="J15" si="3">SUM(J11:J14)</f>
        <v>0.4238270111655148</v>
      </c>
      <c r="K15" s="23">
        <f t="shared" ref="K15" si="4">SUM(K11:K14)</f>
        <v>0.43159570836210259</v>
      </c>
      <c r="L15" s="23">
        <f t="shared" ref="L15" si="5">SUM(L11:L14)</f>
        <v>0.43357549178777643</v>
      </c>
      <c r="M15" s="23">
        <f t="shared" ref="M15" si="6">SUM(M11:M14)</f>
        <v>0.46230271906648346</v>
      </c>
    </row>
    <row r="16" spans="1:13" s="1" customFormat="1" ht="14.5" thickBot="1" x14ac:dyDescent="0.35">
      <c r="A16" s="26"/>
      <c r="B16" s="16"/>
      <c r="C16" s="16"/>
      <c r="I16" s="16"/>
      <c r="J16" s="16"/>
    </row>
    <row r="17" spans="1:14" s="1" customFormat="1" ht="14.5" thickBot="1" x14ac:dyDescent="0.35">
      <c r="A17" s="17" t="s">
        <v>17</v>
      </c>
      <c r="B17" s="18" t="s">
        <v>3</v>
      </c>
      <c r="C17" s="18" t="s">
        <v>4</v>
      </c>
      <c r="D17" s="18" t="s">
        <v>5</v>
      </c>
      <c r="E17" s="18" t="s">
        <v>6</v>
      </c>
      <c r="F17" s="19" t="s">
        <v>7</v>
      </c>
      <c r="I17" s="18" t="s">
        <v>3</v>
      </c>
      <c r="J17" s="18" t="s">
        <v>4</v>
      </c>
      <c r="K17" s="18" t="s">
        <v>5</v>
      </c>
      <c r="L17" s="18" t="s">
        <v>6</v>
      </c>
      <c r="M17" s="19" t="s">
        <v>7</v>
      </c>
    </row>
    <row r="18" spans="1:14" s="1" customFormat="1" ht="14.5" thickBot="1" x14ac:dyDescent="0.35">
      <c r="A18" s="21" t="s">
        <v>18</v>
      </c>
      <c r="B18" s="9">
        <f>'PAYG TMS'!B28</f>
        <v>0.43947042179283602</v>
      </c>
      <c r="C18" s="9">
        <f>'PAYG TMS'!C28</f>
        <v>0.37152880241026942</v>
      </c>
      <c r="D18" s="9">
        <f>'PAYG TMS'!D28</f>
        <v>0.34962861483876623</v>
      </c>
      <c r="E18" s="9">
        <f>'PAYG TMS'!E28</f>
        <v>0.35794941831784949</v>
      </c>
      <c r="F18" s="9">
        <f>'PAYG TMS'!F28</f>
        <v>0.40193399212332404</v>
      </c>
      <c r="I18" s="2">
        <f>'PAYG TMS'!I28</f>
        <v>0.47720652788802082</v>
      </c>
      <c r="J18" s="2">
        <f>'PAYG TMS'!J28</f>
        <v>0.43357596554486194</v>
      </c>
      <c r="K18" s="2">
        <f>'PAYG TMS'!K28</f>
        <v>0.42490946285174791</v>
      </c>
      <c r="L18" s="2">
        <f>'PAYG TMS'!L28</f>
        <v>0.44971095978935249</v>
      </c>
      <c r="M18" s="2">
        <f>'PAYG TMS'!M28</f>
        <v>0.50328856962400026</v>
      </c>
    </row>
    <row r="19" spans="1:14" s="1" customFormat="1" ht="14.5" thickBot="1" x14ac:dyDescent="0.35">
      <c r="A19" s="21" t="s">
        <v>19</v>
      </c>
      <c r="B19" s="9">
        <v>0</v>
      </c>
      <c r="C19" s="9">
        <v>0</v>
      </c>
      <c r="D19" s="9">
        <v>0</v>
      </c>
      <c r="E19" s="9">
        <v>0</v>
      </c>
      <c r="F19" s="9">
        <v>0</v>
      </c>
      <c r="I19" s="10">
        <v>0</v>
      </c>
      <c r="J19" s="11">
        <v>0</v>
      </c>
      <c r="K19" s="11">
        <v>0</v>
      </c>
      <c r="L19" s="11">
        <v>0</v>
      </c>
      <c r="M19" s="12">
        <v>0</v>
      </c>
    </row>
    <row r="20" spans="1:14" s="1" customFormat="1" x14ac:dyDescent="0.3">
      <c r="A20" s="21" t="s">
        <v>20</v>
      </c>
      <c r="B20" s="9">
        <v>0</v>
      </c>
      <c r="C20" s="9">
        <v>0</v>
      </c>
      <c r="D20" s="9">
        <v>0</v>
      </c>
      <c r="E20" s="9">
        <v>0</v>
      </c>
      <c r="F20" s="9">
        <v>0</v>
      </c>
      <c r="I20" s="10">
        <v>0</v>
      </c>
      <c r="J20" s="11">
        <v>0</v>
      </c>
      <c r="K20" s="11">
        <v>0</v>
      </c>
      <c r="L20" s="11">
        <v>0</v>
      </c>
      <c r="M20" s="12">
        <v>0</v>
      </c>
    </row>
    <row r="21" spans="1:14" s="1" customFormat="1" x14ac:dyDescent="0.3">
      <c r="A21" s="87" t="s">
        <v>114</v>
      </c>
      <c r="B21" s="88">
        <v>6.8999999999999999E-3</v>
      </c>
      <c r="C21" s="89">
        <v>6.8999999999999999E-3</v>
      </c>
      <c r="D21" s="89">
        <v>6.8999999999999999E-3</v>
      </c>
      <c r="E21" s="89">
        <v>6.8999999999999999E-3</v>
      </c>
      <c r="F21" s="90">
        <v>6.8999999999999999E-3</v>
      </c>
      <c r="I21" s="3">
        <v>1.6799999999999999E-2</v>
      </c>
      <c r="J21" s="3">
        <v>1.6799999999999999E-2</v>
      </c>
      <c r="K21" s="3">
        <v>1.6799999999999999E-2</v>
      </c>
      <c r="L21" s="3">
        <v>1.6799999999999999E-2</v>
      </c>
      <c r="M21" s="3">
        <v>1.6799999999999999E-2</v>
      </c>
    </row>
    <row r="22" spans="1:14" s="1" customFormat="1" ht="14.5" thickBot="1" x14ac:dyDescent="0.35">
      <c r="A22" s="22" t="s">
        <v>21</v>
      </c>
      <c r="B22" s="6">
        <f>SUM(B18:B21)</f>
        <v>0.44637042179283604</v>
      </c>
      <c r="C22" s="7">
        <f t="shared" ref="C22:F22" si="7">SUM(C18:C21)</f>
        <v>0.37842880241026944</v>
      </c>
      <c r="D22" s="7">
        <f t="shared" si="7"/>
        <v>0.35652861483876624</v>
      </c>
      <c r="E22" s="7">
        <f t="shared" si="7"/>
        <v>0.36484941831784951</v>
      </c>
      <c r="F22" s="8">
        <f t="shared" si="7"/>
        <v>0.40883399212332405</v>
      </c>
      <c r="I22" s="23">
        <f>SUM(I18:I21)</f>
        <v>0.4940065278880208</v>
      </c>
      <c r="J22" s="23">
        <f t="shared" ref="J22" si="8">SUM(J18:J21)</f>
        <v>0.45037596554486192</v>
      </c>
      <c r="K22" s="23">
        <f t="shared" ref="K22" si="9">SUM(K18:K21)</f>
        <v>0.44170946285174789</v>
      </c>
      <c r="L22" s="23">
        <f t="shared" ref="L22" si="10">SUM(L18:L21)</f>
        <v>0.46651095978935248</v>
      </c>
      <c r="M22" s="23">
        <f t="shared" ref="M22" si="11">SUM(M18:M21)</f>
        <v>0.5200885696240003</v>
      </c>
    </row>
    <row r="23" spans="1:14" s="1" customFormat="1" ht="14.5" thickBot="1" x14ac:dyDescent="0.35">
      <c r="A23" s="26"/>
      <c r="B23" s="16"/>
      <c r="C23" s="16"/>
      <c r="I23" s="16"/>
      <c r="J23" s="16"/>
    </row>
    <row r="24" spans="1:14" s="1" customFormat="1" ht="14.5" thickBot="1" x14ac:dyDescent="0.35">
      <c r="A24" s="17" t="s">
        <v>22</v>
      </c>
      <c r="B24" s="18" t="s">
        <v>3</v>
      </c>
      <c r="C24" s="18" t="s">
        <v>4</v>
      </c>
      <c r="D24" s="18" t="s">
        <v>5</v>
      </c>
      <c r="E24" s="18" t="s">
        <v>6</v>
      </c>
      <c r="F24" s="19" t="s">
        <v>7</v>
      </c>
      <c r="I24" s="18" t="s">
        <v>3</v>
      </c>
      <c r="J24" s="18" t="s">
        <v>4</v>
      </c>
      <c r="K24" s="18" t="s">
        <v>5</v>
      </c>
      <c r="L24" s="18" t="s">
        <v>6</v>
      </c>
      <c r="M24" s="19" t="s">
        <v>7</v>
      </c>
    </row>
    <row r="25" spans="1:14" s="1" customFormat="1" ht="14.5" thickBot="1" x14ac:dyDescent="0.35">
      <c r="A25" s="21" t="s">
        <v>23</v>
      </c>
      <c r="B25" s="9">
        <f>'PAYG TMS'!B37</f>
        <v>0.44608916025881012</v>
      </c>
      <c r="C25" s="9">
        <f>'PAYG TMS'!C37</f>
        <v>0.33055159505557108</v>
      </c>
      <c r="D25" s="9">
        <f>'PAYG TMS'!D37</f>
        <v>0.33445211435411715</v>
      </c>
      <c r="E25" s="9">
        <f>'PAYG TMS'!E37</f>
        <v>0.36464215130943622</v>
      </c>
      <c r="F25" s="9">
        <f>'PAYG TMS'!F37</f>
        <v>0.43676135196830107</v>
      </c>
      <c r="I25" s="9">
        <f>'PAYG TMS'!I37</f>
        <v>0.45389100741211574</v>
      </c>
      <c r="J25" s="9">
        <f>'PAYG TMS'!J37</f>
        <v>0.32740006063543642</v>
      </c>
      <c r="K25" s="9">
        <f>'PAYG TMS'!K37</f>
        <v>0.32807920952076702</v>
      </c>
      <c r="L25" s="9">
        <f>'PAYG TMS'!L37</f>
        <v>0.35455921533962326</v>
      </c>
      <c r="M25" s="9">
        <f>'PAYG TMS'!M37</f>
        <v>0.41196746915297072</v>
      </c>
    </row>
    <row r="26" spans="1:14" s="1" customFormat="1" ht="14.5" thickBot="1" x14ac:dyDescent="0.35">
      <c r="A26" s="21" t="s">
        <v>24</v>
      </c>
      <c r="B26" s="9">
        <v>0</v>
      </c>
      <c r="C26" s="9">
        <v>0</v>
      </c>
      <c r="D26" s="9">
        <v>0</v>
      </c>
      <c r="E26" s="9">
        <v>0</v>
      </c>
      <c r="F26" s="9">
        <v>0</v>
      </c>
      <c r="I26" s="3">
        <v>0</v>
      </c>
      <c r="J26" s="4">
        <v>0</v>
      </c>
      <c r="K26" s="4">
        <v>0</v>
      </c>
      <c r="L26" s="4">
        <v>0</v>
      </c>
      <c r="M26" s="5">
        <v>0</v>
      </c>
    </row>
    <row r="27" spans="1:14" s="1" customFormat="1" x14ac:dyDescent="0.3">
      <c r="A27" s="21" t="s">
        <v>25</v>
      </c>
      <c r="B27" s="9">
        <v>0</v>
      </c>
      <c r="C27" s="9">
        <v>0</v>
      </c>
      <c r="D27" s="9">
        <v>0</v>
      </c>
      <c r="E27" s="9">
        <v>0</v>
      </c>
      <c r="F27" s="9">
        <v>0</v>
      </c>
      <c r="I27" s="3">
        <v>0</v>
      </c>
      <c r="J27" s="4">
        <v>0</v>
      </c>
      <c r="K27" s="4">
        <v>0</v>
      </c>
      <c r="L27" s="4">
        <v>0</v>
      </c>
      <c r="M27" s="5">
        <v>0</v>
      </c>
    </row>
    <row r="28" spans="1:14" s="1" customFormat="1" x14ac:dyDescent="0.3">
      <c r="A28" s="87" t="s">
        <v>115</v>
      </c>
      <c r="B28" s="88">
        <v>0</v>
      </c>
      <c r="C28" s="89">
        <v>0</v>
      </c>
      <c r="D28" s="89">
        <v>0</v>
      </c>
      <c r="E28" s="89">
        <v>0</v>
      </c>
      <c r="F28" s="90">
        <v>0</v>
      </c>
      <c r="I28" s="3">
        <v>1.6799999999999999E-2</v>
      </c>
      <c r="J28" s="3">
        <v>1.6799999999999999E-2</v>
      </c>
      <c r="K28" s="3">
        <v>1.6799999999999999E-2</v>
      </c>
      <c r="L28" s="3">
        <v>1.6799999999999999E-2</v>
      </c>
      <c r="M28" s="3">
        <v>1.6799999999999999E-2</v>
      </c>
    </row>
    <row r="29" spans="1:14" s="1" customFormat="1" ht="14.5" thickBot="1" x14ac:dyDescent="0.35">
      <c r="A29" s="22" t="s">
        <v>26</v>
      </c>
      <c r="B29" s="6">
        <f>SUM(B25:B28)</f>
        <v>0.44608916025881012</v>
      </c>
      <c r="C29" s="7">
        <f t="shared" ref="C29:F29" si="12">SUM(C25:C28)</f>
        <v>0.33055159505557108</v>
      </c>
      <c r="D29" s="7">
        <f t="shared" si="12"/>
        <v>0.33445211435411715</v>
      </c>
      <c r="E29" s="7">
        <f t="shared" si="12"/>
        <v>0.36464215130943622</v>
      </c>
      <c r="F29" s="8">
        <f t="shared" si="12"/>
        <v>0.43676135196830107</v>
      </c>
      <c r="I29" s="23">
        <f>SUM(I25:I28)</f>
        <v>0.47069100741211573</v>
      </c>
      <c r="J29" s="23">
        <f t="shared" ref="J29" si="13">SUM(J25:J28)</f>
        <v>0.3442000606354364</v>
      </c>
      <c r="K29" s="23">
        <f t="shared" ref="K29" si="14">SUM(K25:K28)</f>
        <v>0.344879209520767</v>
      </c>
      <c r="L29" s="23">
        <f t="shared" ref="L29" si="15">SUM(L25:L28)</f>
        <v>0.37135921533962324</v>
      </c>
      <c r="M29" s="23">
        <f t="shared" ref="M29" si="16">SUM(M25:M28)</f>
        <v>0.4287674691529707</v>
      </c>
    </row>
    <row r="30" spans="1:14" s="1" customFormat="1" x14ac:dyDescent="0.3">
      <c r="A30" s="15"/>
      <c r="B30" s="16"/>
      <c r="C30" s="16"/>
      <c r="D30" s="16"/>
      <c r="E30" s="16"/>
      <c r="F30" s="16"/>
    </row>
    <row r="31" spans="1:14" ht="14.5" thickBot="1" x14ac:dyDescent="0.35"/>
    <row r="32" spans="1:14" ht="14.5" thickBot="1" x14ac:dyDescent="0.35">
      <c r="A32" s="17" t="s">
        <v>27</v>
      </c>
      <c r="B32" s="18" t="s">
        <v>3</v>
      </c>
      <c r="C32" s="18" t="s">
        <v>4</v>
      </c>
      <c r="D32" s="18" t="s">
        <v>5</v>
      </c>
      <c r="E32" s="18" t="s">
        <v>6</v>
      </c>
      <c r="F32" s="19" t="s">
        <v>7</v>
      </c>
      <c r="G32" s="19" t="s">
        <v>121</v>
      </c>
      <c r="H32" s="1"/>
      <c r="I32" s="18" t="s">
        <v>3</v>
      </c>
      <c r="J32" s="18" t="s">
        <v>4</v>
      </c>
      <c r="K32" s="18" t="s">
        <v>5</v>
      </c>
      <c r="L32" s="18" t="s">
        <v>6</v>
      </c>
      <c r="M32" s="19" t="s">
        <v>7</v>
      </c>
      <c r="N32" s="19" t="s">
        <v>121</v>
      </c>
    </row>
    <row r="33" spans="1:14" x14ac:dyDescent="0.3">
      <c r="A33" s="21" t="s">
        <v>67</v>
      </c>
      <c r="B33" s="93">
        <f>'PAYG TMS'!B7</f>
        <v>120.9463512398364</v>
      </c>
      <c r="C33" s="94">
        <f>'PAYG TMS'!C7</f>
        <v>129.7572944214015</v>
      </c>
      <c r="D33" s="94">
        <f>'PAYG TMS'!D7</f>
        <v>143.11251685532969</v>
      </c>
      <c r="E33" s="94">
        <f>'PAYG TMS'!E7</f>
        <v>139.1798815590241</v>
      </c>
      <c r="F33" s="95">
        <f>'PAYG TMS'!F7</f>
        <v>131.79650577782741</v>
      </c>
      <c r="G33" s="96">
        <f>SUM(B33:F33)</f>
        <v>664.79254985341913</v>
      </c>
      <c r="H33" s="1"/>
      <c r="I33" s="93">
        <f>'PAYG TMS'!I7</f>
        <v>104.4757487472281</v>
      </c>
      <c r="J33" s="94">
        <f>'PAYG TMS'!J7</f>
        <v>112.9177636784043</v>
      </c>
      <c r="K33" s="94">
        <f>'PAYG TMS'!K7</f>
        <v>137.95074087031981</v>
      </c>
      <c r="L33" s="94">
        <f>'PAYG TMS'!L7</f>
        <v>140.58907314731761</v>
      </c>
      <c r="M33" s="95">
        <f>'PAYG TMS'!M7</f>
        <v>94.314643814892406</v>
      </c>
      <c r="N33" s="96">
        <f>SUM(I33:M33)</f>
        <v>590.24797025816224</v>
      </c>
    </row>
    <row r="34" spans="1:14" x14ac:dyDescent="0.3">
      <c r="A34" s="21" t="s">
        <v>116</v>
      </c>
      <c r="B34" s="97">
        <f>'PAYG TMS'!B16</f>
        <v>684.13645216308601</v>
      </c>
      <c r="C34" s="98">
        <f>'PAYG TMS'!C16</f>
        <v>750.7629607909106</v>
      </c>
      <c r="D34" s="98">
        <f>'PAYG TMS'!D16</f>
        <v>727.93202704929604</v>
      </c>
      <c r="E34" s="98">
        <f>'PAYG TMS'!E16</f>
        <v>697.12977927596319</v>
      </c>
      <c r="F34" s="99">
        <f>'PAYG TMS'!F16</f>
        <v>671.98818052071533</v>
      </c>
      <c r="G34" s="100">
        <f t="shared" ref="G34:G36" si="17">SUM(B34:F34)</f>
        <v>3531.9493997999707</v>
      </c>
      <c r="H34" s="20"/>
      <c r="I34" s="97">
        <f>'PAYG TMS'!I16</f>
        <v>891.88364431610239</v>
      </c>
      <c r="J34" s="98">
        <f>'PAYG TMS'!J16</f>
        <v>914.10891166874183</v>
      </c>
      <c r="K34" s="98">
        <f>'PAYG TMS'!K16</f>
        <v>866.41294412832951</v>
      </c>
      <c r="L34" s="98">
        <f>'PAYG TMS'!L16</f>
        <v>836.25352007157403</v>
      </c>
      <c r="M34" s="99">
        <f>'PAYG TMS'!M16</f>
        <v>778.90426719386187</v>
      </c>
      <c r="N34" s="100">
        <f t="shared" ref="N34:N36" si="18">SUM(I34:M34)</f>
        <v>4287.5632873786089</v>
      </c>
    </row>
    <row r="35" spans="1:14" x14ac:dyDescent="0.3">
      <c r="A35" s="91" t="s">
        <v>117</v>
      </c>
      <c r="B35" s="97">
        <f>'PAYG TMS'!B25</f>
        <v>653.26735941119489</v>
      </c>
      <c r="C35" s="98">
        <f>'PAYG TMS'!C25</f>
        <v>724.96968020133147</v>
      </c>
      <c r="D35" s="98">
        <f>'PAYG TMS'!D25</f>
        <v>758.12330732324415</v>
      </c>
      <c r="E35" s="98">
        <f>'PAYG TMS'!E25</f>
        <v>736.31275422247052</v>
      </c>
      <c r="F35" s="99">
        <f>'PAYG TMS'!F25</f>
        <v>657.65903731547871</v>
      </c>
      <c r="G35" s="100">
        <f t="shared" si="17"/>
        <v>3530.3321384737196</v>
      </c>
      <c r="H35" s="1"/>
      <c r="I35" s="97">
        <f>'PAYG TMS'!I25</f>
        <v>737.53817555536227</v>
      </c>
      <c r="J35" s="98">
        <f>'PAYG TMS'!J25</f>
        <v>775.21941474900359</v>
      </c>
      <c r="K35" s="98">
        <f>'PAYG TMS'!K25</f>
        <v>780.06740801536409</v>
      </c>
      <c r="L35" s="98">
        <f>'PAYG TMS'!L25</f>
        <v>733.06047605956337</v>
      </c>
      <c r="M35" s="99">
        <f>'PAYG TMS'!M25</f>
        <v>662.75634854606994</v>
      </c>
      <c r="N35" s="100">
        <f t="shared" si="18"/>
        <v>3688.6418229253632</v>
      </c>
    </row>
    <row r="36" spans="1:14" ht="14.5" thickBot="1" x14ac:dyDescent="0.35">
      <c r="A36" s="92" t="s">
        <v>75</v>
      </c>
      <c r="B36" s="101">
        <f>'PAYG TMS'!B34</f>
        <v>120.3801740859837</v>
      </c>
      <c r="C36" s="102">
        <f>'PAYG TMS'!C34</f>
        <v>167.42723350354251</v>
      </c>
      <c r="D36" s="102">
        <f>'PAYG TMS'!D34</f>
        <v>168.94894603837051</v>
      </c>
      <c r="E36" s="102">
        <f>'PAYG TMS'!E34</f>
        <v>146.54791573108199</v>
      </c>
      <c r="F36" s="103">
        <f>'PAYG TMS'!F34</f>
        <v>120.06703197159879</v>
      </c>
      <c r="G36" s="104">
        <f t="shared" si="17"/>
        <v>723.37130133057747</v>
      </c>
      <c r="H36" s="1"/>
      <c r="I36" s="101">
        <f>'PAYG TMS'!I34</f>
        <v>90.933326496031199</v>
      </c>
      <c r="J36" s="102">
        <f>'PAYG TMS'!J34</f>
        <v>132.90392189084611</v>
      </c>
      <c r="K36" s="102">
        <f>'PAYG TMS'!K34</f>
        <v>136.04441449840451</v>
      </c>
      <c r="L36" s="102">
        <f>'PAYG TMS'!L34</f>
        <v>119.9366219932046</v>
      </c>
      <c r="M36" s="103">
        <f>'PAYG TMS'!M34</f>
        <v>103.37858032333111</v>
      </c>
      <c r="N36" s="104">
        <f t="shared" si="18"/>
        <v>583.19686520181745</v>
      </c>
    </row>
    <row r="37" spans="1:14" ht="14.5" thickBot="1" x14ac:dyDescent="0.35">
      <c r="A37" s="21" t="s">
        <v>118</v>
      </c>
      <c r="B37" s="135">
        <f>SUM(B33:B36)</f>
        <v>1578.7303369001011</v>
      </c>
      <c r="C37" s="136">
        <f t="shared" ref="C37:G37" si="19">SUM(C33:C36)</f>
        <v>1772.9171689171862</v>
      </c>
      <c r="D37" s="136">
        <f t="shared" si="19"/>
        <v>1798.1167972662404</v>
      </c>
      <c r="E37" s="136">
        <f t="shared" si="19"/>
        <v>1719.1703307885398</v>
      </c>
      <c r="F37" s="137">
        <f t="shared" si="19"/>
        <v>1581.5107555856202</v>
      </c>
      <c r="G37" s="138">
        <f t="shared" si="19"/>
        <v>8450.4453894576855</v>
      </c>
      <c r="H37" s="139"/>
      <c r="I37" s="135">
        <f>SUM(I33:I36)</f>
        <v>1824.8308951147239</v>
      </c>
      <c r="J37" s="136">
        <f t="shared" ref="J37:M37" si="20">SUM(J33:J36)</f>
        <v>1935.1500119869957</v>
      </c>
      <c r="K37" s="136">
        <f t="shared" si="20"/>
        <v>1920.4755075124178</v>
      </c>
      <c r="L37" s="136">
        <f t="shared" si="20"/>
        <v>1829.8396912716596</v>
      </c>
      <c r="M37" s="137">
        <f t="shared" si="20"/>
        <v>1639.3538398781554</v>
      </c>
      <c r="N37" s="138">
        <f t="shared" ref="N37" si="21">SUM(N33:N36)</f>
        <v>9149.6499457639511</v>
      </c>
    </row>
    <row r="38" spans="1:14" ht="14.5" thickBot="1" x14ac:dyDescent="0.35">
      <c r="B38" s="105"/>
      <c r="C38" s="105"/>
      <c r="D38" s="105"/>
      <c r="E38" s="105"/>
      <c r="F38" s="105"/>
      <c r="G38" s="106"/>
      <c r="H38" s="1"/>
      <c r="I38" s="106"/>
      <c r="J38" s="106"/>
      <c r="K38" s="106"/>
      <c r="L38" s="106"/>
      <c r="M38" s="106"/>
      <c r="N38" s="106"/>
    </row>
    <row r="39" spans="1:14" ht="14.5" thickBot="1" x14ac:dyDescent="0.35">
      <c r="A39" s="17" t="s">
        <v>119</v>
      </c>
      <c r="B39" s="18" t="s">
        <v>3</v>
      </c>
      <c r="C39" s="18" t="s">
        <v>4</v>
      </c>
      <c r="D39" s="18" t="s">
        <v>5</v>
      </c>
      <c r="E39" s="18" t="s">
        <v>6</v>
      </c>
      <c r="F39" s="19" t="s">
        <v>7</v>
      </c>
      <c r="G39" s="19" t="s">
        <v>121</v>
      </c>
      <c r="H39" s="1"/>
      <c r="I39" s="18" t="s">
        <v>3</v>
      </c>
      <c r="J39" s="18" t="s">
        <v>4</v>
      </c>
      <c r="K39" s="18" t="s">
        <v>5</v>
      </c>
      <c r="L39" s="18" t="s">
        <v>6</v>
      </c>
      <c r="M39" s="19" t="s">
        <v>7</v>
      </c>
      <c r="N39" s="19" t="s">
        <v>121</v>
      </c>
    </row>
    <row r="40" spans="1:14" x14ac:dyDescent="0.3">
      <c r="A40" s="21" t="s">
        <v>67</v>
      </c>
      <c r="B40" s="93">
        <f>B33*B8</f>
        <v>63.285766088431231</v>
      </c>
      <c r="C40" s="94">
        <f t="shared" ref="C40:F40" si="22">C33*C8</f>
        <v>64.736402164773125</v>
      </c>
      <c r="D40" s="94">
        <f t="shared" si="22"/>
        <v>61.0166970076776</v>
      </c>
      <c r="E40" s="94">
        <f t="shared" si="22"/>
        <v>58.972231916999633</v>
      </c>
      <c r="F40" s="95">
        <f t="shared" si="22"/>
        <v>61.299055378068175</v>
      </c>
      <c r="G40" s="96">
        <f>SUM(B40:F40)</f>
        <v>309.3101525559498</v>
      </c>
      <c r="H40" s="1"/>
      <c r="I40" s="93">
        <f>I33*I8</f>
        <v>65.141594561676257</v>
      </c>
      <c r="J40" s="94">
        <f t="shared" ref="J40:M40" si="23">J33*J8</f>
        <v>67.047338437781207</v>
      </c>
      <c r="K40" s="94">
        <f t="shared" si="23"/>
        <v>64.281914882769271</v>
      </c>
      <c r="L40" s="94">
        <f t="shared" si="23"/>
        <v>62.61446438607787</v>
      </c>
      <c r="M40" s="95">
        <f t="shared" si="23"/>
        <v>64.272978077072366</v>
      </c>
      <c r="N40" s="96">
        <f>SUM(I40:M40)</f>
        <v>323.35829034537699</v>
      </c>
    </row>
    <row r="41" spans="1:14" x14ac:dyDescent="0.3">
      <c r="A41" s="21" t="s">
        <v>116</v>
      </c>
      <c r="B41" s="97">
        <f>B34*B15</f>
        <v>304.75500827384815</v>
      </c>
      <c r="C41" s="98">
        <f>C34*C15</f>
        <v>297.59163773296007</v>
      </c>
      <c r="D41" s="98">
        <f t="shared" ref="D41:F41" si="24">D34*D15</f>
        <v>287.78792055156327</v>
      </c>
      <c r="E41" s="98">
        <f t="shared" si="24"/>
        <v>278.46916599633693</v>
      </c>
      <c r="F41" s="99">
        <f t="shared" si="24"/>
        <v>274.82528849523493</v>
      </c>
      <c r="G41" s="100">
        <f t="shared" ref="G41:G43" si="25">SUM(B41:F41)</f>
        <v>1443.4290210499432</v>
      </c>
      <c r="H41" s="1"/>
      <c r="I41" s="97">
        <f>I34*I15</f>
        <v>393.10811147257567</v>
      </c>
      <c r="J41" s="98">
        <f>J34*J15</f>
        <v>387.4240479123244</v>
      </c>
      <c r="K41" s="98">
        <f t="shared" ref="K41:M41" si="26">K34*K15</f>
        <v>373.94010835516121</v>
      </c>
      <c r="L41" s="98">
        <f t="shared" si="26"/>
        <v>362.5790312242919</v>
      </c>
      <c r="M41" s="99">
        <f t="shared" si="26"/>
        <v>360.0895606162091</v>
      </c>
      <c r="N41" s="100">
        <f t="shared" ref="N41:N43" si="27">SUM(I41:M41)</f>
        <v>1877.1408595805624</v>
      </c>
    </row>
    <row r="42" spans="1:14" x14ac:dyDescent="0.3">
      <c r="A42" s="91" t="s">
        <v>117</v>
      </c>
      <c r="B42" s="97">
        <f>B35*B22</f>
        <v>291.59922676386725</v>
      </c>
      <c r="C42" s="98">
        <f t="shared" ref="C42:F42" si="28">C35*C22</f>
        <v>274.34940786234591</v>
      </c>
      <c r="D42" s="98">
        <f t="shared" si="28"/>
        <v>270.29265263694055</v>
      </c>
      <c r="E42" s="98">
        <f t="shared" si="28"/>
        <v>268.64328007808206</v>
      </c>
      <c r="F42" s="99">
        <f t="shared" si="28"/>
        <v>268.87336968166932</v>
      </c>
      <c r="G42" s="100">
        <f t="shared" si="25"/>
        <v>1373.757937022905</v>
      </c>
      <c r="H42" s="1"/>
      <c r="I42" s="97">
        <f>I35*I22</f>
        <v>364.34867329097005</v>
      </c>
      <c r="J42" s="98">
        <f t="shared" ref="J42:M42" si="29">J35*J22</f>
        <v>349.14019242670526</v>
      </c>
      <c r="K42" s="98">
        <f t="shared" si="29"/>
        <v>344.56315578262172</v>
      </c>
      <c r="L42" s="98">
        <f t="shared" si="29"/>
        <v>341.98074627018656</v>
      </c>
      <c r="M42" s="99">
        <f t="shared" si="29"/>
        <v>344.69200132455092</v>
      </c>
      <c r="N42" s="100">
        <f t="shared" si="27"/>
        <v>1744.7247690950344</v>
      </c>
    </row>
    <row r="43" spans="1:14" ht="14.5" thickBot="1" x14ac:dyDescent="0.35">
      <c r="A43" s="92" t="s">
        <v>75</v>
      </c>
      <c r="B43" s="101">
        <f t="shared" ref="B43:F43" si="30">B36*B29</f>
        <v>53.700290769825841</v>
      </c>
      <c r="C43" s="102">
        <f t="shared" si="30"/>
        <v>55.34333909033753</v>
      </c>
      <c r="D43" s="102">
        <f t="shared" si="30"/>
        <v>56.505332220432663</v>
      </c>
      <c r="E43" s="102">
        <f t="shared" si="30"/>
        <v>53.437547262095705</v>
      </c>
      <c r="F43" s="103">
        <f t="shared" si="30"/>
        <v>52.44063921073672</v>
      </c>
      <c r="G43" s="104">
        <f t="shared" si="25"/>
        <v>271.42714855342842</v>
      </c>
      <c r="H43" s="1"/>
      <c r="I43" s="101">
        <f t="shared" ref="I43:M43" si="31">I36*I29</f>
        <v>42.801499055751762</v>
      </c>
      <c r="J43" s="102">
        <f t="shared" si="31"/>
        <v>45.745537973516534</v>
      </c>
      <c r="K43" s="102">
        <f t="shared" si="31"/>
        <v>46.918890131925323</v>
      </c>
      <c r="L43" s="102">
        <f t="shared" si="31"/>
        <v>44.539569833881458</v>
      </c>
      <c r="M43" s="103">
        <f t="shared" si="31"/>
        <v>44.325372249861772</v>
      </c>
      <c r="N43" s="104">
        <f t="shared" si="27"/>
        <v>224.33086924493685</v>
      </c>
    </row>
    <row r="44" spans="1:14" ht="14.5" thickBot="1" x14ac:dyDescent="0.35">
      <c r="A44" s="21" t="s">
        <v>120</v>
      </c>
      <c r="B44" s="135">
        <f t="shared" ref="B44:G44" si="32">SUM(B40:B43)</f>
        <v>713.34029189597254</v>
      </c>
      <c r="C44" s="136">
        <f t="shared" si="32"/>
        <v>692.02078685041658</v>
      </c>
      <c r="D44" s="136">
        <f t="shared" si="32"/>
        <v>675.6026024166141</v>
      </c>
      <c r="E44" s="136">
        <f t="shared" si="32"/>
        <v>659.52222525351431</v>
      </c>
      <c r="F44" s="137">
        <f t="shared" si="32"/>
        <v>657.43835276570917</v>
      </c>
      <c r="G44" s="138">
        <f t="shared" si="32"/>
        <v>3397.9242591822267</v>
      </c>
      <c r="H44" s="139"/>
      <c r="I44" s="135">
        <f t="shared" ref="I44:N44" si="33">SUM(I40:I43)</f>
        <v>865.39987838097363</v>
      </c>
      <c r="J44" s="136">
        <f t="shared" si="33"/>
        <v>849.35711675032735</v>
      </c>
      <c r="K44" s="136">
        <f t="shared" si="33"/>
        <v>829.70406915247759</v>
      </c>
      <c r="L44" s="136">
        <f t="shared" si="33"/>
        <v>811.71381171443784</v>
      </c>
      <c r="M44" s="137">
        <f t="shared" si="33"/>
        <v>813.37991226769407</v>
      </c>
      <c r="N44" s="138">
        <f t="shared" si="33"/>
        <v>4169.5547882659112</v>
      </c>
    </row>
    <row r="45" spans="1:14" ht="14.5" thickBot="1" x14ac:dyDescent="0.35">
      <c r="H45" s="1"/>
    </row>
    <row r="46" spans="1:14" ht="14.5" thickBot="1" x14ac:dyDescent="0.35">
      <c r="B46" s="18" t="s">
        <v>3</v>
      </c>
      <c r="C46" s="18" t="s">
        <v>4</v>
      </c>
      <c r="D46" s="18" t="s">
        <v>5</v>
      </c>
      <c r="E46" s="18" t="s">
        <v>6</v>
      </c>
      <c r="F46" s="19" t="s">
        <v>7</v>
      </c>
      <c r="G46" s="19" t="s">
        <v>121</v>
      </c>
      <c r="H46" s="1"/>
      <c r="I46" s="18" t="s">
        <v>3</v>
      </c>
      <c r="J46" s="18" t="s">
        <v>4</v>
      </c>
      <c r="K46" s="18" t="s">
        <v>5</v>
      </c>
      <c r="L46" s="18" t="s">
        <v>6</v>
      </c>
      <c r="M46" s="19" t="s">
        <v>7</v>
      </c>
      <c r="N46" s="19" t="s">
        <v>121</v>
      </c>
    </row>
    <row r="47" spans="1:14" ht="14.5" thickBot="1" x14ac:dyDescent="0.35">
      <c r="A47" s="17" t="s">
        <v>28</v>
      </c>
      <c r="B47" s="107">
        <f t="shared" ref="B47:G47" si="34">B44/B37</f>
        <v>0.45184429235498458</v>
      </c>
      <c r="C47" s="108">
        <f t="shared" si="34"/>
        <v>0.39032888788203796</v>
      </c>
      <c r="D47" s="108">
        <f t="shared" si="34"/>
        <v>0.37572787454283491</v>
      </c>
      <c r="E47" s="108">
        <f t="shared" si="34"/>
        <v>0.38362820335028014</v>
      </c>
      <c r="F47" s="108">
        <f t="shared" si="34"/>
        <v>0.41570273894360282</v>
      </c>
      <c r="G47" s="109">
        <f t="shared" si="34"/>
        <v>0.4021000198902287</v>
      </c>
      <c r="H47" s="1"/>
      <c r="I47" s="107">
        <f t="shared" ref="I47:N47" si="35">I44/I37</f>
        <v>0.47423565695744507</v>
      </c>
      <c r="J47" s="108">
        <f t="shared" si="35"/>
        <v>0.43891021961559179</v>
      </c>
      <c r="K47" s="108">
        <f t="shared" si="35"/>
        <v>0.43203053926326251</v>
      </c>
      <c r="L47" s="108">
        <f t="shared" si="35"/>
        <v>0.44359831934257138</v>
      </c>
      <c r="M47" s="110">
        <f t="shared" si="35"/>
        <v>0.49615884776171831</v>
      </c>
      <c r="N47" s="109">
        <f t="shared" si="35"/>
        <v>0.45570648199457142</v>
      </c>
    </row>
    <row r="48" spans="1:14" x14ac:dyDescent="0.3"/>
    <row r="49" x14ac:dyDescent="0.3"/>
    <row r="50" x14ac:dyDescent="0.3"/>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9"/>
  <sheetViews>
    <sheetView workbookViewId="0"/>
  </sheetViews>
  <sheetFormatPr defaultRowHeight="14" x14ac:dyDescent="0.3"/>
  <cols>
    <col min="1" max="1" width="64" bestFit="1" customWidth="1"/>
    <col min="2" max="2" width="10.08203125" style="27" bestFit="1" customWidth="1"/>
    <col min="3" max="5" width="9" style="27"/>
    <col min="6" max="6" width="9.25" style="27" bestFit="1" customWidth="1"/>
    <col min="7" max="7" width="8.58203125" customWidth="1"/>
    <col min="9" max="9" width="9" customWidth="1"/>
  </cols>
  <sheetData>
    <row r="1" spans="1:12" s="1" customFormat="1" ht="20" x14ac:dyDescent="0.3">
      <c r="A1" s="14" t="s">
        <v>0</v>
      </c>
      <c r="B1" s="140" t="s">
        <v>1</v>
      </c>
      <c r="C1" s="140"/>
      <c r="D1" s="140"/>
      <c r="E1" s="140"/>
      <c r="F1" s="140"/>
      <c r="H1" s="140" t="s">
        <v>165</v>
      </c>
      <c r="I1" s="140"/>
      <c r="J1" s="140"/>
      <c r="K1" s="140"/>
      <c r="L1" s="140"/>
    </row>
    <row r="2" spans="1:12" s="1" customFormat="1" ht="14.5" thickBot="1" x14ac:dyDescent="0.35">
      <c r="A2" s="15"/>
      <c r="B2" s="16"/>
      <c r="C2" s="16"/>
      <c r="D2" s="16"/>
      <c r="E2" s="16"/>
      <c r="F2" s="16"/>
    </row>
    <row r="3" spans="1:12" s="1" customFormat="1" ht="14.5" thickBot="1" x14ac:dyDescent="0.35">
      <c r="A3" s="17" t="s">
        <v>2</v>
      </c>
      <c r="B3" s="18" t="s">
        <v>3</v>
      </c>
      <c r="C3" s="18" t="s">
        <v>4</v>
      </c>
      <c r="D3" s="18" t="s">
        <v>5</v>
      </c>
      <c r="E3" s="18" t="s">
        <v>6</v>
      </c>
      <c r="F3" s="19" t="s">
        <v>7</v>
      </c>
      <c r="G3" s="20"/>
      <c r="H3" s="18" t="s">
        <v>3</v>
      </c>
      <c r="I3" s="18" t="s">
        <v>4</v>
      </c>
      <c r="J3" s="18" t="s">
        <v>5</v>
      </c>
      <c r="K3" s="18" t="s">
        <v>6</v>
      </c>
      <c r="L3" s="19" t="s">
        <v>7</v>
      </c>
    </row>
    <row r="4" spans="1:12" s="1" customFormat="1" ht="14.5" thickBot="1" x14ac:dyDescent="0.35">
      <c r="A4" s="21" t="s">
        <v>8</v>
      </c>
      <c r="B4" s="2">
        <v>0.11010397227406021</v>
      </c>
      <c r="C4" s="2">
        <v>0.10179640718562875</v>
      </c>
      <c r="D4" s="2">
        <v>0.1871559633027523</v>
      </c>
      <c r="E4" s="2">
        <v>-3.1541833428625876E-2</v>
      </c>
      <c r="F4" s="2">
        <v>-3.1016472478907191E-2</v>
      </c>
      <c r="H4" s="2">
        <f>'PAYG TTT'!I10</f>
        <v>2.5581356344414666E-2</v>
      </c>
      <c r="I4" s="2">
        <f>'PAYG TTT'!J10</f>
        <v>4.910196977628481E-2</v>
      </c>
      <c r="J4" s="2">
        <f>'PAYG TTT'!K10</f>
        <v>0.12749602281076208</v>
      </c>
      <c r="K4" s="2">
        <f>'PAYG TTT'!L10</f>
        <v>-2.2542048213711679E-2</v>
      </c>
      <c r="L4" s="2">
        <f>'PAYG TTT'!M10</f>
        <v>-2.3187283720110863E-2</v>
      </c>
    </row>
    <row r="5" spans="1:12" s="1" customFormat="1" ht="14.5" thickBot="1" x14ac:dyDescent="0.35">
      <c r="A5" s="21" t="s">
        <v>9</v>
      </c>
      <c r="B5" s="2">
        <v>0</v>
      </c>
      <c r="C5" s="2">
        <v>0</v>
      </c>
      <c r="D5" s="2">
        <v>0</v>
      </c>
      <c r="E5" s="2">
        <v>0</v>
      </c>
      <c r="F5" s="2">
        <v>0</v>
      </c>
      <c r="H5" s="2">
        <v>0</v>
      </c>
      <c r="I5" s="2">
        <v>0</v>
      </c>
      <c r="J5" s="2">
        <v>0</v>
      </c>
      <c r="K5" s="2">
        <v>0</v>
      </c>
      <c r="L5" s="2">
        <v>0</v>
      </c>
    </row>
    <row r="6" spans="1:12" s="1" customFormat="1" x14ac:dyDescent="0.3">
      <c r="A6" s="21" t="s">
        <v>10</v>
      </c>
      <c r="B6" s="2">
        <v>0</v>
      </c>
      <c r="C6" s="2">
        <v>0</v>
      </c>
      <c r="D6" s="2">
        <v>0</v>
      </c>
      <c r="E6" s="2">
        <v>0</v>
      </c>
      <c r="F6" s="2">
        <v>0</v>
      </c>
      <c r="H6" s="3">
        <v>1.6799999999999999E-2</v>
      </c>
      <c r="I6" s="4">
        <v>1.6799999999999999E-2</v>
      </c>
      <c r="J6" s="4">
        <v>1.6799999999999999E-2</v>
      </c>
      <c r="K6" s="4">
        <v>1.6799999999999999E-2</v>
      </c>
      <c r="L6" s="5">
        <v>1.6799999999999999E-2</v>
      </c>
    </row>
    <row r="7" spans="1:12" s="1" customFormat="1" ht="14.5" thickBot="1" x14ac:dyDescent="0.35">
      <c r="A7" s="22" t="s">
        <v>11</v>
      </c>
      <c r="B7" s="6">
        <v>0.11010397227406021</v>
      </c>
      <c r="C7" s="7">
        <v>0.10179640718562875</v>
      </c>
      <c r="D7" s="7">
        <v>0.1871559633027523</v>
      </c>
      <c r="E7" s="7">
        <v>-3.1541833428625876E-2</v>
      </c>
      <c r="F7" s="8">
        <v>-3.1016472478907191E-2</v>
      </c>
      <c r="H7" s="23">
        <f>SUM(H4:H6)</f>
        <v>4.2381356344414665E-2</v>
      </c>
      <c r="I7" s="24">
        <f t="shared" ref="I7:L7" si="0">SUM(I4:I6)</f>
        <v>6.5901969776284805E-2</v>
      </c>
      <c r="J7" s="24">
        <f t="shared" si="0"/>
        <v>0.14429602281076209</v>
      </c>
      <c r="K7" s="24">
        <f t="shared" si="0"/>
        <v>-5.7420482137116799E-3</v>
      </c>
      <c r="L7" s="25">
        <f t="shared" si="0"/>
        <v>-6.3872837201108638E-3</v>
      </c>
    </row>
    <row r="8" spans="1:12" s="1" customFormat="1" x14ac:dyDescent="0.3">
      <c r="A8" s="26"/>
      <c r="B8" s="16"/>
      <c r="C8" s="16"/>
      <c r="H8" s="16"/>
      <c r="I8" s="16"/>
    </row>
    <row r="9" spans="1:12" s="1" customFormat="1" x14ac:dyDescent="0.3">
      <c r="A9" s="15"/>
      <c r="B9" s="16"/>
      <c r="C9" s="16"/>
      <c r="D9" s="16"/>
      <c r="E9" s="16"/>
      <c r="F9" s="16"/>
    </row>
  </sheetData>
  <mergeCells count="2">
    <mergeCell ref="B1:F1"/>
    <mergeCell ref="H1:L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4.75" customWidth="1"/>
    <col min="2" max="2" width="25.58203125" customWidth="1"/>
    <col min="3" max="3" width="57.08203125" customWidth="1"/>
    <col min="4" max="4" width="3.25" customWidth="1"/>
    <col min="5" max="5" width="15.83203125" customWidth="1"/>
    <col min="6" max="10" width="5.58203125" customWidth="1"/>
  </cols>
  <sheetData>
    <row r="1" spans="1:10" x14ac:dyDescent="0.3">
      <c r="C1" t="s">
        <v>29</v>
      </c>
    </row>
    <row r="2" spans="1:10" x14ac:dyDescent="0.3">
      <c r="A2" t="s">
        <v>30</v>
      </c>
      <c r="B2" t="s">
        <v>31</v>
      </c>
      <c r="C2" t="s">
        <v>32</v>
      </c>
      <c r="D2" t="s">
        <v>33</v>
      </c>
      <c r="E2" t="s">
        <v>34</v>
      </c>
      <c r="F2" t="s">
        <v>3</v>
      </c>
      <c r="G2" t="s">
        <v>4</v>
      </c>
      <c r="H2" t="s">
        <v>5</v>
      </c>
      <c r="I2" t="s">
        <v>6</v>
      </c>
      <c r="J2" t="s">
        <v>7</v>
      </c>
    </row>
    <row r="4" spans="1:10" x14ac:dyDescent="0.3">
      <c r="F4" t="s">
        <v>35</v>
      </c>
      <c r="G4" t="s">
        <v>35</v>
      </c>
      <c r="H4" t="s">
        <v>35</v>
      </c>
      <c r="I4" t="s">
        <v>35</v>
      </c>
      <c r="J4" t="s">
        <v>35</v>
      </c>
    </row>
    <row r="5" spans="1:10" x14ac:dyDescent="0.3">
      <c r="F5" t="s">
        <v>180</v>
      </c>
      <c r="G5" t="s">
        <v>180</v>
      </c>
      <c r="H5" t="s">
        <v>180</v>
      </c>
      <c r="I5" t="s">
        <v>180</v>
      </c>
      <c r="J5" t="s">
        <v>180</v>
      </c>
    </row>
    <row r="6" spans="1:10" x14ac:dyDescent="0.3">
      <c r="F6" t="s">
        <v>36</v>
      </c>
      <c r="G6" t="s">
        <v>36</v>
      </c>
      <c r="H6" t="s">
        <v>36</v>
      </c>
      <c r="I6" t="s">
        <v>36</v>
      </c>
      <c r="J6" t="s">
        <v>36</v>
      </c>
    </row>
    <row r="7" spans="1:10" x14ac:dyDescent="0.3">
      <c r="A7" t="s">
        <v>37</v>
      </c>
      <c r="B7" t="s">
        <v>38</v>
      </c>
      <c r="C7" t="s">
        <v>39</v>
      </c>
      <c r="D7" t="s">
        <v>40</v>
      </c>
      <c r="E7" t="s">
        <v>35</v>
      </c>
      <c r="F7" s="82">
        <v>63.386401982723001</v>
      </c>
      <c r="G7" s="82">
        <v>65.150320007983794</v>
      </c>
      <c r="H7" s="82">
        <v>61.964342436148002</v>
      </c>
      <c r="I7" s="82">
        <v>60.252567957202899</v>
      </c>
      <c r="J7" s="82">
        <v>62.688492060982298</v>
      </c>
    </row>
    <row r="8" spans="1:10" x14ac:dyDescent="0.3">
      <c r="A8" t="s">
        <v>37</v>
      </c>
      <c r="B8" t="s">
        <v>41</v>
      </c>
      <c r="C8" t="s">
        <v>42</v>
      </c>
      <c r="D8" t="s">
        <v>40</v>
      </c>
      <c r="E8" t="s">
        <v>35</v>
      </c>
      <c r="F8" s="82">
        <v>41.089346764505102</v>
      </c>
      <c r="G8" s="82">
        <v>47.767443670420498</v>
      </c>
      <c r="H8" s="82">
        <v>75.986398434171804</v>
      </c>
      <c r="I8" s="82">
        <v>80.336505190114707</v>
      </c>
      <c r="J8" s="82">
        <v>31.626151753910101</v>
      </c>
    </row>
    <row r="9" spans="1:10" x14ac:dyDescent="0.3">
      <c r="A9" t="s">
        <v>37</v>
      </c>
      <c r="B9" t="s">
        <v>43</v>
      </c>
      <c r="C9" t="s">
        <v>44</v>
      </c>
      <c r="D9" t="s">
        <v>40</v>
      </c>
      <c r="E9" t="s">
        <v>35</v>
      </c>
      <c r="F9" s="82">
        <v>394.80740009336398</v>
      </c>
      <c r="G9" s="82">
        <v>387.68139733994298</v>
      </c>
      <c r="H9" s="82">
        <v>370.90391601156301</v>
      </c>
      <c r="I9" s="82">
        <v>359.04967365748303</v>
      </c>
      <c r="J9" s="82">
        <v>354.54326381830202</v>
      </c>
    </row>
    <row r="10" spans="1:10" x14ac:dyDescent="0.3">
      <c r="A10" t="s">
        <v>37</v>
      </c>
      <c r="B10" t="s">
        <v>45</v>
      </c>
      <c r="C10" t="s">
        <v>46</v>
      </c>
      <c r="D10" t="s">
        <v>40</v>
      </c>
      <c r="E10" t="s">
        <v>35</v>
      </c>
      <c r="F10" s="82">
        <v>539.17483323289196</v>
      </c>
      <c r="G10" s="82">
        <v>566.42524395227599</v>
      </c>
      <c r="H10" s="82">
        <v>530.13367612968398</v>
      </c>
      <c r="I10" s="82">
        <v>510.59784382973299</v>
      </c>
      <c r="J10" s="82">
        <v>454.75900149599698</v>
      </c>
    </row>
    <row r="11" spans="1:10" x14ac:dyDescent="0.3">
      <c r="A11" t="s">
        <v>37</v>
      </c>
      <c r="B11" t="s">
        <v>47</v>
      </c>
      <c r="C11" t="s">
        <v>48</v>
      </c>
      <c r="D11" t="s">
        <v>40</v>
      </c>
      <c r="E11" t="s">
        <v>35</v>
      </c>
      <c r="F11" s="82">
        <v>382.36890302188698</v>
      </c>
      <c r="G11" s="82">
        <v>363.57073100846299</v>
      </c>
      <c r="H11" s="82">
        <v>350.26028241678603</v>
      </c>
      <c r="I11" s="82">
        <v>344.502492238245</v>
      </c>
      <c r="J11" s="82">
        <v>343.40929008931499</v>
      </c>
    </row>
    <row r="12" spans="1:10" x14ac:dyDescent="0.3">
      <c r="A12" t="s">
        <v>37</v>
      </c>
      <c r="B12" t="s">
        <v>49</v>
      </c>
      <c r="C12" t="s">
        <v>50</v>
      </c>
      <c r="D12" t="s">
        <v>40</v>
      </c>
      <c r="E12" t="s">
        <v>35</v>
      </c>
      <c r="F12" s="82">
        <v>403.72016640429302</v>
      </c>
      <c r="G12" s="82">
        <v>457.12979335723401</v>
      </c>
      <c r="H12" s="82">
        <v>465.18470955984799</v>
      </c>
      <c r="I12" s="82">
        <v>420.73053259615398</v>
      </c>
      <c r="J12" s="82">
        <v>346.482436081012</v>
      </c>
    </row>
    <row r="13" spans="1:10" x14ac:dyDescent="0.3">
      <c r="A13" t="s">
        <v>37</v>
      </c>
      <c r="B13" t="s">
        <v>51</v>
      </c>
      <c r="C13" t="s">
        <v>52</v>
      </c>
      <c r="D13" t="s">
        <v>40</v>
      </c>
      <c r="E13" t="s">
        <v>35</v>
      </c>
      <c r="F13" s="82">
        <v>41.273819170618403</v>
      </c>
      <c r="G13" s="82">
        <v>43.5127520857503</v>
      </c>
      <c r="H13" s="82">
        <v>44.633343968352001</v>
      </c>
      <c r="I13" s="82">
        <v>42.524634584395699</v>
      </c>
      <c r="J13" s="82">
        <v>42.588612100429799</v>
      </c>
    </row>
    <row r="14" spans="1:10" x14ac:dyDescent="0.3">
      <c r="A14" t="s">
        <v>37</v>
      </c>
      <c r="B14" t="s">
        <v>53</v>
      </c>
      <c r="C14" t="s">
        <v>54</v>
      </c>
      <c r="D14" t="s">
        <v>40</v>
      </c>
      <c r="E14" t="s">
        <v>35</v>
      </c>
      <c r="F14" s="82">
        <v>49.659507325412797</v>
      </c>
      <c r="G14" s="82">
        <v>89.391169805095799</v>
      </c>
      <c r="H14" s="82">
        <v>91.411070530052498</v>
      </c>
      <c r="I14" s="82">
        <v>77.411987408808898</v>
      </c>
      <c r="J14" s="82">
        <v>60.789968222901301</v>
      </c>
    </row>
    <row r="15" spans="1:10" x14ac:dyDescent="0.3">
      <c r="A15" t="s">
        <v>37</v>
      </c>
      <c r="B15" t="s">
        <v>181</v>
      </c>
      <c r="C15" t="s">
        <v>182</v>
      </c>
      <c r="D15" t="s">
        <v>40</v>
      </c>
      <c r="E15" t="s">
        <v>35</v>
      </c>
      <c r="F15" s="82">
        <v>25.415654829254802</v>
      </c>
      <c r="G15" s="82">
        <v>24.3833505227527</v>
      </c>
      <c r="H15" s="82">
        <v>23.1051026431034</v>
      </c>
      <c r="I15" s="82">
        <v>22.874296116055799</v>
      </c>
      <c r="J15" s="82">
        <v>22.858702920121502</v>
      </c>
    </row>
    <row r="16" spans="1:10" x14ac:dyDescent="0.3">
      <c r="A16" t="s">
        <v>37</v>
      </c>
      <c r="B16" t="s">
        <v>55</v>
      </c>
      <c r="C16" t="s">
        <v>56</v>
      </c>
      <c r="D16" t="s">
        <v>40</v>
      </c>
      <c r="E16" t="s">
        <v>35</v>
      </c>
      <c r="F16" s="82">
        <v>0</v>
      </c>
      <c r="G16" s="82">
        <v>0</v>
      </c>
      <c r="H16" s="82">
        <v>0</v>
      </c>
      <c r="I16" s="82">
        <v>0</v>
      </c>
      <c r="J16" s="82">
        <v>0</v>
      </c>
    </row>
    <row r="17" spans="1:10" x14ac:dyDescent="0.3">
      <c r="A17" t="s">
        <v>37</v>
      </c>
      <c r="B17" t="s">
        <v>183</v>
      </c>
      <c r="C17" t="s">
        <v>184</v>
      </c>
      <c r="D17" t="s">
        <v>40</v>
      </c>
      <c r="E17" t="s">
        <v>35</v>
      </c>
      <c r="F17" s="82">
        <v>2.3529076527727999</v>
      </c>
      <c r="G17" s="82">
        <v>2.3776969761059998</v>
      </c>
      <c r="H17" s="82">
        <v>2.40098897213127</v>
      </c>
      <c r="I17" s="82">
        <v>2.4245280797011901</v>
      </c>
      <c r="J17" s="82">
        <v>2.4482979628355199</v>
      </c>
    </row>
    <row r="18" spans="1:10" x14ac:dyDescent="0.3">
      <c r="A18" t="s">
        <v>37</v>
      </c>
      <c r="B18" t="s">
        <v>57</v>
      </c>
      <c r="C18" t="s">
        <v>58</v>
      </c>
      <c r="D18" t="s">
        <v>40</v>
      </c>
      <c r="E18" t="s">
        <v>35</v>
      </c>
      <c r="F18" s="82">
        <v>14.330026528126</v>
      </c>
      <c r="G18" s="82">
        <v>13.236682124618399</v>
      </c>
      <c r="H18" s="82">
        <v>9.1185563976828004</v>
      </c>
      <c r="I18" s="82">
        <v>8.09517321988492</v>
      </c>
      <c r="J18" s="82">
        <v>5.0909972374801402</v>
      </c>
    </row>
    <row r="19" spans="1:10" x14ac:dyDescent="0.3">
      <c r="A19" t="s">
        <v>37</v>
      </c>
      <c r="B19" t="s">
        <v>185</v>
      </c>
      <c r="C19" t="s">
        <v>186</v>
      </c>
      <c r="D19" t="s">
        <v>40</v>
      </c>
      <c r="E19" t="s">
        <v>35</v>
      </c>
      <c r="F19" s="82">
        <v>0</v>
      </c>
      <c r="G19" s="82">
        <v>0</v>
      </c>
      <c r="H19" s="82">
        <v>0</v>
      </c>
      <c r="I19" s="82">
        <v>0</v>
      </c>
      <c r="J19" s="82">
        <v>0</v>
      </c>
    </row>
    <row r="20" spans="1:10" x14ac:dyDescent="0.3">
      <c r="A20" t="s">
        <v>37</v>
      </c>
      <c r="B20" t="s">
        <v>59</v>
      </c>
      <c r="C20" t="s">
        <v>60</v>
      </c>
      <c r="D20" t="s">
        <v>40</v>
      </c>
      <c r="E20" t="s">
        <v>35</v>
      </c>
      <c r="F20" s="82">
        <v>0</v>
      </c>
      <c r="G20" s="82">
        <v>0</v>
      </c>
      <c r="H20" s="82">
        <v>0</v>
      </c>
      <c r="I20" s="82">
        <v>0</v>
      </c>
      <c r="J20" s="82">
        <v>0</v>
      </c>
    </row>
    <row r="21" spans="1:10" x14ac:dyDescent="0.3">
      <c r="A21" t="s">
        <v>37</v>
      </c>
      <c r="B21" t="s">
        <v>187</v>
      </c>
      <c r="C21" t="s">
        <v>188</v>
      </c>
      <c r="D21" t="s">
        <v>40</v>
      </c>
      <c r="E21" t="s">
        <v>35</v>
      </c>
      <c r="F21" s="82">
        <v>0</v>
      </c>
      <c r="G21" s="82">
        <v>0</v>
      </c>
      <c r="H21" s="82">
        <v>0</v>
      </c>
      <c r="I21" s="82">
        <v>0</v>
      </c>
      <c r="J21" s="82">
        <v>0</v>
      </c>
    </row>
    <row r="22" spans="1:10" x14ac:dyDescent="0.3">
      <c r="A22" t="s">
        <v>37</v>
      </c>
      <c r="B22" t="s">
        <v>61</v>
      </c>
      <c r="C22" t="s">
        <v>62</v>
      </c>
      <c r="D22" t="s">
        <v>40</v>
      </c>
      <c r="E22" t="s">
        <v>35</v>
      </c>
      <c r="F22" s="82">
        <v>0</v>
      </c>
      <c r="G22" s="82">
        <v>0</v>
      </c>
      <c r="H22" s="82">
        <v>0</v>
      </c>
      <c r="I22" s="82">
        <v>0</v>
      </c>
      <c r="J22" s="82">
        <v>0</v>
      </c>
    </row>
    <row r="23" spans="1:10" x14ac:dyDescent="0.3">
      <c r="A23" t="s">
        <v>37</v>
      </c>
      <c r="B23" t="s">
        <v>189</v>
      </c>
      <c r="C23" t="s">
        <v>190</v>
      </c>
      <c r="D23" t="s">
        <v>40</v>
      </c>
      <c r="E23" t="s">
        <v>35</v>
      </c>
      <c r="F23" s="82">
        <v>18.365398869505299</v>
      </c>
      <c r="G23" s="82">
        <v>18.036834410300798</v>
      </c>
      <c r="H23" s="82">
        <v>15.9628702221151</v>
      </c>
      <c r="I23" s="82">
        <v>16.287650854335201</v>
      </c>
      <c r="J23" s="82">
        <v>15.810015904687001</v>
      </c>
    </row>
    <row r="24" spans="1:10" x14ac:dyDescent="0.3">
      <c r="A24" t="s">
        <v>37</v>
      </c>
      <c r="B24" t="s">
        <v>63</v>
      </c>
      <c r="C24" t="s">
        <v>64</v>
      </c>
      <c r="D24" t="s">
        <v>40</v>
      </c>
      <c r="E24" t="s">
        <v>35</v>
      </c>
      <c r="F24" s="82">
        <v>0.54026638836780005</v>
      </c>
      <c r="G24" s="82">
        <v>0.79319626825378498</v>
      </c>
      <c r="H24" s="82">
        <v>1.3593915836496799</v>
      </c>
      <c r="I24" s="82">
        <v>1.80104601160363</v>
      </c>
      <c r="J24" s="82">
        <v>2.2402642383579199</v>
      </c>
    </row>
    <row r="25" spans="1:10" x14ac:dyDescent="0.3">
      <c r="A25" t="s">
        <v>37</v>
      </c>
      <c r="B25" t="s">
        <v>191</v>
      </c>
      <c r="C25" t="s">
        <v>192</v>
      </c>
      <c r="D25" t="s">
        <v>40</v>
      </c>
      <c r="E25" t="s">
        <v>35</v>
      </c>
      <c r="F25" s="82">
        <v>0.39693619729555002</v>
      </c>
      <c r="G25" s="82">
        <v>0.40923729839623202</v>
      </c>
      <c r="H25" s="82">
        <v>0.37969973859460299</v>
      </c>
      <c r="I25" s="82">
        <v>0.38344283779156202</v>
      </c>
      <c r="J25" s="82">
        <v>0.38724591290449101</v>
      </c>
    </row>
    <row r="26" spans="1:10" x14ac:dyDescent="0.3">
      <c r="A26" t="s">
        <v>37</v>
      </c>
      <c r="B26" t="s">
        <v>65</v>
      </c>
      <c r="C26" t="s">
        <v>66</v>
      </c>
      <c r="D26" t="s">
        <v>40</v>
      </c>
      <c r="E26" t="s">
        <v>35</v>
      </c>
      <c r="F26" s="82">
        <v>29.2482924156491</v>
      </c>
      <c r="G26" s="82">
        <v>26.241841639742599</v>
      </c>
      <c r="H26" s="82">
        <v>17.6756224169105</v>
      </c>
      <c r="I26" s="82">
        <v>13.7004090711052</v>
      </c>
      <c r="J26" s="82">
        <v>8.69785156830768</v>
      </c>
    </row>
    <row r="27" spans="1:10" x14ac:dyDescent="0.3">
      <c r="A27" t="s">
        <v>37</v>
      </c>
      <c r="B27" t="s">
        <v>171</v>
      </c>
      <c r="C27" t="s">
        <v>172</v>
      </c>
      <c r="D27" t="s">
        <v>40</v>
      </c>
      <c r="E27" t="s">
        <v>35</v>
      </c>
      <c r="F27" s="82">
        <v>22.037044380157901</v>
      </c>
      <c r="G27" s="82">
        <v>32.682829533086199</v>
      </c>
      <c r="H27" s="82">
        <v>17.5454604229102</v>
      </c>
      <c r="I27" s="82">
        <v>-195.269244510194</v>
      </c>
      <c r="J27" s="82">
        <v>-221.75948275069899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42"/>
  <sheetViews>
    <sheetView zoomScale="85" zoomScaleNormal="85" workbookViewId="0"/>
  </sheetViews>
  <sheetFormatPr defaultRowHeight="14" x14ac:dyDescent="0.3"/>
  <cols>
    <col min="1" max="4" width="1.33203125" customWidth="1"/>
    <col min="5" max="5" width="67.5" bestFit="1" customWidth="1"/>
    <col min="6" max="7" width="9.25" customWidth="1"/>
    <col min="8" max="8" width="3" customWidth="1"/>
  </cols>
  <sheetData>
    <row r="1" spans="4:13" ht="14.5" thickBot="1" x14ac:dyDescent="0.35"/>
    <row r="2" spans="4:13" ht="14.5" thickBot="1" x14ac:dyDescent="0.35">
      <c r="I2" s="19" t="s">
        <v>3</v>
      </c>
      <c r="J2" s="17" t="s">
        <v>4</v>
      </c>
      <c r="K2" s="18" t="s">
        <v>5</v>
      </c>
      <c r="L2" s="18" t="s">
        <v>6</v>
      </c>
      <c r="M2" s="18" t="s">
        <v>7</v>
      </c>
    </row>
    <row r="3" spans="4:13" ht="16.5" thickBot="1" x14ac:dyDescent="0.35">
      <c r="D3" s="53"/>
      <c r="E3" s="111" t="s">
        <v>67</v>
      </c>
      <c r="I3" s="79"/>
      <c r="J3" s="79"/>
      <c r="K3" s="79"/>
      <c r="L3" s="79"/>
      <c r="M3" s="79"/>
    </row>
    <row r="4" spans="4:13" x14ac:dyDescent="0.3">
      <c r="E4" s="80" t="str">
        <f>F_Inputs!C7</f>
        <v>WR - Total gross operational expenditure -real - including cost sharing</v>
      </c>
      <c r="G4" t="s">
        <v>40</v>
      </c>
      <c r="H4" s="80"/>
      <c r="I4" s="80">
        <f>F_Inputs!F7</f>
        <v>63.386401982723001</v>
      </c>
      <c r="J4" s="80">
        <f>F_Inputs!G7</f>
        <v>65.150320007983794</v>
      </c>
      <c r="K4" s="80">
        <f>F_Inputs!H7</f>
        <v>61.964342436148002</v>
      </c>
      <c r="L4" s="80">
        <f>F_Inputs!I7</f>
        <v>60.252567957202899</v>
      </c>
      <c r="M4" s="80">
        <f>F_Inputs!J7</f>
        <v>62.688492060982298</v>
      </c>
    </row>
    <row r="5" spans="4:13" x14ac:dyDescent="0.3">
      <c r="E5" s="80" t="str">
        <f xml:space="preserve"> F_Inputs!C21</f>
        <v>WR - Grants and contributions net of income offset - operational expenditure - price control - real</v>
      </c>
      <c r="G5" t="s">
        <v>40</v>
      </c>
      <c r="H5" s="80"/>
      <c r="I5" s="80">
        <f>F_Inputs!F21</f>
        <v>0</v>
      </c>
      <c r="J5" s="80">
        <f>F_Inputs!G21</f>
        <v>0</v>
      </c>
      <c r="K5" s="80">
        <f>F_Inputs!H21</f>
        <v>0</v>
      </c>
      <c r="L5" s="80">
        <f>F_Inputs!I21</f>
        <v>0</v>
      </c>
      <c r="M5" s="80">
        <f>F_Inputs!J21</f>
        <v>0</v>
      </c>
    </row>
    <row r="6" spans="4:13" x14ac:dyDescent="0.3">
      <c r="E6" s="80" t="str">
        <f>F_Inputs!C22</f>
        <v>WR - Grants and contributions - operational expenditure - non price control - real</v>
      </c>
      <c r="G6" t="s">
        <v>40</v>
      </c>
      <c r="H6" s="80"/>
      <c r="I6" s="80">
        <f>F_Inputs!F22</f>
        <v>0</v>
      </c>
      <c r="J6" s="80">
        <f>F_Inputs!G22</f>
        <v>0</v>
      </c>
      <c r="K6" s="80">
        <f>F_Inputs!H22</f>
        <v>0</v>
      </c>
      <c r="L6" s="80">
        <f>F_Inputs!I22</f>
        <v>0</v>
      </c>
      <c r="M6" s="80">
        <f>F_Inputs!J22</f>
        <v>0</v>
      </c>
    </row>
    <row r="7" spans="4:13" x14ac:dyDescent="0.3">
      <c r="E7" t="s">
        <v>68</v>
      </c>
      <c r="G7" t="s">
        <v>40</v>
      </c>
      <c r="I7" s="81">
        <f>I4 - SUM(I5:I6)</f>
        <v>63.386401982723001</v>
      </c>
      <c r="J7" s="81">
        <f>J4 - SUM(J5:J6)</f>
        <v>65.150320007983794</v>
      </c>
      <c r="K7" s="81">
        <f>K4 - SUM(K5:K6)</f>
        <v>61.964342436148002</v>
      </c>
      <c r="L7" s="81">
        <f>L4 - SUM(L5:L6)</f>
        <v>60.252567957202899</v>
      </c>
      <c r="M7" s="81">
        <f>M4 - SUM(M5:M6)</f>
        <v>62.688492060982298</v>
      </c>
    </row>
    <row r="9" spans="4:13" x14ac:dyDescent="0.3">
      <c r="E9" s="80" t="str">
        <f>F_Inputs!C8</f>
        <v>WR - Total gross capital expenditure - real (including g&amp;c) - including cost sharing</v>
      </c>
      <c r="G9" t="s">
        <v>40</v>
      </c>
      <c r="H9" s="80"/>
      <c r="I9" s="80">
        <f>F_Inputs!F8</f>
        <v>41.089346764505102</v>
      </c>
      <c r="J9" s="80">
        <f>F_Inputs!G8</f>
        <v>47.767443670420498</v>
      </c>
      <c r="K9" s="80">
        <f>F_Inputs!H8</f>
        <v>75.986398434171804</v>
      </c>
      <c r="L9" s="80">
        <f>F_Inputs!I8</f>
        <v>80.336505190114707</v>
      </c>
      <c r="M9" s="80">
        <f>F_Inputs!J8</f>
        <v>31.626151753910101</v>
      </c>
    </row>
    <row r="10" spans="4:13" x14ac:dyDescent="0.3">
      <c r="E10" s="80" t="str">
        <f>F_Inputs!C19</f>
        <v>WR - Grants and contributions net of income offset - capital expenditure - price control - real</v>
      </c>
      <c r="G10" t="s">
        <v>40</v>
      </c>
      <c r="H10" s="80"/>
      <c r="I10" s="80">
        <f>F_Inputs!F19</f>
        <v>0</v>
      </c>
      <c r="J10" s="80">
        <f>F_Inputs!G19</f>
        <v>0</v>
      </c>
      <c r="K10" s="80">
        <f>F_Inputs!H19</f>
        <v>0</v>
      </c>
      <c r="L10" s="80">
        <f>F_Inputs!I19</f>
        <v>0</v>
      </c>
      <c r="M10" s="80">
        <f>F_Inputs!J19</f>
        <v>0</v>
      </c>
    </row>
    <row r="11" spans="4:13" x14ac:dyDescent="0.3">
      <c r="E11" s="80" t="str">
        <f>F_Inputs!C20</f>
        <v>WR - Grants and contributions - capital expenditure - non price control - real</v>
      </c>
      <c r="G11" t="s">
        <v>40</v>
      </c>
      <c r="H11" s="80"/>
      <c r="I11" s="80">
        <f>F_Inputs!F20</f>
        <v>0</v>
      </c>
      <c r="J11" s="80">
        <f>F_Inputs!G20</f>
        <v>0</v>
      </c>
      <c r="K11" s="80">
        <f>F_Inputs!H20</f>
        <v>0</v>
      </c>
      <c r="L11" s="80">
        <f>F_Inputs!I20</f>
        <v>0</v>
      </c>
      <c r="M11" s="80">
        <f>F_Inputs!J20</f>
        <v>0</v>
      </c>
    </row>
    <row r="12" spans="4:13" x14ac:dyDescent="0.3">
      <c r="E12" t="s">
        <v>69</v>
      </c>
      <c r="G12" t="s">
        <v>40</v>
      </c>
      <c r="I12" s="81">
        <f>I9 - SUM(I10:I11)</f>
        <v>41.089346764505102</v>
      </c>
      <c r="J12" s="81">
        <f>J9 - SUM(J10:J11)</f>
        <v>47.767443670420498</v>
      </c>
      <c r="K12" s="81">
        <f>K9 - SUM(K10:K11)</f>
        <v>75.986398434171804</v>
      </c>
      <c r="L12" s="81">
        <f>L9 - SUM(L10:L11)</f>
        <v>80.336505190114707</v>
      </c>
      <c r="M12" s="81">
        <f>M9 - SUM(M10:M11)</f>
        <v>31.626151753910101</v>
      </c>
    </row>
    <row r="13" spans="4:13" ht="14.5" thickBot="1" x14ac:dyDescent="0.35"/>
    <row r="14" spans="4:13" ht="16.5" thickBot="1" x14ac:dyDescent="0.35">
      <c r="E14" s="111" t="s">
        <v>70</v>
      </c>
    </row>
    <row r="15" spans="4:13" x14ac:dyDescent="0.3">
      <c r="E15" s="80" t="str">
        <f>F_Inputs!C9</f>
        <v>WN - Total gross operational expenditure -real - including cost sharing</v>
      </c>
      <c r="G15" t="s">
        <v>40</v>
      </c>
      <c r="H15" s="80"/>
      <c r="I15" s="80">
        <f>F_Inputs!F9</f>
        <v>394.80740009336398</v>
      </c>
      <c r="J15" s="80">
        <f>F_Inputs!G9</f>
        <v>387.68139733994298</v>
      </c>
      <c r="K15" s="80">
        <f>F_Inputs!H9</f>
        <v>370.90391601156301</v>
      </c>
      <c r="L15" s="80">
        <f>F_Inputs!I9</f>
        <v>359.04967365748303</v>
      </c>
      <c r="M15" s="80">
        <f>F_Inputs!J9</f>
        <v>354.54326381830202</v>
      </c>
    </row>
    <row r="16" spans="4:13" x14ac:dyDescent="0.3">
      <c r="E16" s="80" t="str">
        <f>F_Inputs!C17</f>
        <v>WN - Grants and contributions net of income offset - operational expenditure - price control - real</v>
      </c>
      <c r="G16" t="s">
        <v>40</v>
      </c>
      <c r="H16" s="80"/>
      <c r="I16" s="80">
        <f>F_Inputs!F17</f>
        <v>2.3529076527727999</v>
      </c>
      <c r="J16" s="80">
        <f>F_Inputs!G17</f>
        <v>2.3776969761059998</v>
      </c>
      <c r="K16" s="80">
        <f>F_Inputs!H17</f>
        <v>2.40098897213127</v>
      </c>
      <c r="L16" s="80">
        <f>F_Inputs!I17</f>
        <v>2.4245280797011901</v>
      </c>
      <c r="M16" s="80">
        <f>F_Inputs!J17</f>
        <v>2.4482979628355199</v>
      </c>
    </row>
    <row r="17" spans="5:13" x14ac:dyDescent="0.3">
      <c r="E17" s="80" t="str">
        <f>F_Inputs!C18</f>
        <v>WN - Grants and contributions - operational expenditure - non price control - real</v>
      </c>
      <c r="G17" t="s">
        <v>40</v>
      </c>
      <c r="H17" s="80"/>
      <c r="I17" s="80">
        <f>F_Inputs!F18</f>
        <v>14.330026528126</v>
      </c>
      <c r="J17" s="80">
        <f>F_Inputs!G18</f>
        <v>13.236682124618399</v>
      </c>
      <c r="K17" s="80">
        <f>F_Inputs!H18</f>
        <v>9.1185563976828004</v>
      </c>
      <c r="L17" s="80">
        <f>F_Inputs!I18</f>
        <v>8.09517321988492</v>
      </c>
      <c r="M17" s="80">
        <f>F_Inputs!J18</f>
        <v>5.0909972374801402</v>
      </c>
    </row>
    <row r="18" spans="5:13" x14ac:dyDescent="0.3">
      <c r="E18" t="s">
        <v>71</v>
      </c>
      <c r="G18" t="s">
        <v>40</v>
      </c>
      <c r="I18" s="81">
        <f>I15 - SUM(I16:I17)</f>
        <v>378.12446591246515</v>
      </c>
      <c r="J18" s="81">
        <f>J15 - SUM(J16:J17)</f>
        <v>372.06701823921856</v>
      </c>
      <c r="K18" s="81">
        <f>K15 - SUM(K16:K17)</f>
        <v>359.38437064174894</v>
      </c>
      <c r="L18" s="81">
        <f>L15 - SUM(L16:L17)</f>
        <v>348.5299723578969</v>
      </c>
      <c r="M18" s="81">
        <f>M15 - SUM(M16:M17)</f>
        <v>347.00396861798635</v>
      </c>
    </row>
    <row r="20" spans="5:13" x14ac:dyDescent="0.3">
      <c r="E20" s="80" t="str">
        <f>F_Inputs!C10</f>
        <v>WN - Total gross capital expenditure - real - including cost sharing</v>
      </c>
      <c r="G20" t="s">
        <v>40</v>
      </c>
      <c r="H20" s="80"/>
      <c r="I20" s="80">
        <f>F_Inputs!F10</f>
        <v>539.17483323289196</v>
      </c>
      <c r="J20" s="80">
        <f>F_Inputs!G10</f>
        <v>566.42524395227599</v>
      </c>
      <c r="K20" s="80">
        <f>F_Inputs!H10</f>
        <v>530.13367612968398</v>
      </c>
      <c r="L20" s="80">
        <f>F_Inputs!I10</f>
        <v>510.59784382973299</v>
      </c>
      <c r="M20" s="80">
        <f>F_Inputs!J10</f>
        <v>454.75900149599698</v>
      </c>
    </row>
    <row r="21" spans="5:13" x14ac:dyDescent="0.3">
      <c r="E21" s="80" t="str">
        <f>F_Inputs!C15</f>
        <v>WN - Grants and contributions net of income offset - capital expenditure - price control - real</v>
      </c>
      <c r="G21" t="s">
        <v>40</v>
      </c>
      <c r="H21" s="80"/>
      <c r="I21" s="80">
        <f>F_Inputs!F15</f>
        <v>25.415654829254802</v>
      </c>
      <c r="J21" s="80">
        <f>F_Inputs!G15</f>
        <v>24.3833505227527</v>
      </c>
      <c r="K21" s="80">
        <f>F_Inputs!H15</f>
        <v>23.1051026431034</v>
      </c>
      <c r="L21" s="80">
        <f>F_Inputs!I15</f>
        <v>22.874296116055799</v>
      </c>
      <c r="M21" s="80">
        <f>F_Inputs!J15</f>
        <v>22.858702920121502</v>
      </c>
    </row>
    <row r="22" spans="5:13" x14ac:dyDescent="0.3">
      <c r="E22" s="80" t="str">
        <f>F_Inputs!C16</f>
        <v>WN - Grants and contributions - capital expenditure - non price control - real</v>
      </c>
      <c r="G22" t="s">
        <v>40</v>
      </c>
      <c r="H22" s="80"/>
      <c r="I22" s="80">
        <f>F_Inputs!F16</f>
        <v>0</v>
      </c>
      <c r="J22" s="80">
        <f>F_Inputs!G16</f>
        <v>0</v>
      </c>
      <c r="K22" s="80">
        <f>F_Inputs!H16</f>
        <v>0</v>
      </c>
      <c r="L22" s="80">
        <f>F_Inputs!I16</f>
        <v>0</v>
      </c>
      <c r="M22" s="80">
        <f>F_Inputs!J16</f>
        <v>0</v>
      </c>
    </row>
    <row r="23" spans="5:13" x14ac:dyDescent="0.3">
      <c r="E23" t="s">
        <v>72</v>
      </c>
      <c r="G23" t="s">
        <v>40</v>
      </c>
      <c r="I23" s="81">
        <f>I20 - SUM(I21:I22)</f>
        <v>513.75917840363718</v>
      </c>
      <c r="J23" s="81">
        <f>J20 - SUM(J21:J22)</f>
        <v>542.04189342952327</v>
      </c>
      <c r="K23" s="81">
        <f>K20 - SUM(K21:K22)</f>
        <v>507.02857348658057</v>
      </c>
      <c r="L23" s="81">
        <f>L20 - SUM(L21:L22)</f>
        <v>487.72354771367719</v>
      </c>
      <c r="M23" s="81">
        <f>M20 - SUM(M21:M22)</f>
        <v>431.90029857587547</v>
      </c>
    </row>
    <row r="24" spans="5:13" ht="14.5" thickBot="1" x14ac:dyDescent="0.35"/>
    <row r="25" spans="5:13" ht="16.5" thickBot="1" x14ac:dyDescent="0.35">
      <c r="E25" s="111" t="s">
        <v>73</v>
      </c>
    </row>
    <row r="26" spans="5:13" x14ac:dyDescent="0.3">
      <c r="E26" s="80" t="str">
        <f>F_Inputs!C11</f>
        <v>WWN - Total gross operational expenditure - real - including cost sharing</v>
      </c>
      <c r="G26" t="s">
        <v>40</v>
      </c>
      <c r="H26" s="80"/>
      <c r="I26" s="80">
        <f>F_Inputs!F11</f>
        <v>382.36890302188698</v>
      </c>
      <c r="J26" s="80">
        <f>F_Inputs!G11</f>
        <v>363.57073100846299</v>
      </c>
      <c r="K26" s="80">
        <f>F_Inputs!H11</f>
        <v>350.26028241678603</v>
      </c>
      <c r="L26" s="80">
        <f>F_Inputs!I11</f>
        <v>344.502492238245</v>
      </c>
      <c r="M26" s="80">
        <f>F_Inputs!J11</f>
        <v>343.40929008931499</v>
      </c>
    </row>
    <row r="27" spans="5:13" x14ac:dyDescent="0.3">
      <c r="E27" s="80" t="str">
        <f>F_Inputs!C25</f>
        <v>WWN - Grants and contributions net of income offset - operational expenditure - price control - real</v>
      </c>
      <c r="G27" t="s">
        <v>40</v>
      </c>
      <c r="H27" s="80"/>
      <c r="I27" s="80">
        <f>F_Inputs!F25</f>
        <v>0.39693619729555002</v>
      </c>
      <c r="J27" s="80">
        <f>F_Inputs!G25</f>
        <v>0.40923729839623202</v>
      </c>
      <c r="K27" s="80">
        <f>F_Inputs!H25</f>
        <v>0.37969973859460299</v>
      </c>
      <c r="L27" s="80">
        <f>F_Inputs!I25</f>
        <v>0.38344283779156202</v>
      </c>
      <c r="M27" s="80">
        <f>F_Inputs!J25</f>
        <v>0.38724591290449101</v>
      </c>
    </row>
    <row r="28" spans="5:13" x14ac:dyDescent="0.3">
      <c r="E28" s="80" t="str">
        <f>F_Inputs!C26</f>
        <v>WWN - Grants and contributions - operational expenditure - non price control - real</v>
      </c>
      <c r="G28" t="s">
        <v>40</v>
      </c>
      <c r="H28" s="80"/>
      <c r="I28" s="80">
        <f>F_Inputs!F26</f>
        <v>29.2482924156491</v>
      </c>
      <c r="J28" s="80">
        <f>F_Inputs!G26</f>
        <v>26.241841639742599</v>
      </c>
      <c r="K28" s="80">
        <f>F_Inputs!H26</f>
        <v>17.6756224169105</v>
      </c>
      <c r="L28" s="80">
        <f>F_Inputs!I26</f>
        <v>13.7004090711052</v>
      </c>
      <c r="M28" s="80">
        <f>F_Inputs!J26</f>
        <v>8.69785156830768</v>
      </c>
    </row>
    <row r="29" spans="5:13" x14ac:dyDescent="0.3">
      <c r="G29" t="s">
        <v>40</v>
      </c>
      <c r="I29" s="81">
        <f>I26 - SUM(I27:I28)</f>
        <v>352.72367440894232</v>
      </c>
      <c r="J29" s="81">
        <f>J26 - SUM(J27:J28)</f>
        <v>336.91965207032416</v>
      </c>
      <c r="K29" s="81">
        <f>K26 - SUM(K27:K28)</f>
        <v>332.20496026128092</v>
      </c>
      <c r="L29" s="81">
        <f>L26 - SUM(L27:L28)</f>
        <v>330.41864032934825</v>
      </c>
      <c r="M29" s="81">
        <f>M26 - SUM(M27:M28)</f>
        <v>334.32419260810281</v>
      </c>
    </row>
    <row r="30" spans="5:13" x14ac:dyDescent="0.3">
      <c r="G30" s="80"/>
      <c r="I30" s="80"/>
      <c r="J30" s="80"/>
      <c r="K30" s="80"/>
      <c r="L30" s="80"/>
      <c r="M30" s="80"/>
    </row>
    <row r="31" spans="5:13" x14ac:dyDescent="0.3">
      <c r="E31" s="80" t="str">
        <f>F_Inputs!C12</f>
        <v>WWN - Total gross capital expenditure - real - including cost sharing</v>
      </c>
      <c r="G31" t="s">
        <v>40</v>
      </c>
      <c r="H31" s="80"/>
      <c r="I31" s="80">
        <f>F_Inputs!F12</f>
        <v>403.72016640429302</v>
      </c>
      <c r="J31" s="80">
        <f>F_Inputs!G12</f>
        <v>457.12979335723401</v>
      </c>
      <c r="K31" s="80">
        <f>F_Inputs!H12</f>
        <v>465.18470955984799</v>
      </c>
      <c r="L31" s="80">
        <f>F_Inputs!I12</f>
        <v>420.73053259615398</v>
      </c>
      <c r="M31" s="80">
        <f>F_Inputs!J12</f>
        <v>346.482436081012</v>
      </c>
    </row>
    <row r="32" spans="5:13" x14ac:dyDescent="0.3">
      <c r="E32" s="80" t="str">
        <f>F_Inputs!C23</f>
        <v>WWN - Grants and contributions net of income offset - capital expenditure - price control - real</v>
      </c>
      <c r="G32" t="s">
        <v>40</v>
      </c>
      <c r="H32" s="80"/>
      <c r="I32" s="80">
        <f>F_Inputs!F23</f>
        <v>18.365398869505299</v>
      </c>
      <c r="J32" s="80">
        <f>F_Inputs!G23</f>
        <v>18.036834410300798</v>
      </c>
      <c r="K32" s="80">
        <f>F_Inputs!H23</f>
        <v>15.9628702221151</v>
      </c>
      <c r="L32" s="80">
        <f>F_Inputs!I23</f>
        <v>16.287650854335201</v>
      </c>
      <c r="M32" s="80">
        <f>F_Inputs!J23</f>
        <v>15.810015904687001</v>
      </c>
    </row>
    <row r="33" spans="5:13" x14ac:dyDescent="0.3">
      <c r="E33" s="80" t="str">
        <f>F_Inputs!C24</f>
        <v>WWN - Grants and contributions - capital expenditure - non price control - real</v>
      </c>
      <c r="G33" t="s">
        <v>40</v>
      </c>
      <c r="H33" s="80"/>
      <c r="I33" s="80">
        <f>F_Inputs!F24</f>
        <v>0.54026638836780005</v>
      </c>
      <c r="J33" s="80">
        <f>F_Inputs!G24</f>
        <v>0.79319626825378498</v>
      </c>
      <c r="K33" s="80">
        <f>F_Inputs!H24</f>
        <v>1.3593915836496799</v>
      </c>
      <c r="L33" s="80">
        <f>F_Inputs!I24</f>
        <v>1.80104601160363</v>
      </c>
      <c r="M33" s="80">
        <f>F_Inputs!J24</f>
        <v>2.2402642383579199</v>
      </c>
    </row>
    <row r="34" spans="5:13" x14ac:dyDescent="0.3">
      <c r="E34" t="s">
        <v>74</v>
      </c>
      <c r="G34" t="s">
        <v>40</v>
      </c>
      <c r="I34" s="81">
        <f>I31 - SUM(I32:I33)</f>
        <v>384.8145011464199</v>
      </c>
      <c r="J34" s="81">
        <f>J31 - SUM(J32:J33)</f>
        <v>438.29976267867943</v>
      </c>
      <c r="K34" s="81">
        <f>K31 - SUM(K32:K33)</f>
        <v>447.86244775408323</v>
      </c>
      <c r="L34" s="81">
        <f>L31 - SUM(L32:L33)</f>
        <v>402.64183573021512</v>
      </c>
      <c r="M34" s="81">
        <f>M31 - SUM(M32:M33)</f>
        <v>328.43215593796708</v>
      </c>
    </row>
    <row r="35" spans="5:13" ht="14.5" thickBot="1" x14ac:dyDescent="0.35"/>
    <row r="36" spans="5:13" ht="16.5" thickBot="1" x14ac:dyDescent="0.35">
      <c r="E36" s="111" t="s">
        <v>75</v>
      </c>
    </row>
    <row r="37" spans="5:13" x14ac:dyDescent="0.3">
      <c r="E37" s="80" t="str">
        <f>F_Inputs!C13</f>
        <v>BIO - Total gross operational expenditure -real</v>
      </c>
      <c r="G37" t="s">
        <v>40</v>
      </c>
      <c r="H37" s="80"/>
      <c r="I37" s="80">
        <f>F_Inputs!F13</f>
        <v>41.273819170618403</v>
      </c>
      <c r="J37" s="80">
        <f>F_Inputs!G13</f>
        <v>43.5127520857503</v>
      </c>
      <c r="K37" s="80">
        <f>F_Inputs!H13</f>
        <v>44.633343968352001</v>
      </c>
      <c r="L37" s="80">
        <f>F_Inputs!I13</f>
        <v>42.524634584395699</v>
      </c>
      <c r="M37" s="80">
        <f>F_Inputs!J13</f>
        <v>42.588612100429799</v>
      </c>
    </row>
    <row r="38" spans="5:13" x14ac:dyDescent="0.3">
      <c r="E38" t="s">
        <v>76</v>
      </c>
      <c r="G38" t="s">
        <v>40</v>
      </c>
      <c r="I38" s="81">
        <f>I37</f>
        <v>41.273819170618403</v>
      </c>
      <c r="J38" s="81">
        <f>J37</f>
        <v>43.5127520857503</v>
      </c>
      <c r="K38" s="81">
        <f>K37</f>
        <v>44.633343968352001</v>
      </c>
      <c r="L38" s="81">
        <f>L37</f>
        <v>42.524634584395699</v>
      </c>
      <c r="M38" s="81">
        <f>M37</f>
        <v>42.588612100429799</v>
      </c>
    </row>
    <row r="40" spans="5:13" x14ac:dyDescent="0.3">
      <c r="E40" s="80" t="str">
        <f>F_Inputs!C14</f>
        <v>BIO - Total gross capital expenditure - real (including g&amp;c)</v>
      </c>
      <c r="G40" t="s">
        <v>40</v>
      </c>
      <c r="H40" s="80"/>
      <c r="I40" s="80">
        <f>F_Inputs!F14</f>
        <v>49.659507325412797</v>
      </c>
      <c r="J40" s="80">
        <f>F_Inputs!G14</f>
        <v>89.391169805095799</v>
      </c>
      <c r="K40" s="80">
        <f>F_Inputs!H14</f>
        <v>91.411070530052498</v>
      </c>
      <c r="L40" s="80">
        <f>F_Inputs!I14</f>
        <v>77.411987408808898</v>
      </c>
      <c r="M40" s="80">
        <f>F_Inputs!J14</f>
        <v>60.789968222901301</v>
      </c>
    </row>
    <row r="41" spans="5:13" x14ac:dyDescent="0.3">
      <c r="E41" t="s">
        <v>77</v>
      </c>
      <c r="G41" t="s">
        <v>40</v>
      </c>
      <c r="I41" s="81">
        <f>I40</f>
        <v>49.659507325412797</v>
      </c>
      <c r="J41" s="81">
        <f>J40</f>
        <v>89.391169805095799</v>
      </c>
      <c r="K41" s="81">
        <f>K40</f>
        <v>91.411070530052498</v>
      </c>
      <c r="L41" s="81">
        <f>L40</f>
        <v>77.411987408808898</v>
      </c>
      <c r="M41" s="81">
        <f>M40</f>
        <v>60.789968222901301</v>
      </c>
    </row>
    <row r="42" spans="5:13" x14ac:dyDescent="0.3">
      <c r="I42" s="81"/>
      <c r="J42" s="81"/>
      <c r="K42" s="81"/>
      <c r="L42" s="81"/>
      <c r="M42" s="8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85" zoomScaleNormal="85" workbookViewId="0"/>
  </sheetViews>
  <sheetFormatPr defaultRowHeight="14" x14ac:dyDescent="0.3"/>
  <cols>
    <col min="1" max="1" width="3" customWidth="1"/>
    <col min="2" max="2" width="68.58203125" customWidth="1"/>
    <col min="3" max="3" width="2" customWidth="1"/>
    <col min="10" max="10" width="3.83203125" customWidth="1"/>
    <col min="11" max="11" width="1.75" customWidth="1"/>
    <col min="12" max="16" width="9.75" customWidth="1"/>
    <col min="18" max="18" width="2.33203125" customWidth="1"/>
  </cols>
  <sheetData>
    <row r="1" spans="1:18" x14ac:dyDescent="0.3">
      <c r="D1" s="53" t="s">
        <v>122</v>
      </c>
      <c r="L1" s="53" t="s">
        <v>167</v>
      </c>
    </row>
    <row r="2" spans="1:18" x14ac:dyDescent="0.3">
      <c r="D2" s="54">
        <v>2021</v>
      </c>
      <c r="E2" s="54">
        <v>2022</v>
      </c>
      <c r="F2" s="54">
        <v>2023</v>
      </c>
      <c r="G2" s="54">
        <v>2024</v>
      </c>
      <c r="H2" s="54">
        <v>2025</v>
      </c>
      <c r="I2" s="83"/>
      <c r="L2" s="54">
        <v>2021</v>
      </c>
      <c r="M2" s="54">
        <v>2022</v>
      </c>
      <c r="N2" s="54">
        <v>2023</v>
      </c>
      <c r="O2" s="54">
        <v>2024</v>
      </c>
      <c r="P2" s="54">
        <v>2025</v>
      </c>
      <c r="Q2" s="83"/>
      <c r="R2" s="55"/>
    </row>
    <row r="3" spans="1:18" x14ac:dyDescent="0.3">
      <c r="B3" s="56" t="s">
        <v>79</v>
      </c>
      <c r="C3" s="57"/>
      <c r="D3" s="58" t="s">
        <v>40</v>
      </c>
      <c r="E3" s="58" t="s">
        <v>40</v>
      </c>
      <c r="F3" s="58" t="s">
        <v>40</v>
      </c>
      <c r="G3" s="58" t="s">
        <v>40</v>
      </c>
      <c r="H3" s="58" t="s">
        <v>40</v>
      </c>
      <c r="I3" s="63"/>
      <c r="J3" s="59"/>
      <c r="K3" s="60"/>
      <c r="L3" s="58" t="s">
        <v>40</v>
      </c>
      <c r="M3" s="58" t="s">
        <v>40</v>
      </c>
      <c r="N3" s="58" t="s">
        <v>40</v>
      </c>
      <c r="O3" s="58" t="s">
        <v>40</v>
      </c>
      <c r="P3" s="58" t="s">
        <v>40</v>
      </c>
      <c r="Q3" s="63"/>
      <c r="R3" s="60"/>
    </row>
    <row r="4" spans="1:18" x14ac:dyDescent="0.3">
      <c r="A4" s="56"/>
      <c r="B4" s="61"/>
      <c r="C4" s="57"/>
      <c r="D4" s="62"/>
      <c r="E4" s="62"/>
      <c r="F4" s="62"/>
      <c r="G4" s="62"/>
      <c r="H4" s="62"/>
      <c r="I4" s="62"/>
      <c r="J4" s="59"/>
      <c r="K4" s="60"/>
      <c r="L4" s="63"/>
      <c r="M4" s="63"/>
      <c r="N4" s="63"/>
      <c r="O4" s="63"/>
      <c r="P4" s="63"/>
      <c r="Q4" s="62"/>
      <c r="R4" s="60"/>
    </row>
    <row r="5" spans="1:18" x14ac:dyDescent="0.3">
      <c r="A5" s="64"/>
      <c r="B5" s="62" t="s">
        <v>80</v>
      </c>
      <c r="C5" s="65"/>
      <c r="D5" s="66">
        <v>63.285766088431401</v>
      </c>
      <c r="E5" s="66">
        <v>64.736402164772898</v>
      </c>
      <c r="F5" s="66">
        <v>61.016697007677699</v>
      </c>
      <c r="G5" s="66">
        <v>58.972231916999597</v>
      </c>
      <c r="H5" s="66">
        <v>61.299055378068303</v>
      </c>
      <c r="I5" s="66"/>
      <c r="J5" s="67"/>
      <c r="K5" s="68"/>
      <c r="L5" s="69">
        <f>'Final determination totex'!I4</f>
        <v>63.386401982723001</v>
      </c>
      <c r="M5" s="69">
        <f>'Final determination totex'!J4</f>
        <v>65.150320007983794</v>
      </c>
      <c r="N5" s="69">
        <f>'Final determination totex'!K4</f>
        <v>61.964342436148002</v>
      </c>
      <c r="O5" s="69">
        <f>'Final determination totex'!L4</f>
        <v>60.252567957202899</v>
      </c>
      <c r="P5" s="69">
        <f>'Final determination totex'!M4</f>
        <v>62.688492060982298</v>
      </c>
      <c r="Q5" s="66"/>
      <c r="R5" s="68"/>
    </row>
    <row r="6" spans="1:18" x14ac:dyDescent="0.3">
      <c r="A6" s="64"/>
      <c r="B6" s="62" t="s">
        <v>78</v>
      </c>
      <c r="C6" s="65"/>
      <c r="D6" s="66">
        <v>57.660585151405002</v>
      </c>
      <c r="E6" s="66">
        <v>65.020892256628599</v>
      </c>
      <c r="F6" s="66">
        <v>82.095819847651995</v>
      </c>
      <c r="G6" s="66">
        <v>80.207649642024506</v>
      </c>
      <c r="H6" s="66">
        <v>70.497450399759103</v>
      </c>
      <c r="I6" s="66"/>
      <c r="J6" s="67"/>
      <c r="K6" s="68"/>
      <c r="L6" s="69">
        <f>'Final determination totex'!I9</f>
        <v>41.089346764505102</v>
      </c>
      <c r="M6" s="69">
        <f>'Final determination totex'!J9</f>
        <v>47.767443670420498</v>
      </c>
      <c r="N6" s="69">
        <f>'Final determination totex'!K9</f>
        <v>75.986398434171804</v>
      </c>
      <c r="O6" s="69">
        <f>'Final determination totex'!L9</f>
        <v>80.336505190114707</v>
      </c>
      <c r="P6" s="69">
        <f>'Final determination totex'!M9</f>
        <v>31.626151753910101</v>
      </c>
      <c r="Q6" s="66"/>
      <c r="R6" s="68"/>
    </row>
    <row r="7" spans="1:18" x14ac:dyDescent="0.3">
      <c r="A7" s="64"/>
      <c r="B7" s="62" t="s">
        <v>81</v>
      </c>
      <c r="C7" s="65"/>
      <c r="D7" s="66"/>
      <c r="E7" s="66"/>
      <c r="F7" s="66"/>
      <c r="G7" s="66"/>
      <c r="H7" s="66"/>
      <c r="I7" s="66"/>
      <c r="J7" s="67"/>
      <c r="K7" s="68"/>
      <c r="L7" s="69">
        <f>'Final determination totex'!I10+'Final determination totex'!I11</f>
        <v>0</v>
      </c>
      <c r="M7" s="69">
        <f>'Final determination totex'!J10+'Final determination totex'!J11</f>
        <v>0</v>
      </c>
      <c r="N7" s="69">
        <f>'Final determination totex'!K10+'Final determination totex'!K11</f>
        <v>0</v>
      </c>
      <c r="O7" s="69">
        <f>'Final determination totex'!L10+'Final determination totex'!L11</f>
        <v>0</v>
      </c>
      <c r="P7" s="69">
        <f>'Final determination totex'!M10+'Final determination totex'!M11</f>
        <v>0</v>
      </c>
      <c r="Q7" s="66"/>
      <c r="R7" s="68"/>
    </row>
    <row r="8" spans="1:18" ht="14.5" thickBot="1" x14ac:dyDescent="0.35">
      <c r="A8" s="64"/>
      <c r="B8" s="70" t="s">
        <v>82</v>
      </c>
      <c r="C8" s="65"/>
      <c r="D8" s="71"/>
      <c r="E8" s="71"/>
      <c r="F8" s="71"/>
      <c r="G8" s="71"/>
      <c r="H8" s="71"/>
      <c r="I8" s="71"/>
      <c r="J8" s="67"/>
      <c r="K8" s="68"/>
      <c r="L8" s="69">
        <f>'Final determination totex'!I5+'Final determination totex'!I6</f>
        <v>0</v>
      </c>
      <c r="M8" s="69">
        <f>'Final determination totex'!J5+'Final determination totex'!J6</f>
        <v>0</v>
      </c>
      <c r="N8" s="69">
        <f>'Final determination totex'!K5+'Final determination totex'!K6</f>
        <v>0</v>
      </c>
      <c r="O8" s="69">
        <f>'Final determination totex'!L5+'Final determination totex'!L6</f>
        <v>0</v>
      </c>
      <c r="P8" s="69">
        <f>'Final determination totex'!M5+'Final determination totex'!M6</f>
        <v>0</v>
      </c>
      <c r="Q8" s="71"/>
      <c r="R8" s="68"/>
    </row>
    <row r="9" spans="1:18" x14ac:dyDescent="0.3">
      <c r="A9" s="64"/>
      <c r="B9" s="70" t="s">
        <v>83</v>
      </c>
      <c r="C9" s="65"/>
      <c r="D9" s="72">
        <v>120.9463512398364</v>
      </c>
      <c r="E9" s="72">
        <v>129.7572944214015</v>
      </c>
      <c r="F9" s="72">
        <v>143.11251685532969</v>
      </c>
      <c r="G9" s="72">
        <v>139.1798815590241</v>
      </c>
      <c r="H9" s="72">
        <v>131.79650577782741</v>
      </c>
      <c r="I9" s="84">
        <v>664.79254985341913</v>
      </c>
      <c r="J9" s="67"/>
      <c r="K9" s="68"/>
      <c r="L9" s="73">
        <f>SUM(L5:L6)-SUM(L7:L8)</f>
        <v>104.4757487472281</v>
      </c>
      <c r="M9" s="73">
        <f>SUM(M5:M6)-SUM(M7:M8)</f>
        <v>112.9177636784043</v>
      </c>
      <c r="N9" s="73">
        <f>SUM(N5:N6)-SUM(N7:N8)</f>
        <v>137.95074087031981</v>
      </c>
      <c r="O9" s="73">
        <f>SUM(O5:O6)-SUM(O7:O8)</f>
        <v>140.58907314731761</v>
      </c>
      <c r="P9" s="73">
        <f>SUM(P5:P6)-SUM(P7:P8)</f>
        <v>94.314643814892406</v>
      </c>
      <c r="Q9" s="84">
        <f>SUM(L9:P9)</f>
        <v>590.24797025816224</v>
      </c>
      <c r="R9" s="68"/>
    </row>
    <row r="10" spans="1:18" x14ac:dyDescent="0.3">
      <c r="A10" s="64"/>
      <c r="B10" s="70" t="s">
        <v>84</v>
      </c>
      <c r="C10" s="65"/>
      <c r="D10" s="72">
        <v>63.285766088431401</v>
      </c>
      <c r="E10" s="72">
        <v>64.736402164772898</v>
      </c>
      <c r="F10" s="72">
        <v>61.016697007677699</v>
      </c>
      <c r="G10" s="72">
        <v>58.972231916999597</v>
      </c>
      <c r="H10" s="72">
        <v>61.299055378068303</v>
      </c>
      <c r="I10" s="85">
        <v>309.31015255594991</v>
      </c>
      <c r="J10" s="67"/>
      <c r="K10" s="68"/>
      <c r="L10" s="73">
        <f>L5-L8</f>
        <v>63.386401982723001</v>
      </c>
      <c r="M10" s="73">
        <f>M5-M8</f>
        <v>65.150320007983794</v>
      </c>
      <c r="N10" s="73">
        <f>N5-N8</f>
        <v>61.964342436148002</v>
      </c>
      <c r="O10" s="73">
        <f>O5-O8</f>
        <v>60.252567957202899</v>
      </c>
      <c r="P10" s="73">
        <f>P5-P8</f>
        <v>62.688492060982298</v>
      </c>
      <c r="Q10" s="85">
        <f t="shared" ref="Q10:Q11" si="0">SUM(L10:P10)</f>
        <v>313.44212444504001</v>
      </c>
      <c r="R10" s="68"/>
    </row>
    <row r="11" spans="1:18" ht="14.5" thickBot="1" x14ac:dyDescent="0.35">
      <c r="A11" s="64"/>
      <c r="B11" s="70" t="s">
        <v>85</v>
      </c>
      <c r="C11" s="65"/>
      <c r="D11" s="72">
        <v>57.660585151405002</v>
      </c>
      <c r="E11" s="72">
        <v>65.020892256628599</v>
      </c>
      <c r="F11" s="72">
        <v>82.095819847651995</v>
      </c>
      <c r="G11" s="72">
        <v>80.207649642024506</v>
      </c>
      <c r="H11" s="72">
        <v>70.497450399759103</v>
      </c>
      <c r="I11" s="86">
        <v>355.48239729746916</v>
      </c>
      <c r="J11" s="67"/>
      <c r="K11" s="68"/>
      <c r="L11" s="73">
        <f>L9-L10</f>
        <v>41.089346764505095</v>
      </c>
      <c r="M11" s="73">
        <f t="shared" ref="M11:P11" si="1">M9-M10</f>
        <v>47.767443670420505</v>
      </c>
      <c r="N11" s="73">
        <f t="shared" si="1"/>
        <v>75.986398434171804</v>
      </c>
      <c r="O11" s="73">
        <f t="shared" si="1"/>
        <v>80.336505190114707</v>
      </c>
      <c r="P11" s="73">
        <f t="shared" si="1"/>
        <v>31.626151753910108</v>
      </c>
      <c r="Q11" s="86">
        <f t="shared" si="0"/>
        <v>276.80584581312223</v>
      </c>
      <c r="R11" s="68"/>
    </row>
    <row r="12" spans="1:18" x14ac:dyDescent="0.3">
      <c r="A12" s="64"/>
      <c r="B12" s="70"/>
      <c r="C12" s="65"/>
      <c r="D12" s="72"/>
      <c r="E12" s="72"/>
      <c r="F12" s="72"/>
      <c r="G12" s="72"/>
      <c r="H12" s="72"/>
      <c r="I12" s="72"/>
      <c r="J12" s="67"/>
      <c r="K12" s="68"/>
      <c r="Q12" s="72"/>
      <c r="R12" s="68"/>
    </row>
    <row r="13" spans="1:18" x14ac:dyDescent="0.3">
      <c r="B13" s="56" t="s">
        <v>86</v>
      </c>
      <c r="C13" s="57"/>
      <c r="D13" s="74"/>
      <c r="E13" s="74"/>
      <c r="F13" s="74"/>
      <c r="G13" s="74"/>
      <c r="H13" s="74"/>
      <c r="I13" s="74"/>
      <c r="J13" s="59"/>
      <c r="K13" s="60"/>
      <c r="L13" s="75"/>
      <c r="M13" s="75"/>
      <c r="N13" s="75"/>
      <c r="O13" s="75"/>
      <c r="P13" s="75"/>
      <c r="Q13" s="74"/>
      <c r="R13" s="68"/>
    </row>
    <row r="14" spans="1:18" x14ac:dyDescent="0.3">
      <c r="A14" s="64"/>
      <c r="B14" s="62" t="s">
        <v>87</v>
      </c>
      <c r="C14" s="65"/>
      <c r="D14" s="66">
        <v>303.74538119816498</v>
      </c>
      <c r="E14" s="66">
        <v>296.01410995437499</v>
      </c>
      <c r="F14" s="66">
        <v>286.20163052118397</v>
      </c>
      <c r="G14" s="66">
        <v>277.13697412776298</v>
      </c>
      <c r="H14" s="66">
        <v>273.64407289651001</v>
      </c>
      <c r="I14" s="66"/>
      <c r="J14" s="67"/>
      <c r="K14" s="68"/>
      <c r="L14" s="69">
        <f>'Final determination totex'!I15</f>
        <v>394.80740009336398</v>
      </c>
      <c r="M14" s="69">
        <f>'Final determination totex'!J15</f>
        <v>387.68139733994298</v>
      </c>
      <c r="N14" s="69">
        <f>'Final determination totex'!K15</f>
        <v>370.90391601156301</v>
      </c>
      <c r="O14" s="69">
        <f>'Final determination totex'!L15</f>
        <v>359.04967365748303</v>
      </c>
      <c r="P14" s="69">
        <f>'Final determination totex'!M15</f>
        <v>354.54326381830202</v>
      </c>
      <c r="Q14" s="66"/>
      <c r="R14" s="68"/>
    </row>
    <row r="15" spans="1:18" x14ac:dyDescent="0.3">
      <c r="A15" s="64"/>
      <c r="B15" s="62" t="s">
        <v>88</v>
      </c>
      <c r="C15" s="65"/>
      <c r="D15" s="66">
        <v>419.53973267660598</v>
      </c>
      <c r="E15" s="66">
        <v>491.96783200166698</v>
      </c>
      <c r="F15" s="66">
        <v>473.96382798899299</v>
      </c>
      <c r="G15" s="66">
        <v>451.197078899313</v>
      </c>
      <c r="H15" s="66">
        <v>427.20159145826199</v>
      </c>
      <c r="I15" s="66"/>
      <c r="J15" s="67"/>
      <c r="K15" s="68"/>
      <c r="L15" s="69">
        <f>'Final determination totex'!I20</f>
        <v>539.17483323289196</v>
      </c>
      <c r="M15" s="69">
        <f>'Final determination totex'!J20</f>
        <v>566.42524395227599</v>
      </c>
      <c r="N15" s="69">
        <f>'Final determination totex'!K20</f>
        <v>530.13367612968398</v>
      </c>
      <c r="O15" s="69">
        <f>'Final determination totex'!L20</f>
        <v>510.59784382973299</v>
      </c>
      <c r="P15" s="69">
        <f>'Final determination totex'!M20</f>
        <v>454.75900149599698</v>
      </c>
      <c r="Q15" s="66"/>
      <c r="R15" s="68"/>
    </row>
    <row r="16" spans="1:18" x14ac:dyDescent="0.3">
      <c r="A16" s="64"/>
      <c r="B16" s="62" t="s">
        <v>89</v>
      </c>
      <c r="C16" s="65"/>
      <c r="D16" s="66">
        <v>35.437747001150797</v>
      </c>
      <c r="E16" s="66">
        <v>33.616244547997397</v>
      </c>
      <c r="F16" s="66">
        <v>28.79699030630097</v>
      </c>
      <c r="G16" s="66">
        <v>27.79598333329708</v>
      </c>
      <c r="H16" s="66">
        <v>25.401980746306357</v>
      </c>
      <c r="I16" s="66"/>
      <c r="J16" s="67"/>
      <c r="K16" s="68"/>
      <c r="L16" s="69">
        <f>'Final determination totex'!I21+'Final determination totex'!I22</f>
        <v>25.415654829254802</v>
      </c>
      <c r="M16" s="69">
        <f>'Final determination totex'!J21+'Final determination totex'!J22</f>
        <v>24.3833505227527</v>
      </c>
      <c r="N16" s="69">
        <f>'Final determination totex'!K21+'Final determination totex'!K22</f>
        <v>23.1051026431034</v>
      </c>
      <c r="O16" s="69">
        <f>'Final determination totex'!L21+'Final determination totex'!L22</f>
        <v>22.874296116055799</v>
      </c>
      <c r="P16" s="69">
        <f>'Final determination totex'!M21+'Final determination totex'!M22</f>
        <v>22.858702920121502</v>
      </c>
      <c r="Q16" s="66"/>
      <c r="R16" s="68"/>
    </row>
    <row r="17" spans="1:18" ht="14.5" thickBot="1" x14ac:dyDescent="0.35">
      <c r="A17" s="64"/>
      <c r="B17" s="62" t="s">
        <v>90</v>
      </c>
      <c r="C17" s="65"/>
      <c r="D17" s="71">
        <v>3.7109147105342699</v>
      </c>
      <c r="E17" s="71">
        <v>3.6027366171339201</v>
      </c>
      <c r="F17" s="71">
        <v>3.4364411545799101</v>
      </c>
      <c r="G17" s="71">
        <v>3.4082904178156901</v>
      </c>
      <c r="H17" s="71">
        <v>3.4555030877503201</v>
      </c>
      <c r="I17" s="71"/>
      <c r="J17" s="67"/>
      <c r="K17" s="68"/>
      <c r="L17" s="69">
        <f>'Final determination totex'!I16+'Final determination totex'!I17</f>
        <v>16.682934180898801</v>
      </c>
      <c r="M17" s="69">
        <f>'Final determination totex'!J16+'Final determination totex'!J17</f>
        <v>15.614379100724399</v>
      </c>
      <c r="N17" s="69">
        <f>'Final determination totex'!K16+'Final determination totex'!K17</f>
        <v>11.51954536981407</v>
      </c>
      <c r="O17" s="69">
        <f>'Final determination totex'!L16+'Final determination totex'!L17</f>
        <v>10.51970129958611</v>
      </c>
      <c r="P17" s="69">
        <f>'Final determination totex'!M16+'Final determination totex'!M17</f>
        <v>7.5392952003156601</v>
      </c>
      <c r="Q17" s="71"/>
      <c r="R17" s="68"/>
    </row>
    <row r="18" spans="1:18" x14ac:dyDescent="0.3">
      <c r="A18" s="64"/>
      <c r="B18" s="70" t="s">
        <v>83</v>
      </c>
      <c r="C18" s="65"/>
      <c r="D18" s="72">
        <v>684.13645216308601</v>
      </c>
      <c r="E18" s="72">
        <v>750.7629607909106</v>
      </c>
      <c r="F18" s="72">
        <v>727.93202704929604</v>
      </c>
      <c r="G18" s="72">
        <v>697.12977927596319</v>
      </c>
      <c r="H18" s="72">
        <v>671.98818052071533</v>
      </c>
      <c r="I18" s="84">
        <v>3531.9493997999707</v>
      </c>
      <c r="J18" s="67"/>
      <c r="K18" s="68"/>
      <c r="L18" s="73">
        <f>SUM(L14:L15)-SUM(L16:L17)</f>
        <v>891.88364431610239</v>
      </c>
      <c r="M18" s="73">
        <f>SUM(M14:M15)-SUM(M16:M17)</f>
        <v>914.10891166874183</v>
      </c>
      <c r="N18" s="73">
        <f>SUM(N14:N15)-SUM(N16:N17)</f>
        <v>866.41294412832951</v>
      </c>
      <c r="O18" s="73">
        <f>SUM(O14:O15)-SUM(O16:O17)</f>
        <v>836.25352007157403</v>
      </c>
      <c r="P18" s="73">
        <f>SUM(P14:P15)-SUM(P16:P17)</f>
        <v>778.90426719386187</v>
      </c>
      <c r="Q18" s="84">
        <f>SUM(L18:P18)</f>
        <v>4287.5632873786089</v>
      </c>
      <c r="R18" s="68"/>
    </row>
    <row r="19" spans="1:18" x14ac:dyDescent="0.3">
      <c r="A19" s="64"/>
      <c r="B19" s="70" t="s">
        <v>84</v>
      </c>
      <c r="C19" s="65"/>
      <c r="D19" s="72">
        <v>300.03446648763071</v>
      </c>
      <c r="E19" s="72">
        <v>292.41137333724106</v>
      </c>
      <c r="F19" s="72">
        <v>282.76518936660409</v>
      </c>
      <c r="G19" s="72">
        <v>273.72868370994729</v>
      </c>
      <c r="H19" s="72">
        <v>270.18856980875967</v>
      </c>
      <c r="I19" s="85">
        <v>1419.1282827101829</v>
      </c>
      <c r="J19" s="67"/>
      <c r="K19" s="68"/>
      <c r="L19" s="73">
        <f>L14-L17</f>
        <v>378.12446591246515</v>
      </c>
      <c r="M19" s="73">
        <f>M14-M17</f>
        <v>372.06701823921856</v>
      </c>
      <c r="N19" s="73">
        <f>N14-N17</f>
        <v>359.38437064174894</v>
      </c>
      <c r="O19" s="73">
        <f>O14-O17</f>
        <v>348.5299723578969</v>
      </c>
      <c r="P19" s="73">
        <f>P14-P17</f>
        <v>347.00396861798635</v>
      </c>
      <c r="Q19" s="85">
        <f t="shared" ref="Q19:Q20" si="2">SUM(L19:P19)</f>
        <v>1805.109795769316</v>
      </c>
      <c r="R19" s="68"/>
    </row>
    <row r="20" spans="1:18" ht="14.5" thickBot="1" x14ac:dyDescent="0.35">
      <c r="A20" s="64"/>
      <c r="B20" s="70" t="s">
        <v>85</v>
      </c>
      <c r="C20" s="65"/>
      <c r="D20" s="72">
        <v>384.1019856754553</v>
      </c>
      <c r="E20" s="72">
        <v>458.35158745366954</v>
      </c>
      <c r="F20" s="72">
        <v>445.16683768269195</v>
      </c>
      <c r="G20" s="72">
        <v>423.4010955660159</v>
      </c>
      <c r="H20" s="72">
        <v>401.79961071195567</v>
      </c>
      <c r="I20" s="86">
        <v>2112.8211170897885</v>
      </c>
      <c r="J20" s="67"/>
      <c r="K20" s="68"/>
      <c r="L20" s="73">
        <f>L18-L19</f>
        <v>513.75917840363718</v>
      </c>
      <c r="M20" s="73">
        <f t="shared" ref="M20:P20" si="3">M18-M19</f>
        <v>542.04189342952327</v>
      </c>
      <c r="N20" s="73">
        <f t="shared" si="3"/>
        <v>507.02857348658057</v>
      </c>
      <c r="O20" s="73">
        <f t="shared" si="3"/>
        <v>487.72354771367714</v>
      </c>
      <c r="P20" s="73">
        <f t="shared" si="3"/>
        <v>431.90029857587552</v>
      </c>
      <c r="Q20" s="86">
        <f t="shared" si="2"/>
        <v>2482.4534916092939</v>
      </c>
      <c r="R20" s="68"/>
    </row>
    <row r="21" spans="1:18" x14ac:dyDescent="0.3">
      <c r="A21" s="64"/>
      <c r="B21" s="62"/>
      <c r="C21" s="65"/>
      <c r="D21" s="76"/>
      <c r="E21" s="76"/>
      <c r="F21" s="76"/>
      <c r="G21" s="76"/>
      <c r="H21" s="76"/>
      <c r="I21" s="76"/>
      <c r="J21" s="67"/>
      <c r="K21" s="68"/>
      <c r="Q21" s="76"/>
      <c r="R21" s="68"/>
    </row>
    <row r="22" spans="1:18" x14ac:dyDescent="0.3">
      <c r="B22" s="56" t="s">
        <v>91</v>
      </c>
      <c r="C22" s="65"/>
      <c r="D22" s="66"/>
      <c r="E22" s="66"/>
      <c r="F22" s="66"/>
      <c r="G22" s="66"/>
      <c r="H22" s="66"/>
      <c r="I22" s="66"/>
      <c r="J22" s="67"/>
      <c r="K22" s="68"/>
      <c r="L22" s="69"/>
      <c r="M22" s="69"/>
      <c r="N22" s="69"/>
      <c r="O22" s="69"/>
      <c r="P22" s="69"/>
      <c r="Q22" s="66"/>
      <c r="R22" s="68"/>
    </row>
    <row r="23" spans="1:18" x14ac:dyDescent="0.3">
      <c r="A23" s="77"/>
      <c r="B23" s="78" t="s">
        <v>92</v>
      </c>
      <c r="C23" s="65"/>
      <c r="D23" s="66">
        <v>290.61399763338198</v>
      </c>
      <c r="E23" s="66">
        <v>272.86672969377901</v>
      </c>
      <c r="F23" s="66">
        <v>268.37769420819302</v>
      </c>
      <c r="G23" s="66">
        <v>267.275837802507</v>
      </c>
      <c r="H23" s="66">
        <v>268.389811301137</v>
      </c>
      <c r="I23" s="66"/>
      <c r="J23" s="67"/>
      <c r="K23" s="68"/>
      <c r="L23" s="69">
        <f>'Final determination totex'!I26</f>
        <v>382.36890302188698</v>
      </c>
      <c r="M23" s="69">
        <f>'Final determination totex'!J26</f>
        <v>363.57073100846299</v>
      </c>
      <c r="N23" s="69">
        <f>'Final determination totex'!K26</f>
        <v>350.26028241678603</v>
      </c>
      <c r="O23" s="69">
        <f>'Final determination totex'!L26</f>
        <v>344.502492238245</v>
      </c>
      <c r="P23" s="69">
        <f>'Final determination totex'!M26</f>
        <v>343.40929008931499</v>
      </c>
      <c r="Q23" s="66"/>
      <c r="R23" s="68"/>
    </row>
    <row r="24" spans="1:18" x14ac:dyDescent="0.3">
      <c r="A24" s="77"/>
      <c r="B24" s="78" t="s">
        <v>93</v>
      </c>
      <c r="C24" s="65"/>
      <c r="D24" s="66">
        <v>388.10319203331602</v>
      </c>
      <c r="E24" s="66">
        <v>477.69595779065799</v>
      </c>
      <c r="F24" s="66">
        <v>505.843038905426</v>
      </c>
      <c r="G24" s="66">
        <v>485.72034153400602</v>
      </c>
      <c r="H24" s="66">
        <v>406.825337237486</v>
      </c>
      <c r="I24" s="66"/>
      <c r="J24" s="67"/>
      <c r="K24" s="68"/>
      <c r="L24" s="69">
        <f>'Final determination totex'!I31</f>
        <v>403.72016640429302</v>
      </c>
      <c r="M24" s="69">
        <f>'Final determination totex'!J31</f>
        <v>457.12979335723401</v>
      </c>
      <c r="N24" s="69">
        <f>'Final determination totex'!K31</f>
        <v>465.18470955984799</v>
      </c>
      <c r="O24" s="69">
        <f>'Final determination totex'!L31</f>
        <v>420.73053259615398</v>
      </c>
      <c r="P24" s="69">
        <f>'Final determination totex'!M31</f>
        <v>346.482436081012</v>
      </c>
      <c r="Q24" s="66"/>
      <c r="R24" s="68"/>
    </row>
    <row r="25" spans="1:18" x14ac:dyDescent="0.3">
      <c r="A25" s="77"/>
      <c r="B25" s="78" t="s">
        <v>94</v>
      </c>
      <c r="C25" s="65"/>
      <c r="D25" s="66">
        <v>22.552048112286371</v>
      </c>
      <c r="E25" s="66">
        <v>22.716995924091108</v>
      </c>
      <c r="F25" s="66">
        <v>13.378646741660479</v>
      </c>
      <c r="G25" s="66">
        <v>13.57257001451088</v>
      </c>
      <c r="H25" s="66">
        <v>14.10925129471968</v>
      </c>
      <c r="I25" s="66"/>
      <c r="J25" s="67"/>
      <c r="K25" s="68"/>
      <c r="L25" s="69">
        <f>'Final determination totex'!I32+'Final determination totex'!I33</f>
        <v>18.9056652578731</v>
      </c>
      <c r="M25" s="69">
        <f>'Final determination totex'!J32+'Final determination totex'!J33</f>
        <v>18.830030678554582</v>
      </c>
      <c r="N25" s="69">
        <f>'Final determination totex'!K32+'Final determination totex'!K33</f>
        <v>17.322261805764779</v>
      </c>
      <c r="O25" s="69">
        <f>'Final determination totex'!L32+'Final determination totex'!L33</f>
        <v>18.088696865938832</v>
      </c>
      <c r="P25" s="69">
        <f>'Final determination totex'!M32+'Final determination totex'!M33</f>
        <v>18.050280143044922</v>
      </c>
      <c r="Q25" s="66"/>
      <c r="R25" s="68"/>
    </row>
    <row r="26" spans="1:18" ht="14.5" thickBot="1" x14ac:dyDescent="0.35">
      <c r="A26" s="77"/>
      <c r="B26" s="78" t="s">
        <v>95</v>
      </c>
      <c r="C26" s="65"/>
      <c r="D26" s="71">
        <v>2.8977821432167898</v>
      </c>
      <c r="E26" s="71">
        <v>2.8760113590144001</v>
      </c>
      <c r="F26" s="71">
        <v>2.7187790487143442</v>
      </c>
      <c r="G26" s="71">
        <v>3.1108550995316202</v>
      </c>
      <c r="H26" s="71">
        <v>3.4468599284246295</v>
      </c>
      <c r="I26" s="71"/>
      <c r="J26" s="67"/>
      <c r="K26" s="68"/>
      <c r="L26" s="69">
        <f>'Final determination totex'!I27+'Final determination totex'!I28</f>
        <v>29.645228612944649</v>
      </c>
      <c r="M26" s="69">
        <f>'Final determination totex'!J27+'Final determination totex'!J28</f>
        <v>26.651078938138831</v>
      </c>
      <c r="N26" s="69">
        <f>'Final determination totex'!K27+'Final determination totex'!K28</f>
        <v>18.055322155505102</v>
      </c>
      <c r="O26" s="69">
        <f>'Final determination totex'!L27+'Final determination totex'!L28</f>
        <v>14.083851908896763</v>
      </c>
      <c r="P26" s="69">
        <f>'Final determination totex'!M27+'Final determination totex'!M28</f>
        <v>9.0850974812121716</v>
      </c>
      <c r="Q26" s="71"/>
      <c r="R26" s="68"/>
    </row>
    <row r="27" spans="1:18" x14ac:dyDescent="0.3">
      <c r="A27" s="77"/>
      <c r="B27" s="70" t="s">
        <v>83</v>
      </c>
      <c r="C27" s="65"/>
      <c r="D27" s="72">
        <v>653.26735941119489</v>
      </c>
      <c r="E27" s="72">
        <v>724.96968020133147</v>
      </c>
      <c r="F27" s="72">
        <v>758.12330732324415</v>
      </c>
      <c r="G27" s="72">
        <v>736.31275422247052</v>
      </c>
      <c r="H27" s="72">
        <v>657.65903731547871</v>
      </c>
      <c r="I27" s="84">
        <v>3530.3321384737196</v>
      </c>
      <c r="J27" s="67"/>
      <c r="K27" s="68"/>
      <c r="L27" s="73">
        <f>SUM(L23:L24)-SUM(L25:L26)</f>
        <v>737.53817555536227</v>
      </c>
      <c r="M27" s="73">
        <f>SUM(M23:M24)-SUM(M25:M26)</f>
        <v>775.21941474900359</v>
      </c>
      <c r="N27" s="73">
        <f>SUM(N23:N24)-SUM(N25:N26)</f>
        <v>780.06740801536409</v>
      </c>
      <c r="O27" s="73">
        <f>SUM(O23:O24)-SUM(O25:O26)</f>
        <v>733.06047605956337</v>
      </c>
      <c r="P27" s="73">
        <f>SUM(P23:P24)-SUM(P25:P26)</f>
        <v>662.75634854606994</v>
      </c>
      <c r="Q27" s="84">
        <f>SUM(L27:P27)</f>
        <v>3688.6418229253632</v>
      </c>
      <c r="R27" s="68"/>
    </row>
    <row r="28" spans="1:18" x14ac:dyDescent="0.3">
      <c r="A28" s="77"/>
      <c r="B28" s="70" t="s">
        <v>84</v>
      </c>
      <c r="C28" s="65"/>
      <c r="D28" s="72">
        <v>287.71621549016521</v>
      </c>
      <c r="E28" s="72">
        <v>269.99071833476461</v>
      </c>
      <c r="F28" s="72">
        <v>265.65891515947868</v>
      </c>
      <c r="G28" s="72">
        <v>264.16498270297535</v>
      </c>
      <c r="H28" s="72">
        <v>264.9429513727124</v>
      </c>
      <c r="I28" s="85">
        <v>1352.4737830600961</v>
      </c>
      <c r="J28" s="67"/>
      <c r="K28" s="68"/>
      <c r="L28" s="73">
        <f>L23-L26</f>
        <v>352.72367440894232</v>
      </c>
      <c r="M28" s="73">
        <f>M23-M26</f>
        <v>336.91965207032416</v>
      </c>
      <c r="N28" s="73">
        <f>N23-N26</f>
        <v>332.20496026128092</v>
      </c>
      <c r="O28" s="73">
        <f>O23-O26</f>
        <v>330.41864032934825</v>
      </c>
      <c r="P28" s="73">
        <f>P23-P26</f>
        <v>334.32419260810281</v>
      </c>
      <c r="Q28" s="85">
        <f t="shared" ref="Q28:Q29" si="4">SUM(L28:P28)</f>
        <v>1686.5911196779984</v>
      </c>
      <c r="R28" s="68"/>
    </row>
    <row r="29" spans="1:18" ht="14.5" thickBot="1" x14ac:dyDescent="0.35">
      <c r="A29" s="77"/>
      <c r="B29" s="70" t="s">
        <v>85</v>
      </c>
      <c r="C29" s="65"/>
      <c r="D29" s="72">
        <v>365.55114392102968</v>
      </c>
      <c r="E29" s="72">
        <v>454.97896186656686</v>
      </c>
      <c r="F29" s="72">
        <v>492.46439216376547</v>
      </c>
      <c r="G29" s="72">
        <v>472.14777151949517</v>
      </c>
      <c r="H29" s="72">
        <v>392.71608594276631</v>
      </c>
      <c r="I29" s="86">
        <v>2177.8583554136235</v>
      </c>
      <c r="J29" s="67"/>
      <c r="K29" s="68"/>
      <c r="L29" s="73">
        <f>L27-L28</f>
        <v>384.81450114641996</v>
      </c>
      <c r="M29" s="73">
        <f t="shared" ref="M29:P29" si="5">M27-M28</f>
        <v>438.29976267867943</v>
      </c>
      <c r="N29" s="73">
        <f t="shared" si="5"/>
        <v>447.86244775408318</v>
      </c>
      <c r="O29" s="73">
        <f t="shared" si="5"/>
        <v>402.64183573021512</v>
      </c>
      <c r="P29" s="73">
        <f t="shared" si="5"/>
        <v>328.43215593796714</v>
      </c>
      <c r="Q29" s="86">
        <f t="shared" si="4"/>
        <v>2002.0507032473649</v>
      </c>
      <c r="R29" s="68"/>
    </row>
    <row r="30" spans="1:18" x14ac:dyDescent="0.3">
      <c r="A30" s="77"/>
      <c r="B30" s="78"/>
      <c r="C30" s="65"/>
      <c r="D30" s="76"/>
      <c r="E30" s="76"/>
      <c r="F30" s="76"/>
      <c r="G30" s="76"/>
      <c r="H30" s="76"/>
      <c r="I30" s="76"/>
      <c r="J30" s="67"/>
      <c r="K30" s="68"/>
      <c r="Q30" s="76"/>
      <c r="R30" s="68"/>
    </row>
    <row r="31" spans="1:18" x14ac:dyDescent="0.3">
      <c r="A31" s="62"/>
      <c r="B31" s="56" t="s">
        <v>96</v>
      </c>
      <c r="C31" s="65"/>
      <c r="D31" s="66"/>
      <c r="E31" s="66"/>
      <c r="F31" s="66"/>
      <c r="G31" s="66"/>
      <c r="H31" s="66"/>
      <c r="I31" s="66"/>
      <c r="J31" s="67"/>
      <c r="K31" s="68"/>
      <c r="L31" s="69"/>
      <c r="M31" s="69"/>
      <c r="N31" s="69"/>
      <c r="O31" s="69"/>
      <c r="P31" s="69"/>
      <c r="Q31" s="66"/>
      <c r="R31" s="68"/>
    </row>
    <row r="32" spans="1:18" x14ac:dyDescent="0.3">
      <c r="A32" s="77"/>
      <c r="B32" s="78" t="s">
        <v>97</v>
      </c>
      <c r="C32" s="65"/>
      <c r="D32" s="66">
        <v>53.700290769825799</v>
      </c>
      <c r="E32" s="66">
        <v>55.343339090337501</v>
      </c>
      <c r="F32" s="66">
        <v>56.5053322204325</v>
      </c>
      <c r="G32" s="66">
        <v>53.437547262095798</v>
      </c>
      <c r="H32" s="66">
        <v>52.440639210736698</v>
      </c>
      <c r="I32" s="66"/>
      <c r="J32" s="67"/>
      <c r="K32" s="68"/>
      <c r="L32" s="69">
        <f>'Final determination totex'!I37</f>
        <v>41.273819170618403</v>
      </c>
      <c r="M32" s="69">
        <f>'Final determination totex'!J37</f>
        <v>43.5127520857503</v>
      </c>
      <c r="N32" s="69">
        <f>'Final determination totex'!K37</f>
        <v>44.633343968352001</v>
      </c>
      <c r="O32" s="69">
        <f>'Final determination totex'!L37</f>
        <v>42.524634584395699</v>
      </c>
      <c r="P32" s="69">
        <f>'Final determination totex'!M37</f>
        <v>42.588612100429799</v>
      </c>
      <c r="Q32" s="66"/>
      <c r="R32" s="68"/>
    </row>
    <row r="33" spans="1:18" x14ac:dyDescent="0.3">
      <c r="A33" s="64"/>
      <c r="B33" s="62" t="s">
        <v>98</v>
      </c>
      <c r="C33" s="65"/>
      <c r="D33" s="66">
        <v>66.679883316157898</v>
      </c>
      <c r="E33" s="66">
        <v>112.083894413205</v>
      </c>
      <c r="F33" s="66">
        <v>112.443613817938</v>
      </c>
      <c r="G33" s="66">
        <v>93.110368468986195</v>
      </c>
      <c r="H33" s="66">
        <v>67.626392760862103</v>
      </c>
      <c r="I33" s="66"/>
      <c r="J33" s="67"/>
      <c r="K33" s="68"/>
      <c r="L33" s="69">
        <f>'Final determination totex'!I40</f>
        <v>49.659507325412797</v>
      </c>
      <c r="M33" s="69">
        <f>'Final determination totex'!J40</f>
        <v>89.391169805095799</v>
      </c>
      <c r="N33" s="69">
        <f>'Final determination totex'!K40</f>
        <v>91.411070530052498</v>
      </c>
      <c r="O33" s="69">
        <f>'Final determination totex'!L40</f>
        <v>77.411987408808898</v>
      </c>
      <c r="P33" s="69">
        <f>'Final determination totex'!M40</f>
        <v>60.789968222901301</v>
      </c>
      <c r="Q33" s="66"/>
      <c r="R33" s="68"/>
    </row>
    <row r="34" spans="1:18" x14ac:dyDescent="0.3">
      <c r="A34" s="64"/>
      <c r="B34" s="62" t="s">
        <v>99</v>
      </c>
      <c r="C34" s="65"/>
      <c r="D34" s="66"/>
      <c r="E34" s="66"/>
      <c r="F34" s="66"/>
      <c r="G34" s="66"/>
      <c r="H34" s="66"/>
      <c r="I34" s="66"/>
      <c r="J34" s="67"/>
      <c r="K34" s="68"/>
      <c r="L34" s="69"/>
      <c r="M34" s="69"/>
      <c r="N34" s="69"/>
      <c r="O34" s="69"/>
      <c r="P34" s="69"/>
      <c r="Q34" s="66"/>
      <c r="R34" s="68"/>
    </row>
    <row r="35" spans="1:18" ht="14.5" thickBot="1" x14ac:dyDescent="0.35">
      <c r="A35" s="64"/>
      <c r="B35" s="62" t="s">
        <v>100</v>
      </c>
      <c r="C35" s="65"/>
      <c r="D35" s="71"/>
      <c r="E35" s="71"/>
      <c r="F35" s="71"/>
      <c r="G35" s="71"/>
      <c r="H35" s="71"/>
      <c r="I35" s="71"/>
      <c r="J35" s="67"/>
      <c r="K35" s="68"/>
      <c r="L35" s="69"/>
      <c r="M35" s="69"/>
      <c r="N35" s="69"/>
      <c r="O35" s="69"/>
      <c r="P35" s="69"/>
      <c r="Q35" s="71"/>
      <c r="R35" s="68"/>
    </row>
    <row r="36" spans="1:18" x14ac:dyDescent="0.3">
      <c r="A36" s="64"/>
      <c r="B36" s="70" t="s">
        <v>83</v>
      </c>
      <c r="C36" s="65"/>
      <c r="D36" s="72">
        <v>120.3801740859837</v>
      </c>
      <c r="E36" s="72">
        <v>167.42723350354251</v>
      </c>
      <c r="F36" s="72">
        <v>168.94894603837051</v>
      </c>
      <c r="G36" s="72">
        <v>146.54791573108199</v>
      </c>
      <c r="H36" s="72">
        <v>120.06703197159879</v>
      </c>
      <c r="I36" s="84">
        <v>723.37130133057747</v>
      </c>
      <c r="J36" s="67"/>
      <c r="K36" s="68"/>
      <c r="L36" s="73">
        <f>SUM(L32:L33)-SUM(L34:L35)</f>
        <v>90.933326496031199</v>
      </c>
      <c r="M36" s="73">
        <f>SUM(M32:M33)-SUM(M34:M35)</f>
        <v>132.90392189084611</v>
      </c>
      <c r="N36" s="73">
        <f>SUM(N32:N33)-SUM(N34:N35)</f>
        <v>136.04441449840451</v>
      </c>
      <c r="O36" s="73">
        <f>SUM(O32:O33)-SUM(O34:O35)</f>
        <v>119.9366219932046</v>
      </c>
      <c r="P36" s="73">
        <f>SUM(P32:P33)-SUM(P34:P35)</f>
        <v>103.37858032333111</v>
      </c>
      <c r="Q36" s="84">
        <f>SUM(L36:P36)</f>
        <v>583.19686520181745</v>
      </c>
      <c r="R36" s="68"/>
    </row>
    <row r="37" spans="1:18" x14ac:dyDescent="0.3">
      <c r="B37" s="70" t="s">
        <v>84</v>
      </c>
      <c r="C37" s="65"/>
      <c r="D37" s="72">
        <v>53.700290769825799</v>
      </c>
      <c r="E37" s="72">
        <v>55.343339090337501</v>
      </c>
      <c r="F37" s="72">
        <v>56.5053322204325</v>
      </c>
      <c r="G37" s="72">
        <v>53.437547262095798</v>
      </c>
      <c r="H37" s="72">
        <v>52.440639210736698</v>
      </c>
      <c r="I37" s="85">
        <v>271.42714855342831</v>
      </c>
      <c r="J37" s="67"/>
      <c r="K37" s="68"/>
      <c r="L37" s="73">
        <f>L32-L35</f>
        <v>41.273819170618403</v>
      </c>
      <c r="M37" s="73">
        <f>M32-M35</f>
        <v>43.5127520857503</v>
      </c>
      <c r="N37" s="73">
        <f>N32-N35</f>
        <v>44.633343968352001</v>
      </c>
      <c r="O37" s="73">
        <f>O32-O35</f>
        <v>42.524634584395699</v>
      </c>
      <c r="P37" s="73">
        <f>P32-P35</f>
        <v>42.588612100429799</v>
      </c>
      <c r="Q37" s="85">
        <f t="shared" ref="Q37:Q38" si="6">SUM(L37:P37)</f>
        <v>214.53316190954621</v>
      </c>
      <c r="R37" s="68"/>
    </row>
    <row r="38" spans="1:18" ht="14.5" thickBot="1" x14ac:dyDescent="0.35">
      <c r="B38" s="70" t="s">
        <v>85</v>
      </c>
      <c r="C38" s="65"/>
      <c r="D38" s="72">
        <v>66.679883316157898</v>
      </c>
      <c r="E38" s="72">
        <v>112.083894413205</v>
      </c>
      <c r="F38" s="72">
        <v>112.443613817938</v>
      </c>
      <c r="G38" s="72">
        <v>93.110368468986195</v>
      </c>
      <c r="H38" s="72">
        <v>67.626392760862103</v>
      </c>
      <c r="I38" s="86">
        <v>451.94415277714927</v>
      </c>
      <c r="K38" s="68"/>
      <c r="L38" s="73">
        <f>L36-L37</f>
        <v>49.659507325412797</v>
      </c>
      <c r="M38" s="73">
        <f t="shared" ref="M38:P38" si="7">M36-M37</f>
        <v>89.391169805095814</v>
      </c>
      <c r="N38" s="73">
        <f t="shared" si="7"/>
        <v>91.411070530052513</v>
      </c>
      <c r="O38" s="73">
        <f t="shared" si="7"/>
        <v>77.411987408808898</v>
      </c>
      <c r="P38" s="73">
        <f t="shared" si="7"/>
        <v>60.789968222901308</v>
      </c>
      <c r="Q38" s="86">
        <f t="shared" si="6"/>
        <v>368.66370329227129</v>
      </c>
      <c r="R38" s="6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sheetViews>
  <sheetFormatPr defaultRowHeight="14" x14ac:dyDescent="0.3"/>
  <cols>
    <col min="1" max="1" width="37.75" customWidth="1"/>
    <col min="2" max="7" width="9" style="27"/>
    <col min="8" max="8" width="3.25" customWidth="1"/>
  </cols>
  <sheetData>
    <row r="1" spans="1:14" s="1" customFormat="1" ht="20" x14ac:dyDescent="0.3">
      <c r="A1" s="14" t="s">
        <v>0</v>
      </c>
      <c r="B1" s="141" t="s">
        <v>123</v>
      </c>
      <c r="C1" s="140"/>
      <c r="D1" s="140"/>
      <c r="E1" s="140"/>
      <c r="F1" s="140"/>
      <c r="G1" s="140"/>
      <c r="I1" s="141" t="s">
        <v>159</v>
      </c>
      <c r="J1" s="140"/>
      <c r="K1" s="140"/>
      <c r="L1" s="140"/>
      <c r="M1" s="140"/>
      <c r="N1" s="140"/>
    </row>
    <row r="2" spans="1:14" s="1" customFormat="1" ht="14.5" thickBot="1" x14ac:dyDescent="0.35">
      <c r="A2" s="15"/>
      <c r="B2" s="16"/>
      <c r="C2" s="16"/>
      <c r="D2" s="16"/>
      <c r="E2" s="16"/>
      <c r="F2" s="16"/>
      <c r="G2" s="16"/>
      <c r="I2" s="16"/>
      <c r="J2" s="16"/>
      <c r="K2" s="16"/>
      <c r="L2" s="16"/>
      <c r="M2" s="16"/>
      <c r="N2" s="16"/>
    </row>
    <row r="3" spans="1:14" s="1" customFormat="1" ht="14.5" thickBot="1" x14ac:dyDescent="0.35">
      <c r="A3" s="28"/>
      <c r="B3" s="18" t="s">
        <v>3</v>
      </c>
      <c r="C3" s="18" t="s">
        <v>4</v>
      </c>
      <c r="D3" s="18" t="s">
        <v>5</v>
      </c>
      <c r="E3" s="18" t="s">
        <v>6</v>
      </c>
      <c r="F3" s="19" t="s">
        <v>7</v>
      </c>
      <c r="G3" s="19" t="s">
        <v>101</v>
      </c>
      <c r="I3" s="18" t="s">
        <v>3</v>
      </c>
      <c r="J3" s="18" t="s">
        <v>4</v>
      </c>
      <c r="K3" s="18" t="s">
        <v>5</v>
      </c>
      <c r="L3" s="18" t="s">
        <v>6</v>
      </c>
      <c r="M3" s="19" t="s">
        <v>7</v>
      </c>
      <c r="N3" s="19" t="s">
        <v>101</v>
      </c>
    </row>
    <row r="4" spans="1:14" s="1" customFormat="1" ht="14.5" thickBot="1" x14ac:dyDescent="0.35">
      <c r="A4" s="15"/>
      <c r="B4" s="16"/>
      <c r="C4" s="16"/>
      <c r="D4" s="16"/>
      <c r="E4" s="16"/>
      <c r="F4" s="16"/>
      <c r="G4" s="16"/>
      <c r="I4" s="16"/>
      <c r="J4" s="16"/>
      <c r="K4" s="16"/>
      <c r="L4" s="16"/>
      <c r="M4" s="16"/>
      <c r="N4" s="16"/>
    </row>
    <row r="5" spans="1:14" s="1" customFormat="1" ht="14.5" thickBot="1" x14ac:dyDescent="0.35">
      <c r="A5" s="29" t="s">
        <v>102</v>
      </c>
      <c r="B5" s="16"/>
      <c r="C5" s="16"/>
      <c r="D5" s="16"/>
      <c r="E5" s="16"/>
      <c r="F5" s="16"/>
      <c r="G5" s="16"/>
      <c r="I5" s="16"/>
      <c r="J5" s="16"/>
      <c r="K5" s="16"/>
      <c r="L5" s="16"/>
      <c r="M5" s="16"/>
      <c r="N5" s="16"/>
    </row>
    <row r="6" spans="1:14" s="1" customFormat="1" ht="14.5" thickBot="1" x14ac:dyDescent="0.35">
      <c r="A6" s="30" t="s">
        <v>103</v>
      </c>
      <c r="B6" s="31">
        <f>Calculation!D10</f>
        <v>63.285766088431401</v>
      </c>
      <c r="C6" s="31">
        <f>Calculation!E10</f>
        <v>64.736402164772898</v>
      </c>
      <c r="D6" s="31">
        <f>Calculation!F10</f>
        <v>61.016697007677699</v>
      </c>
      <c r="E6" s="31">
        <f>Calculation!G10</f>
        <v>58.972231916999597</v>
      </c>
      <c r="F6" s="31">
        <f>Calculation!H10</f>
        <v>61.299055378068303</v>
      </c>
      <c r="G6" s="32">
        <f>SUM(B6:F6)</f>
        <v>309.31015255594991</v>
      </c>
      <c r="I6" s="31">
        <f>Calculation!L10</f>
        <v>63.386401982723001</v>
      </c>
      <c r="J6" s="31">
        <f>Calculation!M10</f>
        <v>65.150320007983794</v>
      </c>
      <c r="K6" s="31">
        <f>Calculation!N10</f>
        <v>61.964342436148002</v>
      </c>
      <c r="L6" s="31">
        <f>Calculation!O10</f>
        <v>60.252567957202899</v>
      </c>
      <c r="M6" s="31">
        <f>Calculation!P10</f>
        <v>62.688492060982298</v>
      </c>
      <c r="N6" s="32">
        <f>SUM(I6:M6)</f>
        <v>313.44212444504001</v>
      </c>
    </row>
    <row r="7" spans="1:14" s="33" customFormat="1" ht="14.5" x14ac:dyDescent="0.3">
      <c r="A7" s="30" t="s">
        <v>27</v>
      </c>
      <c r="B7" s="31">
        <f>Calculation!D9</f>
        <v>120.9463512398364</v>
      </c>
      <c r="C7" s="31">
        <f>Calculation!E9</f>
        <v>129.7572944214015</v>
      </c>
      <c r="D7" s="31">
        <f>Calculation!F9</f>
        <v>143.11251685532969</v>
      </c>
      <c r="E7" s="31">
        <f>Calculation!G9</f>
        <v>139.1798815590241</v>
      </c>
      <c r="F7" s="31">
        <f>Calculation!H9</f>
        <v>131.79650577782741</v>
      </c>
      <c r="G7" s="32">
        <f>SUM(B7:F7)</f>
        <v>664.79254985341913</v>
      </c>
      <c r="I7" s="31">
        <f>Calculation!L9</f>
        <v>104.4757487472281</v>
      </c>
      <c r="J7" s="31">
        <f>Calculation!M9</f>
        <v>112.9177636784043</v>
      </c>
      <c r="K7" s="31">
        <f>Calculation!N9</f>
        <v>137.95074087031981</v>
      </c>
      <c r="L7" s="31">
        <f>Calculation!O9</f>
        <v>140.58907314731761</v>
      </c>
      <c r="M7" s="31">
        <f>Calculation!P9</f>
        <v>94.314643814892406</v>
      </c>
      <c r="N7" s="32">
        <f>SUM(I7:M7)</f>
        <v>590.24797025816224</v>
      </c>
    </row>
    <row r="8" spans="1:14" s="33" customFormat="1" ht="15" thickBot="1" x14ac:dyDescent="0.35">
      <c r="A8" s="35" t="s">
        <v>104</v>
      </c>
      <c r="B8" s="36">
        <f>B6/B7</f>
        <v>0.52325486002414279</v>
      </c>
      <c r="C8" s="36">
        <f t="shared" ref="C8:F8" si="0">C6/C7</f>
        <v>0.49890376069752274</v>
      </c>
      <c r="D8" s="36">
        <f t="shared" si="0"/>
        <v>0.42635471968785632</v>
      </c>
      <c r="E8" s="36">
        <f t="shared" si="0"/>
        <v>0.42371233008982234</v>
      </c>
      <c r="F8" s="36">
        <f t="shared" si="0"/>
        <v>0.46510379783058603</v>
      </c>
      <c r="G8" s="37">
        <f>G6/G7</f>
        <v>0.46527319330541544</v>
      </c>
      <c r="I8" s="36">
        <f>I6/I7</f>
        <v>0.60670923867779158</v>
      </c>
      <c r="J8" s="36">
        <f t="shared" ref="J8:M8" si="1">J6/J7</f>
        <v>0.57697139834911459</v>
      </c>
      <c r="K8" s="36">
        <f t="shared" si="1"/>
        <v>0.4491773081117223</v>
      </c>
      <c r="L8" s="36">
        <f t="shared" si="1"/>
        <v>0.42857219703032445</v>
      </c>
      <c r="M8" s="36">
        <f t="shared" si="1"/>
        <v>0.66467400527980047</v>
      </c>
      <c r="N8" s="37">
        <f>N6/N7</f>
        <v>0.53103465024699181</v>
      </c>
    </row>
    <row r="9" spans="1:14" s="33" customFormat="1" ht="15" thickBot="1" x14ac:dyDescent="0.35">
      <c r="A9" s="38"/>
      <c r="B9" s="39"/>
      <c r="C9" s="39"/>
      <c r="D9" s="39"/>
      <c r="E9" s="39"/>
      <c r="F9" s="39"/>
      <c r="G9" s="39"/>
      <c r="I9" s="39"/>
      <c r="J9" s="39"/>
      <c r="K9" s="39"/>
      <c r="L9" s="39"/>
      <c r="M9" s="39"/>
      <c r="N9" s="39"/>
    </row>
    <row r="10" spans="1:14" s="34" customFormat="1" ht="14.5" x14ac:dyDescent="0.3">
      <c r="A10" s="40" t="s">
        <v>166</v>
      </c>
      <c r="B10" s="41">
        <v>0.52325486002414134</v>
      </c>
      <c r="C10" s="41">
        <v>0.49890376069752451</v>
      </c>
      <c r="D10" s="41">
        <v>0.4263547196878556</v>
      </c>
      <c r="E10" s="41">
        <v>0.42371233008982262</v>
      </c>
      <c r="F10" s="41">
        <v>0.46510379783058509</v>
      </c>
      <c r="G10" s="42">
        <v>0.46527319330541528</v>
      </c>
      <c r="I10" s="43">
        <f>I8*I11</f>
        <v>0.60670923867778992</v>
      </c>
      <c r="J10" s="43">
        <f t="shared" ref="J10:M10" si="2">J8*J11</f>
        <v>0.57697139834911659</v>
      </c>
      <c r="K10" s="43">
        <f t="shared" si="2"/>
        <v>0.44917730811172157</v>
      </c>
      <c r="L10" s="43">
        <f t="shared" si="2"/>
        <v>0.42857219703032473</v>
      </c>
      <c r="M10" s="44">
        <f t="shared" si="2"/>
        <v>0.66467400527979914</v>
      </c>
      <c r="N10" s="44">
        <f>SUMPRODUCT(I7:M7,I10:M10)/N7</f>
        <v>0.53103465024699148</v>
      </c>
    </row>
    <row r="11" spans="1:14" s="34" customFormat="1" ht="15" thickBot="1" x14ac:dyDescent="0.35">
      <c r="A11" s="45" t="s">
        <v>105</v>
      </c>
      <c r="B11" s="46">
        <f>B10/B8</f>
        <v>0.99999999999999722</v>
      </c>
      <c r="C11" s="46">
        <f t="shared" ref="C11:G11" si="3">C10/C8</f>
        <v>1.0000000000000036</v>
      </c>
      <c r="D11" s="46">
        <f t="shared" si="3"/>
        <v>0.99999999999999833</v>
      </c>
      <c r="E11" s="46">
        <f t="shared" si="3"/>
        <v>1.0000000000000007</v>
      </c>
      <c r="F11" s="47">
        <f t="shared" si="3"/>
        <v>0.999999999999998</v>
      </c>
      <c r="G11" s="47">
        <f t="shared" si="3"/>
        <v>0.99999999999999967</v>
      </c>
      <c r="I11" s="48">
        <f>B11</f>
        <v>0.99999999999999722</v>
      </c>
      <c r="J11" s="48">
        <f>C11</f>
        <v>1.0000000000000036</v>
      </c>
      <c r="K11" s="48">
        <f>D11</f>
        <v>0.99999999999999833</v>
      </c>
      <c r="L11" s="48">
        <f>E11</f>
        <v>1.0000000000000007</v>
      </c>
      <c r="M11" s="49">
        <f>F11</f>
        <v>0.999999999999998</v>
      </c>
      <c r="N11" s="49">
        <f t="shared" ref="N11" si="4">N10/N8</f>
        <v>0.99999999999999933</v>
      </c>
    </row>
    <row r="12" spans="1:14" s="33" customFormat="1" ht="14.5" x14ac:dyDescent="0.3">
      <c r="A12" s="38"/>
      <c r="B12" s="39"/>
      <c r="C12" s="39"/>
      <c r="D12" s="39"/>
      <c r="E12" s="39"/>
      <c r="F12" s="39"/>
      <c r="G12" s="39"/>
    </row>
    <row r="13" spans="1:14" s="33" customFormat="1" ht="15" thickBot="1" x14ac:dyDescent="0.35">
      <c r="A13" s="38"/>
      <c r="B13" s="51"/>
      <c r="C13" s="39"/>
      <c r="D13" s="39"/>
      <c r="E13" s="39"/>
      <c r="F13" s="39"/>
      <c r="G13" s="39"/>
      <c r="H13"/>
      <c r="I13" s="39"/>
      <c r="J13" s="39"/>
      <c r="K13" s="39"/>
      <c r="L13" s="39"/>
      <c r="M13" s="39"/>
      <c r="N13" s="39"/>
    </row>
    <row r="14" spans="1:14" s="1" customFormat="1" ht="14.5" thickBot="1" x14ac:dyDescent="0.35">
      <c r="A14" s="29" t="s">
        <v>106</v>
      </c>
      <c r="B14" s="16"/>
      <c r="C14" s="16"/>
      <c r="D14" s="16"/>
      <c r="E14" s="16"/>
      <c r="F14" s="16"/>
      <c r="G14" s="16"/>
    </row>
    <row r="15" spans="1:14" s="1" customFormat="1" ht="14.5" thickBot="1" x14ac:dyDescent="0.35">
      <c r="A15" s="30" t="s">
        <v>103</v>
      </c>
      <c r="B15" s="31">
        <f>Calculation!D19</f>
        <v>300.03446648763071</v>
      </c>
      <c r="C15" s="31">
        <f>Calculation!E19</f>
        <v>292.41137333724106</v>
      </c>
      <c r="D15" s="31">
        <f>Calculation!F19</f>
        <v>282.76518936660409</v>
      </c>
      <c r="E15" s="31">
        <f>Calculation!G19</f>
        <v>273.72868370994729</v>
      </c>
      <c r="F15" s="31">
        <f>Calculation!H19</f>
        <v>270.18856980875967</v>
      </c>
      <c r="G15" s="32">
        <f>SUM(B15:F15)</f>
        <v>1419.1282827101829</v>
      </c>
      <c r="I15" s="31">
        <f>Calculation!L19</f>
        <v>378.12446591246515</v>
      </c>
      <c r="J15" s="31">
        <f>Calculation!M19</f>
        <v>372.06701823921856</v>
      </c>
      <c r="K15" s="31">
        <f>Calculation!N19</f>
        <v>359.38437064174894</v>
      </c>
      <c r="L15" s="31">
        <f>Calculation!O19</f>
        <v>348.5299723578969</v>
      </c>
      <c r="M15" s="31">
        <f>Calculation!P19</f>
        <v>347.00396861798635</v>
      </c>
      <c r="N15" s="32">
        <f>SUM(I15:M15)</f>
        <v>1805.109795769316</v>
      </c>
    </row>
    <row r="16" spans="1:14" s="33" customFormat="1" ht="14.5" x14ac:dyDescent="0.3">
      <c r="A16" s="30" t="s">
        <v>27</v>
      </c>
      <c r="B16" s="31">
        <f>Calculation!D18</f>
        <v>684.13645216308601</v>
      </c>
      <c r="C16" s="31">
        <f>Calculation!E18</f>
        <v>750.7629607909106</v>
      </c>
      <c r="D16" s="31">
        <f>Calculation!F18</f>
        <v>727.93202704929604</v>
      </c>
      <c r="E16" s="31">
        <f>Calculation!G18</f>
        <v>697.12977927596319</v>
      </c>
      <c r="F16" s="31">
        <f>Calculation!H18</f>
        <v>671.98818052071533</v>
      </c>
      <c r="G16" s="32">
        <f>SUM(B16:F16)</f>
        <v>3531.9493997999707</v>
      </c>
      <c r="I16" s="31">
        <f>Calculation!L18</f>
        <v>891.88364431610239</v>
      </c>
      <c r="J16" s="31">
        <f>Calculation!M18</f>
        <v>914.10891166874183</v>
      </c>
      <c r="K16" s="31">
        <f>Calculation!N18</f>
        <v>866.41294412832951</v>
      </c>
      <c r="L16" s="31">
        <f>Calculation!O18</f>
        <v>836.25352007157403</v>
      </c>
      <c r="M16" s="31">
        <f>Calculation!P18</f>
        <v>778.90426719386187</v>
      </c>
      <c r="N16" s="32">
        <f>SUM(I16:M16)</f>
        <v>4287.5632873786089</v>
      </c>
    </row>
    <row r="17" spans="1:14" s="33" customFormat="1" ht="15" thickBot="1" x14ac:dyDescent="0.35">
      <c r="A17" s="35" t="s">
        <v>104</v>
      </c>
      <c r="B17" s="36">
        <f>B15/B16</f>
        <v>0.43855939197361726</v>
      </c>
      <c r="C17" s="36">
        <f t="shared" ref="C17:F17" si="5">C15/C16</f>
        <v>0.38948561477938759</v>
      </c>
      <c r="D17" s="36">
        <f t="shared" si="5"/>
        <v>0.38844999101468997</v>
      </c>
      <c r="E17" s="36">
        <f t="shared" si="5"/>
        <v>0.39265096951422884</v>
      </c>
      <c r="F17" s="36">
        <f t="shared" si="5"/>
        <v>0.40207339599246206</v>
      </c>
      <c r="G17" s="37">
        <f>G15/G16</f>
        <v>0.40179745575929093</v>
      </c>
      <c r="I17" s="36">
        <f>I15/I16</f>
        <v>0.42396165500087346</v>
      </c>
      <c r="J17" s="36">
        <f t="shared" ref="J17:M17" si="6">J15/J16</f>
        <v>0.40702701121247747</v>
      </c>
      <c r="K17" s="36">
        <f t="shared" si="6"/>
        <v>0.41479570807118321</v>
      </c>
      <c r="L17" s="36">
        <f t="shared" si="6"/>
        <v>0.41677549211161058</v>
      </c>
      <c r="M17" s="36">
        <f t="shared" si="6"/>
        <v>0.44550271866930258</v>
      </c>
      <c r="N17" s="37">
        <f>N15/N16</f>
        <v>0.42101064748899591</v>
      </c>
    </row>
    <row r="18" spans="1:14" s="1" customFormat="1" ht="14.5" thickBot="1" x14ac:dyDescent="0.35">
      <c r="A18" s="52"/>
      <c r="B18" s="16"/>
      <c r="C18" s="16"/>
      <c r="D18" s="16"/>
      <c r="E18" s="16"/>
      <c r="F18" s="16"/>
      <c r="G18" s="39"/>
      <c r="I18" s="39"/>
      <c r="J18" s="39"/>
      <c r="K18" s="39"/>
      <c r="L18" s="39"/>
      <c r="M18" s="39"/>
      <c r="N18" s="39"/>
    </row>
    <row r="19" spans="1:14" s="34" customFormat="1" ht="14.5" x14ac:dyDescent="0.3">
      <c r="A19" s="40" t="s">
        <v>166</v>
      </c>
      <c r="B19" s="41">
        <v>0.43855939236285563</v>
      </c>
      <c r="C19" s="41">
        <v>0.38948561473444887</v>
      </c>
      <c r="D19" s="41">
        <v>0.38844999128713165</v>
      </c>
      <c r="E19" s="41">
        <v>0.39265096920913944</v>
      </c>
      <c r="F19" s="41">
        <v>0.40207339635092421</v>
      </c>
      <c r="G19" s="42">
        <v>0.4017974558892668</v>
      </c>
      <c r="I19" s="43">
        <f>I17*I20</f>
        <v>0.42396165537715574</v>
      </c>
      <c r="J19" s="43">
        <f t="shared" ref="J19:M19" si="7">J17*J20</f>
        <v>0.40702701116551482</v>
      </c>
      <c r="K19" s="43">
        <f t="shared" si="7"/>
        <v>0.41479570836210261</v>
      </c>
      <c r="L19" s="43">
        <f t="shared" si="7"/>
        <v>0.41677549178777645</v>
      </c>
      <c r="M19" s="44">
        <f t="shared" si="7"/>
        <v>0.44550271906648348</v>
      </c>
      <c r="N19" s="44">
        <f>SUMPRODUCT(I16:M16,I19:M19)/N16</f>
        <v>0.42101064762503715</v>
      </c>
    </row>
    <row r="20" spans="1:14" s="34" customFormat="1" ht="15" thickBot="1" x14ac:dyDescent="0.35">
      <c r="A20" s="45" t="s">
        <v>105</v>
      </c>
      <c r="B20" s="46">
        <f>B19/B17</f>
        <v>1.0000000008875385</v>
      </c>
      <c r="C20" s="46">
        <f t="shared" ref="C20:G20" si="8">C19/C17</f>
        <v>0.99999999988462029</v>
      </c>
      <c r="D20" s="46">
        <f t="shared" si="8"/>
        <v>1.0000000007013559</v>
      </c>
      <c r="E20" s="46">
        <f t="shared" si="8"/>
        <v>0.99999999922300098</v>
      </c>
      <c r="F20" s="47">
        <f t="shared" si="8"/>
        <v>1.0000000008915342</v>
      </c>
      <c r="G20" s="47">
        <f t="shared" si="8"/>
        <v>1.0000000003234861</v>
      </c>
      <c r="I20" s="48">
        <f>B20</f>
        <v>1.0000000008875385</v>
      </c>
      <c r="J20" s="48">
        <f>C20</f>
        <v>0.99999999988462029</v>
      </c>
      <c r="K20" s="48">
        <f>D20</f>
        <v>1.0000000007013559</v>
      </c>
      <c r="L20" s="48">
        <f>E20</f>
        <v>0.99999999922300098</v>
      </c>
      <c r="M20" s="49">
        <f>F20</f>
        <v>1.0000000008915342</v>
      </c>
      <c r="N20" s="49">
        <f t="shared" ref="N20" si="9">N19/N17</f>
        <v>1.0000000003231302</v>
      </c>
    </row>
    <row r="21" spans="1:14" s="33" customFormat="1" ht="14.5" x14ac:dyDescent="0.3">
      <c r="A21" s="38"/>
      <c r="B21" s="39"/>
      <c r="C21" s="39"/>
      <c r="D21" s="39"/>
      <c r="E21" s="39"/>
      <c r="F21" s="39"/>
      <c r="G21" s="39"/>
    </row>
    <row r="22" spans="1:14" s="33" customFormat="1" ht="15" thickBot="1" x14ac:dyDescent="0.35">
      <c r="A22" s="38"/>
      <c r="B22" s="51"/>
      <c r="C22" s="39"/>
      <c r="D22" s="39"/>
      <c r="E22" s="39"/>
      <c r="F22" s="39"/>
      <c r="G22" s="39"/>
      <c r="H22"/>
      <c r="I22" s="39"/>
      <c r="J22" s="39"/>
      <c r="K22" s="39"/>
      <c r="L22" s="39"/>
      <c r="M22" s="39"/>
      <c r="N22" s="39"/>
    </row>
    <row r="23" spans="1:14" ht="14.5" thickBot="1" x14ac:dyDescent="0.35">
      <c r="A23" s="29" t="s">
        <v>107</v>
      </c>
      <c r="B23" s="16"/>
      <c r="C23" s="16"/>
      <c r="D23" s="16"/>
      <c r="E23" s="16"/>
      <c r="F23" s="16"/>
      <c r="G23" s="16"/>
      <c r="I23" s="27"/>
      <c r="J23" s="27"/>
      <c r="K23" s="27"/>
    </row>
    <row r="24" spans="1:14" ht="14.5" thickBot="1" x14ac:dyDescent="0.35">
      <c r="A24" s="30" t="s">
        <v>103</v>
      </c>
      <c r="B24" s="31">
        <f>Calculation!D28</f>
        <v>287.71621549016521</v>
      </c>
      <c r="C24" s="31">
        <f>Calculation!E28</f>
        <v>269.99071833476461</v>
      </c>
      <c r="D24" s="31">
        <f>Calculation!F28</f>
        <v>265.65891515947868</v>
      </c>
      <c r="E24" s="31">
        <f>Calculation!G28</f>
        <v>264.16498270297535</v>
      </c>
      <c r="F24" s="31">
        <f>Calculation!H28</f>
        <v>264.9429513727124</v>
      </c>
      <c r="G24" s="32">
        <f>SUM(B24:F24)</f>
        <v>1352.4737830600961</v>
      </c>
      <c r="I24" s="31">
        <f>Calculation!L28</f>
        <v>352.72367440894232</v>
      </c>
      <c r="J24" s="31">
        <f>Calculation!M28</f>
        <v>336.91965207032416</v>
      </c>
      <c r="K24" s="31">
        <f>Calculation!N28</f>
        <v>332.20496026128092</v>
      </c>
      <c r="L24" s="31">
        <f>Calculation!O28</f>
        <v>330.41864032934825</v>
      </c>
      <c r="M24" s="31">
        <f>Calculation!P28</f>
        <v>334.32419260810281</v>
      </c>
      <c r="N24" s="32">
        <f>SUM(I24:M24)</f>
        <v>1686.5911196779984</v>
      </c>
    </row>
    <row r="25" spans="1:14" x14ac:dyDescent="0.3">
      <c r="A25" s="30" t="s">
        <v>27</v>
      </c>
      <c r="B25" s="31">
        <f>Calculation!D27</f>
        <v>653.26735941119489</v>
      </c>
      <c r="C25" s="31">
        <f>Calculation!E27</f>
        <v>724.96968020133147</v>
      </c>
      <c r="D25" s="31">
        <f>Calculation!F27</f>
        <v>758.12330732324415</v>
      </c>
      <c r="E25" s="31">
        <f>Calculation!G27</f>
        <v>736.31275422247052</v>
      </c>
      <c r="F25" s="31">
        <f>Calculation!H27</f>
        <v>657.65903731547871</v>
      </c>
      <c r="G25" s="32">
        <f>SUM(B25:F25)</f>
        <v>3530.3321384737196</v>
      </c>
      <c r="I25" s="31">
        <f>Calculation!L27</f>
        <v>737.53817555536227</v>
      </c>
      <c r="J25" s="31">
        <f>Calculation!M27</f>
        <v>775.21941474900359</v>
      </c>
      <c r="K25" s="31">
        <f>Calculation!N27</f>
        <v>780.06740801536409</v>
      </c>
      <c r="L25" s="31">
        <f>Calculation!O27</f>
        <v>733.06047605956337</v>
      </c>
      <c r="M25" s="31">
        <f>Calculation!P27</f>
        <v>662.75634854606994</v>
      </c>
      <c r="N25" s="32">
        <f>SUM(I25:M25)</f>
        <v>3688.6418229253632</v>
      </c>
    </row>
    <row r="26" spans="1:14" s="33" customFormat="1" ht="15" thickBot="1" x14ac:dyDescent="0.35">
      <c r="A26" s="35" t="s">
        <v>104</v>
      </c>
      <c r="B26" s="36">
        <f>B24/B25</f>
        <v>0.44042643696371198</v>
      </c>
      <c r="C26" s="36">
        <f t="shared" ref="C26:F26" si="10">C24/C25</f>
        <v>0.37241656542075724</v>
      </c>
      <c r="D26" s="36">
        <f t="shared" si="10"/>
        <v>0.35041649899599853</v>
      </c>
      <c r="E26" s="36">
        <f t="shared" si="10"/>
        <v>0.35876735964179723</v>
      </c>
      <c r="F26" s="36">
        <f t="shared" si="10"/>
        <v>0.40285761517729951</v>
      </c>
      <c r="G26" s="37">
        <f>G24/G25</f>
        <v>0.38310100296818411</v>
      </c>
      <c r="I26" s="36">
        <f>I24/I25</f>
        <v>0.47824463342977913</v>
      </c>
      <c r="J26" s="36">
        <f t="shared" ref="J26:M26" si="11">J24/J25</f>
        <v>0.43461198940613505</v>
      </c>
      <c r="K26" s="36">
        <f t="shared" si="11"/>
        <v>0.42586699155457841</v>
      </c>
      <c r="L26" s="36">
        <f t="shared" si="11"/>
        <v>0.45073858313226089</v>
      </c>
      <c r="M26" s="36">
        <f t="shared" si="11"/>
        <v>0.5044451001360164</v>
      </c>
      <c r="N26" s="37">
        <f>N24/N25</f>
        <v>0.45723905996934344</v>
      </c>
    </row>
    <row r="27" spans="1:14" ht="14.5" thickBot="1" x14ac:dyDescent="0.35">
      <c r="A27" s="38"/>
      <c r="B27" s="39"/>
      <c r="C27" s="39"/>
      <c r="D27" s="39"/>
      <c r="E27" s="39"/>
      <c r="F27" s="39"/>
      <c r="G27" s="39"/>
      <c r="I27" s="39"/>
      <c r="J27" s="39"/>
      <c r="K27" s="39"/>
      <c r="L27" s="39"/>
      <c r="M27" s="39"/>
      <c r="N27" s="39"/>
    </row>
    <row r="28" spans="1:14" x14ac:dyDescent="0.3">
      <c r="A28" s="40" t="s">
        <v>166</v>
      </c>
      <c r="B28" s="41">
        <v>0.43947042179283602</v>
      </c>
      <c r="C28" s="41">
        <v>0.37152880241026942</v>
      </c>
      <c r="D28" s="41">
        <v>0.34962861483876623</v>
      </c>
      <c r="E28" s="41">
        <v>0.35794941831784949</v>
      </c>
      <c r="F28" s="41">
        <v>0.40193399212332404</v>
      </c>
      <c r="G28" s="42">
        <v>0.38222994107597658</v>
      </c>
      <c r="I28" s="43">
        <f>I26*I29</f>
        <v>0.47720652788802082</v>
      </c>
      <c r="J28" s="43">
        <f t="shared" ref="J28:M28" si="12">J26*J29</f>
        <v>0.43357596554486194</v>
      </c>
      <c r="K28" s="43">
        <f t="shared" si="12"/>
        <v>0.42490946285174791</v>
      </c>
      <c r="L28" s="43">
        <f t="shared" si="12"/>
        <v>0.44971095978935249</v>
      </c>
      <c r="M28" s="44">
        <f t="shared" si="12"/>
        <v>0.50328856962400026</v>
      </c>
      <c r="N28" s="44">
        <f>SUMPRODUCT(I25:M25,I28:M28)/N25</f>
        <v>0.45619923734837997</v>
      </c>
    </row>
    <row r="29" spans="1:14" s="34" customFormat="1" ht="15" thickBot="1" x14ac:dyDescent="0.35">
      <c r="A29" s="45" t="s">
        <v>105</v>
      </c>
      <c r="B29" s="46">
        <f>B28/B26</f>
        <v>0.99782934199530182</v>
      </c>
      <c r="C29" s="46">
        <f t="shared" ref="C29:G29" si="13">C28/C26</f>
        <v>0.99761620966165987</v>
      </c>
      <c r="D29" s="46">
        <f t="shared" si="13"/>
        <v>0.99775157802360981</v>
      </c>
      <c r="E29" s="46">
        <f t="shared" si="13"/>
        <v>0.99772013450508878</v>
      </c>
      <c r="F29" s="47">
        <f t="shared" si="13"/>
        <v>0.99770732134834039</v>
      </c>
      <c r="G29" s="47">
        <f t="shared" si="13"/>
        <v>0.99772628657858176</v>
      </c>
      <c r="I29" s="48">
        <f>B29</f>
        <v>0.99782934199530182</v>
      </c>
      <c r="J29" s="48">
        <f>C29</f>
        <v>0.99761620966165987</v>
      </c>
      <c r="K29" s="48">
        <f>D29</f>
        <v>0.99775157802360981</v>
      </c>
      <c r="L29" s="48">
        <f>E29</f>
        <v>0.99772013450508878</v>
      </c>
      <c r="M29" s="49">
        <f>F29</f>
        <v>0.99770732134834039</v>
      </c>
      <c r="N29" s="49">
        <f t="shared" ref="N29" si="14">N28/N26</f>
        <v>0.99772586659365192</v>
      </c>
    </row>
    <row r="30" spans="1:14" x14ac:dyDescent="0.3">
      <c r="A30" s="38"/>
      <c r="B30" s="39"/>
      <c r="C30" s="39"/>
      <c r="D30" s="39"/>
      <c r="E30" s="39"/>
      <c r="F30" s="39"/>
      <c r="G30" s="39"/>
    </row>
    <row r="31" spans="1:14" s="33" customFormat="1" ht="15" thickBot="1" x14ac:dyDescent="0.35">
      <c r="A31" s="38"/>
      <c r="B31" s="51"/>
      <c r="C31" s="39"/>
      <c r="D31" s="39"/>
      <c r="E31" s="39"/>
      <c r="F31" s="39"/>
      <c r="G31" s="39"/>
      <c r="H31"/>
      <c r="I31" s="39"/>
      <c r="J31" s="39"/>
      <c r="K31" s="39"/>
      <c r="L31" s="39"/>
      <c r="M31" s="39"/>
      <c r="N31" s="39"/>
    </row>
    <row r="32" spans="1:14" ht="14.5" thickBot="1" x14ac:dyDescent="0.35">
      <c r="A32" s="29" t="s">
        <v>108</v>
      </c>
      <c r="B32" s="16"/>
      <c r="C32" s="16"/>
      <c r="D32" s="16"/>
      <c r="E32" s="16"/>
      <c r="F32" s="16"/>
      <c r="G32" s="16"/>
    </row>
    <row r="33" spans="1:17" ht="14.5" thickBot="1" x14ac:dyDescent="0.35">
      <c r="A33" s="30" t="s">
        <v>103</v>
      </c>
      <c r="B33" s="31">
        <f>Calculation!D37</f>
        <v>53.700290769825799</v>
      </c>
      <c r="C33" s="31">
        <f>Calculation!E37</f>
        <v>55.343339090337501</v>
      </c>
      <c r="D33" s="31">
        <f>Calculation!F37</f>
        <v>56.5053322204325</v>
      </c>
      <c r="E33" s="31">
        <f>Calculation!G37</f>
        <v>53.437547262095798</v>
      </c>
      <c r="F33" s="31">
        <f>Calculation!H37</f>
        <v>52.440639210736698</v>
      </c>
      <c r="G33" s="32">
        <f>SUM(B33:F33)</f>
        <v>271.42714855342831</v>
      </c>
      <c r="I33" s="31">
        <f>Calculation!L37</f>
        <v>41.273819170618403</v>
      </c>
      <c r="J33" s="31">
        <f>Calculation!M37</f>
        <v>43.5127520857503</v>
      </c>
      <c r="K33" s="31">
        <f>Calculation!N37</f>
        <v>44.633343968352001</v>
      </c>
      <c r="L33" s="31">
        <f>Calculation!O37</f>
        <v>42.524634584395699</v>
      </c>
      <c r="M33" s="31">
        <f>Calculation!P37</f>
        <v>42.588612100429799</v>
      </c>
      <c r="N33" s="32">
        <f>SUM(I33:M33)</f>
        <v>214.53316190954621</v>
      </c>
    </row>
    <row r="34" spans="1:17" x14ac:dyDescent="0.3">
      <c r="A34" s="30" t="s">
        <v>27</v>
      </c>
      <c r="B34" s="31">
        <f>Calculation!D36</f>
        <v>120.3801740859837</v>
      </c>
      <c r="C34" s="31">
        <f>Calculation!E36</f>
        <v>167.42723350354251</v>
      </c>
      <c r="D34" s="31">
        <f>Calculation!F36</f>
        <v>168.94894603837051</v>
      </c>
      <c r="E34" s="31">
        <f>Calculation!G36</f>
        <v>146.54791573108199</v>
      </c>
      <c r="F34" s="31">
        <f>Calculation!H36</f>
        <v>120.06703197159879</v>
      </c>
      <c r="G34" s="32">
        <f>SUM(B34:F34)</f>
        <v>723.37130133057747</v>
      </c>
      <c r="I34" s="31">
        <f>Calculation!L36</f>
        <v>90.933326496031199</v>
      </c>
      <c r="J34" s="31">
        <f>Calculation!M36</f>
        <v>132.90392189084611</v>
      </c>
      <c r="K34" s="31">
        <f>Calculation!N36</f>
        <v>136.04441449840451</v>
      </c>
      <c r="L34" s="31">
        <f>Calculation!O36</f>
        <v>119.9366219932046</v>
      </c>
      <c r="M34" s="31">
        <f>Calculation!P36</f>
        <v>103.37858032333111</v>
      </c>
      <c r="N34" s="32">
        <f>SUM(I34:M34)</f>
        <v>583.19686520181745</v>
      </c>
    </row>
    <row r="35" spans="1:17" s="33" customFormat="1" ht="15" thickBot="1" x14ac:dyDescent="0.35">
      <c r="A35" s="35" t="s">
        <v>104</v>
      </c>
      <c r="B35" s="36">
        <f>B33/B34</f>
        <v>0.44608916025880974</v>
      </c>
      <c r="C35" s="36">
        <f t="shared" ref="C35:F35" si="15">C33/C34</f>
        <v>0.33055159505557091</v>
      </c>
      <c r="D35" s="36">
        <f t="shared" si="15"/>
        <v>0.3344521143541162</v>
      </c>
      <c r="E35" s="36">
        <f t="shared" si="15"/>
        <v>0.36464215130943683</v>
      </c>
      <c r="F35" s="36">
        <f t="shared" si="15"/>
        <v>0.4367613519683009</v>
      </c>
      <c r="G35" s="37">
        <f>G33/G34</f>
        <v>0.37522521014334148</v>
      </c>
      <c r="I35" s="36">
        <f>I33/I34</f>
        <v>0.45389100741211535</v>
      </c>
      <c r="J35" s="36">
        <f t="shared" ref="J35:M35" si="16">J33/J34</f>
        <v>0.32740006063543625</v>
      </c>
      <c r="K35" s="36">
        <f t="shared" si="16"/>
        <v>0.32807920952076608</v>
      </c>
      <c r="L35" s="36">
        <f t="shared" si="16"/>
        <v>0.35455921533962387</v>
      </c>
      <c r="M35" s="36">
        <f t="shared" si="16"/>
        <v>0.41196746915297056</v>
      </c>
      <c r="N35" s="37">
        <f>N33/N34</f>
        <v>0.36785719318862631</v>
      </c>
    </row>
    <row r="36" spans="1:17" ht="14.5" thickBot="1" x14ac:dyDescent="0.35">
      <c r="A36" s="52"/>
      <c r="B36" s="16"/>
      <c r="C36" s="16"/>
      <c r="D36" s="16"/>
      <c r="E36" s="16"/>
      <c r="F36" s="16"/>
      <c r="G36" s="39"/>
      <c r="I36" s="39"/>
      <c r="J36" s="39"/>
      <c r="K36" s="39"/>
      <c r="L36" s="39"/>
      <c r="M36" s="39"/>
      <c r="N36" s="39"/>
    </row>
    <row r="37" spans="1:17" x14ac:dyDescent="0.3">
      <c r="A37" s="40" t="s">
        <v>166</v>
      </c>
      <c r="B37" s="41">
        <v>0.44608916025881012</v>
      </c>
      <c r="C37" s="41">
        <v>0.33055159505557108</v>
      </c>
      <c r="D37" s="41">
        <v>0.33445211435411715</v>
      </c>
      <c r="E37" s="41">
        <v>0.36464215130943622</v>
      </c>
      <c r="F37" s="41">
        <v>0.43676135196830107</v>
      </c>
      <c r="G37" s="42">
        <v>0.37522521014334165</v>
      </c>
      <c r="I37" s="43">
        <f>I35*I38</f>
        <v>0.45389100741211574</v>
      </c>
      <c r="J37" s="43">
        <f t="shared" ref="J37:M37" si="17">J35*J38</f>
        <v>0.32740006063543642</v>
      </c>
      <c r="K37" s="43">
        <f t="shared" si="17"/>
        <v>0.32807920952076702</v>
      </c>
      <c r="L37" s="43">
        <f t="shared" si="17"/>
        <v>0.35455921533962326</v>
      </c>
      <c r="M37" s="44">
        <f t="shared" si="17"/>
        <v>0.41196746915297072</v>
      </c>
      <c r="N37" s="44">
        <f>SUMPRODUCT(I34:M34,I37:M37)/N34</f>
        <v>0.36785719318862647</v>
      </c>
    </row>
    <row r="38" spans="1:17" s="34" customFormat="1" ht="15" thickBot="1" x14ac:dyDescent="0.35">
      <c r="A38" s="45" t="s">
        <v>105</v>
      </c>
      <c r="B38" s="46">
        <f>B37/B35</f>
        <v>1.0000000000000009</v>
      </c>
      <c r="C38" s="46">
        <f t="shared" ref="C38:G38" si="18">C37/C35</f>
        <v>1.0000000000000004</v>
      </c>
      <c r="D38" s="46">
        <f t="shared" si="18"/>
        <v>1.0000000000000029</v>
      </c>
      <c r="E38" s="46">
        <f t="shared" si="18"/>
        <v>0.99999999999999833</v>
      </c>
      <c r="F38" s="47">
        <f t="shared" si="18"/>
        <v>1.0000000000000004</v>
      </c>
      <c r="G38" s="47">
        <f t="shared" si="18"/>
        <v>1.0000000000000004</v>
      </c>
      <c r="I38" s="48">
        <f>B38</f>
        <v>1.0000000000000009</v>
      </c>
      <c r="J38" s="48">
        <f>C38</f>
        <v>1.0000000000000004</v>
      </c>
      <c r="K38" s="48">
        <f>D38</f>
        <v>1.0000000000000029</v>
      </c>
      <c r="L38" s="48">
        <f>E38</f>
        <v>0.99999999999999833</v>
      </c>
      <c r="M38" s="49">
        <f>F38</f>
        <v>1.0000000000000004</v>
      </c>
      <c r="N38" s="49">
        <f t="shared" ref="N38" si="19">N37/N35</f>
        <v>1.0000000000000004</v>
      </c>
    </row>
    <row r="39" spans="1:17" x14ac:dyDescent="0.3">
      <c r="A39" s="52"/>
      <c r="B39" s="16"/>
      <c r="C39" s="16"/>
      <c r="D39" s="16"/>
      <c r="E39" s="16"/>
      <c r="F39" s="16"/>
      <c r="G39" s="16"/>
    </row>
    <row r="40" spans="1:17" s="33" customFormat="1" ht="15" thickBot="1" x14ac:dyDescent="0.35">
      <c r="A40" s="38"/>
      <c r="B40" s="51"/>
      <c r="C40" s="39"/>
      <c r="D40" s="39"/>
      <c r="E40" s="39"/>
      <c r="F40" s="39"/>
      <c r="G40" s="39"/>
      <c r="H40"/>
      <c r="I40" s="39"/>
      <c r="J40" s="39"/>
      <c r="K40" s="39"/>
      <c r="L40" s="39"/>
      <c r="M40" s="39"/>
      <c r="N40" s="39"/>
    </row>
    <row r="41" spans="1:17" ht="14.5" thickBot="1" x14ac:dyDescent="0.35">
      <c r="A41" s="29" t="s">
        <v>101</v>
      </c>
      <c r="B41" s="16"/>
      <c r="C41" s="16"/>
      <c r="D41" s="16"/>
      <c r="E41" s="16"/>
      <c r="F41" s="16"/>
      <c r="G41" s="16"/>
      <c r="H41" s="27"/>
      <c r="P41" s="27"/>
      <c r="Q41" s="27"/>
    </row>
    <row r="42" spans="1:17" ht="14.5" thickBot="1" x14ac:dyDescent="0.35">
      <c r="A42" s="30" t="s">
        <v>103</v>
      </c>
      <c r="B42" s="31">
        <f>SUM(B6,B15,B24,B33)</f>
        <v>704.73673883605306</v>
      </c>
      <c r="C42" s="31">
        <f t="shared" ref="C42:F43" si="20">SUM(C6,C15,C24,C33)</f>
        <v>682.48183292711599</v>
      </c>
      <c r="D42" s="31">
        <f t="shared" si="20"/>
        <v>665.94613375419294</v>
      </c>
      <c r="E42" s="31">
        <f t="shared" si="20"/>
        <v>650.30344559201797</v>
      </c>
      <c r="F42" s="31">
        <f t="shared" si="20"/>
        <v>648.8712157702771</v>
      </c>
      <c r="G42" s="32">
        <f>SUM(B42:F42)</f>
        <v>3352.3393668796571</v>
      </c>
      <c r="H42" s="50"/>
      <c r="I42" s="31">
        <f>SUM(I6,I15,I24,I33)</f>
        <v>835.50836147474877</v>
      </c>
      <c r="J42" s="31">
        <f t="shared" ref="J42:M43" si="21">SUM(J6,J15,J24,J33)</f>
        <v>817.64974240327683</v>
      </c>
      <c r="K42" s="31">
        <f t="shared" si="21"/>
        <v>798.18701730752991</v>
      </c>
      <c r="L42" s="31">
        <f t="shared" si="21"/>
        <v>781.72581522884377</v>
      </c>
      <c r="M42" s="31">
        <f t="shared" si="21"/>
        <v>786.60526538750128</v>
      </c>
      <c r="N42" s="32">
        <f>SUM(I42:M42)</f>
        <v>4019.6762018019003</v>
      </c>
      <c r="P42" s="50"/>
      <c r="Q42" s="50"/>
    </row>
    <row r="43" spans="1:17" x14ac:dyDescent="0.3">
      <c r="A43" s="30" t="s">
        <v>27</v>
      </c>
      <c r="B43" s="31">
        <f>SUM(B7,B16,B25,B34)</f>
        <v>1578.7303369001011</v>
      </c>
      <c r="C43" s="31">
        <f t="shared" si="20"/>
        <v>1772.9171689171862</v>
      </c>
      <c r="D43" s="31">
        <f t="shared" si="20"/>
        <v>1798.1167972662404</v>
      </c>
      <c r="E43" s="31">
        <f t="shared" si="20"/>
        <v>1719.1703307885398</v>
      </c>
      <c r="F43" s="31">
        <f t="shared" si="20"/>
        <v>1581.5107555856202</v>
      </c>
      <c r="G43" s="32">
        <f>SUM(B43:F43)</f>
        <v>8450.4453894576873</v>
      </c>
      <c r="H43" s="39"/>
      <c r="I43" s="31">
        <f>SUM(I7,I16,I25,I34)</f>
        <v>1824.8308951147239</v>
      </c>
      <c r="J43" s="31">
        <f t="shared" si="21"/>
        <v>1935.1500119869957</v>
      </c>
      <c r="K43" s="31">
        <f t="shared" si="21"/>
        <v>1920.4755075124178</v>
      </c>
      <c r="L43" s="31">
        <f t="shared" si="21"/>
        <v>1829.8396912716596</v>
      </c>
      <c r="M43" s="31">
        <f t="shared" si="21"/>
        <v>1639.3538398781554</v>
      </c>
      <c r="N43" s="32">
        <f>SUM(I43:M43)</f>
        <v>9149.6499457639529</v>
      </c>
      <c r="P43" s="39"/>
      <c r="Q43" s="39"/>
    </row>
    <row r="44" spans="1:17" s="33" customFormat="1" ht="15" thickBot="1" x14ac:dyDescent="0.35">
      <c r="A44" s="35" t="s">
        <v>104</v>
      </c>
      <c r="B44" s="36">
        <f>B42/B43</f>
        <v>0.44639462634247679</v>
      </c>
      <c r="C44" s="36">
        <f t="shared" ref="C44:F44" si="22">C42/C43</f>
        <v>0.38494851586548939</v>
      </c>
      <c r="D44" s="36">
        <f t="shared" si="22"/>
        <v>0.37035755117056995</v>
      </c>
      <c r="E44" s="36">
        <f t="shared" si="22"/>
        <v>0.37826586112252197</v>
      </c>
      <c r="F44" s="36">
        <f t="shared" si="22"/>
        <v>0.41028567999210697</v>
      </c>
      <c r="G44" s="37">
        <f>G42/G43</f>
        <v>0.39670564241049971</v>
      </c>
      <c r="H44" s="39"/>
      <c r="I44" s="36">
        <f>I42/I43</f>
        <v>0.45785522576995924</v>
      </c>
      <c r="J44" s="36">
        <f t="shared" ref="J44:M44" si="23">J42/J43</f>
        <v>0.42252524989714929</v>
      </c>
      <c r="K44" s="36">
        <f t="shared" si="23"/>
        <v>0.41561947246149339</v>
      </c>
      <c r="L44" s="36">
        <f t="shared" si="23"/>
        <v>0.42721000039384766</v>
      </c>
      <c r="M44" s="36">
        <f t="shared" si="23"/>
        <v>0.47982640858422942</v>
      </c>
      <c r="N44" s="37">
        <f>N42/N43</f>
        <v>0.43932568192544946</v>
      </c>
      <c r="P44" s="16"/>
      <c r="Q44" s="16"/>
    </row>
    <row r="47" spans="1:17" x14ac:dyDescent="0.3">
      <c r="N47" s="134"/>
    </row>
  </sheetData>
  <mergeCells count="2">
    <mergeCell ref="B1:G1"/>
    <mergeCell ref="I1:N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4" x14ac:dyDescent="0.3"/>
  <cols>
    <col min="1" max="1" width="8.08203125" customWidth="1"/>
    <col min="2" max="2" width="10.08203125" customWidth="1"/>
    <col min="3" max="3" width="27.25" customWidth="1"/>
    <col min="4" max="4" width="2.25" customWidth="1"/>
    <col min="5" max="5" width="14.58203125" customWidth="1"/>
    <col min="6" max="10" width="7.33203125" customWidth="1"/>
    <col min="11" max="11" width="5.33203125" customWidth="1"/>
  </cols>
  <sheetData>
    <row r="1" spans="1:11" x14ac:dyDescent="0.3">
      <c r="A1" s="112"/>
      <c r="B1" s="112"/>
      <c r="C1" s="112" t="s">
        <v>193</v>
      </c>
      <c r="D1" s="112"/>
      <c r="E1" s="112"/>
      <c r="F1" s="112"/>
      <c r="G1" s="112"/>
      <c r="H1" s="112"/>
      <c r="I1" s="112"/>
      <c r="J1" s="112"/>
    </row>
    <row r="2" spans="1:11" ht="42" x14ac:dyDescent="0.3">
      <c r="A2" s="113" t="s">
        <v>30</v>
      </c>
      <c r="B2" s="113" t="s">
        <v>31</v>
      </c>
      <c r="C2" s="113" t="s">
        <v>32</v>
      </c>
      <c r="D2" s="113" t="s">
        <v>33</v>
      </c>
      <c r="E2" s="113" t="s">
        <v>34</v>
      </c>
      <c r="F2" s="113" t="s">
        <v>3</v>
      </c>
      <c r="G2" s="113" t="s">
        <v>4</v>
      </c>
      <c r="H2" s="113" t="s">
        <v>5</v>
      </c>
      <c r="I2" s="113" t="s">
        <v>6</v>
      </c>
      <c r="J2" s="113" t="s">
        <v>7</v>
      </c>
      <c r="K2" s="113" t="s">
        <v>109</v>
      </c>
    </row>
    <row r="4" spans="1:11" x14ac:dyDescent="0.3">
      <c r="B4" s="79" t="s">
        <v>124</v>
      </c>
      <c r="C4" s="114" t="s">
        <v>11</v>
      </c>
      <c r="D4" s="115" t="s">
        <v>110</v>
      </c>
      <c r="E4" s="115" t="s">
        <v>35</v>
      </c>
      <c r="F4" s="128">
        <f>'TMS PAYG summary tables'!I8</f>
        <v>0.62350923867778996</v>
      </c>
      <c r="G4" s="128">
        <f>'TMS PAYG summary tables'!J8</f>
        <v>0.59377139834911663</v>
      </c>
      <c r="H4" s="128">
        <f>'TMS PAYG summary tables'!K8</f>
        <v>0.46597730811172156</v>
      </c>
      <c r="I4" s="128">
        <f>'TMS PAYG summary tables'!L8</f>
        <v>0.44537219703032471</v>
      </c>
      <c r="J4" s="128">
        <f>'TMS PAYG summary tables'!M8</f>
        <v>0.68147400527979918</v>
      </c>
      <c r="K4" s="129"/>
    </row>
    <row r="5" spans="1:11" x14ac:dyDescent="0.3">
      <c r="B5" s="79" t="s">
        <v>125</v>
      </c>
      <c r="C5" s="114" t="s">
        <v>16</v>
      </c>
      <c r="D5" s="115" t="s">
        <v>110</v>
      </c>
      <c r="E5" s="115" t="s">
        <v>35</v>
      </c>
      <c r="F5" s="128">
        <f>'TMS PAYG summary tables'!I15</f>
        <v>0.44076165537715573</v>
      </c>
      <c r="G5" s="128">
        <f>'TMS PAYG summary tables'!J15</f>
        <v>0.4238270111655148</v>
      </c>
      <c r="H5" s="128">
        <f>'TMS PAYG summary tables'!K15</f>
        <v>0.43159570836210259</v>
      </c>
      <c r="I5" s="128">
        <f>'TMS PAYG summary tables'!L15</f>
        <v>0.43357549178777643</v>
      </c>
      <c r="J5" s="128">
        <f>'TMS PAYG summary tables'!M15</f>
        <v>0.46230271906648346</v>
      </c>
      <c r="K5" s="129"/>
    </row>
    <row r="6" spans="1:11" x14ac:dyDescent="0.3">
      <c r="B6" s="79" t="s">
        <v>126</v>
      </c>
      <c r="C6" s="114" t="s">
        <v>21</v>
      </c>
      <c r="D6" s="115" t="s">
        <v>110</v>
      </c>
      <c r="E6" s="115" t="s">
        <v>35</v>
      </c>
      <c r="F6" s="128">
        <f>'TMS PAYG summary tables'!I22</f>
        <v>0.4940065278880208</v>
      </c>
      <c r="G6" s="128">
        <f>'TMS PAYG summary tables'!J22</f>
        <v>0.45037596554486192</v>
      </c>
      <c r="H6" s="128">
        <f>'TMS PAYG summary tables'!K22</f>
        <v>0.44170946285174789</v>
      </c>
      <c r="I6" s="128">
        <f>'TMS PAYG summary tables'!L22</f>
        <v>0.46651095978935248</v>
      </c>
      <c r="J6" s="128">
        <f>'TMS PAYG summary tables'!M22</f>
        <v>0.5200885696240003</v>
      </c>
      <c r="K6" s="129"/>
    </row>
    <row r="7" spans="1:11" x14ac:dyDescent="0.3">
      <c r="B7" s="79" t="s">
        <v>127</v>
      </c>
      <c r="C7" s="114" t="s">
        <v>128</v>
      </c>
      <c r="D7" s="115" t="s">
        <v>110</v>
      </c>
      <c r="E7" s="115" t="s">
        <v>35</v>
      </c>
      <c r="F7" s="128">
        <f>'TMS PAYG summary tables'!I29</f>
        <v>0.47069100741211573</v>
      </c>
      <c r="G7" s="128">
        <f>'TMS PAYG summary tables'!J29</f>
        <v>0.3442000606354364</v>
      </c>
      <c r="H7" s="128">
        <f>'TMS PAYG summary tables'!K29</f>
        <v>0.344879209520767</v>
      </c>
      <c r="I7" s="128">
        <f>'TMS PAYG summary tables'!L29</f>
        <v>0.37135921533962324</v>
      </c>
      <c r="J7" s="128">
        <f>'TMS PAYG summary tables'!M29</f>
        <v>0.4287674691529707</v>
      </c>
      <c r="K7" s="129"/>
    </row>
    <row r="8" spans="1:11" x14ac:dyDescent="0.3">
      <c r="B8" s="79" t="s">
        <v>129</v>
      </c>
      <c r="C8" s="114" t="s">
        <v>130</v>
      </c>
      <c r="D8" s="115" t="s">
        <v>110</v>
      </c>
      <c r="E8" s="115" t="s">
        <v>35</v>
      </c>
      <c r="F8" s="128">
        <f>'TTT PAYG summary tables'!H7</f>
        <v>4.2381356344414665E-2</v>
      </c>
      <c r="G8" s="128">
        <f>'TTT PAYG summary tables'!I7</f>
        <v>6.5901969776284805E-2</v>
      </c>
      <c r="H8" s="128">
        <f>'TTT PAYG summary tables'!J7</f>
        <v>0.14429602281076209</v>
      </c>
      <c r="I8" s="128">
        <f>'TTT PAYG summary tables'!K7</f>
        <v>-5.7420482137116799E-3</v>
      </c>
      <c r="J8" s="128">
        <f>'TTT PAYG summary tables'!L7</f>
        <v>-6.3872837201108638E-3</v>
      </c>
      <c r="K8" s="129"/>
    </row>
    <row r="9" spans="1:11" x14ac:dyDescent="0.3">
      <c r="B9" s="116" t="s">
        <v>131</v>
      </c>
      <c r="C9" s="116" t="s">
        <v>132</v>
      </c>
      <c r="D9" s="117" t="s">
        <v>111</v>
      </c>
      <c r="E9" s="118" t="s">
        <v>35</v>
      </c>
      <c r="F9" s="119" t="str">
        <f ca="1">CONCATENATE("[…]", TEXT(NOW(),"dd/mm/yyy hh:mm:ss"))</f>
        <v>[…]12/12/2019 14:09:42</v>
      </c>
      <c r="G9" s="119" t="str">
        <f t="shared" ref="G9:J9" ca="1" si="0">CONCATENATE("[…]", TEXT(NOW(),"dd/mm/yyy hh:mm:ss"))</f>
        <v>[…]12/12/2019 14:09:42</v>
      </c>
      <c r="H9" s="119" t="str">
        <f t="shared" ca="1" si="0"/>
        <v>[…]12/12/2019 14:09:42</v>
      </c>
      <c r="I9" s="119" t="str">
        <f t="shared" ca="1" si="0"/>
        <v>[…]12/12/2019 14:09:42</v>
      </c>
      <c r="J9" s="119" t="str">
        <f t="shared" ca="1" si="0"/>
        <v>[…]12/12/2019 14:09:42</v>
      </c>
    </row>
    <row r="10" spans="1:11" x14ac:dyDescent="0.3">
      <c r="B10" s="116" t="s">
        <v>133</v>
      </c>
      <c r="C10" s="116" t="s">
        <v>134</v>
      </c>
      <c r="D10" s="117" t="s">
        <v>111</v>
      </c>
      <c r="E10" s="118" t="s">
        <v>35</v>
      </c>
      <c r="F10" s="119" t="str">
        <f ca="1" xml:space="preserve"> MID(CELL("filename"), FIND("[", CELL("filename"), 1) + 1, FIND("]", CELL("filename"), 1) - FIND("[", CELL("filename"), 1) - 1)</f>
        <v>PAYG model_WSX_FD.xlsx</v>
      </c>
      <c r="G10" s="119" t="str">
        <f t="shared" ref="G10:J10" ca="1" si="1" xml:space="preserve"> MID(CELL("filename"), FIND("[", CELL("filename"), 1) + 1, FIND("]", CELL("filename"), 1) - FIND("[", CELL("filename"), 1) - 1)</f>
        <v>PAYG model_WSX_FD.xlsx</v>
      </c>
      <c r="H10" s="119" t="str">
        <f t="shared" ca="1" si="1"/>
        <v>PAYG model_WSX_FD.xlsx</v>
      </c>
      <c r="I10" s="119" t="str">
        <f t="shared" ca="1" si="1"/>
        <v>PAYG model_WSX_FD.xlsx</v>
      </c>
      <c r="J10" s="119" t="str">
        <f t="shared" ca="1" si="1"/>
        <v>PAYG model_WSX_FD.xlsx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TMS PAYG summary tables</vt:lpstr>
      <vt:lpstr>TTT PAYG summary tables</vt:lpstr>
      <vt:lpstr>TMS working--&gt;</vt:lpstr>
      <vt:lpstr>F_Inputs</vt:lpstr>
      <vt:lpstr>Final determination totex</vt:lpstr>
      <vt:lpstr>Calculation</vt:lpstr>
      <vt:lpstr>PAYG TMS</vt:lpstr>
      <vt:lpstr>F_Outputs</vt:lpstr>
      <vt:lpstr>TTT working---&gt;</vt:lpstr>
      <vt:lpstr>F_Inputs (2)</vt:lpstr>
      <vt:lpstr>TTT Final determination totex</vt:lpstr>
      <vt:lpstr>PAYG TTT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2019-12-12T12:51:54Z</dcterms:created>
  <dcterms:modified xsi:type="dcterms:W3CDTF">2019-12-12T14:11:13Z</dcterms:modified>
  <cp:category/>
  <cp:contentStatus/>
</cp:coreProperties>
</file>