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8240" windowHeight="11670" tabRatio="664"/>
  </bookViews>
  <sheets>
    <sheet name="Contents" sheetId="11" r:id="rId1"/>
    <sheet name="PAYG summary tables" sheetId="12" r:id="rId2"/>
    <sheet name="RCV summary tables" sheetId="21" r:id="rId3"/>
    <sheet name="Working--&gt;" sheetId="13" r:id="rId4"/>
    <sheet name="F_Inputs" sheetId="19" r:id="rId5"/>
    <sheet name="Final determination Totex" sheetId="17" r:id="rId6"/>
    <sheet name="Calculation" sheetId="9" r:id="rId7"/>
    <sheet name="PAYG" sheetId="18" r:id="rId8"/>
    <sheet name="F_Outputs" sheetId="6" r:id="rId9"/>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77" i="21" l="1"/>
  <c r="L77" i="21"/>
  <c r="K77" i="21"/>
  <c r="J77" i="21"/>
  <c r="I77" i="21"/>
  <c r="M70" i="21"/>
  <c r="L70" i="21"/>
  <c r="K70" i="21"/>
  <c r="J70" i="21"/>
  <c r="I70" i="21"/>
  <c r="M63" i="21"/>
  <c r="L63" i="21"/>
  <c r="K63" i="21"/>
  <c r="J63" i="21"/>
  <c r="I63" i="21"/>
  <c r="M54" i="21"/>
  <c r="L54" i="21"/>
  <c r="K54" i="21"/>
  <c r="J54" i="21"/>
  <c r="I54" i="21"/>
  <c r="M47" i="21"/>
  <c r="L47" i="21"/>
  <c r="K47" i="21"/>
  <c r="J47" i="21"/>
  <c r="I47" i="21"/>
  <c r="M38" i="21"/>
  <c r="L38" i="21"/>
  <c r="K38" i="21"/>
  <c r="J38" i="21"/>
  <c r="I38" i="21"/>
  <c r="M31" i="21"/>
  <c r="L31" i="21"/>
  <c r="K31" i="21"/>
  <c r="J31" i="21"/>
  <c r="I31" i="21"/>
  <c r="M23" i="21"/>
  <c r="L23" i="21"/>
  <c r="K23" i="21"/>
  <c r="J23" i="21"/>
  <c r="I23" i="21"/>
  <c r="M16" i="21"/>
  <c r="L16" i="21"/>
  <c r="K16" i="21"/>
  <c r="J16" i="21"/>
  <c r="I16" i="21"/>
  <c r="M9" i="21"/>
  <c r="L9" i="21"/>
  <c r="K9" i="21"/>
  <c r="J9" i="21"/>
  <c r="I9" i="21"/>
  <c r="G77" i="21"/>
  <c r="F77" i="21"/>
  <c r="E77" i="21"/>
  <c r="D77" i="21"/>
  <c r="C77" i="21"/>
  <c r="G70" i="21"/>
  <c r="F70" i="21"/>
  <c r="E70" i="21"/>
  <c r="D70" i="21"/>
  <c r="C70" i="21"/>
  <c r="G63" i="21"/>
  <c r="F63" i="21"/>
  <c r="E63" i="21"/>
  <c r="D63" i="21"/>
  <c r="C63" i="21"/>
  <c r="G54" i="21"/>
  <c r="F54" i="21"/>
  <c r="E54" i="21"/>
  <c r="D54" i="21"/>
  <c r="C54" i="21"/>
  <c r="G47" i="21"/>
  <c r="F47" i="21"/>
  <c r="E47" i="21"/>
  <c r="D47" i="21"/>
  <c r="C47" i="21"/>
  <c r="G38" i="21"/>
  <c r="F38" i="21"/>
  <c r="E38" i="21"/>
  <c r="D38" i="21"/>
  <c r="C38" i="21"/>
  <c r="G31" i="21"/>
  <c r="F31" i="21"/>
  <c r="E31" i="21"/>
  <c r="D31" i="21"/>
  <c r="C31" i="21"/>
  <c r="G23" i="21"/>
  <c r="F23" i="21"/>
  <c r="E23" i="21"/>
  <c r="D23" i="21"/>
  <c r="C23" i="21"/>
  <c r="G16" i="21"/>
  <c r="F16" i="21"/>
  <c r="E16" i="21"/>
  <c r="D16" i="21"/>
  <c r="C16" i="21"/>
  <c r="E9" i="21"/>
  <c r="D9" i="21"/>
  <c r="F9" i="21"/>
  <c r="G9" i="21"/>
  <c r="C9" i="21"/>
  <c r="C33" i="18" l="1"/>
  <c r="D33" i="18"/>
  <c r="E33" i="18"/>
  <c r="F33" i="18"/>
  <c r="G33" i="18"/>
  <c r="C34" i="18"/>
  <c r="D34" i="18"/>
  <c r="E34" i="18"/>
  <c r="F34" i="18"/>
  <c r="G34" i="18"/>
  <c r="B34" i="18"/>
  <c r="B33" i="18"/>
  <c r="C24" i="18"/>
  <c r="D24" i="18"/>
  <c r="E24" i="18"/>
  <c r="F24" i="18"/>
  <c r="G24" i="18"/>
  <c r="C25" i="18"/>
  <c r="D25" i="18"/>
  <c r="E25" i="18"/>
  <c r="F25" i="18"/>
  <c r="G25" i="18"/>
  <c r="B25" i="18"/>
  <c r="B24" i="18"/>
  <c r="C15" i="18"/>
  <c r="D15" i="18"/>
  <c r="E15" i="18"/>
  <c r="F15" i="18"/>
  <c r="G15" i="18"/>
  <c r="C16" i="18"/>
  <c r="D16" i="18"/>
  <c r="E16" i="18"/>
  <c r="F16" i="18"/>
  <c r="G16" i="18"/>
  <c r="B16" i="18"/>
  <c r="B15" i="18"/>
  <c r="C6" i="18"/>
  <c r="D6" i="18"/>
  <c r="E6" i="18"/>
  <c r="F6" i="18"/>
  <c r="G6" i="18"/>
  <c r="C7" i="18"/>
  <c r="D7" i="18"/>
  <c r="E7" i="18"/>
  <c r="F7" i="18"/>
  <c r="G7" i="18"/>
  <c r="B7" i="18"/>
  <c r="B6" i="18"/>
  <c r="C42" i="18"/>
  <c r="D42" i="18"/>
  <c r="E42" i="18"/>
  <c r="F42" i="18"/>
  <c r="G42" i="18"/>
  <c r="C43" i="18"/>
  <c r="D43" i="18"/>
  <c r="E43" i="18"/>
  <c r="F43" i="18"/>
  <c r="G43" i="18"/>
  <c r="B43" i="18"/>
  <c r="B42" i="18" l="1"/>
  <c r="G44" i="18"/>
  <c r="F44" i="18"/>
  <c r="E44" i="18"/>
  <c r="D44" i="18"/>
  <c r="C44" i="18"/>
  <c r="B44" i="18"/>
  <c r="G35" i="18"/>
  <c r="G38" i="18" s="1"/>
  <c r="F35" i="18"/>
  <c r="F38" i="18" s="1"/>
  <c r="E35" i="18"/>
  <c r="E38" i="18" s="1"/>
  <c r="D35" i="18"/>
  <c r="D38" i="18" s="1"/>
  <c r="C35" i="18"/>
  <c r="C38" i="18" s="1"/>
  <c r="B35" i="18"/>
  <c r="B38" i="18" s="1"/>
  <c r="G26" i="18"/>
  <c r="G29" i="18" s="1"/>
  <c r="F26" i="18"/>
  <c r="F29" i="18" s="1"/>
  <c r="E26" i="18"/>
  <c r="E29" i="18" s="1"/>
  <c r="D26" i="18"/>
  <c r="D29" i="18" s="1"/>
  <c r="C26" i="18"/>
  <c r="C29" i="18" s="1"/>
  <c r="B26" i="18"/>
  <c r="B29" i="18" s="1"/>
  <c r="G17" i="18"/>
  <c r="G20" i="18" s="1"/>
  <c r="F17" i="18"/>
  <c r="F20" i="18" s="1"/>
  <c r="E17" i="18"/>
  <c r="E20" i="18" s="1"/>
  <c r="D17" i="18"/>
  <c r="D20" i="18" s="1"/>
  <c r="C17" i="18"/>
  <c r="C20" i="18" s="1"/>
  <c r="B17" i="18"/>
  <c r="B20" i="18" s="1"/>
  <c r="G8" i="18"/>
  <c r="G11" i="18" s="1"/>
  <c r="C8" i="18"/>
  <c r="C11" i="18" s="1"/>
  <c r="D8" i="18"/>
  <c r="D11" i="18" s="1"/>
  <c r="E8" i="18"/>
  <c r="E11" i="18" s="1"/>
  <c r="F8" i="18"/>
  <c r="F11" i="18" s="1"/>
  <c r="B8" i="18"/>
  <c r="B11" i="18" s="1"/>
  <c r="C36" i="12" l="1"/>
  <c r="D36" i="12"/>
  <c r="E36" i="12"/>
  <c r="F36" i="12"/>
  <c r="B36" i="12"/>
  <c r="C37" i="12"/>
  <c r="D37" i="12"/>
  <c r="E37" i="12"/>
  <c r="F37" i="12"/>
  <c r="B37" i="12"/>
  <c r="C34" i="12" l="1"/>
  <c r="D34" i="12"/>
  <c r="E34" i="12"/>
  <c r="F34" i="12"/>
  <c r="C35" i="12"/>
  <c r="D35" i="12"/>
  <c r="E35" i="12"/>
  <c r="F35" i="12"/>
  <c r="B35" i="12"/>
  <c r="B34" i="12"/>
  <c r="C25" i="12"/>
  <c r="D25" i="12"/>
  <c r="E25" i="12"/>
  <c r="F25" i="12"/>
  <c r="B25" i="12"/>
  <c r="B29" i="12" s="1"/>
  <c r="C18" i="12"/>
  <c r="D18" i="12"/>
  <c r="E18" i="12"/>
  <c r="F18" i="12"/>
  <c r="B18" i="12"/>
  <c r="B22" i="12" s="1"/>
  <c r="C11" i="12"/>
  <c r="D11" i="12"/>
  <c r="E11" i="12"/>
  <c r="F11" i="12"/>
  <c r="B11" i="12"/>
  <c r="B15" i="12" s="1"/>
  <c r="C4" i="12"/>
  <c r="D4" i="12"/>
  <c r="E4" i="12"/>
  <c r="F4" i="12"/>
  <c r="B4" i="12"/>
  <c r="B8" i="12" s="1"/>
  <c r="J40" i="17" l="1"/>
  <c r="L33" i="9" s="1"/>
  <c r="K40" i="17"/>
  <c r="M33" i="9" s="1"/>
  <c r="L40" i="17"/>
  <c r="N33" i="9" s="1"/>
  <c r="M40" i="17"/>
  <c r="I40" i="17"/>
  <c r="J37" i="17"/>
  <c r="L32" i="9" s="1"/>
  <c r="K37" i="17"/>
  <c r="M32" i="9" s="1"/>
  <c r="L37" i="17"/>
  <c r="M37" i="17"/>
  <c r="O32" i="9" s="1"/>
  <c r="I37" i="17"/>
  <c r="K32" i="9" s="1"/>
  <c r="J31" i="17"/>
  <c r="L24" i="9" s="1"/>
  <c r="K31" i="17"/>
  <c r="M24" i="9" s="1"/>
  <c r="L31" i="17"/>
  <c r="N24" i="9" s="1"/>
  <c r="M31" i="17"/>
  <c r="O24" i="9" s="1"/>
  <c r="J32" i="17"/>
  <c r="K32" i="17"/>
  <c r="L32" i="17"/>
  <c r="M32" i="17"/>
  <c r="J33" i="17"/>
  <c r="K33" i="17"/>
  <c r="L33" i="17"/>
  <c r="M33" i="17"/>
  <c r="I33" i="17"/>
  <c r="I32" i="17"/>
  <c r="I31" i="17"/>
  <c r="J26" i="17"/>
  <c r="L23" i="9" s="1"/>
  <c r="K26" i="17"/>
  <c r="M23" i="9" s="1"/>
  <c r="L26" i="17"/>
  <c r="M26" i="17"/>
  <c r="O23" i="9" s="1"/>
  <c r="J27" i="17"/>
  <c r="K27" i="17"/>
  <c r="L27" i="17"/>
  <c r="M27" i="17"/>
  <c r="J28" i="17"/>
  <c r="K28" i="17"/>
  <c r="L28" i="17"/>
  <c r="M28" i="17"/>
  <c r="I28" i="17"/>
  <c r="I27" i="17"/>
  <c r="I26" i="17"/>
  <c r="J20" i="17"/>
  <c r="L15" i="9" s="1"/>
  <c r="K20" i="17"/>
  <c r="M15" i="9" s="1"/>
  <c r="L20" i="17"/>
  <c r="N15" i="9" s="1"/>
  <c r="M20" i="17"/>
  <c r="O15" i="9" s="1"/>
  <c r="J21" i="17"/>
  <c r="K21" i="17"/>
  <c r="L21" i="17"/>
  <c r="M21" i="17"/>
  <c r="J22" i="17"/>
  <c r="K22" i="17"/>
  <c r="L22" i="17"/>
  <c r="M22" i="17"/>
  <c r="J15" i="17"/>
  <c r="L14" i="9" s="1"/>
  <c r="K15" i="17"/>
  <c r="M14" i="9" s="1"/>
  <c r="L15" i="17"/>
  <c r="N14" i="9" s="1"/>
  <c r="M15" i="17"/>
  <c r="O14" i="9" s="1"/>
  <c r="J16" i="17"/>
  <c r="K16" i="17"/>
  <c r="L16" i="17"/>
  <c r="M16" i="17"/>
  <c r="J17" i="17"/>
  <c r="K17" i="17"/>
  <c r="L17" i="17"/>
  <c r="M17" i="17"/>
  <c r="J9" i="17"/>
  <c r="L6" i="9" s="1"/>
  <c r="K9" i="17"/>
  <c r="M6" i="9" s="1"/>
  <c r="L9" i="17"/>
  <c r="N6" i="9" s="1"/>
  <c r="M9" i="17"/>
  <c r="O6" i="9" s="1"/>
  <c r="J10" i="17"/>
  <c r="K10" i="17"/>
  <c r="L10" i="17"/>
  <c r="M10" i="17"/>
  <c r="J11" i="17"/>
  <c r="K11" i="17"/>
  <c r="L11" i="17"/>
  <c r="M11" i="17"/>
  <c r="J4" i="17"/>
  <c r="L5" i="9" s="1"/>
  <c r="K4" i="17"/>
  <c r="M5" i="9" s="1"/>
  <c r="L4" i="17"/>
  <c r="N5" i="9" s="1"/>
  <c r="M4" i="17"/>
  <c r="O5" i="9" s="1"/>
  <c r="J5" i="17"/>
  <c r="K5" i="17"/>
  <c r="L5" i="17"/>
  <c r="M5" i="17"/>
  <c r="J6" i="17"/>
  <c r="K6" i="17"/>
  <c r="L6" i="17"/>
  <c r="M6" i="17"/>
  <c r="I22" i="17"/>
  <c r="I21" i="17"/>
  <c r="I20" i="17"/>
  <c r="K15" i="9" s="1"/>
  <c r="I17" i="17"/>
  <c r="I16" i="17"/>
  <c r="I15" i="17"/>
  <c r="I11" i="17"/>
  <c r="I10" i="17"/>
  <c r="I9" i="17"/>
  <c r="K6" i="9" s="1"/>
  <c r="I6" i="17"/>
  <c r="I5" i="17"/>
  <c r="I4" i="17"/>
  <c r="K41" i="17"/>
  <c r="K33" i="9"/>
  <c r="J38" i="17"/>
  <c r="J29" i="17"/>
  <c r="K23" i="17"/>
  <c r="L7" i="17"/>
  <c r="K7" i="17" l="1"/>
  <c r="K26" i="9"/>
  <c r="J12" i="17"/>
  <c r="M38" i="17"/>
  <c r="K7" i="9"/>
  <c r="I34" i="17"/>
  <c r="L12" i="17"/>
  <c r="J34" i="17"/>
  <c r="K38" i="17"/>
  <c r="L41" i="17"/>
  <c r="I12" i="17"/>
  <c r="O8" i="9"/>
  <c r="O10" i="9" s="1"/>
  <c r="O7" i="9"/>
  <c r="I29" i="17"/>
  <c r="K8" i="9"/>
  <c r="N8" i="9"/>
  <c r="N10" i="9" s="1"/>
  <c r="L6" i="18" s="1"/>
  <c r="N7" i="9"/>
  <c r="M8" i="9"/>
  <c r="M10" i="9" s="1"/>
  <c r="K6" i="18" s="1"/>
  <c r="M7" i="9"/>
  <c r="L8" i="9"/>
  <c r="L10" i="9" s="1"/>
  <c r="J6" i="18" s="1"/>
  <c r="L7" i="9"/>
  <c r="K17" i="9"/>
  <c r="O17" i="9"/>
  <c r="N17" i="9"/>
  <c r="N19" i="9" s="1"/>
  <c r="L15" i="18" s="1"/>
  <c r="M17" i="9"/>
  <c r="L17" i="9"/>
  <c r="O16" i="9"/>
  <c r="O18" i="9" s="1"/>
  <c r="M16" i="18" s="1"/>
  <c r="M35" i="12" s="1"/>
  <c r="N16" i="9"/>
  <c r="N18" i="9" s="1"/>
  <c r="L16" i="18" s="1"/>
  <c r="L35" i="12" s="1"/>
  <c r="M16" i="9"/>
  <c r="L16" i="9"/>
  <c r="O26" i="9"/>
  <c r="N26" i="9"/>
  <c r="M26" i="9"/>
  <c r="M28" i="9" s="1"/>
  <c r="K24" i="18" s="1"/>
  <c r="L26" i="9"/>
  <c r="L29" i="17"/>
  <c r="N23" i="9"/>
  <c r="O25" i="9"/>
  <c r="N25" i="9"/>
  <c r="M25" i="9"/>
  <c r="L25" i="9"/>
  <c r="N32" i="9"/>
  <c r="N37" i="9" s="1"/>
  <c r="L33" i="18" s="1"/>
  <c r="M41" i="17"/>
  <c r="O33" i="9"/>
  <c r="K18" i="17"/>
  <c r="M34" i="17"/>
  <c r="M29" i="17"/>
  <c r="I18" i="17"/>
  <c r="I7" i="17"/>
  <c r="M7" i="17"/>
  <c r="I23" i="17"/>
  <c r="M23" i="17"/>
  <c r="K29" i="17"/>
  <c r="L23" i="17"/>
  <c r="I38" i="17"/>
  <c r="M18" i="17"/>
  <c r="K25" i="9"/>
  <c r="O37" i="9"/>
  <c r="M33" i="18" s="1"/>
  <c r="K36" i="9"/>
  <c r="I34" i="18" s="1"/>
  <c r="I37" i="12" s="1"/>
  <c r="K37" i="9"/>
  <c r="I33" i="18" s="1"/>
  <c r="L34" i="17"/>
  <c r="L38" i="17"/>
  <c r="I41" i="17"/>
  <c r="K5" i="9"/>
  <c r="K23" i="9"/>
  <c r="N36" i="9"/>
  <c r="K34" i="17"/>
  <c r="J41" i="17"/>
  <c r="K14" i="9"/>
  <c r="M19" i="9"/>
  <c r="K15" i="18" s="1"/>
  <c r="K24" i="9"/>
  <c r="M37" i="9"/>
  <c r="K33" i="18" s="1"/>
  <c r="J7" i="17"/>
  <c r="M12" i="17"/>
  <c r="K12" i="17"/>
  <c r="J18" i="17"/>
  <c r="L18" i="17"/>
  <c r="J23" i="17"/>
  <c r="O19" i="9"/>
  <c r="M15" i="18" s="1"/>
  <c r="K16" i="9"/>
  <c r="L36" i="9"/>
  <c r="J34" i="18" s="1"/>
  <c r="J37" i="12" s="1"/>
  <c r="L28" i="9"/>
  <c r="J24" i="18" s="1"/>
  <c r="K10" i="9" l="1"/>
  <c r="I6" i="18" s="1"/>
  <c r="M27" i="9"/>
  <c r="N9" i="9"/>
  <c r="N11" i="9" s="1"/>
  <c r="M9" i="9"/>
  <c r="K7" i="18" s="1"/>
  <c r="L9" i="9"/>
  <c r="O9" i="9"/>
  <c r="M7" i="18" s="1"/>
  <c r="M34" i="12" s="1"/>
  <c r="K42" i="18"/>
  <c r="L11" i="9"/>
  <c r="N38" i="9"/>
  <c r="L34" i="18"/>
  <c r="L37" i="12" s="1"/>
  <c r="M29" i="9"/>
  <c r="K25" i="18"/>
  <c r="K36" i="12" s="1"/>
  <c r="J7" i="18"/>
  <c r="L27" i="9"/>
  <c r="J25" i="18" s="1"/>
  <c r="J36" i="12" s="1"/>
  <c r="O20" i="9"/>
  <c r="M6" i="18"/>
  <c r="M36" i="9"/>
  <c r="O36" i="9"/>
  <c r="O27" i="9"/>
  <c r="M25" i="18" s="1"/>
  <c r="M36" i="12" s="1"/>
  <c r="K38" i="9"/>
  <c r="N27" i="9"/>
  <c r="L25" i="18" s="1"/>
  <c r="L36" i="12" s="1"/>
  <c r="N28" i="9"/>
  <c r="L24" i="18" s="1"/>
  <c r="L42" i="18" s="1"/>
  <c r="K19" i="9"/>
  <c r="I15" i="18" s="1"/>
  <c r="K18" i="9"/>
  <c r="I16" i="18" s="1"/>
  <c r="I35" i="12" s="1"/>
  <c r="K9" i="9"/>
  <c r="L29" i="9"/>
  <c r="O28" i="9"/>
  <c r="K27" i="9"/>
  <c r="I25" i="18" s="1"/>
  <c r="I36" i="12" s="1"/>
  <c r="N20" i="9"/>
  <c r="K28" i="9"/>
  <c r="I24" i="18" s="1"/>
  <c r="L37" i="9"/>
  <c r="L18" i="9"/>
  <c r="J16" i="18" s="1"/>
  <c r="J35" i="12" s="1"/>
  <c r="L19" i="9"/>
  <c r="J15" i="18" s="1"/>
  <c r="M18" i="9"/>
  <c r="I42" i="18" l="1"/>
  <c r="O11" i="9"/>
  <c r="M11" i="9"/>
  <c r="K34" i="12"/>
  <c r="J34" i="12"/>
  <c r="J38" i="12" s="1"/>
  <c r="J43" i="18"/>
  <c r="N36" i="12"/>
  <c r="P10" i="9"/>
  <c r="M38" i="9"/>
  <c r="K34" i="18"/>
  <c r="K37" i="12" s="1"/>
  <c r="K11" i="9"/>
  <c r="P11" i="9" s="1"/>
  <c r="I7" i="18"/>
  <c r="O29" i="9"/>
  <c r="M24" i="18"/>
  <c r="M42" i="18" s="1"/>
  <c r="O38" i="9"/>
  <c r="M34" i="18"/>
  <c r="M37" i="12" s="1"/>
  <c r="M38" i="12" s="1"/>
  <c r="P37" i="9"/>
  <c r="J33" i="18"/>
  <c r="J42" i="18" s="1"/>
  <c r="M20" i="9"/>
  <c r="K16" i="18"/>
  <c r="K35" i="12" s="1"/>
  <c r="N35" i="12" s="1"/>
  <c r="L7" i="18"/>
  <c r="L38" i="9"/>
  <c r="P36" i="9"/>
  <c r="P27" i="9"/>
  <c r="L20" i="9"/>
  <c r="K20" i="9"/>
  <c r="P9" i="9"/>
  <c r="K29" i="9"/>
  <c r="N29" i="9"/>
  <c r="P18" i="9"/>
  <c r="P28" i="9"/>
  <c r="P19" i="9"/>
  <c r="J10" i="6"/>
  <c r="I10" i="6"/>
  <c r="H10" i="6"/>
  <c r="G10" i="6"/>
  <c r="F10" i="6"/>
  <c r="J9" i="6"/>
  <c r="I9" i="6"/>
  <c r="H9" i="6"/>
  <c r="G9" i="6"/>
  <c r="F9" i="6"/>
  <c r="M43" i="18" l="1"/>
  <c r="K43" i="18"/>
  <c r="L34" i="12"/>
  <c r="L38" i="12" s="1"/>
  <c r="L43" i="18"/>
  <c r="I34" i="12"/>
  <c r="I38" i="12" s="1"/>
  <c r="I43" i="18"/>
  <c r="P20" i="9"/>
  <c r="P38" i="9"/>
  <c r="K38" i="12"/>
  <c r="N37" i="12"/>
  <c r="P29" i="9"/>
  <c r="K38" i="18"/>
  <c r="M29" i="18"/>
  <c r="K29" i="18"/>
  <c r="M20" i="18"/>
  <c r="J20" i="18"/>
  <c r="N34" i="12" l="1"/>
  <c r="N38" i="12" s="1"/>
  <c r="J29" i="18"/>
  <c r="I11" i="18"/>
  <c r="K20" i="18"/>
  <c r="L20" i="18"/>
  <c r="I29" i="18"/>
  <c r="L38" i="18"/>
  <c r="L11" i="18"/>
  <c r="J11" i="18"/>
  <c r="I20" i="18"/>
  <c r="L29" i="18"/>
  <c r="J38" i="18"/>
  <c r="M38" i="18"/>
  <c r="M35" i="18"/>
  <c r="M37" i="18" l="1"/>
  <c r="M25" i="12" s="1"/>
  <c r="M29" i="12" s="1"/>
  <c r="L35" i="18"/>
  <c r="L37" i="18" s="1"/>
  <c r="L25" i="12" s="1"/>
  <c r="L29" i="12" s="1"/>
  <c r="N6" i="18"/>
  <c r="I8" i="18"/>
  <c r="I10" i="18" s="1"/>
  <c r="I4" i="12" s="1"/>
  <c r="I8" i="12" s="1"/>
  <c r="M11" i="18"/>
  <c r="K8" i="18"/>
  <c r="L8" i="18"/>
  <c r="L10" i="18" s="1"/>
  <c r="L4" i="12" s="1"/>
  <c r="L8" i="12" s="1"/>
  <c r="J35" i="18"/>
  <c r="J37" i="18" s="1"/>
  <c r="J25" i="12" s="1"/>
  <c r="J29" i="12" s="1"/>
  <c r="I26" i="18"/>
  <c r="I28" i="18" s="1"/>
  <c r="I18" i="12" s="1"/>
  <c r="I22" i="12" s="1"/>
  <c r="N24" i="18"/>
  <c r="N7" i="18"/>
  <c r="I38" i="18"/>
  <c r="K35" i="18"/>
  <c r="K37" i="18" s="1"/>
  <c r="K25" i="12" s="1"/>
  <c r="K29" i="12" s="1"/>
  <c r="M8" i="18"/>
  <c r="K17" i="18"/>
  <c r="K19" i="18" s="1"/>
  <c r="K11" i="12" s="1"/>
  <c r="K15" i="12" s="1"/>
  <c r="I35" i="18"/>
  <c r="N33" i="18"/>
  <c r="K11" i="18"/>
  <c r="M17" i="18"/>
  <c r="M19" i="18" s="1"/>
  <c r="M11" i="12" s="1"/>
  <c r="M15" i="12" s="1"/>
  <c r="J5" i="6" l="1"/>
  <c r="M42" i="12"/>
  <c r="K44" i="12"/>
  <c r="H7" i="6"/>
  <c r="I7" i="6"/>
  <c r="L44" i="12"/>
  <c r="G7" i="6"/>
  <c r="J44" i="12"/>
  <c r="I4" i="6"/>
  <c r="L41" i="12"/>
  <c r="H5" i="6"/>
  <c r="K42" i="12"/>
  <c r="M10" i="18"/>
  <c r="M4" i="12" s="1"/>
  <c r="M8" i="12" s="1"/>
  <c r="I43" i="12"/>
  <c r="F6" i="6"/>
  <c r="F4" i="6"/>
  <c r="I41" i="12"/>
  <c r="J7" i="6"/>
  <c r="M44" i="12"/>
  <c r="M44" i="18"/>
  <c r="I37" i="18"/>
  <c r="I25" i="12" s="1"/>
  <c r="I29" i="12" s="1"/>
  <c r="N8" i="18"/>
  <c r="D15" i="12"/>
  <c r="L26" i="18"/>
  <c r="L28" i="18" s="1"/>
  <c r="L18" i="12" s="1"/>
  <c r="L22" i="12" s="1"/>
  <c r="M26" i="18"/>
  <c r="M28" i="18" s="1"/>
  <c r="M18" i="12" s="1"/>
  <c r="M22" i="12" s="1"/>
  <c r="J8" i="18"/>
  <c r="J10" i="18" s="1"/>
  <c r="J4" i="12" s="1"/>
  <c r="J8" i="12" s="1"/>
  <c r="N34" i="18"/>
  <c r="I17" i="18"/>
  <c r="I19" i="18" s="1"/>
  <c r="I11" i="12" s="1"/>
  <c r="I15" i="12" s="1"/>
  <c r="N15" i="18"/>
  <c r="N42" i="18" s="1"/>
  <c r="J44" i="18"/>
  <c r="K10" i="18"/>
  <c r="D8" i="12"/>
  <c r="C38" i="12" l="1"/>
  <c r="D38" i="12"/>
  <c r="C22" i="12"/>
  <c r="E22" i="12"/>
  <c r="E43" i="12" s="1"/>
  <c r="G4" i="6"/>
  <c r="J41" i="12"/>
  <c r="I6" i="6"/>
  <c r="L43" i="12"/>
  <c r="M43" i="12"/>
  <c r="J6" i="6"/>
  <c r="F7" i="6"/>
  <c r="I44" i="12"/>
  <c r="N44" i="12" s="1"/>
  <c r="J4" i="6"/>
  <c r="M41" i="12"/>
  <c r="N10" i="18"/>
  <c r="N11" i="18" s="1"/>
  <c r="K4" i="12"/>
  <c r="K8" i="12" s="1"/>
  <c r="F5" i="6"/>
  <c r="I42" i="12"/>
  <c r="N37" i="18"/>
  <c r="I44" i="18"/>
  <c r="L44" i="18"/>
  <c r="L17" i="18"/>
  <c r="L19" i="18" s="1"/>
  <c r="L11" i="12" s="1"/>
  <c r="L15" i="12" s="1"/>
  <c r="G35" i="12"/>
  <c r="N25" i="18"/>
  <c r="N26" i="18" s="1"/>
  <c r="J26" i="18"/>
  <c r="J28" i="18" s="1"/>
  <c r="N35" i="18"/>
  <c r="N16" i="18"/>
  <c r="J17" i="18"/>
  <c r="J19" i="18" s="1"/>
  <c r="J11" i="12" s="1"/>
  <c r="J15" i="12" s="1"/>
  <c r="K26" i="18"/>
  <c r="K28" i="18" s="1"/>
  <c r="K18" i="12" s="1"/>
  <c r="K22" i="12" s="1"/>
  <c r="E15" i="12"/>
  <c r="D41" i="12"/>
  <c r="D42" i="12"/>
  <c r="G34" i="12"/>
  <c r="D22" i="12"/>
  <c r="C15" i="12"/>
  <c r="E29" i="12"/>
  <c r="C29" i="12"/>
  <c r="F29" i="12"/>
  <c r="F8" i="12"/>
  <c r="D29" i="12"/>
  <c r="C8" i="12"/>
  <c r="E8" i="12"/>
  <c r="F38" i="12"/>
  <c r="E38" i="12"/>
  <c r="B38" i="12"/>
  <c r="B41" i="12"/>
  <c r="G37" i="12"/>
  <c r="G36" i="12"/>
  <c r="I45" i="12" l="1"/>
  <c r="I48" i="12" s="1"/>
  <c r="M45" i="12"/>
  <c r="M48" i="12" s="1"/>
  <c r="N19" i="18"/>
  <c r="N17" i="18"/>
  <c r="N43" i="18"/>
  <c r="N44" i="18" s="1"/>
  <c r="N28" i="18"/>
  <c r="N29" i="18" s="1"/>
  <c r="J18" i="12"/>
  <c r="J22" i="12" s="1"/>
  <c r="G5" i="6"/>
  <c r="J42" i="12"/>
  <c r="H4" i="6"/>
  <c r="K41" i="12"/>
  <c r="H6" i="6"/>
  <c r="K43" i="12"/>
  <c r="N38" i="18"/>
  <c r="I5" i="6"/>
  <c r="L42" i="12"/>
  <c r="L45" i="12" s="1"/>
  <c r="L48" i="12" s="1"/>
  <c r="B42" i="12"/>
  <c r="K44" i="18"/>
  <c r="B44" i="12"/>
  <c r="C41" i="12"/>
  <c r="C44" i="12"/>
  <c r="E42" i="12"/>
  <c r="D43" i="12"/>
  <c r="D44" i="12"/>
  <c r="C43" i="12"/>
  <c r="B43" i="12"/>
  <c r="E41" i="12"/>
  <c r="F41" i="12"/>
  <c r="E44" i="12"/>
  <c r="F44" i="12"/>
  <c r="C42" i="12"/>
  <c r="F15" i="12"/>
  <c r="F22" i="12"/>
  <c r="G38" i="12"/>
  <c r="N20" i="18" l="1"/>
  <c r="N42" i="12"/>
  <c r="K45" i="12"/>
  <c r="K48" i="12" s="1"/>
  <c r="N41" i="12"/>
  <c r="G6" i="6"/>
  <c r="J43" i="12"/>
  <c r="N43" i="12" s="1"/>
  <c r="E45" i="12"/>
  <c r="E48" i="12" s="1"/>
  <c r="B45" i="12"/>
  <c r="B48" i="12" s="1"/>
  <c r="D45" i="12"/>
  <c r="D48" i="12" s="1"/>
  <c r="G44" i="12"/>
  <c r="C45" i="12"/>
  <c r="C48" i="12" s="1"/>
  <c r="G41" i="12"/>
  <c r="F43" i="12"/>
  <c r="G43" i="12" s="1"/>
  <c r="F42" i="12"/>
  <c r="G42" i="12" s="1"/>
  <c r="N45" i="12" l="1"/>
  <c r="N48" i="12" s="1"/>
  <c r="J45" i="12"/>
  <c r="J48" i="12" s="1"/>
  <c r="F45" i="12"/>
  <c r="F48" i="12" s="1"/>
  <c r="G45" i="12"/>
  <c r="G48" i="12" s="1"/>
</calcChain>
</file>

<file path=xl/sharedStrings.xml><?xml version="1.0" encoding="utf-8"?>
<sst xmlns="http://schemas.openxmlformats.org/spreadsheetml/2006/main" count="568" uniqueCount="221">
  <si>
    <r>
      <t>1.</t>
    </r>
    <r>
      <rPr>
        <sz val="7"/>
        <color theme="1"/>
        <rFont val="Times New Roman"/>
        <family val="1"/>
      </rPr>
      <t xml:space="preserve">    </t>
    </r>
    <r>
      <rPr>
        <b/>
        <sz val="12"/>
        <color theme="1"/>
        <rFont val="Arial"/>
        <family val="2"/>
      </rPr>
      <t>Final determination totex</t>
    </r>
    <r>
      <rPr>
        <sz val="12"/>
        <color theme="1"/>
        <rFont val="Arial"/>
        <family val="2"/>
      </rPr>
      <t xml:space="preserve"> – As per the final determination cost allowances, shows the totex allowances by year and by wholesale controls for 2020-2025.</t>
    </r>
  </si>
  <si>
    <r>
      <t>2.</t>
    </r>
    <r>
      <rPr>
        <sz val="7"/>
        <color theme="1"/>
        <rFont val="Times New Roman"/>
        <family val="1"/>
      </rPr>
      <t xml:space="preserve">    </t>
    </r>
    <r>
      <rPr>
        <b/>
        <sz val="12"/>
        <color theme="1"/>
        <rFont val="Arial"/>
        <family val="2"/>
      </rPr>
      <t>Calculation</t>
    </r>
    <r>
      <rPr>
        <sz val="12"/>
        <color theme="1"/>
        <rFont val="Arial"/>
        <family val="2"/>
      </rPr>
      <t xml:space="preserve"> – Calculates the net totex, net opex and net capex using the data from the ‘Final determination totex’ and the draft determination totex as published, by year and by wholesale controls for 2020-2025</t>
    </r>
  </si>
  <si>
    <r>
      <t>3.</t>
    </r>
    <r>
      <rPr>
        <sz val="7"/>
        <color theme="1"/>
        <rFont val="Times New Roman"/>
        <family val="1"/>
      </rPr>
      <t xml:space="preserve">    </t>
    </r>
    <r>
      <rPr>
        <b/>
        <sz val="12"/>
        <color theme="1"/>
        <rFont val="Arial"/>
        <family val="2"/>
      </rPr>
      <t>PAYG</t>
    </r>
    <r>
      <rPr>
        <sz val="12"/>
        <color theme="1"/>
        <rFont val="Arial"/>
        <family val="2"/>
      </rPr>
      <t xml:space="preserve"> – Uses the draft determination opex as a percentage of totex using the data from the ‘calculation’ tab.</t>
    </r>
  </si>
  <si>
    <t>This produces a figure for PAYG as a percentage of opex rate which we use to calculate the PAYG rates for the final determination to align to the company approach in setting the natural rate. We set out the calculations below:</t>
  </si>
  <si>
    <t>Draft determination</t>
  </si>
  <si>
    <t>(a) Opex as percentage of totex</t>
  </si>
  <si>
    <t>(b) Total opex</t>
  </si>
  <si>
    <t>(c) Totex</t>
  </si>
  <si>
    <t>(d) Draft determination natural rate</t>
  </si>
  <si>
    <t>(e) PAYG as a percentage of opex rate</t>
  </si>
  <si>
    <t>(a) = (b) / (c)</t>
  </si>
  <si>
    <t>(e) = (d) / (a)</t>
  </si>
  <si>
    <t>Final determination</t>
  </si>
  <si>
    <t xml:space="preserve">(f) Opex as percentage of totex </t>
  </si>
  <si>
    <t>(g) Total opex</t>
  </si>
  <si>
    <t>(h) Totex</t>
  </si>
  <si>
    <t xml:space="preserve">(i) PAYG as a percentage of opex rate </t>
  </si>
  <si>
    <t xml:space="preserve">(j) Final determination natural rate </t>
  </si>
  <si>
    <t xml:space="preserve">(f) = (g) / (h) </t>
  </si>
  <si>
    <t>(i) = (e)</t>
  </si>
  <si>
    <t xml:space="preserve">(j) = (f) * (i) </t>
  </si>
  <si>
    <r>
      <t>4.</t>
    </r>
    <r>
      <rPr>
        <sz val="7"/>
        <color theme="1"/>
        <rFont val="Times New Roman"/>
        <family val="1"/>
      </rPr>
      <t xml:space="preserve">    </t>
    </r>
    <r>
      <rPr>
        <b/>
        <sz val="12"/>
        <color theme="1"/>
        <rFont val="Arial"/>
        <family val="2"/>
      </rPr>
      <t xml:space="preserve">PAYG summary tables </t>
    </r>
    <r>
      <rPr>
        <sz val="12"/>
        <color theme="1"/>
        <rFont val="Arial"/>
        <family val="2"/>
      </rPr>
      <t>- Sets out the draft determination versus the final determination PAYG rates by year and by wholesale control for 2020 – 2025 including the following:</t>
    </r>
  </si>
  <si>
    <r>
      <t>·</t>
    </r>
    <r>
      <rPr>
        <sz val="7"/>
        <color theme="1"/>
        <rFont val="Times New Roman"/>
        <family val="1"/>
      </rPr>
      <t xml:space="preserve">         </t>
    </r>
    <r>
      <rPr>
        <sz val="12"/>
        <color theme="1"/>
        <rFont val="Arial"/>
        <family val="2"/>
      </rPr>
      <t>“Natural” PAYG rate</t>
    </r>
  </si>
  <si>
    <r>
      <t>·</t>
    </r>
    <r>
      <rPr>
        <sz val="7"/>
        <color theme="1"/>
        <rFont val="Times New Roman"/>
        <family val="1"/>
      </rPr>
      <t xml:space="preserve">         </t>
    </r>
    <r>
      <rPr>
        <sz val="12"/>
        <color theme="1"/>
        <rFont val="Arial"/>
        <family val="2"/>
      </rPr>
      <t>Adjustments to PAYG rate to address transition from RPI to CPI</t>
    </r>
  </si>
  <si>
    <r>
      <t>·</t>
    </r>
    <r>
      <rPr>
        <sz val="7"/>
        <color theme="1"/>
        <rFont val="Times New Roman"/>
        <family val="1"/>
      </rPr>
      <t xml:space="preserve">         </t>
    </r>
    <r>
      <rPr>
        <sz val="12"/>
        <color theme="1"/>
        <rFont val="Arial"/>
        <family val="2"/>
      </rPr>
      <t>Other adjustments to PAYG rate</t>
    </r>
  </si>
  <si>
    <r>
      <t>·</t>
    </r>
    <r>
      <rPr>
        <sz val="7"/>
        <color theme="1"/>
        <rFont val="Times New Roman"/>
        <family val="1"/>
      </rPr>
      <t xml:space="preserve">         </t>
    </r>
    <r>
      <rPr>
        <sz val="12"/>
        <color theme="1"/>
        <rFont val="Arial"/>
        <family val="2"/>
      </rPr>
      <t>Other interventions (Ofwat interventions)</t>
    </r>
  </si>
  <si>
    <r>
      <t>·</t>
    </r>
    <r>
      <rPr>
        <sz val="7"/>
        <color theme="1"/>
        <rFont val="Times New Roman"/>
        <family val="1"/>
      </rPr>
      <t xml:space="preserve">         </t>
    </r>
    <r>
      <rPr>
        <sz val="12"/>
        <color theme="1"/>
        <rFont val="Arial"/>
        <family val="2"/>
      </rPr>
      <t>Total PAYG rate (sum of the above)</t>
    </r>
  </si>
  <si>
    <t>We also calculate the total PAYG % = total totex / total PAYG revenue</t>
  </si>
  <si>
    <t>(Total totex – as per ‘PAYG’ tab)</t>
  </si>
  <si>
    <t>(PAYG revenue is calculated per control as totex * total PAYG rate)</t>
  </si>
  <si>
    <t>PAYG Rates</t>
  </si>
  <si>
    <t>Ofwat - DD</t>
  </si>
  <si>
    <t>Ofwat - FD</t>
  </si>
  <si>
    <t>PAYG Rate ~ water resources</t>
  </si>
  <si>
    <t>2020-21</t>
  </si>
  <si>
    <t>2021-22</t>
  </si>
  <si>
    <t>2022-23</t>
  </si>
  <si>
    <t>2023-24</t>
  </si>
  <si>
    <t>2024-25</t>
  </si>
  <si>
    <t>"Natural" PAYG rate ~ water resources</t>
  </si>
  <si>
    <t>Adjustments to PAYG rate to address transition from RPI to CPI ~ water resources</t>
  </si>
  <si>
    <t>Other adjustments to PAYG rate ~ water resources</t>
  </si>
  <si>
    <t>Other interventions ~ water resources</t>
  </si>
  <si>
    <t>Total PAYG rate ~ water resources</t>
  </si>
  <si>
    <t>PAYG Rate ~ water network plus</t>
  </si>
  <si>
    <t>"Natural" PAYG rate ~ water network plus</t>
  </si>
  <si>
    <t>Adjustments to PAYG rate to address transition from RPI to CPI ~ water network plus</t>
  </si>
  <si>
    <t>Other adjustments to PAYG rate ~ water network plus</t>
  </si>
  <si>
    <t>Other interventions ~ water network plus</t>
  </si>
  <si>
    <t>Total PAYG rate ~ water network plus</t>
  </si>
  <si>
    <t>PAYG Rate ~ wastewater network plus</t>
  </si>
  <si>
    <t>"Natural" PAYG rate ~ wastewater network plus</t>
  </si>
  <si>
    <t>Adjustments to PAYG rate to address transition from RPI to CPI ~ wastewater network plus</t>
  </si>
  <si>
    <t>Other adjustments to PAYG rate ~ wastewater network plus</t>
  </si>
  <si>
    <t>Other interventions ~ wastewater network plus</t>
  </si>
  <si>
    <t>Total PAYG rate ~ wastewater network plus</t>
  </si>
  <si>
    <t>PAYG Rate ~ bioresources</t>
  </si>
  <si>
    <t>"Natural" PAYG rate ~ bioresources</t>
  </si>
  <si>
    <t>Adjustments to PAYG rate to address transition from RPI to CPI ~ bioresources</t>
  </si>
  <si>
    <t>Other adjustments to PAYG rate ~ bioresources</t>
  </si>
  <si>
    <t>Other interventions ~ bioresources</t>
  </si>
  <si>
    <t>Total PAYG rate - bioresources</t>
  </si>
  <si>
    <t>Totex</t>
  </si>
  <si>
    <t>2020-2025</t>
  </si>
  <si>
    <t>Water resources</t>
  </si>
  <si>
    <t>Water network plus</t>
  </si>
  <si>
    <t>Wastewater network plus</t>
  </si>
  <si>
    <t>Bioresources</t>
  </si>
  <si>
    <t>Total totex</t>
  </si>
  <si>
    <t>PAYG revenue</t>
  </si>
  <si>
    <t>Total PAYG revenue</t>
  </si>
  <si>
    <t>Average PAYG - %</t>
  </si>
  <si>
    <t>Pr19FMTotex_for_PAYG</t>
  </si>
  <si>
    <t>Acronym</t>
  </si>
  <si>
    <t>Reference</t>
  </si>
  <si>
    <t>Item description</t>
  </si>
  <si>
    <t>Unit</t>
  </si>
  <si>
    <t>Model</t>
  </si>
  <si>
    <t>Price Review 2019</t>
  </si>
  <si>
    <t>Latest</t>
  </si>
  <si>
    <t>C_WROPEXFM_PR19FM008</t>
  </si>
  <si>
    <t>WR - Total gross operational expenditure -real - including cost sharing</t>
  </si>
  <si>
    <t>£m</t>
  </si>
  <si>
    <t>C_WRCAPEXFM_PR19FM008</t>
  </si>
  <si>
    <t>WR - Total gross capital expenditure - real (including g&amp;c) - including cost sharing</t>
  </si>
  <si>
    <t>C_WNOPEXFM_PR19FM008</t>
  </si>
  <si>
    <t>WN - Total gross operational expenditure -real - including cost sharing</t>
  </si>
  <si>
    <t>C_WNCAPEXFM_PR19FM008</t>
  </si>
  <si>
    <t>WN - Total gross capital expenditure - real - including cost sharing</t>
  </si>
  <si>
    <t>C_WWNOPEXFM_PR19FM008</t>
  </si>
  <si>
    <t>WWN - Total gross operational expenditure - real - including cost sharing</t>
  </si>
  <si>
    <t>C_WWNCAPEXFM_PR19FM008</t>
  </si>
  <si>
    <t>WWN - Total gross capital expenditure - real - including cost sharing</t>
  </si>
  <si>
    <t>C_BROPEXFM_PR19FM008</t>
  </si>
  <si>
    <t>BIO - Total gross operational expenditure -real</t>
  </si>
  <si>
    <t>C_BRCAPEXFM_PR19FM008</t>
  </si>
  <si>
    <t>BIO - Total gross capital expenditure - real (including g&amp;c)</t>
  </si>
  <si>
    <t>WN - Grants and contributions - capital expenditure - price control - real</t>
  </si>
  <si>
    <t>PR19GC0002</t>
  </si>
  <si>
    <t>WN - Grants and contributions - capital expenditure - non price control - real</t>
  </si>
  <si>
    <t>WN - Grants and contributions - operational expenditure - price control - real</t>
  </si>
  <si>
    <t>PR19GC0004</t>
  </si>
  <si>
    <t>WN - Grants and contributions - operational expenditure - non price control - real</t>
  </si>
  <si>
    <t>WR - Grants and contributions - capital expenditure - price control - real</t>
  </si>
  <si>
    <t>PR19GC0006</t>
  </si>
  <si>
    <t>WR - Grants and contributions - capital expenditure - non price control - real</t>
  </si>
  <si>
    <t>WR - Grants and contributions - operational expenditure - price control - real</t>
  </si>
  <si>
    <t>PR19GC0008</t>
  </si>
  <si>
    <t>WR - Grants and contributions - operational expenditure - non price control - real</t>
  </si>
  <si>
    <t>WWN - Grants and contributions - capital expenditure - price control - real</t>
  </si>
  <si>
    <t>PR19GC0010</t>
  </si>
  <si>
    <t>WWN - Grants and contributions - capital expenditure - non price control - real</t>
  </si>
  <si>
    <t>WWN - Grants and contributions - operational expenditure - price control - real</t>
  </si>
  <si>
    <t>PR19GC0012</t>
  </si>
  <si>
    <t>WWN - Grants and contributions - operational expenditure - non price control - real</t>
  </si>
  <si>
    <t>Water resources Net Opex</t>
  </si>
  <si>
    <t>Water resources Net Capex</t>
  </si>
  <si>
    <t>Water Network</t>
  </si>
  <si>
    <t>Water network Net Opex</t>
  </si>
  <si>
    <t>Water network Net Capex</t>
  </si>
  <si>
    <t>Wastewater Network</t>
  </si>
  <si>
    <t>Wastewater network Net Capex</t>
  </si>
  <si>
    <t>Bioresources Net Opex</t>
  </si>
  <si>
    <t>Bioresources Net Capex</t>
  </si>
  <si>
    <t>Draft determination totex</t>
  </si>
  <si>
    <t>Final determination totex</t>
  </si>
  <si>
    <t>Water totex</t>
  </si>
  <si>
    <t>Total</t>
  </si>
  <si>
    <t>Water resources operating expenditure (amount for totex CR) (post override) - real</t>
  </si>
  <si>
    <t>Capital Expenditure (excluding Atypical expenditure) - Total gross capital expenditure - Water resources</t>
  </si>
  <si>
    <t>Water resources capex grants and contributions - real</t>
  </si>
  <si>
    <t>Water resources opex grants and contributions - real</t>
  </si>
  <si>
    <t>Net Totex</t>
  </si>
  <si>
    <t>Net Opex</t>
  </si>
  <si>
    <t>Net capex</t>
  </si>
  <si>
    <t>Water network totex</t>
  </si>
  <si>
    <t>Water network operating expenditure (amount for totex CR) (post override) - real</t>
  </si>
  <si>
    <t>Total gross capital expenditure - WN - real</t>
  </si>
  <si>
    <t xml:space="preserve">Water network plus capex grants and contributions </t>
  </si>
  <si>
    <t xml:space="preserve">Water network plus opex grants and contributions </t>
  </si>
  <si>
    <t>Wastewater totex</t>
  </si>
  <si>
    <t>Wastewater network operating expenditure (amount for totex CR) (post override) - WWN - real</t>
  </si>
  <si>
    <t>Total gross capital expenditure - WWN - real</t>
  </si>
  <si>
    <t>Wastewater network plus capex grants and contributions</t>
  </si>
  <si>
    <t>Wastewater network plus opex grants and contributions</t>
  </si>
  <si>
    <t>Bio resources totex</t>
  </si>
  <si>
    <t>Bio resources operating expenditure (amount for totex CR) (post override) - real</t>
  </si>
  <si>
    <t>Total gross capital expenditure - BR - real</t>
  </si>
  <si>
    <t>Bioresources capex grants and contributions</t>
  </si>
  <si>
    <t>Bioresources opex grants and contributions</t>
  </si>
  <si>
    <t>PAYG - Water Resources</t>
  </si>
  <si>
    <t>Total Opex</t>
  </si>
  <si>
    <t>Opex as a percentage of totex</t>
  </si>
  <si>
    <t>Draft determination natural rate</t>
  </si>
  <si>
    <t>PAYG as a percentage of opex rate</t>
  </si>
  <si>
    <t>PAYG - Water Network Plus</t>
  </si>
  <si>
    <t>PAYG - Wastewater Network Plus</t>
  </si>
  <si>
    <t>PAYG - Bioresources</t>
  </si>
  <si>
    <t>2020-25</t>
  </si>
  <si>
    <t>C_WR40019</t>
  </si>
  <si>
    <t>%</t>
  </si>
  <si>
    <t>C_WN40019</t>
  </si>
  <si>
    <t>C_WWN60019</t>
  </si>
  <si>
    <t>C_BR50019</t>
  </si>
  <si>
    <t>Total PAYG rate ~ bio resources</t>
  </si>
  <si>
    <t>C_DMMY60019</t>
  </si>
  <si>
    <t xml:space="preserve">Total PAYG rate ~ dummy </t>
  </si>
  <si>
    <t>PR19QA_RR002_OUT_1</t>
  </si>
  <si>
    <t>Date &amp; Time for Model PR19 RR002 Pay as you go (PAYG)</t>
  </si>
  <si>
    <t>text</t>
  </si>
  <si>
    <t>PR19QA_RR002_OUT_2</t>
  </si>
  <si>
    <t>Name &amp; Path of Model PR19 RR002 Pay as you go (PAYG)</t>
  </si>
  <si>
    <t>NWT</t>
  </si>
  <si>
    <t>PR19 Run 8: Final Determinations</t>
  </si>
  <si>
    <t>PR19GC0061</t>
  </si>
  <si>
    <t>WN - Grants and contributions net of income offset - capital expenditure - price control - real</t>
  </si>
  <si>
    <t>PR19GC0063</t>
  </si>
  <si>
    <t>WN - Grants and contributions net of income offset - operational expenditure - price control - real</t>
  </si>
  <si>
    <t>PR19GC0065</t>
  </si>
  <si>
    <t>WR - Grants and contributions net of income offset - capital expenditure - price control - real</t>
  </si>
  <si>
    <t>PR19GC0067</t>
  </si>
  <si>
    <t>WR - Grants and contributions net of income offset - operational expenditure - price control - real</t>
  </si>
  <si>
    <t>PR19GC0069</t>
  </si>
  <si>
    <t>WWN - Grants and contributions net of income offset - capital expenditure - price control - real</t>
  </si>
  <si>
    <t>PR19GC0071</t>
  </si>
  <si>
    <t>WWN - Grants and contributions net of income offset - operational expenditure - price control - real</t>
  </si>
  <si>
    <t>RCV Run off rates</t>
  </si>
  <si>
    <t>Line description</t>
  </si>
  <si>
    <t>Cost recovery for water resources</t>
  </si>
  <si>
    <t>RCV run off rate ~ RPI linked RCV</t>
  </si>
  <si>
    <t>"Natural" RCV run off rate ~ water resources</t>
  </si>
  <si>
    <t>Adjustments to RCV run off rate to address transition from RPI to CPI ~ water resources</t>
  </si>
  <si>
    <t>Other adjustments to RCV run off rate  ~ water resources</t>
  </si>
  <si>
    <t>Total RCV run off rate to be applied ~ water resources RPI wedge linked</t>
  </si>
  <si>
    <t>Method used to apply run off rate (straight line or reducing balance) ~ water resources RPI wedge linked</t>
  </si>
  <si>
    <t>RCV run off rate ~ CPI/CPI(H) linked RCV</t>
  </si>
  <si>
    <t>Other adjustments to RCV run off rate ~ water resources</t>
  </si>
  <si>
    <t>Total RCV run off rate to be applied ~ water resources CPI(H) linked</t>
  </si>
  <si>
    <t>Method used to apply run off rate (straight line or reducing balance) ~ water resources CPI(H) linked</t>
  </si>
  <si>
    <t xml:space="preserve">Post 2020 investment run off rate </t>
  </si>
  <si>
    <t>"Natural" post 2020 investment run off rate ~ water resources</t>
  </si>
  <si>
    <t>Adjustments to post 2020 investment run off rate to address transition from RPI to CPI ~ water resources</t>
  </si>
  <si>
    <t>Other adjustments to post 2020 investment run off rate ~ water resources</t>
  </si>
  <si>
    <t>Total post 2020 investment run off rate to be applied ~ water resources</t>
  </si>
  <si>
    <t>Method used to apply run off rate (straight line or reducing balance) ~ water resources</t>
  </si>
  <si>
    <t>Cost recovery for water network plus</t>
  </si>
  <si>
    <t>"Natural" RCV run off rate ~ water network plus</t>
  </si>
  <si>
    <t>Adjustments to RCV run off rate to address transition from RPI to CPI ~ water network plus</t>
  </si>
  <si>
    <t>Other adjustments to RCV run off rate  ~ water network plus</t>
  </si>
  <si>
    <t>Total RCV run off rate to be applied ~ water network plus RPI wedge linked</t>
  </si>
  <si>
    <t>Method used to apply run off rate (straight line or reducing balance) ~ water network plus RPI wedge linked</t>
  </si>
  <si>
    <t>Other adjustments to RCV run off rate ~ water network plus</t>
  </si>
  <si>
    <t>Total RCV run off rate to be applied ~ water network plus CPI(H) linked</t>
  </si>
  <si>
    <t>Method used to apply run off rate (straight line or reducing balance) ~ water network plus CPI(H) linked</t>
  </si>
  <si>
    <t>Cost recovery for wastewater network plus</t>
  </si>
  <si>
    <t>Cost recovery for bioresources</t>
  </si>
  <si>
    <t xml:space="preserve">Company representations </t>
  </si>
  <si>
    <t>reducing balance</t>
  </si>
  <si>
    <t>C_DUMMYCAPEXFM_PR19FM008</t>
  </si>
  <si>
    <t>Dummy - profiled total capex</t>
  </si>
  <si>
    <t>PAYG_OUT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</si>
</sst>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000_-;\-* #,##0.000_-;_-* &quot;-&quot;??_-;_-@_-"/>
    <numFmt numFmtId="165" formatCode="#,##0.0000_);\(#,##0.0000\);&quot;-  &quot;;&quot; &quot;@&quot; &quot;"/>
    <numFmt numFmtId="166" formatCode="#,##0.00_);\(#,##0.00\);&quot;-  &quot;;&quot; &quot;@&quot; &quot;"/>
    <numFmt numFmtId="167" formatCode="#,##0.000_);\(#,##0.000\);&quot;-  &quot;;&quot; &quot;@&quot; &quot;"/>
    <numFmt numFmtId="168" formatCode="0.0"/>
    <numFmt numFmtId="169" formatCode="#,##0.000"/>
  </numFmts>
  <fonts count="33" x14ac:knownFonts="1">
    <font>
      <sz val="11"/>
      <color theme="1"/>
      <name val="Arial"/>
      <family val="2"/>
    </font>
    <font>
      <sz val="11"/>
      <color theme="1"/>
      <name val="Arial"/>
      <family val="2"/>
    </font>
    <font>
      <b/>
      <sz val="11"/>
      <color theme="1"/>
      <name val="Arial"/>
      <family val="2"/>
    </font>
    <font>
      <sz val="15"/>
      <color rgb="FFFFFFFF"/>
      <name val="Franklin Gothic Demi"/>
      <family val="2"/>
    </font>
    <font>
      <sz val="11"/>
      <color rgb="FF000000"/>
      <name val="Arial"/>
      <family val="2"/>
    </font>
    <font>
      <sz val="10"/>
      <color rgb="FF0078C9"/>
      <name val="Franklin Gothic Demi"/>
      <family val="2"/>
    </font>
    <font>
      <sz val="9"/>
      <color theme="1"/>
      <name val="Arial"/>
      <family val="2"/>
    </font>
    <font>
      <sz val="9"/>
      <color rgb="FF000000"/>
      <name val="Arial"/>
      <family val="2"/>
    </font>
    <font>
      <sz val="10"/>
      <color rgb="FF000000"/>
      <name val="Arial"/>
      <family val="2"/>
    </font>
    <font>
      <sz val="10"/>
      <color theme="1"/>
      <name val="Arial"/>
      <family val="2"/>
    </font>
    <font>
      <sz val="10"/>
      <name val="Arial"/>
      <family val="2"/>
    </font>
    <font>
      <sz val="10"/>
      <name val="Franklin Gothic Demi"/>
      <family val="2"/>
    </font>
    <font>
      <sz val="9"/>
      <name val="Arial"/>
      <family val="2"/>
    </font>
    <font>
      <sz val="11"/>
      <name val="Arial"/>
      <family val="2"/>
    </font>
    <font>
      <b/>
      <sz val="11"/>
      <color rgb="FF203764"/>
      <name val="Arial"/>
      <family val="2"/>
    </font>
    <font>
      <b/>
      <sz val="9"/>
      <color rgb="FFFF0000"/>
      <name val="Arial"/>
      <family val="2"/>
    </font>
    <font>
      <i/>
      <sz val="11"/>
      <color rgb="FF0070C0"/>
      <name val="Arial"/>
      <family val="2"/>
    </font>
    <font>
      <i/>
      <sz val="11"/>
      <name val="Arial"/>
      <family val="2"/>
    </font>
    <font>
      <i/>
      <sz val="10"/>
      <color rgb="FF0070C0"/>
      <name val="Arial"/>
      <family val="2"/>
    </font>
    <font>
      <i/>
      <sz val="9"/>
      <color rgb="FF0070C0"/>
      <name val="Arial"/>
      <family val="2"/>
    </font>
    <font>
      <i/>
      <sz val="10"/>
      <name val="Arial"/>
      <family val="2"/>
    </font>
    <font>
      <i/>
      <sz val="9"/>
      <name val="Arial"/>
      <family val="2"/>
    </font>
    <font>
      <b/>
      <i/>
      <sz val="9"/>
      <color rgb="FFFF0000"/>
      <name val="Arial"/>
      <family val="2"/>
    </font>
    <font>
      <i/>
      <sz val="9"/>
      <color rgb="FFFF0000"/>
      <name val="Arial"/>
      <family val="2"/>
    </font>
    <font>
      <b/>
      <sz val="10"/>
      <color theme="1"/>
      <name val="Arial"/>
      <family val="2"/>
    </font>
    <font>
      <b/>
      <sz val="10"/>
      <color rgb="FF0000FF"/>
      <name val="Arial"/>
      <family val="2"/>
    </font>
    <font>
      <sz val="10"/>
      <color rgb="FF0000FF"/>
      <name val="Arial"/>
      <family val="2"/>
    </font>
    <font>
      <sz val="11"/>
      <color rgb="FF0000FF"/>
      <name val="Arial"/>
      <family val="2"/>
    </font>
    <font>
      <sz val="12"/>
      <color rgb="FF0078C9"/>
      <name val="Franklin Gothic Demi"/>
      <family val="2"/>
    </font>
    <font>
      <sz val="12"/>
      <color theme="1"/>
      <name val="Arial"/>
      <family val="2"/>
    </font>
    <font>
      <sz val="7"/>
      <color theme="1"/>
      <name val="Times New Roman"/>
      <family val="1"/>
    </font>
    <font>
      <b/>
      <sz val="12"/>
      <color theme="1"/>
      <name val="Arial"/>
      <family val="2"/>
    </font>
    <font>
      <sz val="12"/>
      <color theme="1"/>
      <name val="Symbol"/>
      <family val="1"/>
      <charset val="2"/>
    </font>
  </fonts>
  <fills count="14">
    <fill>
      <patternFill patternType="none"/>
    </fill>
    <fill>
      <patternFill patternType="gray125"/>
    </fill>
    <fill>
      <patternFill patternType="solid">
        <fgColor rgb="FF003479"/>
        <bgColor rgb="FF000000"/>
      </patternFill>
    </fill>
    <fill>
      <patternFill patternType="solid">
        <fgColor theme="0"/>
        <bgColor indexed="64"/>
      </patternFill>
    </fill>
    <fill>
      <patternFill patternType="solid">
        <fgColor rgb="FFE0DCD8"/>
        <bgColor rgb="FF000000"/>
      </patternFill>
    </fill>
    <fill>
      <patternFill patternType="solid">
        <fgColor rgb="FFFE4819"/>
        <bgColor indexed="64"/>
      </patternFill>
    </fill>
    <fill>
      <patternFill patternType="solid">
        <fgColor rgb="FFFCEABF"/>
        <bgColor rgb="FF000000"/>
      </patternFill>
    </fill>
    <fill>
      <patternFill patternType="solid">
        <fgColor rgb="FFFFFF00"/>
        <bgColor indexed="64"/>
      </patternFill>
    </fill>
    <fill>
      <patternFill patternType="solid">
        <fgColor rgb="FFBFDDF1"/>
        <bgColor rgb="FF000000"/>
      </patternFill>
    </fill>
    <fill>
      <patternFill patternType="solid">
        <fgColor rgb="FFBFDDF1"/>
        <bgColor indexed="64"/>
      </patternFill>
    </fill>
    <fill>
      <patternFill patternType="solid">
        <fgColor rgb="FFFCEABF"/>
        <bgColor indexed="64"/>
      </patternFill>
    </fill>
    <fill>
      <patternFill patternType="solid">
        <fgColor rgb="FF003892"/>
        <bgColor indexed="64"/>
      </patternFill>
    </fill>
    <fill>
      <patternFill patternType="solid">
        <fgColor theme="4" tint="0.79998168889431442"/>
        <bgColor indexed="64"/>
      </patternFill>
    </fill>
    <fill>
      <patternFill patternType="solid">
        <fgColor theme="5" tint="0.59999389629810485"/>
        <bgColor indexed="64"/>
      </patternFill>
    </fill>
  </fills>
  <borders count="51">
    <border>
      <left/>
      <right/>
      <top/>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bottom style="medium">
        <color rgb="FF857362"/>
      </bottom>
      <diagonal/>
    </border>
    <border>
      <left style="medium">
        <color rgb="FF857362"/>
      </left>
      <right/>
      <top style="thin">
        <color rgb="FF857362"/>
      </top>
      <bottom style="medium">
        <color rgb="FF857362"/>
      </bottom>
      <diagonal/>
    </border>
    <border>
      <left style="medium">
        <color rgb="FF857362"/>
      </left>
      <right style="thin">
        <color rgb="FF857362"/>
      </right>
      <top style="thin">
        <color rgb="FF857362"/>
      </top>
      <bottom/>
      <diagonal/>
    </border>
    <border>
      <left/>
      <right style="thin">
        <color rgb="FF857362"/>
      </right>
      <top style="medium">
        <color rgb="FF857362"/>
      </top>
      <bottom style="thin">
        <color rgb="FF857362"/>
      </bottom>
      <diagonal/>
    </border>
    <border>
      <left/>
      <right style="thin">
        <color rgb="FF857362"/>
      </right>
      <top style="thin">
        <color rgb="FF857362"/>
      </top>
      <bottom style="medium">
        <color rgb="FF857362"/>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857362"/>
      </left>
      <right/>
      <top/>
      <bottom style="thin">
        <color rgb="FF85736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857362"/>
      </left>
      <right style="thin">
        <color rgb="FF857362"/>
      </right>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right style="medium">
        <color indexed="64"/>
      </right>
      <top style="medium">
        <color indexed="64"/>
      </top>
      <bottom style="medium">
        <color indexed="64"/>
      </bottom>
      <diagonal/>
    </border>
    <border>
      <left/>
      <right/>
      <top/>
      <bottom style="medium">
        <color rgb="FF857362"/>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bottom style="thin">
        <color rgb="FF857362"/>
      </bottom>
      <diagonal/>
    </border>
    <border>
      <left/>
      <right style="thin">
        <color rgb="FF857362"/>
      </right>
      <top/>
      <bottom style="medium">
        <color rgb="FF857362"/>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6" fillId="5" borderId="0" applyBorder="0"/>
    <xf numFmtId="0" fontId="9" fillId="9" borderId="10">
      <alignment horizontal="right" vertical="center" wrapText="1"/>
    </xf>
    <xf numFmtId="0" fontId="10" fillId="0" borderId="0"/>
    <xf numFmtId="0" fontId="10" fillId="0" borderId="0"/>
    <xf numFmtId="0" fontId="1" fillId="0" borderId="0"/>
    <xf numFmtId="165" fontId="10" fillId="0" borderId="0" applyFont="0" applyFill="0" applyBorder="0" applyProtection="0">
      <alignment vertical="top"/>
    </xf>
    <xf numFmtId="0" fontId="1" fillId="0" borderId="0"/>
  </cellStyleXfs>
  <cellXfs count="136">
    <xf numFmtId="0" fontId="0" fillId="0" borderId="0" xfId="0"/>
    <xf numFmtId="0" fontId="0" fillId="3" borderId="0" xfId="0" applyFill="1" applyAlignment="1">
      <alignment vertical="top"/>
    </xf>
    <xf numFmtId="0" fontId="14" fillId="0" borderId="0" xfId="0" applyFont="1"/>
    <xf numFmtId="0" fontId="3" fillId="2" borderId="0" xfId="3" applyFont="1" applyFill="1" applyAlignment="1">
      <alignment vertical="center"/>
    </xf>
    <xf numFmtId="0" fontId="4" fillId="3" borderId="0" xfId="3" applyFont="1" applyFill="1" applyAlignment="1">
      <alignment vertical="center"/>
    </xf>
    <xf numFmtId="164" fontId="4" fillId="3" borderId="0" xfId="1" applyNumberFormat="1" applyFont="1" applyFill="1" applyAlignment="1">
      <alignment vertical="center"/>
    </xf>
    <xf numFmtId="0" fontId="5" fillId="4" borderId="4" xfId="3" applyFont="1" applyFill="1" applyBorder="1" applyAlignment="1">
      <alignment horizontal="left" vertical="center"/>
    </xf>
    <xf numFmtId="164" fontId="5" fillId="4" borderId="1" xfId="1" applyNumberFormat="1" applyFont="1" applyFill="1" applyBorder="1" applyAlignment="1">
      <alignment horizontal="center" vertical="center"/>
    </xf>
    <xf numFmtId="164" fontId="5" fillId="4" borderId="2" xfId="1" applyNumberFormat="1" applyFont="1" applyFill="1" applyBorder="1" applyAlignment="1">
      <alignment horizontal="center" vertical="center"/>
    </xf>
    <xf numFmtId="0" fontId="7" fillId="0" borderId="5" xfId="3" applyFont="1" applyBorder="1" applyAlignment="1">
      <alignment horizontal="left" vertical="center"/>
    </xf>
    <xf numFmtId="0" fontId="7" fillId="0" borderId="12" xfId="3" applyFont="1" applyBorder="1" applyAlignment="1">
      <alignment horizontal="left" vertical="center"/>
    </xf>
    <xf numFmtId="0" fontId="4" fillId="3" borderId="0" xfId="3" applyFont="1" applyFill="1" applyAlignment="1">
      <alignment horizontal="left" vertical="center"/>
    </xf>
    <xf numFmtId="164" fontId="0" fillId="0" borderId="0" xfId="1" applyNumberFormat="1" applyFont="1"/>
    <xf numFmtId="0" fontId="11" fillId="4" borderId="4" xfId="3" applyFont="1" applyFill="1" applyBorder="1" applyAlignment="1">
      <alignment horizontal="left" vertical="center"/>
    </xf>
    <xf numFmtId="0" fontId="5" fillId="4" borderId="3" xfId="3" applyFont="1" applyFill="1" applyBorder="1" applyAlignment="1">
      <alignment vertical="center"/>
    </xf>
    <xf numFmtId="0" fontId="8" fillId="0" borderId="5" xfId="3" applyFont="1" applyBorder="1" applyAlignment="1">
      <alignment vertical="center"/>
    </xf>
    <xf numFmtId="164" fontId="7" fillId="6" borderId="18" xfId="1" applyNumberFormat="1" applyFont="1" applyFill="1" applyBorder="1" applyAlignment="1" applyProtection="1">
      <alignment vertical="center"/>
      <protection locked="0"/>
    </xf>
    <xf numFmtId="164" fontId="7" fillId="6" borderId="7" xfId="1" applyNumberFormat="1" applyFont="1" applyFill="1" applyBorder="1" applyAlignment="1" applyProtection="1">
      <alignment vertical="center"/>
      <protection locked="0"/>
    </xf>
    <xf numFmtId="0" fontId="16" fillId="3" borderId="0" xfId="0" applyFont="1" applyFill="1" applyAlignment="1">
      <alignment vertical="top"/>
    </xf>
    <xf numFmtId="0" fontId="17" fillId="3" borderId="0" xfId="0" applyFont="1" applyFill="1" applyAlignment="1">
      <alignment vertical="top"/>
    </xf>
    <xf numFmtId="0" fontId="8" fillId="0" borderId="15" xfId="3" applyFont="1" applyBorder="1" applyAlignment="1">
      <alignment vertical="center"/>
    </xf>
    <xf numFmtId="10" fontId="7" fillId="8" borderId="19" xfId="2" applyNumberFormat="1" applyFont="1" applyFill="1" applyBorder="1" applyAlignment="1">
      <alignment vertical="center"/>
    </xf>
    <xf numFmtId="10" fontId="7" fillId="8" borderId="14" xfId="2" applyNumberFormat="1" applyFont="1" applyFill="1" applyBorder="1" applyAlignment="1">
      <alignment vertical="center"/>
    </xf>
    <xf numFmtId="0" fontId="18" fillId="0" borderId="0" xfId="3" applyFont="1" applyAlignment="1">
      <alignment vertical="center"/>
    </xf>
    <xf numFmtId="10" fontId="19" fillId="3" borderId="0" xfId="2" applyNumberFormat="1" applyFont="1" applyFill="1" applyAlignment="1">
      <alignment vertical="center"/>
    </xf>
    <xf numFmtId="0" fontId="20" fillId="0" borderId="8" xfId="3" applyFont="1" applyBorder="1" applyAlignment="1">
      <alignment vertical="center"/>
    </xf>
    <xf numFmtId="10" fontId="22" fillId="3" borderId="6" xfId="2" applyNumberFormat="1" applyFont="1" applyFill="1" applyBorder="1" applyAlignment="1">
      <alignment vertical="center"/>
    </xf>
    <xf numFmtId="10" fontId="22" fillId="3" borderId="7" xfId="2" applyNumberFormat="1" applyFont="1" applyFill="1" applyBorder="1" applyAlignment="1">
      <alignment vertical="center"/>
    </xf>
    <xf numFmtId="0" fontId="20" fillId="0" borderId="12" xfId="3" applyFont="1" applyBorder="1" applyAlignment="1">
      <alignment vertical="center"/>
    </xf>
    <xf numFmtId="10" fontId="21" fillId="3" borderId="13" xfId="2" applyNumberFormat="1" applyFont="1" applyFill="1" applyBorder="1" applyAlignment="1">
      <alignment vertical="center"/>
    </xf>
    <xf numFmtId="10" fontId="21" fillId="3" borderId="14" xfId="2" applyNumberFormat="1" applyFont="1" applyFill="1" applyBorder="1" applyAlignment="1">
      <alignment vertical="center"/>
    </xf>
    <xf numFmtId="10" fontId="23" fillId="3" borderId="0" xfId="2" applyNumberFormat="1" applyFont="1" applyFill="1" applyBorder="1" applyAlignment="1">
      <alignment vertical="center"/>
    </xf>
    <xf numFmtId="0" fontId="8" fillId="3" borderId="0" xfId="3" applyFont="1" applyFill="1" applyAlignment="1">
      <alignment vertical="center"/>
    </xf>
    <xf numFmtId="0" fontId="2" fillId="0" borderId="0" xfId="0" applyFont="1"/>
    <xf numFmtId="1" fontId="9" fillId="0" borderId="20" xfId="0" applyNumberFormat="1" applyFont="1" applyBorder="1" applyAlignment="1">
      <alignment horizontal="center" vertical="top"/>
    </xf>
    <xf numFmtId="0" fontId="9" fillId="0" borderId="0" xfId="0" applyFont="1" applyAlignment="1">
      <alignment horizontal="center"/>
    </xf>
    <xf numFmtId="0" fontId="24" fillId="0" borderId="0" xfId="7" applyFont="1" applyAlignment="1" applyProtection="1"/>
    <xf numFmtId="0" fontId="24" fillId="11" borderId="0" xfId="7" applyFont="1" applyFill="1" applyAlignment="1"/>
    <xf numFmtId="0" fontId="9" fillId="0" borderId="20" xfId="0" applyFont="1" applyBorder="1" applyAlignment="1">
      <alignment horizontal="center"/>
    </xf>
    <xf numFmtId="0" fontId="25" fillId="11" borderId="0" xfId="7" applyFont="1" applyFill="1" applyAlignment="1"/>
    <xf numFmtId="0" fontId="24" fillId="0" borderId="0" xfId="7" applyFont="1" applyAlignment="1"/>
    <xf numFmtId="0" fontId="10" fillId="0" borderId="0" xfId="7" applyAlignment="1"/>
    <xf numFmtId="0" fontId="9" fillId="0" borderId="0" xfId="0" applyFont="1" applyBorder="1" applyAlignment="1">
      <alignment horizontal="center"/>
    </xf>
    <xf numFmtId="0" fontId="9" fillId="0" borderId="0" xfId="7" applyFont="1" applyAlignment="1" applyProtection="1"/>
    <xf numFmtId="0" fontId="9" fillId="11" borderId="0" xfId="7" applyFont="1" applyFill="1" applyAlignment="1"/>
    <xf numFmtId="0" fontId="26" fillId="11" borderId="0" xfId="7" applyFont="1" applyFill="1" applyAlignment="1"/>
    <xf numFmtId="166" fontId="26" fillId="0" borderId="0" xfId="10" applyNumberFormat="1" applyFont="1" applyAlignment="1">
      <alignment horizontal="center" vertical="top"/>
    </xf>
    <xf numFmtId="167" fontId="10" fillId="0" borderId="0" xfId="0" applyNumberFormat="1" applyFont="1" applyAlignment="1">
      <alignment vertical="top"/>
    </xf>
    <xf numFmtId="166" fontId="10" fillId="0" borderId="0" xfId="10" applyNumberFormat="1" applyFont="1" applyAlignment="1">
      <alignment horizontal="center" vertical="top"/>
    </xf>
    <xf numFmtId="166" fontId="25" fillId="0" borderId="0" xfId="10" applyNumberFormat="1" applyFont="1" applyAlignment="1">
      <alignment horizontal="center" vertical="top"/>
    </xf>
    <xf numFmtId="0" fontId="10" fillId="0" borderId="0" xfId="7" applyAlignment="1" applyProtection="1"/>
    <xf numFmtId="0" fontId="10" fillId="0" borderId="0" xfId="0" applyFont="1" applyAlignment="1">
      <alignment vertical="top"/>
    </xf>
    <xf numFmtId="0" fontId="10" fillId="0" borderId="0" xfId="11" applyFont="1" applyFill="1" applyBorder="1" applyAlignment="1">
      <alignment vertical="top"/>
    </xf>
    <xf numFmtId="0" fontId="27" fillId="0" borderId="0" xfId="0" applyFont="1"/>
    <xf numFmtId="168" fontId="0" fillId="0" borderId="0" xfId="0" applyNumberFormat="1"/>
    <xf numFmtId="169" fontId="0" fillId="0" borderId="0" xfId="0" applyNumberFormat="1"/>
    <xf numFmtId="1" fontId="9" fillId="0" borderId="0" xfId="0" applyNumberFormat="1" applyFont="1" applyBorder="1" applyAlignment="1">
      <alignment horizontal="center" vertical="top"/>
    </xf>
    <xf numFmtId="166" fontId="10" fillId="0" borderId="21" xfId="10" applyNumberFormat="1" applyFont="1" applyBorder="1" applyAlignment="1">
      <alignment horizontal="center" vertical="top"/>
    </xf>
    <xf numFmtId="166" fontId="10" fillId="0" borderId="22" xfId="10" applyNumberFormat="1" applyFont="1" applyBorder="1" applyAlignment="1">
      <alignment horizontal="center" vertical="top"/>
    </xf>
    <xf numFmtId="166" fontId="10" fillId="0" borderId="23" xfId="10" applyNumberFormat="1" applyFont="1" applyBorder="1" applyAlignment="1">
      <alignment horizontal="center" vertical="top"/>
    </xf>
    <xf numFmtId="0" fontId="7" fillId="0" borderId="24" xfId="3" applyFont="1" applyBorder="1" applyAlignment="1">
      <alignment horizontal="left" vertical="center"/>
    </xf>
    <xf numFmtId="0" fontId="7" fillId="0" borderId="16" xfId="3" applyFont="1" applyBorder="1" applyAlignment="1">
      <alignment horizontal="left" vertical="center"/>
    </xf>
    <xf numFmtId="10" fontId="6" fillId="13" borderId="40" xfId="2" applyNumberFormat="1" applyFont="1" applyFill="1" applyBorder="1" applyAlignment="1">
      <alignment horizontal="center"/>
    </xf>
    <xf numFmtId="10" fontId="6" fillId="13" borderId="41" xfId="2" applyNumberFormat="1" applyFont="1" applyFill="1" applyBorder="1" applyAlignment="1">
      <alignment horizontal="center"/>
    </xf>
    <xf numFmtId="10" fontId="6" fillId="13" borderId="25" xfId="2" applyNumberFormat="1" applyFont="1" applyFill="1" applyBorder="1" applyAlignment="1">
      <alignment horizontal="center"/>
    </xf>
    <xf numFmtId="43" fontId="12" fillId="10" borderId="26" xfId="1" applyFont="1" applyFill="1" applyBorder="1" applyAlignment="1" applyProtection="1">
      <alignment horizontal="center" vertical="center"/>
      <protection locked="0"/>
    </xf>
    <xf numFmtId="43" fontId="12" fillId="10" borderId="27" xfId="1" applyFont="1" applyFill="1" applyBorder="1" applyAlignment="1" applyProtection="1">
      <alignment horizontal="center" vertical="center"/>
      <protection locked="0"/>
    </xf>
    <xf numFmtId="43" fontId="12" fillId="10" borderId="29" xfId="1" applyFont="1" applyFill="1" applyBorder="1" applyAlignment="1" applyProtection="1">
      <alignment horizontal="center" vertical="center"/>
      <protection locked="0"/>
    </xf>
    <xf numFmtId="43" fontId="12" fillId="12" borderId="31" xfId="1" applyFont="1" applyFill="1" applyBorder="1" applyAlignment="1" applyProtection="1">
      <alignment horizontal="center" vertical="center"/>
      <protection locked="0"/>
    </xf>
    <xf numFmtId="43" fontId="12" fillId="10" borderId="28" xfId="1" applyFont="1" applyFill="1" applyBorder="1" applyAlignment="1" applyProtection="1">
      <alignment horizontal="center" vertical="center"/>
      <protection locked="0"/>
    </xf>
    <xf numFmtId="43" fontId="12" fillId="10" borderId="20" xfId="1" applyFont="1" applyFill="1" applyBorder="1" applyAlignment="1" applyProtection="1">
      <alignment horizontal="center" vertical="center"/>
      <protection locked="0"/>
    </xf>
    <xf numFmtId="43" fontId="12" fillId="10" borderId="30" xfId="1" applyFont="1" applyFill="1" applyBorder="1" applyAlignment="1" applyProtection="1">
      <alignment horizontal="center" vertical="center"/>
      <protection locked="0"/>
    </xf>
    <xf numFmtId="43" fontId="12" fillId="12" borderId="32" xfId="1" applyFont="1" applyFill="1" applyBorder="1" applyAlignment="1" applyProtection="1">
      <alignment horizontal="center" vertical="center"/>
      <protection locked="0"/>
    </xf>
    <xf numFmtId="43" fontId="12" fillId="10" borderId="33" xfId="1" applyFont="1" applyFill="1" applyBorder="1" applyAlignment="1" applyProtection="1">
      <alignment horizontal="center" vertical="center"/>
      <protection locked="0"/>
    </xf>
    <xf numFmtId="43" fontId="12" fillId="10" borderId="34" xfId="1" applyFont="1" applyFill="1" applyBorder="1" applyAlignment="1" applyProtection="1">
      <alignment horizontal="center" vertical="center"/>
      <protection locked="0"/>
    </xf>
    <xf numFmtId="43" fontId="12" fillId="10" borderId="35" xfId="1" applyFont="1" applyFill="1" applyBorder="1" applyAlignment="1" applyProtection="1">
      <alignment horizontal="center" vertical="center"/>
      <protection locked="0"/>
    </xf>
    <xf numFmtId="43" fontId="12" fillId="12" borderId="36" xfId="1" applyFont="1" applyFill="1" applyBorder="1" applyAlignment="1" applyProtection="1">
      <alignment horizontal="center" vertical="center"/>
      <protection locked="0"/>
    </xf>
    <xf numFmtId="0" fontId="0" fillId="0" borderId="0" xfId="0" applyAlignment="1">
      <alignment horizontal="center"/>
    </xf>
    <xf numFmtId="0" fontId="7" fillId="0" borderId="42" xfId="3" applyFont="1" applyBorder="1" applyAlignment="1">
      <alignment horizontal="left" vertical="center"/>
    </xf>
    <xf numFmtId="10" fontId="6" fillId="13" borderId="45" xfId="2" applyNumberFormat="1" applyFont="1" applyFill="1" applyBorder="1" applyAlignment="1">
      <alignment horizontal="center"/>
    </xf>
    <xf numFmtId="164" fontId="28" fillId="4" borderId="2" xfId="1" applyNumberFormat="1" applyFont="1" applyFill="1" applyBorder="1" applyAlignment="1">
      <alignment horizontal="left" vertical="center"/>
    </xf>
    <xf numFmtId="0" fontId="13" fillId="0" borderId="0" xfId="11" applyFont="1" applyFill="1" applyBorder="1" applyAlignment="1">
      <alignment vertical="top"/>
    </xf>
    <xf numFmtId="0" fontId="13" fillId="0" borderId="0" xfId="11" applyFont="1" applyFill="1" applyBorder="1" applyAlignment="1">
      <alignment vertical="top" wrapText="1"/>
    </xf>
    <xf numFmtId="0" fontId="9" fillId="0" borderId="0" xfId="11" applyFont="1" applyFill="1" applyBorder="1" applyAlignment="1">
      <alignment vertical="top"/>
    </xf>
    <xf numFmtId="0" fontId="9" fillId="0" borderId="0" xfId="0" applyFont="1"/>
    <xf numFmtId="0" fontId="4" fillId="0" borderId="0" xfId="0" applyFont="1"/>
    <xf numFmtId="0" fontId="10" fillId="0" borderId="0" xfId="7" applyFont="1" applyFill="1" applyAlignment="1">
      <alignment vertical="top"/>
    </xf>
    <xf numFmtId="166" fontId="10" fillId="0" borderId="0" xfId="10" applyNumberFormat="1" applyFill="1">
      <alignment vertical="top"/>
    </xf>
    <xf numFmtId="14" fontId="0" fillId="0" borderId="0" xfId="0" applyNumberFormat="1" applyAlignment="1">
      <alignment vertical="top"/>
    </xf>
    <xf numFmtId="10" fontId="7" fillId="6" borderId="8" xfId="3" applyNumberFormat="1" applyFont="1" applyFill="1" applyBorder="1" applyAlignment="1" applyProtection="1">
      <alignment horizontal="center" vertical="center"/>
      <protection locked="0"/>
    </xf>
    <xf numFmtId="0" fontId="0" fillId="3" borderId="0" xfId="0" applyFill="1" applyAlignment="1">
      <alignment horizontal="center" vertical="top"/>
    </xf>
    <xf numFmtId="10" fontId="7" fillId="6" borderId="9" xfId="3" applyNumberFormat="1" applyFont="1" applyFill="1" applyBorder="1" applyAlignment="1" applyProtection="1">
      <alignment horizontal="center" vertical="center"/>
      <protection locked="0"/>
    </xf>
    <xf numFmtId="10" fontId="7" fillId="6" borderId="10" xfId="3" applyNumberFormat="1" applyFont="1" applyFill="1" applyBorder="1" applyAlignment="1" applyProtection="1">
      <alignment horizontal="center" vertical="center"/>
      <protection locked="0"/>
    </xf>
    <xf numFmtId="10" fontId="7" fillId="6" borderId="11" xfId="3" applyNumberFormat="1" applyFont="1" applyFill="1" applyBorder="1" applyAlignment="1" applyProtection="1">
      <alignment horizontal="center" vertical="center"/>
      <protection locked="0"/>
    </xf>
    <xf numFmtId="10" fontId="7" fillId="6" borderId="17" xfId="3" applyNumberFormat="1" applyFont="1" applyFill="1" applyBorder="1" applyAlignment="1" applyProtection="1">
      <alignment horizontal="center" vertical="center"/>
      <protection locked="0"/>
    </xf>
    <xf numFmtId="10" fontId="7" fillId="6" borderId="43" xfId="3" applyNumberFormat="1" applyFont="1" applyFill="1" applyBorder="1" applyAlignment="1" applyProtection="1">
      <alignment horizontal="center" vertical="center"/>
      <protection locked="0"/>
    </xf>
    <xf numFmtId="10" fontId="7" fillId="6" borderId="44" xfId="3" applyNumberFormat="1" applyFont="1" applyFill="1" applyBorder="1" applyAlignment="1" applyProtection="1">
      <alignment horizontal="center" vertical="center"/>
      <protection locked="0"/>
    </xf>
    <xf numFmtId="10" fontId="15" fillId="8" borderId="12" xfId="3" applyNumberFormat="1" applyFont="1" applyFill="1" applyBorder="1" applyAlignment="1">
      <alignment horizontal="center" vertical="center"/>
    </xf>
    <xf numFmtId="164" fontId="4" fillId="3" borderId="0" xfId="1" applyNumberFormat="1" applyFont="1" applyFill="1" applyAlignment="1">
      <alignment horizontal="center" vertical="center"/>
    </xf>
    <xf numFmtId="10" fontId="12" fillId="10" borderId="8" xfId="4" applyNumberFormat="1" applyFont="1" applyFill="1" applyBorder="1" applyAlignment="1" applyProtection="1">
      <alignment horizontal="center" vertical="center"/>
      <protection locked="0"/>
    </xf>
    <xf numFmtId="0" fontId="29" fillId="0" borderId="0" xfId="0" applyFont="1" applyAlignment="1">
      <alignment horizontal="left" vertical="center" indent="4"/>
    </xf>
    <xf numFmtId="0" fontId="31" fillId="0" borderId="0" xfId="0" applyFont="1" applyAlignment="1">
      <alignment horizontal="left" vertical="center" indent="4"/>
    </xf>
    <xf numFmtId="0" fontId="29" fillId="0" borderId="0" xfId="0" applyFont="1" applyAlignment="1">
      <alignment vertical="center"/>
    </xf>
    <xf numFmtId="0" fontId="29" fillId="7" borderId="0" xfId="0" applyFont="1" applyFill="1" applyAlignment="1">
      <alignment vertical="center"/>
    </xf>
    <xf numFmtId="0" fontId="0" fillId="7" borderId="0" xfId="0" applyFill="1"/>
    <xf numFmtId="0" fontId="29" fillId="0" borderId="0" xfId="0" applyFont="1" applyAlignment="1">
      <alignment horizontal="left" vertical="top"/>
    </xf>
    <xf numFmtId="0" fontId="29" fillId="7" borderId="0" xfId="0" applyFont="1" applyFill="1" applyAlignment="1">
      <alignment horizontal="left" vertical="top"/>
    </xf>
    <xf numFmtId="0" fontId="32" fillId="0" borderId="0" xfId="0" applyFont="1" applyAlignment="1">
      <alignment horizontal="left" vertical="center" indent="8"/>
    </xf>
    <xf numFmtId="10" fontId="0" fillId="3" borderId="0" xfId="0" applyNumberFormat="1" applyFill="1" applyAlignment="1">
      <alignment vertical="top"/>
    </xf>
    <xf numFmtId="0" fontId="5" fillId="4" borderId="47" xfId="3" applyFont="1" applyFill="1" applyBorder="1" applyAlignment="1">
      <alignment horizontal="left" vertical="center"/>
    </xf>
    <xf numFmtId="0" fontId="5" fillId="4" borderId="48" xfId="3" applyFont="1" applyFill="1" applyBorder="1" applyAlignment="1">
      <alignment horizontal="left" vertical="center"/>
    </xf>
    <xf numFmtId="0" fontId="5" fillId="4" borderId="1" xfId="3" applyFont="1" applyFill="1" applyBorder="1" applyAlignment="1">
      <alignment horizontal="center" vertical="center"/>
    </xf>
    <xf numFmtId="0" fontId="5" fillId="4" borderId="2" xfId="3" applyFont="1" applyFill="1" applyBorder="1" applyAlignment="1">
      <alignment horizontal="center" vertical="center"/>
    </xf>
    <xf numFmtId="0" fontId="5" fillId="0" borderId="0" xfId="3" applyFont="1" applyFill="1" applyBorder="1" applyAlignment="1">
      <alignment horizontal="left" vertical="center"/>
    </xf>
    <xf numFmtId="0" fontId="5" fillId="0" borderId="0" xfId="3" applyFont="1" applyFill="1" applyBorder="1" applyAlignment="1">
      <alignment horizontal="center" vertical="center"/>
    </xf>
    <xf numFmtId="0" fontId="0" fillId="0" borderId="0" xfId="0" applyFill="1"/>
    <xf numFmtId="0" fontId="5" fillId="4" borderId="2" xfId="3" applyFont="1" applyFill="1" applyBorder="1" applyAlignment="1">
      <alignment vertical="center"/>
    </xf>
    <xf numFmtId="0" fontId="8" fillId="0" borderId="49" xfId="3" applyFont="1" applyBorder="1" applyAlignment="1">
      <alignment vertical="center"/>
    </xf>
    <xf numFmtId="10" fontId="4" fillId="3" borderId="0" xfId="3" applyNumberFormat="1" applyFont="1" applyFill="1" applyAlignment="1">
      <alignment horizontal="left" vertical="center"/>
    </xf>
    <xf numFmtId="10" fontId="7" fillId="6" borderId="8" xfId="3" applyNumberFormat="1" applyFont="1" applyFill="1" applyBorder="1" applyAlignment="1" applyProtection="1">
      <alignment vertical="center"/>
      <protection locked="0"/>
    </xf>
    <xf numFmtId="10" fontId="7" fillId="8" borderId="12" xfId="3" applyNumberFormat="1" applyFont="1" applyFill="1" applyBorder="1" applyAlignment="1">
      <alignment vertical="center"/>
    </xf>
    <xf numFmtId="0" fontId="8" fillId="0" borderId="50" xfId="3" applyFont="1" applyBorder="1" applyAlignment="1">
      <alignment vertical="center"/>
    </xf>
    <xf numFmtId="49" fontId="7" fillId="6" borderId="3" xfId="3" applyNumberFormat="1" applyFont="1" applyFill="1" applyBorder="1" applyAlignment="1" applyProtection="1">
      <alignment horizontal="left" vertical="center"/>
      <protection locked="0"/>
    </xf>
    <xf numFmtId="2" fontId="4" fillId="3" borderId="0" xfId="3" applyNumberFormat="1" applyFont="1" applyFill="1" applyAlignment="1">
      <alignment vertical="center"/>
    </xf>
    <xf numFmtId="0" fontId="0" fillId="0" borderId="0" xfId="0" applyAlignment="1">
      <alignment horizontal="left"/>
    </xf>
    <xf numFmtId="10" fontId="9" fillId="0" borderId="0" xfId="0" applyNumberFormat="1" applyFont="1"/>
    <xf numFmtId="10" fontId="0" fillId="0" borderId="0" xfId="0" applyNumberFormat="1"/>
    <xf numFmtId="43" fontId="6" fillId="12" borderId="37" xfId="1" applyNumberFormat="1" applyFont="1" applyFill="1" applyBorder="1" applyAlignment="1">
      <alignment horizontal="center"/>
    </xf>
    <xf numFmtId="43" fontId="6" fillId="12" borderId="38" xfId="1" applyNumberFormat="1" applyFont="1" applyFill="1" applyBorder="1" applyAlignment="1">
      <alignment horizontal="center"/>
    </xf>
    <xf numFmtId="43" fontId="6" fillId="12" borderId="39" xfId="1" applyNumberFormat="1" applyFont="1" applyFill="1" applyBorder="1" applyAlignment="1">
      <alignment horizontal="center"/>
    </xf>
    <xf numFmtId="43" fontId="6" fillId="12" borderId="25" xfId="1" applyNumberFormat="1" applyFont="1" applyFill="1" applyBorder="1" applyAlignment="1">
      <alignment horizontal="center"/>
    </xf>
    <xf numFmtId="43" fontId="0" fillId="0" borderId="0" xfId="0" applyNumberFormat="1"/>
    <xf numFmtId="164" fontId="3" fillId="2" borderId="0" xfId="1" applyNumberFormat="1" applyFont="1" applyFill="1" applyAlignment="1">
      <alignment horizontal="center" vertical="center"/>
    </xf>
    <xf numFmtId="164" fontId="3" fillId="2" borderId="46" xfId="1" applyNumberFormat="1" applyFont="1" applyFill="1" applyBorder="1" applyAlignment="1">
      <alignment horizontal="center" vertical="center"/>
    </xf>
    <xf numFmtId="0" fontId="0" fillId="0" borderId="46" xfId="0" applyBorder="1" applyAlignment="1"/>
    <xf numFmtId="164" fontId="3" fillId="2" borderId="0" xfId="1" quotePrefix="1" applyNumberFormat="1" applyFont="1" applyFill="1" applyAlignment="1">
      <alignment horizontal="center" vertical="center"/>
    </xf>
  </cellXfs>
  <cellStyles count="12">
    <cellStyle name="Comma" xfId="1" builtinId="3"/>
    <cellStyle name="Factor" xfId="10"/>
    <cellStyle name="Normal" xfId="0" builtinId="0"/>
    <cellStyle name="Normal 2" xfId="7"/>
    <cellStyle name="Normal 2 2" xfId="8"/>
    <cellStyle name="Normal 2 3" xfId="4"/>
    <cellStyle name="Normal 2 4 2" xfId="11"/>
    <cellStyle name="Normal 3 2" xfId="3"/>
    <cellStyle name="Normal 4 2" xfId="9"/>
    <cellStyle name="OfwatCalculation" xfId="6"/>
    <cellStyle name="Percent" xfId="2" builtinId="5"/>
    <cellStyle name="Validation error"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425779</xdr:colOff>
      <xdr:row>2</xdr:row>
      <xdr:rowOff>66675</xdr:rowOff>
    </xdr:from>
    <xdr:to>
      <xdr:col>5</xdr:col>
      <xdr:colOff>597723</xdr:colOff>
      <xdr:row>22</xdr:row>
      <xdr:rowOff>158750</xdr:rowOff>
    </xdr:to>
    <xdr:grpSp>
      <xdr:nvGrpSpPr>
        <xdr:cNvPr id="4" name="Group 3">
          <a:extLst>
            <a:ext uri="{FF2B5EF4-FFF2-40B4-BE49-F238E27FC236}">
              <a16:creationId xmlns:a16="http://schemas.microsoft.com/office/drawing/2014/main" xmlns="" id="{00000000-0008-0000-0000-000004000000}"/>
            </a:ext>
          </a:extLst>
        </xdr:cNvPr>
        <xdr:cNvGrpSpPr/>
      </xdr:nvGrpSpPr>
      <xdr:grpSpPr>
        <a:xfrm>
          <a:off x="1086179" y="422275"/>
          <a:ext cx="2813544" cy="3648075"/>
          <a:chOff x="950026" y="16903"/>
          <a:chExt cx="2220686" cy="3236845"/>
        </a:xfrm>
      </xdr:grpSpPr>
      <xdr:sp macro="" textlink="">
        <xdr:nvSpPr>
          <xdr:cNvPr id="5" name="Rounded Rectangle 4">
            <a:extLst>
              <a:ext uri="{FF2B5EF4-FFF2-40B4-BE49-F238E27FC236}">
                <a16:creationId xmlns:a16="http://schemas.microsoft.com/office/drawing/2014/main" xmlns="" id="{00000000-0008-0000-0000-000005000000}"/>
              </a:ext>
            </a:extLst>
          </xdr:cNvPr>
          <xdr:cNvSpPr/>
        </xdr:nvSpPr>
        <xdr:spPr>
          <a:xfrm>
            <a:off x="1072558" y="16903"/>
            <a:ext cx="1923415" cy="652780"/>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1. Final determination totex  </a:t>
            </a:r>
          </a:p>
        </xdr:txBody>
      </xdr:sp>
      <xdr:sp macro="" textlink="">
        <xdr:nvSpPr>
          <xdr:cNvPr id="6" name="Rounded Rectangle 5">
            <a:extLst>
              <a:ext uri="{FF2B5EF4-FFF2-40B4-BE49-F238E27FC236}">
                <a16:creationId xmlns:a16="http://schemas.microsoft.com/office/drawing/2014/main" xmlns="" id="{00000000-0008-0000-0000-000006000000}"/>
              </a:ext>
            </a:extLst>
          </xdr:cNvPr>
          <xdr:cNvSpPr/>
        </xdr:nvSpPr>
        <xdr:spPr>
          <a:xfrm>
            <a:off x="1099070" y="1140032"/>
            <a:ext cx="1923415" cy="40322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2. Calculation </a:t>
            </a:r>
          </a:p>
        </xdr:txBody>
      </xdr:sp>
      <xdr:sp macro="" textlink="">
        <xdr:nvSpPr>
          <xdr:cNvPr id="7" name="Rounded Rectangle 6">
            <a:extLst>
              <a:ext uri="{FF2B5EF4-FFF2-40B4-BE49-F238E27FC236}">
                <a16:creationId xmlns:a16="http://schemas.microsoft.com/office/drawing/2014/main" xmlns="" id="{00000000-0008-0000-0000-000007000000}"/>
              </a:ext>
            </a:extLst>
          </xdr:cNvPr>
          <xdr:cNvSpPr/>
        </xdr:nvSpPr>
        <xdr:spPr>
          <a:xfrm>
            <a:off x="1098880" y="2006930"/>
            <a:ext cx="1923415"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3. PAYG</a:t>
            </a:r>
          </a:p>
        </xdr:txBody>
      </xdr:sp>
      <xdr:cxnSp macro="">
        <xdr:nvCxnSpPr>
          <xdr:cNvPr id="9" name="Straight Arrow Connector 8">
            <a:extLst>
              <a:ext uri="{FF2B5EF4-FFF2-40B4-BE49-F238E27FC236}">
                <a16:creationId xmlns:a16="http://schemas.microsoft.com/office/drawing/2014/main" xmlns="" id="{00000000-0008-0000-0000-000009000000}"/>
              </a:ext>
            </a:extLst>
          </xdr:cNvPr>
          <xdr:cNvCxnSpPr/>
        </xdr:nvCxnSpPr>
        <xdr:spPr>
          <a:xfrm>
            <a:off x="2046298" y="682528"/>
            <a:ext cx="0" cy="451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Straight Arrow Connector 10">
            <a:extLst>
              <a:ext uri="{FF2B5EF4-FFF2-40B4-BE49-F238E27FC236}">
                <a16:creationId xmlns:a16="http://schemas.microsoft.com/office/drawing/2014/main" xmlns="" id="{00000000-0008-0000-0000-00000B000000}"/>
              </a:ext>
            </a:extLst>
          </xdr:cNvPr>
          <xdr:cNvCxnSpPr>
            <a:stCxn id="6" idx="2"/>
          </xdr:cNvCxnSpPr>
        </xdr:nvCxnSpPr>
        <xdr:spPr>
          <a:xfrm flipH="1">
            <a:off x="2060587" y="1543257"/>
            <a:ext cx="191" cy="4636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Rounded Rectangle 12">
            <a:extLst>
              <a:ext uri="{FF2B5EF4-FFF2-40B4-BE49-F238E27FC236}">
                <a16:creationId xmlns:a16="http://schemas.microsoft.com/office/drawing/2014/main" xmlns="" id="{00000000-0008-0000-0000-00000D000000}"/>
              </a:ext>
            </a:extLst>
          </xdr:cNvPr>
          <xdr:cNvSpPr/>
        </xdr:nvSpPr>
        <xdr:spPr>
          <a:xfrm>
            <a:off x="950026" y="2897513"/>
            <a:ext cx="2220686"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4. PAYG summary tables</a:t>
            </a:r>
          </a:p>
        </xdr:txBody>
      </xdr:sp>
      <xdr:cxnSp macro="">
        <xdr:nvCxnSpPr>
          <xdr:cNvPr id="14" name="Straight Arrow Connector 13">
            <a:extLst>
              <a:ext uri="{FF2B5EF4-FFF2-40B4-BE49-F238E27FC236}">
                <a16:creationId xmlns:a16="http://schemas.microsoft.com/office/drawing/2014/main" xmlns="" id="{00000000-0008-0000-0000-00000E000000}"/>
              </a:ext>
            </a:extLst>
          </xdr:cNvPr>
          <xdr:cNvCxnSpPr>
            <a:stCxn id="7" idx="2"/>
            <a:endCxn id="13" idx="0"/>
          </xdr:cNvCxnSpPr>
        </xdr:nvCxnSpPr>
        <xdr:spPr>
          <a:xfrm flipH="1">
            <a:off x="2060369" y="2363165"/>
            <a:ext cx="219" cy="5343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66"/>
  <sheetViews>
    <sheetView tabSelected="1" workbookViewId="0"/>
  </sheetViews>
  <sheetFormatPr defaultRowHeight="14" x14ac:dyDescent="0.3"/>
  <sheetData>
    <row r="1" spans="1:1" x14ac:dyDescent="0.3">
      <c r="A1" s="2"/>
    </row>
    <row r="7" spans="1:1" x14ac:dyDescent="0.3">
      <c r="A7" s="2"/>
    </row>
    <row r="12" spans="1:1" x14ac:dyDescent="0.3">
      <c r="A12" s="2"/>
    </row>
    <row r="17" spans="1:2" x14ac:dyDescent="0.3">
      <c r="A17" s="2"/>
    </row>
    <row r="22" spans="1:2" x14ac:dyDescent="0.3">
      <c r="A22" s="2"/>
    </row>
    <row r="26" spans="1:2" x14ac:dyDescent="0.3">
      <c r="A26" s="2"/>
    </row>
    <row r="27" spans="1:2" ht="15.5" x14ac:dyDescent="0.3">
      <c r="A27" s="100" t="s">
        <v>0</v>
      </c>
    </row>
    <row r="28" spans="1:2" ht="15.5" x14ac:dyDescent="0.3">
      <c r="A28" s="100"/>
    </row>
    <row r="29" spans="1:2" ht="15.5" x14ac:dyDescent="0.3">
      <c r="A29" s="100" t="s">
        <v>1</v>
      </c>
    </row>
    <row r="30" spans="1:2" ht="15.5" x14ac:dyDescent="0.3">
      <c r="A30" s="100"/>
    </row>
    <row r="31" spans="1:2" ht="15.5" x14ac:dyDescent="0.3">
      <c r="A31" s="100" t="s">
        <v>2</v>
      </c>
    </row>
    <row r="32" spans="1:2" ht="15.5" x14ac:dyDescent="0.3">
      <c r="A32" s="100"/>
      <c r="B32" t="s">
        <v>3</v>
      </c>
    </row>
    <row r="33" spans="1:3" ht="15.5" x14ac:dyDescent="0.3">
      <c r="A33" s="100"/>
    </row>
    <row r="34" spans="1:3" ht="15.5" x14ac:dyDescent="0.3">
      <c r="A34" s="101" t="s">
        <v>4</v>
      </c>
    </row>
    <row r="35" spans="1:3" ht="15.5" x14ac:dyDescent="0.3">
      <c r="B35" s="102" t="s">
        <v>5</v>
      </c>
    </row>
    <row r="36" spans="1:3" ht="15.5" x14ac:dyDescent="0.3">
      <c r="B36" s="102" t="s">
        <v>6</v>
      </c>
    </row>
    <row r="37" spans="1:3" ht="15.5" x14ac:dyDescent="0.3">
      <c r="B37" s="102" t="s">
        <v>7</v>
      </c>
    </row>
    <row r="38" spans="1:3" ht="15.5" x14ac:dyDescent="0.3">
      <c r="B38" s="102" t="s">
        <v>8</v>
      </c>
    </row>
    <row r="39" spans="1:3" ht="15.5" x14ac:dyDescent="0.3">
      <c r="B39" s="102" t="s">
        <v>9</v>
      </c>
    </row>
    <row r="40" spans="1:3" ht="15.5" x14ac:dyDescent="0.3">
      <c r="A40" s="102"/>
    </row>
    <row r="41" spans="1:3" ht="15.5" x14ac:dyDescent="0.3">
      <c r="B41" s="103" t="s">
        <v>10</v>
      </c>
      <c r="C41" s="104"/>
    </row>
    <row r="42" spans="1:3" ht="15.5" x14ac:dyDescent="0.3">
      <c r="B42" s="103" t="s">
        <v>11</v>
      </c>
      <c r="C42" s="104"/>
    </row>
    <row r="43" spans="1:3" ht="15.5" x14ac:dyDescent="0.3">
      <c r="A43" s="102"/>
    </row>
    <row r="44" spans="1:3" ht="15.5" x14ac:dyDescent="0.3">
      <c r="A44" s="101" t="s">
        <v>12</v>
      </c>
    </row>
    <row r="45" spans="1:3" ht="15.5" x14ac:dyDescent="0.3">
      <c r="A45" s="101"/>
    </row>
    <row r="46" spans="1:3" ht="15.5" x14ac:dyDescent="0.3">
      <c r="B46" s="105" t="s">
        <v>13</v>
      </c>
    </row>
    <row r="47" spans="1:3" ht="15.5" x14ac:dyDescent="0.3">
      <c r="B47" s="105" t="s">
        <v>14</v>
      </c>
    </row>
    <row r="48" spans="1:3" ht="15.5" x14ac:dyDescent="0.3">
      <c r="B48" s="105" t="s">
        <v>15</v>
      </c>
    </row>
    <row r="49" spans="1:3" ht="15.5" x14ac:dyDescent="0.3">
      <c r="B49" s="105" t="s">
        <v>16</v>
      </c>
    </row>
    <row r="50" spans="1:3" ht="15.5" x14ac:dyDescent="0.3">
      <c r="B50" s="105" t="s">
        <v>17</v>
      </c>
    </row>
    <row r="51" spans="1:3" ht="15.5" x14ac:dyDescent="0.3">
      <c r="B51" s="105"/>
    </row>
    <row r="52" spans="1:3" ht="15.5" x14ac:dyDescent="0.3">
      <c r="B52" s="106" t="s">
        <v>18</v>
      </c>
      <c r="C52" s="104"/>
    </row>
    <row r="53" spans="1:3" ht="15.5" x14ac:dyDescent="0.3">
      <c r="B53" s="106" t="s">
        <v>19</v>
      </c>
      <c r="C53" s="104"/>
    </row>
    <row r="54" spans="1:3" ht="15.5" x14ac:dyDescent="0.3">
      <c r="B54" s="106" t="s">
        <v>20</v>
      </c>
      <c r="C54" s="104"/>
    </row>
    <row r="55" spans="1:3" ht="15.5" x14ac:dyDescent="0.3">
      <c r="A55" s="102"/>
    </row>
    <row r="56" spans="1:3" ht="15.5" x14ac:dyDescent="0.3">
      <c r="A56" s="100" t="s">
        <v>21</v>
      </c>
    </row>
    <row r="57" spans="1:3" ht="15.5" x14ac:dyDescent="0.3">
      <c r="A57" s="100"/>
    </row>
    <row r="58" spans="1:3" ht="15.5" x14ac:dyDescent="0.3">
      <c r="A58" s="107" t="s">
        <v>22</v>
      </c>
    </row>
    <row r="59" spans="1:3" ht="15.5" x14ac:dyDescent="0.3">
      <c r="A59" s="107" t="s">
        <v>23</v>
      </c>
    </row>
    <row r="60" spans="1:3" ht="15.5" x14ac:dyDescent="0.3">
      <c r="A60" s="107" t="s">
        <v>24</v>
      </c>
    </row>
    <row r="61" spans="1:3" ht="15.5" x14ac:dyDescent="0.3">
      <c r="A61" s="107" t="s">
        <v>25</v>
      </c>
    </row>
    <row r="62" spans="1:3" ht="15.5" x14ac:dyDescent="0.3">
      <c r="A62" s="107" t="s">
        <v>26</v>
      </c>
    </row>
    <row r="63" spans="1:3" ht="15.5" x14ac:dyDescent="0.3">
      <c r="A63" s="107"/>
    </row>
    <row r="64" spans="1:3" ht="15.5" x14ac:dyDescent="0.3">
      <c r="B64" s="102" t="s">
        <v>27</v>
      </c>
    </row>
    <row r="65" spans="2:2" ht="15.5" x14ac:dyDescent="0.3">
      <c r="B65" s="102" t="s">
        <v>28</v>
      </c>
    </row>
    <row r="66" spans="2:2" ht="15.5" x14ac:dyDescent="0.3">
      <c r="B66" s="102" t="s">
        <v>29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N62"/>
  <sheetViews>
    <sheetView zoomScale="90" zoomScaleNormal="90" workbookViewId="0"/>
  </sheetViews>
  <sheetFormatPr defaultColWidth="9" defaultRowHeight="14" zeroHeight="1" x14ac:dyDescent="0.3"/>
  <cols>
    <col min="1" max="1" width="51.33203125" customWidth="1"/>
    <col min="2" max="6" width="10.25" customWidth="1"/>
    <col min="7" max="7" width="10.5" customWidth="1"/>
    <col min="8" max="8" width="4" customWidth="1"/>
    <col min="9" max="13" width="10.25" customWidth="1"/>
    <col min="14" max="14" width="10.5" customWidth="1"/>
  </cols>
  <sheetData>
    <row r="1" spans="1:13" s="1" customFormat="1" ht="20" x14ac:dyDescent="0.3">
      <c r="A1" s="3" t="s">
        <v>30</v>
      </c>
      <c r="B1" s="132" t="s">
        <v>31</v>
      </c>
      <c r="C1" s="132"/>
      <c r="D1" s="132"/>
      <c r="E1" s="132"/>
      <c r="F1" s="132"/>
      <c r="I1" s="132" t="s">
        <v>32</v>
      </c>
      <c r="J1" s="132"/>
      <c r="K1" s="132"/>
      <c r="L1" s="132"/>
      <c r="M1" s="132"/>
    </row>
    <row r="2" spans="1:13" s="1" customFormat="1" ht="14.5" thickBot="1" x14ac:dyDescent="0.35">
      <c r="A2" s="4"/>
    </row>
    <row r="3" spans="1:13" s="1" customFormat="1" ht="14.5" thickBot="1" x14ac:dyDescent="0.35">
      <c r="A3" s="6" t="s">
        <v>33</v>
      </c>
      <c r="B3" s="7" t="s">
        <v>34</v>
      </c>
      <c r="C3" s="7" t="s">
        <v>35</v>
      </c>
      <c r="D3" s="7" t="s">
        <v>36</v>
      </c>
      <c r="E3" s="7" t="s">
        <v>37</v>
      </c>
      <c r="F3" s="8" t="s">
        <v>38</v>
      </c>
      <c r="I3" s="7" t="s">
        <v>34</v>
      </c>
      <c r="J3" s="7" t="s">
        <v>35</v>
      </c>
      <c r="K3" s="7" t="s">
        <v>36</v>
      </c>
      <c r="L3" s="7" t="s">
        <v>37</v>
      </c>
      <c r="M3" s="8" t="s">
        <v>38</v>
      </c>
    </row>
    <row r="4" spans="1:13" s="1" customFormat="1" x14ac:dyDescent="0.3">
      <c r="A4" s="9" t="s">
        <v>39</v>
      </c>
      <c r="B4" s="89">
        <f>PAYG!B10</f>
        <v>0.89007264801754105</v>
      </c>
      <c r="C4" s="89">
        <f>PAYG!C10</f>
        <v>0.87269524319959957</v>
      </c>
      <c r="D4" s="89">
        <f>PAYG!D10</f>
        <v>0.88805945778426498</v>
      </c>
      <c r="E4" s="89">
        <f>PAYG!E10</f>
        <v>0.84635186092811843</v>
      </c>
      <c r="F4" s="89">
        <f>PAYG!F10</f>
        <v>0.77000191208207713</v>
      </c>
      <c r="I4" s="89">
        <f>PAYG!I10</f>
        <v>0.83017143586028208</v>
      </c>
      <c r="J4" s="89">
        <f>PAYG!J10</f>
        <v>0.81491109563930531</v>
      </c>
      <c r="K4" s="89">
        <f>PAYG!K10</f>
        <v>0.73340570238079472</v>
      </c>
      <c r="L4" s="89">
        <f>PAYG!L10</f>
        <v>0.67624073628836967</v>
      </c>
      <c r="M4" s="89">
        <f>PAYG!M10</f>
        <v>0.7850742699719413</v>
      </c>
    </row>
    <row r="5" spans="1:13" s="1" customFormat="1" x14ac:dyDescent="0.3">
      <c r="A5" s="9" t="s">
        <v>40</v>
      </c>
      <c r="B5" s="91">
        <v>0</v>
      </c>
      <c r="C5" s="92">
        <v>0</v>
      </c>
      <c r="D5" s="92">
        <v>0</v>
      </c>
      <c r="E5" s="92">
        <v>0</v>
      </c>
      <c r="F5" s="93">
        <v>0</v>
      </c>
      <c r="I5" s="91">
        <v>0</v>
      </c>
      <c r="J5" s="92">
        <v>0</v>
      </c>
      <c r="K5" s="92">
        <v>0</v>
      </c>
      <c r="L5" s="92">
        <v>0</v>
      </c>
      <c r="M5" s="93">
        <v>0</v>
      </c>
    </row>
    <row r="6" spans="1:13" s="1" customFormat="1" x14ac:dyDescent="0.3">
      <c r="A6" s="9" t="s">
        <v>41</v>
      </c>
      <c r="B6" s="91">
        <v>1.38E-2</v>
      </c>
      <c r="C6" s="91">
        <v>1.38E-2</v>
      </c>
      <c r="D6" s="91">
        <v>1.38E-2</v>
      </c>
      <c r="E6" s="91">
        <v>1.38E-2</v>
      </c>
      <c r="F6" s="91">
        <v>1.38E-2</v>
      </c>
      <c r="I6" s="91">
        <v>0</v>
      </c>
      <c r="J6" s="92">
        <v>0</v>
      </c>
      <c r="K6" s="92">
        <v>0</v>
      </c>
      <c r="L6" s="92">
        <v>0</v>
      </c>
      <c r="M6" s="93">
        <v>0</v>
      </c>
    </row>
    <row r="7" spans="1:13" s="1" customFormat="1" x14ac:dyDescent="0.3">
      <c r="A7" s="78" t="s">
        <v>42</v>
      </c>
      <c r="B7" s="94">
        <v>0</v>
      </c>
      <c r="C7" s="95">
        <v>0</v>
      </c>
      <c r="D7" s="95">
        <v>0</v>
      </c>
      <c r="E7" s="95">
        <v>0</v>
      </c>
      <c r="F7" s="96">
        <v>0</v>
      </c>
      <c r="I7" s="94">
        <v>0</v>
      </c>
      <c r="J7" s="95">
        <v>0</v>
      </c>
      <c r="K7" s="95">
        <v>0</v>
      </c>
      <c r="L7" s="95">
        <v>0</v>
      </c>
      <c r="M7" s="96">
        <v>0</v>
      </c>
    </row>
    <row r="8" spans="1:13" s="1" customFormat="1" ht="14.5" thickBot="1" x14ac:dyDescent="0.35">
      <c r="A8" s="10" t="s">
        <v>43</v>
      </c>
      <c r="B8" s="97">
        <f>SUM(B4:B7)</f>
        <v>0.90387264801754108</v>
      </c>
      <c r="C8" s="97">
        <f t="shared" ref="C8:F8" si="0">SUM(C4:C7)</f>
        <v>0.8864952431995996</v>
      </c>
      <c r="D8" s="97">
        <f t="shared" si="0"/>
        <v>0.90185945778426502</v>
      </c>
      <c r="E8" s="97">
        <f t="shared" si="0"/>
        <v>0.86015186092811846</v>
      </c>
      <c r="F8" s="97">
        <f t="shared" si="0"/>
        <v>0.78380191208207717</v>
      </c>
      <c r="I8" s="97">
        <f>SUM(I4:I7)</f>
        <v>0.83017143586028208</v>
      </c>
      <c r="J8" s="97">
        <f t="shared" ref="J8:M8" si="1">SUM(J4:J7)</f>
        <v>0.81491109563930531</v>
      </c>
      <c r="K8" s="97">
        <f t="shared" si="1"/>
        <v>0.73340570238079472</v>
      </c>
      <c r="L8" s="97">
        <f t="shared" si="1"/>
        <v>0.67624073628836967</v>
      </c>
      <c r="M8" s="97">
        <f t="shared" si="1"/>
        <v>0.7850742699719413</v>
      </c>
    </row>
    <row r="9" spans="1:13" s="1" customFormat="1" ht="14.5" thickBot="1" x14ac:dyDescent="0.35">
      <c r="A9" s="11"/>
      <c r="B9" s="98"/>
      <c r="C9" s="98"/>
      <c r="D9" s="90"/>
      <c r="E9" s="90"/>
      <c r="F9" s="90"/>
      <c r="I9" s="98"/>
      <c r="J9" s="98"/>
      <c r="K9" s="90"/>
      <c r="L9" s="90"/>
      <c r="M9" s="90"/>
    </row>
    <row r="10" spans="1:13" s="1" customFormat="1" ht="14.5" thickBot="1" x14ac:dyDescent="0.35">
      <c r="A10" s="6" t="s">
        <v>44</v>
      </c>
      <c r="B10" s="7" t="s">
        <v>34</v>
      </c>
      <c r="C10" s="7" t="s">
        <v>35</v>
      </c>
      <c r="D10" s="7" t="s">
        <v>36</v>
      </c>
      <c r="E10" s="7" t="s">
        <v>37</v>
      </c>
      <c r="F10" s="8" t="s">
        <v>38</v>
      </c>
      <c r="I10" s="7" t="s">
        <v>34</v>
      </c>
      <c r="J10" s="7" t="s">
        <v>35</v>
      </c>
      <c r="K10" s="7" t="s">
        <v>36</v>
      </c>
      <c r="L10" s="7" t="s">
        <v>37</v>
      </c>
      <c r="M10" s="8" t="s">
        <v>38</v>
      </c>
    </row>
    <row r="11" spans="1:13" s="1" customFormat="1" x14ac:dyDescent="0.3">
      <c r="A11" s="9" t="s">
        <v>45</v>
      </c>
      <c r="B11" s="89">
        <f>PAYG!B19</f>
        <v>0.67479982087028756</v>
      </c>
      <c r="C11" s="89">
        <f>PAYG!C19</f>
        <v>0.73920643804908481</v>
      </c>
      <c r="D11" s="89">
        <f>PAYG!D19</f>
        <v>0.75253537378273683</v>
      </c>
      <c r="E11" s="89">
        <f>PAYG!E19</f>
        <v>0.78459451847740247</v>
      </c>
      <c r="F11" s="89">
        <f>PAYG!F19</f>
        <v>0.80873452634508614</v>
      </c>
      <c r="I11" s="89">
        <f>PAYG!I19</f>
        <v>0.66844723855703836</v>
      </c>
      <c r="J11" s="89">
        <f>PAYG!J19</f>
        <v>0.70094379414094843</v>
      </c>
      <c r="K11" s="89">
        <f>PAYG!K19</f>
        <v>0.69796348642450523</v>
      </c>
      <c r="L11" s="89">
        <f>PAYG!L19</f>
        <v>0.74605569895098389</v>
      </c>
      <c r="M11" s="89">
        <f>PAYG!M19</f>
        <v>0.7728932343663748</v>
      </c>
    </row>
    <row r="12" spans="1:13" s="1" customFormat="1" x14ac:dyDescent="0.3">
      <c r="A12" s="9" t="s">
        <v>46</v>
      </c>
      <c r="B12" s="91">
        <v>0</v>
      </c>
      <c r="C12" s="92">
        <v>0</v>
      </c>
      <c r="D12" s="92">
        <v>0</v>
      </c>
      <c r="E12" s="92">
        <v>0</v>
      </c>
      <c r="F12" s="93">
        <v>0</v>
      </c>
      <c r="I12" s="91">
        <v>0</v>
      </c>
      <c r="J12" s="92">
        <v>0</v>
      </c>
      <c r="K12" s="92">
        <v>0</v>
      </c>
      <c r="L12" s="92">
        <v>0</v>
      </c>
      <c r="M12" s="93">
        <v>0</v>
      </c>
    </row>
    <row r="13" spans="1:13" s="1" customFormat="1" x14ac:dyDescent="0.3">
      <c r="A13" s="9" t="s">
        <v>47</v>
      </c>
      <c r="B13" s="91">
        <v>1.38E-2</v>
      </c>
      <c r="C13" s="91">
        <v>1.38E-2</v>
      </c>
      <c r="D13" s="91">
        <v>1.38E-2</v>
      </c>
      <c r="E13" s="91">
        <v>1.38E-2</v>
      </c>
      <c r="F13" s="91">
        <v>1.38E-2</v>
      </c>
      <c r="I13" s="91">
        <v>0</v>
      </c>
      <c r="J13" s="92">
        <v>0</v>
      </c>
      <c r="K13" s="92">
        <v>0</v>
      </c>
      <c r="L13" s="92">
        <v>0</v>
      </c>
      <c r="M13" s="93">
        <v>0</v>
      </c>
    </row>
    <row r="14" spans="1:13" s="1" customFormat="1" x14ac:dyDescent="0.3">
      <c r="A14" s="78" t="s">
        <v>48</v>
      </c>
      <c r="B14" s="94">
        <v>0</v>
      </c>
      <c r="C14" s="95">
        <v>0</v>
      </c>
      <c r="D14" s="95">
        <v>0</v>
      </c>
      <c r="E14" s="95">
        <v>0</v>
      </c>
      <c r="F14" s="96">
        <v>0</v>
      </c>
      <c r="I14" s="94">
        <v>0</v>
      </c>
      <c r="J14" s="95">
        <v>0</v>
      </c>
      <c r="K14" s="95">
        <v>0</v>
      </c>
      <c r="L14" s="95">
        <v>0</v>
      </c>
      <c r="M14" s="96">
        <v>0</v>
      </c>
    </row>
    <row r="15" spans="1:13" s="1" customFormat="1" ht="14.5" thickBot="1" x14ac:dyDescent="0.35">
      <c r="A15" s="10" t="s">
        <v>49</v>
      </c>
      <c r="B15" s="97">
        <f>SUM(B11:B14)</f>
        <v>0.68859982087028759</v>
      </c>
      <c r="C15" s="97">
        <f t="shared" ref="C15" si="2">SUM(C11:C14)</f>
        <v>0.75300643804908485</v>
      </c>
      <c r="D15" s="97">
        <f t="shared" ref="D15" si="3">SUM(D11:D14)</f>
        <v>0.76633537378273686</v>
      </c>
      <c r="E15" s="97">
        <f t="shared" ref="E15" si="4">SUM(E11:E14)</f>
        <v>0.7983945184774025</v>
      </c>
      <c r="F15" s="97">
        <f t="shared" ref="F15" si="5">SUM(F11:F14)</f>
        <v>0.82253452634508617</v>
      </c>
      <c r="I15" s="97">
        <f>SUM(I11:I14)</f>
        <v>0.66844723855703836</v>
      </c>
      <c r="J15" s="97">
        <f t="shared" ref="J15:M15" si="6">SUM(J11:J14)</f>
        <v>0.70094379414094843</v>
      </c>
      <c r="K15" s="97">
        <f t="shared" si="6"/>
        <v>0.69796348642450523</v>
      </c>
      <c r="L15" s="97">
        <f t="shared" si="6"/>
        <v>0.74605569895098389</v>
      </c>
      <c r="M15" s="97">
        <f t="shared" si="6"/>
        <v>0.7728932343663748</v>
      </c>
    </row>
    <row r="16" spans="1:13" s="1" customFormat="1" ht="14.5" thickBot="1" x14ac:dyDescent="0.35">
      <c r="A16" s="11"/>
      <c r="B16" s="98"/>
      <c r="C16" s="98"/>
      <c r="D16" s="90"/>
      <c r="E16" s="90"/>
      <c r="F16" s="90"/>
      <c r="I16" s="98"/>
      <c r="J16" s="98"/>
      <c r="K16" s="90"/>
      <c r="L16" s="90"/>
      <c r="M16" s="90"/>
    </row>
    <row r="17" spans="1:13" s="1" customFormat="1" ht="14.5" thickBot="1" x14ac:dyDescent="0.35">
      <c r="A17" s="6" t="s">
        <v>50</v>
      </c>
      <c r="B17" s="7" t="s">
        <v>34</v>
      </c>
      <c r="C17" s="7" t="s">
        <v>35</v>
      </c>
      <c r="D17" s="7" t="s">
        <v>36</v>
      </c>
      <c r="E17" s="7" t="s">
        <v>37</v>
      </c>
      <c r="F17" s="8" t="s">
        <v>38</v>
      </c>
      <c r="I17" s="7" t="s">
        <v>34</v>
      </c>
      <c r="J17" s="7" t="s">
        <v>35</v>
      </c>
      <c r="K17" s="7" t="s">
        <v>36</v>
      </c>
      <c r="L17" s="7" t="s">
        <v>37</v>
      </c>
      <c r="M17" s="8" t="s">
        <v>38</v>
      </c>
    </row>
    <row r="18" spans="1:13" s="1" customFormat="1" x14ac:dyDescent="0.3">
      <c r="A18" s="9" t="s">
        <v>51</v>
      </c>
      <c r="B18" s="89">
        <f>PAYG!B28</f>
        <v>0.50541988848296282</v>
      </c>
      <c r="C18" s="89">
        <f>PAYG!C28</f>
        <v>0.48134624973147705</v>
      </c>
      <c r="D18" s="89">
        <f>PAYG!D28</f>
        <v>0.53128126222496108</v>
      </c>
      <c r="E18" s="89">
        <f>PAYG!E28</f>
        <v>0.37134143656707258</v>
      </c>
      <c r="F18" s="89">
        <f>PAYG!F28</f>
        <v>0.43607776207942184</v>
      </c>
      <c r="I18" s="89">
        <f>PAYG!I28</f>
        <v>0.51267942929662613</v>
      </c>
      <c r="J18" s="89">
        <f>PAYG!J28</f>
        <v>0.4951353516660385</v>
      </c>
      <c r="K18" s="89">
        <f>PAYG!K28</f>
        <v>0.54021151278003143</v>
      </c>
      <c r="L18" s="89">
        <f>PAYG!L28</f>
        <v>0.39351261650274927</v>
      </c>
      <c r="M18" s="89">
        <f>PAYG!M28</f>
        <v>0.45877075321584049</v>
      </c>
    </row>
    <row r="19" spans="1:13" s="1" customFormat="1" x14ac:dyDescent="0.3">
      <c r="A19" s="9" t="s">
        <v>52</v>
      </c>
      <c r="B19" s="91">
        <v>0</v>
      </c>
      <c r="C19" s="92">
        <v>0</v>
      </c>
      <c r="D19" s="92">
        <v>0</v>
      </c>
      <c r="E19" s="92">
        <v>0</v>
      </c>
      <c r="F19" s="93">
        <v>0</v>
      </c>
      <c r="I19" s="91">
        <v>0</v>
      </c>
      <c r="J19" s="92">
        <v>0</v>
      </c>
      <c r="K19" s="92">
        <v>0</v>
      </c>
      <c r="L19" s="92">
        <v>0</v>
      </c>
      <c r="M19" s="93">
        <v>0</v>
      </c>
    </row>
    <row r="20" spans="1:13" s="1" customFormat="1" x14ac:dyDescent="0.3">
      <c r="A20" s="9" t="s">
        <v>53</v>
      </c>
      <c r="B20" s="91">
        <v>1.38E-2</v>
      </c>
      <c r="C20" s="91">
        <v>1.38E-2</v>
      </c>
      <c r="D20" s="91">
        <v>1.38E-2</v>
      </c>
      <c r="E20" s="91">
        <v>1.38E-2</v>
      </c>
      <c r="F20" s="91">
        <v>1.38E-2</v>
      </c>
      <c r="I20" s="91">
        <v>0</v>
      </c>
      <c r="J20" s="92">
        <v>0</v>
      </c>
      <c r="K20" s="92">
        <v>0</v>
      </c>
      <c r="L20" s="92">
        <v>0</v>
      </c>
      <c r="M20" s="93">
        <v>0</v>
      </c>
    </row>
    <row r="21" spans="1:13" s="1" customFormat="1" x14ac:dyDescent="0.3">
      <c r="A21" s="78" t="s">
        <v>54</v>
      </c>
      <c r="B21" s="94">
        <v>0</v>
      </c>
      <c r="C21" s="95">
        <v>0</v>
      </c>
      <c r="D21" s="95">
        <v>0</v>
      </c>
      <c r="E21" s="95">
        <v>0</v>
      </c>
      <c r="F21" s="96">
        <v>0</v>
      </c>
      <c r="I21" s="94">
        <v>0</v>
      </c>
      <c r="J21" s="95">
        <v>0</v>
      </c>
      <c r="K21" s="95">
        <v>0</v>
      </c>
      <c r="L21" s="95">
        <v>0</v>
      </c>
      <c r="M21" s="96">
        <v>0</v>
      </c>
    </row>
    <row r="22" spans="1:13" s="1" customFormat="1" ht="14.5" thickBot="1" x14ac:dyDescent="0.35">
      <c r="A22" s="10" t="s">
        <v>55</v>
      </c>
      <c r="B22" s="97">
        <f>SUM(B18:B21)</f>
        <v>0.51921988848296285</v>
      </c>
      <c r="C22" s="97">
        <f t="shared" ref="C22" si="7">SUM(C18:C21)</f>
        <v>0.49514624973147703</v>
      </c>
      <c r="D22" s="97">
        <f t="shared" ref="D22" si="8">SUM(D18:D21)</f>
        <v>0.54508126222496112</v>
      </c>
      <c r="E22" s="97">
        <f t="shared" ref="E22" si="9">SUM(E18:E21)</f>
        <v>0.38514143656707256</v>
      </c>
      <c r="F22" s="97">
        <f t="shared" ref="F22" si="10">SUM(F18:F21)</f>
        <v>0.44987776207942182</v>
      </c>
      <c r="I22" s="97">
        <f>SUM(I18:I21)</f>
        <v>0.51267942929662613</v>
      </c>
      <c r="J22" s="97">
        <f t="shared" ref="J22:M22" si="11">SUM(J18:J21)</f>
        <v>0.4951353516660385</v>
      </c>
      <c r="K22" s="97">
        <f t="shared" si="11"/>
        <v>0.54021151278003143</v>
      </c>
      <c r="L22" s="97">
        <f t="shared" si="11"/>
        <v>0.39351261650274927</v>
      </c>
      <c r="M22" s="97">
        <f t="shared" si="11"/>
        <v>0.45877075321584049</v>
      </c>
    </row>
    <row r="23" spans="1:13" s="1" customFormat="1" ht="14.5" thickBot="1" x14ac:dyDescent="0.35">
      <c r="A23" s="11"/>
      <c r="B23" s="98"/>
      <c r="C23" s="98"/>
      <c r="D23" s="90"/>
      <c r="E23" s="90"/>
      <c r="F23" s="90"/>
      <c r="G23" s="108"/>
      <c r="I23" s="98"/>
      <c r="J23" s="98"/>
      <c r="K23" s="90"/>
      <c r="L23" s="90"/>
      <c r="M23" s="90"/>
    </row>
    <row r="24" spans="1:13" s="1" customFormat="1" ht="14.5" thickBot="1" x14ac:dyDescent="0.35">
      <c r="A24" s="6" t="s">
        <v>56</v>
      </c>
      <c r="B24" s="7" t="s">
        <v>34</v>
      </c>
      <c r="C24" s="7" t="s">
        <v>35</v>
      </c>
      <c r="D24" s="7" t="s">
        <v>36</v>
      </c>
      <c r="E24" s="7" t="s">
        <v>37</v>
      </c>
      <c r="F24" s="8" t="s">
        <v>38</v>
      </c>
      <c r="I24" s="7" t="s">
        <v>34</v>
      </c>
      <c r="J24" s="7" t="s">
        <v>35</v>
      </c>
      <c r="K24" s="7" t="s">
        <v>36</v>
      </c>
      <c r="L24" s="7" t="s">
        <v>37</v>
      </c>
      <c r="M24" s="8" t="s">
        <v>38</v>
      </c>
    </row>
    <row r="25" spans="1:13" s="1" customFormat="1" x14ac:dyDescent="0.3">
      <c r="A25" s="9" t="s">
        <v>57</v>
      </c>
      <c r="B25" s="99">
        <f>PAYG!B37</f>
        <v>0.5436568991486872</v>
      </c>
      <c r="C25" s="99">
        <f>PAYG!C37</f>
        <v>0.52483336038542994</v>
      </c>
      <c r="D25" s="99">
        <f>PAYG!D37</f>
        <v>0.55486439110193841</v>
      </c>
      <c r="E25" s="99">
        <f>PAYG!E37</f>
        <v>0.58647302962613401</v>
      </c>
      <c r="F25" s="99">
        <f>PAYG!F37</f>
        <v>0.56897524904245478</v>
      </c>
      <c r="I25" s="99">
        <f>PAYG!I37</f>
        <v>0.53088714411991322</v>
      </c>
      <c r="J25" s="99">
        <f>PAYG!J37</f>
        <v>0.51200831104019962</v>
      </c>
      <c r="K25" s="99">
        <f>PAYG!K37</f>
        <v>0.54180893611033765</v>
      </c>
      <c r="L25" s="99">
        <f>PAYG!L37</f>
        <v>0.57342820855314625</v>
      </c>
      <c r="M25" s="99">
        <f>PAYG!M37</f>
        <v>0.55569092079582105</v>
      </c>
    </row>
    <row r="26" spans="1:13" s="1" customFormat="1" x14ac:dyDescent="0.3">
      <c r="A26" s="9" t="s">
        <v>58</v>
      </c>
      <c r="B26" s="91">
        <v>0</v>
      </c>
      <c r="C26" s="92">
        <v>0</v>
      </c>
      <c r="D26" s="92">
        <v>0</v>
      </c>
      <c r="E26" s="92">
        <v>0</v>
      </c>
      <c r="F26" s="93">
        <v>0</v>
      </c>
      <c r="I26" s="91">
        <v>0</v>
      </c>
      <c r="J26" s="92">
        <v>0</v>
      </c>
      <c r="K26" s="92">
        <v>0</v>
      </c>
      <c r="L26" s="92">
        <v>0</v>
      </c>
      <c r="M26" s="93">
        <v>0</v>
      </c>
    </row>
    <row r="27" spans="1:13" s="1" customFormat="1" x14ac:dyDescent="0.3">
      <c r="A27" s="9" t="s">
        <v>59</v>
      </c>
      <c r="B27" s="91">
        <v>1.38E-2</v>
      </c>
      <c r="C27" s="91">
        <v>1.38E-2</v>
      </c>
      <c r="D27" s="91">
        <v>1.38E-2</v>
      </c>
      <c r="E27" s="91">
        <v>1.38E-2</v>
      </c>
      <c r="F27" s="91">
        <v>1.38E-2</v>
      </c>
      <c r="I27" s="91">
        <v>0</v>
      </c>
      <c r="J27" s="92">
        <v>0</v>
      </c>
      <c r="K27" s="92">
        <v>0</v>
      </c>
      <c r="L27" s="92">
        <v>0</v>
      </c>
      <c r="M27" s="93">
        <v>0</v>
      </c>
    </row>
    <row r="28" spans="1:13" s="1" customFormat="1" x14ac:dyDescent="0.3">
      <c r="A28" s="78" t="s">
        <v>60</v>
      </c>
      <c r="B28" s="94">
        <v>0</v>
      </c>
      <c r="C28" s="95">
        <v>0</v>
      </c>
      <c r="D28" s="95">
        <v>0</v>
      </c>
      <c r="E28" s="95">
        <v>0</v>
      </c>
      <c r="F28" s="96">
        <v>0</v>
      </c>
      <c r="I28" s="94">
        <v>0</v>
      </c>
      <c r="J28" s="95">
        <v>0</v>
      </c>
      <c r="K28" s="95">
        <v>0</v>
      </c>
      <c r="L28" s="95">
        <v>0</v>
      </c>
      <c r="M28" s="96">
        <v>0</v>
      </c>
    </row>
    <row r="29" spans="1:13" s="1" customFormat="1" ht="14.5" thickBot="1" x14ac:dyDescent="0.35">
      <c r="A29" s="10" t="s">
        <v>61</v>
      </c>
      <c r="B29" s="97">
        <f>SUM(B25:B28)</f>
        <v>0.55745689914868723</v>
      </c>
      <c r="C29" s="97">
        <f t="shared" ref="C29" si="12">SUM(C25:C28)</f>
        <v>0.53863336038542997</v>
      </c>
      <c r="D29" s="97">
        <f t="shared" ref="D29" si="13">SUM(D25:D28)</f>
        <v>0.56866439110193845</v>
      </c>
      <c r="E29" s="97">
        <f t="shared" ref="E29" si="14">SUM(E25:E28)</f>
        <v>0.60027302962613405</v>
      </c>
      <c r="F29" s="97">
        <f t="shared" ref="F29" si="15">SUM(F25:F28)</f>
        <v>0.58277524904245481</v>
      </c>
      <c r="I29" s="97">
        <f>SUM(I25:I28)</f>
        <v>0.53088714411991322</v>
      </c>
      <c r="J29" s="97">
        <f t="shared" ref="J29:M29" si="16">SUM(J25:J28)</f>
        <v>0.51200831104019962</v>
      </c>
      <c r="K29" s="97">
        <f t="shared" si="16"/>
        <v>0.54180893611033765</v>
      </c>
      <c r="L29" s="97">
        <f t="shared" si="16"/>
        <v>0.57342820855314625</v>
      </c>
      <c r="M29" s="97">
        <f t="shared" si="16"/>
        <v>0.55569092079582105</v>
      </c>
    </row>
    <row r="30" spans="1:13" s="1" customFormat="1" x14ac:dyDescent="0.3">
      <c r="A30" s="4"/>
    </row>
    <row r="31" spans="1:13" s="1" customFormat="1" x14ac:dyDescent="0.3">
      <c r="A31" s="4"/>
    </row>
    <row r="32" spans="1:13" ht="14.5" thickBot="1" x14ac:dyDescent="0.35"/>
    <row r="33" spans="1:14" ht="14.5" thickBot="1" x14ac:dyDescent="0.35">
      <c r="A33" s="6" t="s">
        <v>62</v>
      </c>
      <c r="B33" s="7" t="s">
        <v>34</v>
      </c>
      <c r="C33" s="7" t="s">
        <v>35</v>
      </c>
      <c r="D33" s="7" t="s">
        <v>36</v>
      </c>
      <c r="E33" s="7" t="s">
        <v>37</v>
      </c>
      <c r="F33" s="8" t="s">
        <v>38</v>
      </c>
      <c r="G33" s="8" t="s">
        <v>63</v>
      </c>
      <c r="I33" s="7" t="s">
        <v>34</v>
      </c>
      <c r="J33" s="7" t="s">
        <v>35</v>
      </c>
      <c r="K33" s="7" t="s">
        <v>36</v>
      </c>
      <c r="L33" s="7" t="s">
        <v>37</v>
      </c>
      <c r="M33" s="8" t="s">
        <v>38</v>
      </c>
      <c r="N33" s="8" t="s">
        <v>63</v>
      </c>
    </row>
    <row r="34" spans="1:14" x14ac:dyDescent="0.3">
      <c r="A34" s="9" t="s">
        <v>64</v>
      </c>
      <c r="B34" s="65">
        <f>PAYG!B7</f>
        <v>72.163586594818881</v>
      </c>
      <c r="C34" s="65">
        <f>PAYG!C7</f>
        <v>74.566981550378571</v>
      </c>
      <c r="D34" s="65">
        <f>PAYG!D7</f>
        <v>74.868938227868071</v>
      </c>
      <c r="E34" s="65">
        <f>PAYG!E7</f>
        <v>83.570411646148202</v>
      </c>
      <c r="F34" s="65">
        <f>PAYG!F7</f>
        <v>100.8502088656592</v>
      </c>
      <c r="G34" s="68">
        <f>SUM(B34:F34)</f>
        <v>406.02012688487298</v>
      </c>
      <c r="I34" s="65">
        <f>PAYG!I7</f>
        <v>73.705813189911893</v>
      </c>
      <c r="J34" s="65">
        <f>PAYG!J7</f>
        <v>76.072452612502104</v>
      </c>
      <c r="K34" s="65">
        <f>PAYG!K7</f>
        <v>86.380925359685591</v>
      </c>
      <c r="L34" s="65">
        <f>PAYG!L7</f>
        <v>99.661388935114104</v>
      </c>
      <c r="M34" s="65">
        <f>PAYG!M7</f>
        <v>94.252108488181491</v>
      </c>
      <c r="N34" s="68">
        <f>SUM(I34:M34)</f>
        <v>430.07268858539516</v>
      </c>
    </row>
    <row r="35" spans="1:14" x14ac:dyDescent="0.3">
      <c r="A35" s="9" t="s">
        <v>65</v>
      </c>
      <c r="B35" s="69">
        <f>PAYG!B16</f>
        <v>431.80061188724011</v>
      </c>
      <c r="C35" s="69">
        <f>PAYG!C16</f>
        <v>401.4285257570304</v>
      </c>
      <c r="D35" s="69">
        <f>PAYG!D16</f>
        <v>393.20693709613909</v>
      </c>
      <c r="E35" s="69">
        <f>PAYG!E16</f>
        <v>346.09363832129679</v>
      </c>
      <c r="F35" s="69">
        <f>PAYG!F16</f>
        <v>326.12095736447839</v>
      </c>
      <c r="G35" s="72">
        <f t="shared" ref="G35:G37" si="17">SUM(B35:F35)</f>
        <v>1898.6506704261847</v>
      </c>
      <c r="I35" s="69">
        <f>PAYG!I16</f>
        <v>439.74654369708787</v>
      </c>
      <c r="J35" s="69">
        <f>PAYG!J16</f>
        <v>426.33742703553798</v>
      </c>
      <c r="K35" s="69">
        <f>PAYG!K16</f>
        <v>428.95008641056609</v>
      </c>
      <c r="L35" s="69">
        <f>PAYG!L16</f>
        <v>410.58392011142598</v>
      </c>
      <c r="M35" s="69">
        <f>PAYG!M16</f>
        <v>386.91106717645692</v>
      </c>
      <c r="N35" s="72">
        <f t="shared" ref="N35:N37" si="18">SUM(I35:M35)</f>
        <v>2092.5290444310749</v>
      </c>
    </row>
    <row r="36" spans="1:14" x14ac:dyDescent="0.3">
      <c r="A36" s="60" t="s">
        <v>66</v>
      </c>
      <c r="B36" s="69">
        <f>PAYG!B25</f>
        <v>424.64566855200712</v>
      </c>
      <c r="C36" s="69">
        <f>PAYG!C25</f>
        <v>451.27624096441997</v>
      </c>
      <c r="D36" s="69">
        <f>PAYG!D25</f>
        <v>411.37222736753324</v>
      </c>
      <c r="E36" s="69">
        <f>PAYG!E25</f>
        <v>577.10587480252173</v>
      </c>
      <c r="F36" s="69">
        <f>PAYG!F25</f>
        <v>509.01942355556577</v>
      </c>
      <c r="G36" s="72">
        <f t="shared" si="17"/>
        <v>2373.4194352420482</v>
      </c>
      <c r="I36" s="69">
        <f>PAYG!I25</f>
        <v>432.79161861038563</v>
      </c>
      <c r="J36" s="69">
        <f>PAYG!J25</f>
        <v>453.16050121893898</v>
      </c>
      <c r="K36" s="69">
        <f>PAYG!K25</f>
        <v>418.66613180017447</v>
      </c>
      <c r="L36" s="69">
        <f>PAYG!L25</f>
        <v>603.10498640953517</v>
      </c>
      <c r="M36" s="69">
        <f>PAYG!M25</f>
        <v>535.1998455606348</v>
      </c>
      <c r="N36" s="72">
        <f t="shared" si="18"/>
        <v>2442.9230835996691</v>
      </c>
    </row>
    <row r="37" spans="1:14" ht="14.5" thickBot="1" x14ac:dyDescent="0.35">
      <c r="A37" s="61" t="s">
        <v>67</v>
      </c>
      <c r="B37" s="73">
        <f>PAYG!B34</f>
        <v>77.9091737420936</v>
      </c>
      <c r="C37" s="73">
        <f>PAYG!C34</f>
        <v>80.309739798750797</v>
      </c>
      <c r="D37" s="73">
        <f>PAYG!D34</f>
        <v>75.630678623742995</v>
      </c>
      <c r="E37" s="73">
        <f>PAYG!E34</f>
        <v>70.7077759661139</v>
      </c>
      <c r="F37" s="73">
        <f>PAYG!F34</f>
        <v>72.928455649267306</v>
      </c>
      <c r="G37" s="76">
        <f t="shared" si="17"/>
        <v>377.48582377996865</v>
      </c>
      <c r="I37" s="73">
        <f>PAYG!I34</f>
        <v>73.804689633185092</v>
      </c>
      <c r="J37" s="73">
        <f>PAYG!J34</f>
        <v>76.152285306781096</v>
      </c>
      <c r="K37" s="73">
        <f>PAYG!K34</f>
        <v>71.552518590531605</v>
      </c>
      <c r="L37" s="73">
        <f>PAYG!L34</f>
        <v>66.751355543084898</v>
      </c>
      <c r="M37" s="73">
        <f>PAYG!M34</f>
        <v>68.896196069202702</v>
      </c>
      <c r="N37" s="76">
        <f t="shared" si="18"/>
        <v>357.15704514278536</v>
      </c>
    </row>
    <row r="38" spans="1:14" ht="14.5" thickBot="1" x14ac:dyDescent="0.35">
      <c r="A38" s="9" t="s">
        <v>68</v>
      </c>
      <c r="B38" s="127">
        <f>SUM(B34:B37)</f>
        <v>1006.5190407761597</v>
      </c>
      <c r="C38" s="128">
        <f t="shared" ref="C38:F38" si="19">SUM(C34:C37)</f>
        <v>1007.5814880705798</v>
      </c>
      <c r="D38" s="128">
        <f t="shared" si="19"/>
        <v>955.07878131528332</v>
      </c>
      <c r="E38" s="128">
        <f t="shared" si="19"/>
        <v>1077.4777007360808</v>
      </c>
      <c r="F38" s="129">
        <f t="shared" si="19"/>
        <v>1008.9190454349707</v>
      </c>
      <c r="G38" s="130">
        <f t="shared" ref="G38" si="20">SUM(G34:G37)</f>
        <v>5055.576056333075</v>
      </c>
      <c r="H38" s="131"/>
      <c r="I38" s="127">
        <f>SUM(I34:I37)</f>
        <v>1020.0486651305705</v>
      </c>
      <c r="J38" s="128">
        <f t="shared" ref="J38:N38" si="21">SUM(J34:J37)</f>
        <v>1031.7226661737602</v>
      </c>
      <c r="K38" s="128">
        <f t="shared" si="21"/>
        <v>1005.5496621609578</v>
      </c>
      <c r="L38" s="128">
        <f t="shared" si="21"/>
        <v>1180.1016509991603</v>
      </c>
      <c r="M38" s="129">
        <f t="shared" si="21"/>
        <v>1085.259217294476</v>
      </c>
      <c r="N38" s="130">
        <f t="shared" si="21"/>
        <v>5322.6818617589242</v>
      </c>
    </row>
    <row r="39" spans="1:14" ht="14.5" thickBot="1" x14ac:dyDescent="0.35">
      <c r="B39" s="77"/>
      <c r="C39" s="77"/>
      <c r="D39" s="77"/>
      <c r="E39" s="77"/>
      <c r="F39" s="77"/>
      <c r="G39" s="77"/>
      <c r="I39" s="77"/>
      <c r="J39" s="77"/>
      <c r="K39" s="77"/>
      <c r="L39" s="77"/>
      <c r="M39" s="77"/>
      <c r="N39" s="77"/>
    </row>
    <row r="40" spans="1:14" ht="14.5" thickBot="1" x14ac:dyDescent="0.35">
      <c r="A40" s="6" t="s">
        <v>69</v>
      </c>
      <c r="B40" s="7" t="s">
        <v>34</v>
      </c>
      <c r="C40" s="7" t="s">
        <v>35</v>
      </c>
      <c r="D40" s="7" t="s">
        <v>36</v>
      </c>
      <c r="E40" s="7" t="s">
        <v>37</v>
      </c>
      <c r="F40" s="8" t="s">
        <v>38</v>
      </c>
      <c r="G40" s="8" t="s">
        <v>63</v>
      </c>
      <c r="I40" s="7" t="s">
        <v>34</v>
      </c>
      <c r="J40" s="7" t="s">
        <v>35</v>
      </c>
      <c r="K40" s="7" t="s">
        <v>36</v>
      </c>
      <c r="L40" s="7" t="s">
        <v>37</v>
      </c>
      <c r="M40" s="8" t="s">
        <v>38</v>
      </c>
      <c r="N40" s="8" t="s">
        <v>63</v>
      </c>
    </row>
    <row r="41" spans="1:14" x14ac:dyDescent="0.3">
      <c r="A41" s="9" t="s">
        <v>64</v>
      </c>
      <c r="B41" s="65">
        <f>B34*B8</f>
        <v>65.226692105902075</v>
      </c>
      <c r="C41" s="66">
        <f t="shared" ref="C41:F41" si="22">C34*C8</f>
        <v>66.103274444162906</v>
      </c>
      <c r="D41" s="66">
        <f t="shared" si="22"/>
        <v>67.521260035068735</v>
      </c>
      <c r="E41" s="66">
        <f t="shared" si="22"/>
        <v>71.883245095963275</v>
      </c>
      <c r="F41" s="67">
        <f t="shared" si="22"/>
        <v>79.046586542780531</v>
      </c>
      <c r="G41" s="68">
        <f>SUM(B41:F41)</f>
        <v>349.78105822387749</v>
      </c>
      <c r="I41" s="67">
        <f>I34*I8</f>
        <v>61.188460767118876</v>
      </c>
      <c r="J41" s="66">
        <f t="shared" ref="J41:M41" si="23">J34*J8</f>
        <v>61.992285706423225</v>
      </c>
      <c r="K41" s="66">
        <f t="shared" si="23"/>
        <v>63.352263235723214</v>
      </c>
      <c r="L41" s="66">
        <f t="shared" si="23"/>
        <v>67.395091033003141</v>
      </c>
      <c r="M41" s="67">
        <f t="shared" si="23"/>
        <v>73.994905264675296</v>
      </c>
      <c r="N41" s="68">
        <f>SUM(I41:M41)</f>
        <v>327.92300600694375</v>
      </c>
    </row>
    <row r="42" spans="1:14" x14ac:dyDescent="0.3">
      <c r="A42" s="9" t="s">
        <v>65</v>
      </c>
      <c r="B42" s="69">
        <f>B35*B15</f>
        <v>297.33782399723412</v>
      </c>
      <c r="C42" s="70">
        <f>C35*C15</f>
        <v>302.27826431159679</v>
      </c>
      <c r="D42" s="70">
        <f t="shared" ref="D42:F42" si="24">D35*D15</f>
        <v>301.32838511353486</v>
      </c>
      <c r="E42" s="70">
        <f t="shared" si="24"/>
        <v>276.31926371562406</v>
      </c>
      <c r="F42" s="71">
        <f t="shared" si="24"/>
        <v>268.24574719699729</v>
      </c>
      <c r="G42" s="72">
        <f t="shared" ref="G42:G44" si="25">SUM(B42:F42)</f>
        <v>1445.5094843349871</v>
      </c>
      <c r="I42" s="69">
        <f>I35*I15</f>
        <v>293.94736279932039</v>
      </c>
      <c r="J42" s="70">
        <f>J35*J15</f>
        <v>298.83857369057978</v>
      </c>
      <c r="K42" s="70">
        <f t="shared" ref="K42:M42" si="26">K35*K15</f>
        <v>299.39149781321152</v>
      </c>
      <c r="L42" s="70">
        <f t="shared" si="26"/>
        <v>306.31847349676485</v>
      </c>
      <c r="M42" s="71">
        <f t="shared" si="26"/>
        <v>299.04094612215749</v>
      </c>
      <c r="N42" s="72">
        <f t="shared" ref="N42:N44" si="27">SUM(I42:M42)</f>
        <v>1497.5368539220342</v>
      </c>
    </row>
    <row r="43" spans="1:14" x14ac:dyDescent="0.3">
      <c r="A43" s="60" t="s">
        <v>66</v>
      </c>
      <c r="B43" s="69">
        <f>B36*B22</f>
        <v>220.48447667034634</v>
      </c>
      <c r="C43" s="70">
        <f t="shared" ref="C43:F43" si="28">C36*C22</f>
        <v>223.4477383064509</v>
      </c>
      <c r="D43" s="70">
        <f t="shared" si="28"/>
        <v>224.23129293778871</v>
      </c>
      <c r="E43" s="70">
        <f t="shared" si="28"/>
        <v>222.26738567274035</v>
      </c>
      <c r="F43" s="71">
        <f t="shared" si="28"/>
        <v>228.99651912413526</v>
      </c>
      <c r="G43" s="72">
        <f t="shared" si="25"/>
        <v>1119.4274127114616</v>
      </c>
      <c r="I43" s="69">
        <f>I36*I22</f>
        <v>221.88336003353558</v>
      </c>
      <c r="J43" s="70">
        <f t="shared" ref="J43:M43" si="29">J36*J22</f>
        <v>224.37578413219762</v>
      </c>
      <c r="K43" s="70">
        <f t="shared" si="29"/>
        <v>226.16826440953628</v>
      </c>
      <c r="L43" s="70">
        <f t="shared" si="29"/>
        <v>237.32942122787122</v>
      </c>
      <c r="M43" s="71">
        <f t="shared" si="29"/>
        <v>245.53403626885392</v>
      </c>
      <c r="N43" s="72">
        <f t="shared" si="27"/>
        <v>1155.2908660719945</v>
      </c>
    </row>
    <row r="44" spans="1:14" ht="14.5" thickBot="1" x14ac:dyDescent="0.35">
      <c r="A44" s="61" t="s">
        <v>67</v>
      </c>
      <c r="B44" s="73">
        <f t="shared" ref="B44:F44" si="30">B37*B29</f>
        <v>43.431006409503823</v>
      </c>
      <c r="C44" s="74">
        <f t="shared" si="30"/>
        <v>43.257505019480647</v>
      </c>
      <c r="D44" s="74">
        <f t="shared" si="30"/>
        <v>43.008473808197202</v>
      </c>
      <c r="E44" s="74">
        <f t="shared" si="30"/>
        <v>42.443970897305135</v>
      </c>
      <c r="F44" s="75">
        <f t="shared" si="30"/>
        <v>42.500898903283378</v>
      </c>
      <c r="G44" s="76">
        <f t="shared" si="25"/>
        <v>214.6418550377702</v>
      </c>
      <c r="I44" s="73">
        <f t="shared" ref="I44:M44" si="31">I37*I29</f>
        <v>39.181960902018197</v>
      </c>
      <c r="J44" s="74">
        <f t="shared" si="31"/>
        <v>38.990602981776398</v>
      </c>
      <c r="K44" s="74">
        <f t="shared" si="31"/>
        <v>38.767793973551086</v>
      </c>
      <c r="L44" s="74">
        <f t="shared" si="31"/>
        <v>38.277110227565302</v>
      </c>
      <c r="M44" s="75">
        <f t="shared" si="31"/>
        <v>38.284990633024677</v>
      </c>
      <c r="N44" s="76">
        <f t="shared" si="27"/>
        <v>193.50245871793567</v>
      </c>
    </row>
    <row r="45" spans="1:14" ht="14.5" thickBot="1" x14ac:dyDescent="0.35">
      <c r="A45" s="9" t="s">
        <v>70</v>
      </c>
      <c r="B45" s="127">
        <f>SUM(B41:B44)</f>
        <v>626.47999918298638</v>
      </c>
      <c r="C45" s="128">
        <f t="shared" ref="C45:G45" si="32">SUM(C41:C44)</f>
        <v>635.08678208169124</v>
      </c>
      <c r="D45" s="128">
        <f t="shared" si="32"/>
        <v>636.08941189458949</v>
      </c>
      <c r="E45" s="128">
        <f t="shared" si="32"/>
        <v>612.91386538163283</v>
      </c>
      <c r="F45" s="129">
        <f t="shared" si="32"/>
        <v>618.78975176719644</v>
      </c>
      <c r="G45" s="130">
        <f t="shared" si="32"/>
        <v>3129.3598103080967</v>
      </c>
      <c r="H45" s="131"/>
      <c r="I45" s="127">
        <f>SUM(I41:I44)</f>
        <v>616.2011445019931</v>
      </c>
      <c r="J45" s="128">
        <f t="shared" ref="J45:N45" si="33">SUM(J41:J44)</f>
        <v>624.19724651097704</v>
      </c>
      <c r="K45" s="128">
        <f t="shared" si="33"/>
        <v>627.6798194320221</v>
      </c>
      <c r="L45" s="128">
        <f t="shared" si="33"/>
        <v>649.3200959852046</v>
      </c>
      <c r="M45" s="129">
        <f t="shared" si="33"/>
        <v>656.85487828871135</v>
      </c>
      <c r="N45" s="130">
        <f t="shared" si="33"/>
        <v>3174.253184718908</v>
      </c>
    </row>
    <row r="46" spans="1:14" ht="14.5" thickBot="1" x14ac:dyDescent="0.35">
      <c r="B46" s="77"/>
      <c r="C46" s="77"/>
      <c r="D46" s="77"/>
      <c r="E46" s="77"/>
      <c r="F46" s="77"/>
      <c r="G46" s="77"/>
      <c r="I46" s="77"/>
      <c r="J46" s="77"/>
      <c r="K46" s="77"/>
      <c r="L46" s="77"/>
      <c r="M46" s="77"/>
      <c r="N46" s="77"/>
    </row>
    <row r="47" spans="1:14" ht="14.5" thickBot="1" x14ac:dyDescent="0.35">
      <c r="B47" s="7" t="s">
        <v>34</v>
      </c>
      <c r="C47" s="7" t="s">
        <v>35</v>
      </c>
      <c r="D47" s="7" t="s">
        <v>36</v>
      </c>
      <c r="E47" s="7" t="s">
        <v>37</v>
      </c>
      <c r="F47" s="8" t="s">
        <v>38</v>
      </c>
      <c r="G47" s="8" t="s">
        <v>63</v>
      </c>
      <c r="I47" s="7" t="s">
        <v>34</v>
      </c>
      <c r="J47" s="7" t="s">
        <v>35</v>
      </c>
      <c r="K47" s="7" t="s">
        <v>36</v>
      </c>
      <c r="L47" s="7" t="s">
        <v>37</v>
      </c>
      <c r="M47" s="8" t="s">
        <v>38</v>
      </c>
      <c r="N47" s="8" t="s">
        <v>63</v>
      </c>
    </row>
    <row r="48" spans="1:14" ht="14.5" thickBot="1" x14ac:dyDescent="0.35">
      <c r="A48" s="6" t="s">
        <v>71</v>
      </c>
      <c r="B48" s="62">
        <f>B45/B38</f>
        <v>0.62242240216328859</v>
      </c>
      <c r="C48" s="63">
        <f t="shared" ref="C48:G48" si="34">C45/C38</f>
        <v>0.6303081086749821</v>
      </c>
      <c r="D48" s="63">
        <f t="shared" si="34"/>
        <v>0.66600727012132055</v>
      </c>
      <c r="E48" s="63">
        <f t="shared" si="34"/>
        <v>0.56884134582360235</v>
      </c>
      <c r="F48" s="79">
        <f t="shared" si="34"/>
        <v>0.61331952703937753</v>
      </c>
      <c r="G48" s="64">
        <f t="shared" si="34"/>
        <v>0.61899173812012498</v>
      </c>
      <c r="I48" s="62">
        <f>I45/I38</f>
        <v>0.60408994743708311</v>
      </c>
      <c r="J48" s="63">
        <f t="shared" ref="J48:N48" si="35">J45/J38</f>
        <v>0.6050048787101584</v>
      </c>
      <c r="K48" s="63">
        <f t="shared" si="35"/>
        <v>0.62421563355023002</v>
      </c>
      <c r="L48" s="63">
        <f t="shared" si="35"/>
        <v>0.55022386879591501</v>
      </c>
      <c r="M48" s="79">
        <f t="shared" si="35"/>
        <v>0.60525160055883609</v>
      </c>
      <c r="N48" s="64">
        <f t="shared" si="35"/>
        <v>0.59636350004769023</v>
      </c>
    </row>
    <row r="49" x14ac:dyDescent="0.3"/>
    <row r="50" x14ac:dyDescent="0.3"/>
    <row r="5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sheetData>
  <mergeCells count="2">
    <mergeCell ref="B1:F1"/>
    <mergeCell ref="I1:M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78"/>
  <sheetViews>
    <sheetView zoomScale="90" zoomScaleNormal="90" workbookViewId="0"/>
  </sheetViews>
  <sheetFormatPr defaultRowHeight="14" x14ac:dyDescent="0.3"/>
  <cols>
    <col min="1" max="1" width="83.83203125" bestFit="1" customWidth="1"/>
    <col min="2" max="2" width="13.5" style="124" bestFit="1" customWidth="1"/>
    <col min="3" max="3" width="12.08203125" customWidth="1"/>
    <col min="8" max="8" width="13.5" style="124" bestFit="1" customWidth="1"/>
    <col min="12" max="12" width="8.58203125" customWidth="1"/>
  </cols>
  <sheetData>
    <row r="1" spans="1:13" s="1" customFormat="1" ht="20.5" thickBot="1" x14ac:dyDescent="0.35">
      <c r="A1" s="3" t="s">
        <v>186</v>
      </c>
      <c r="B1" s="133" t="s">
        <v>216</v>
      </c>
      <c r="C1" s="133"/>
      <c r="D1" s="133"/>
      <c r="E1" s="133"/>
      <c r="F1" s="133"/>
      <c r="G1" s="134"/>
      <c r="H1" s="133" t="s">
        <v>32</v>
      </c>
      <c r="I1" s="133"/>
      <c r="J1" s="133"/>
      <c r="K1" s="133"/>
      <c r="L1" s="133"/>
      <c r="M1" s="134"/>
    </row>
    <row r="2" spans="1:13" ht="14.5" thickBot="1" x14ac:dyDescent="0.35">
      <c r="A2" s="109" t="s">
        <v>187</v>
      </c>
      <c r="B2" s="110"/>
      <c r="C2" s="111" t="s">
        <v>34</v>
      </c>
      <c r="D2" s="111" t="s">
        <v>35</v>
      </c>
      <c r="E2" s="111" t="s">
        <v>36</v>
      </c>
      <c r="F2" s="111" t="s">
        <v>37</v>
      </c>
      <c r="G2" s="112" t="s">
        <v>38</v>
      </c>
      <c r="H2" s="110"/>
      <c r="I2" s="111" t="s">
        <v>34</v>
      </c>
      <c r="J2" s="111" t="s">
        <v>35</v>
      </c>
      <c r="K2" s="111" t="s">
        <v>36</v>
      </c>
      <c r="L2" s="111" t="s">
        <v>37</v>
      </c>
      <c r="M2" s="112" t="s">
        <v>38</v>
      </c>
    </row>
    <row r="3" spans="1:13" s="115" customFormat="1" ht="10.5" customHeight="1" x14ac:dyDescent="0.3">
      <c r="A3" s="113"/>
      <c r="B3" s="113"/>
      <c r="C3" s="114"/>
      <c r="D3" s="114"/>
      <c r="E3" s="114"/>
      <c r="F3" s="114"/>
      <c r="G3" s="114"/>
      <c r="H3" s="113"/>
      <c r="I3" s="114"/>
      <c r="J3" s="114"/>
      <c r="K3" s="114"/>
      <c r="L3" s="114"/>
      <c r="M3" s="114"/>
    </row>
    <row r="4" spans="1:13" ht="20.5" thickBot="1" x14ac:dyDescent="0.35">
      <c r="A4" s="3" t="s">
        <v>188</v>
      </c>
      <c r="B4" s="11"/>
      <c r="C4" s="4"/>
      <c r="D4" s="4"/>
      <c r="E4" s="4"/>
      <c r="F4" s="4"/>
      <c r="G4" s="4"/>
      <c r="H4" s="11"/>
      <c r="I4" s="4"/>
      <c r="J4" s="4"/>
      <c r="K4" s="4"/>
      <c r="L4" s="4"/>
      <c r="M4" s="4"/>
    </row>
    <row r="5" spans="1:13" ht="14.5" thickBot="1" x14ac:dyDescent="0.35">
      <c r="A5" s="116" t="s">
        <v>189</v>
      </c>
      <c r="B5" s="11"/>
      <c r="C5" s="4"/>
      <c r="D5" s="4"/>
      <c r="E5" s="4"/>
      <c r="F5" s="4"/>
      <c r="G5" s="4"/>
      <c r="H5" s="11"/>
      <c r="I5" s="4"/>
      <c r="J5" s="4"/>
      <c r="K5" s="4"/>
      <c r="L5" s="4"/>
      <c r="M5" s="4"/>
    </row>
    <row r="6" spans="1:13" ht="14.5" thickBot="1" x14ac:dyDescent="0.35">
      <c r="A6" s="117" t="s">
        <v>190</v>
      </c>
      <c r="B6" s="118"/>
      <c r="C6" s="119">
        <v>3.1344946225885996E-2</v>
      </c>
      <c r="D6" s="119">
        <v>3.1883005399591727E-2</v>
      </c>
      <c r="E6" s="119">
        <v>3.2234594766243248E-2</v>
      </c>
      <c r="F6" s="119">
        <v>3.3050894302371278E-2</v>
      </c>
      <c r="G6" s="119">
        <v>3.3135856304702088E-2</v>
      </c>
      <c r="H6" s="118"/>
      <c r="I6" s="119">
        <v>3.1344946225885996E-2</v>
      </c>
      <c r="J6" s="119">
        <v>3.1883005399591727E-2</v>
      </c>
      <c r="K6" s="119">
        <v>3.2234594766243248E-2</v>
      </c>
      <c r="L6" s="119">
        <v>3.3050894302371278E-2</v>
      </c>
      <c r="M6" s="119">
        <v>3.3135856304702088E-2</v>
      </c>
    </row>
    <row r="7" spans="1:13" ht="14.5" thickBot="1" x14ac:dyDescent="0.35">
      <c r="A7" s="117" t="s">
        <v>191</v>
      </c>
      <c r="B7" s="118"/>
      <c r="C7" s="119">
        <v>0.01</v>
      </c>
      <c r="D7" s="119">
        <v>0.01</v>
      </c>
      <c r="E7" s="119">
        <v>0.01</v>
      </c>
      <c r="F7" s="119">
        <v>0.01</v>
      </c>
      <c r="G7" s="119">
        <v>0.01</v>
      </c>
      <c r="H7" s="118"/>
      <c r="I7" s="119">
        <v>0.01</v>
      </c>
      <c r="J7" s="119">
        <v>0.01</v>
      </c>
      <c r="K7" s="119">
        <v>0.01</v>
      </c>
      <c r="L7" s="119">
        <v>0.01</v>
      </c>
      <c r="M7" s="119">
        <v>0.01</v>
      </c>
    </row>
    <row r="8" spans="1:13" x14ac:dyDescent="0.3">
      <c r="A8" s="117" t="s">
        <v>192</v>
      </c>
      <c r="B8" s="118"/>
      <c r="C8" s="119">
        <v>0</v>
      </c>
      <c r="D8" s="119">
        <v>0</v>
      </c>
      <c r="E8" s="119">
        <v>0</v>
      </c>
      <c r="F8" s="119">
        <v>0</v>
      </c>
      <c r="G8" s="119">
        <v>0</v>
      </c>
      <c r="H8" s="118"/>
      <c r="I8" s="119">
        <v>0</v>
      </c>
      <c r="J8" s="119">
        <v>0</v>
      </c>
      <c r="K8" s="119">
        <v>0</v>
      </c>
      <c r="L8" s="119">
        <v>0</v>
      </c>
      <c r="M8" s="119">
        <v>0</v>
      </c>
    </row>
    <row r="9" spans="1:13" ht="14.5" thickBot="1" x14ac:dyDescent="0.35">
      <c r="A9" s="117" t="s">
        <v>193</v>
      </c>
      <c r="B9" s="118"/>
      <c r="C9" s="120">
        <f>SUM(C6:C8)</f>
        <v>4.1344946225885998E-2</v>
      </c>
      <c r="D9" s="120">
        <f>SUM(D6:D8)</f>
        <v>4.1883005399591729E-2</v>
      </c>
      <c r="E9" s="120">
        <f>SUM(E6:E8)</f>
        <v>4.223459476624325E-2</v>
      </c>
      <c r="F9" s="120">
        <f t="shared" ref="F9:G9" si="0">SUM(F6:F8)</f>
        <v>4.305089430237128E-2</v>
      </c>
      <c r="G9" s="120">
        <f t="shared" si="0"/>
        <v>4.313585630470209E-2</v>
      </c>
      <c r="H9" s="118"/>
      <c r="I9" s="120">
        <f>SUM(I6:I8)</f>
        <v>4.1344946225885998E-2</v>
      </c>
      <c r="J9" s="120">
        <f>SUM(J6:J8)</f>
        <v>4.1883005399591729E-2</v>
      </c>
      <c r="K9" s="120">
        <f>SUM(K6:K8)</f>
        <v>4.223459476624325E-2</v>
      </c>
      <c r="L9" s="120">
        <f t="shared" ref="L9" si="1">SUM(L6:L8)</f>
        <v>4.305089430237128E-2</v>
      </c>
      <c r="M9" s="120">
        <f t="shared" ref="M9" si="2">SUM(M6:M8)</f>
        <v>4.313585630470209E-2</v>
      </c>
    </row>
    <row r="10" spans="1:13" ht="14.5" thickBot="1" x14ac:dyDescent="0.35">
      <c r="A10" s="121" t="s">
        <v>194</v>
      </c>
      <c r="B10" s="122" t="s">
        <v>217</v>
      </c>
      <c r="C10" s="123"/>
      <c r="D10" s="123"/>
      <c r="E10" s="123"/>
      <c r="F10" s="123"/>
      <c r="G10" s="123"/>
      <c r="H10" s="122" t="s">
        <v>217</v>
      </c>
      <c r="I10" s="123"/>
      <c r="J10" s="123"/>
      <c r="K10" s="123"/>
      <c r="L10" s="123"/>
      <c r="M10" s="123"/>
    </row>
    <row r="11" spans="1:13" ht="14.5" thickBot="1" x14ac:dyDescent="0.35">
      <c r="A11" s="32"/>
      <c r="B11" s="11"/>
      <c r="C11" s="123"/>
      <c r="D11" s="123"/>
      <c r="E11" s="123"/>
      <c r="F11" s="123"/>
      <c r="G11" s="123"/>
      <c r="H11" s="11"/>
      <c r="I11" s="123"/>
      <c r="J11" s="123"/>
      <c r="K11" s="123"/>
      <c r="L11" s="123"/>
      <c r="M11" s="123"/>
    </row>
    <row r="12" spans="1:13" ht="14.5" thickBot="1" x14ac:dyDescent="0.35">
      <c r="A12" s="116" t="s">
        <v>195</v>
      </c>
      <c r="B12" s="11"/>
      <c r="C12" s="123"/>
      <c r="D12" s="123"/>
      <c r="E12" s="123"/>
      <c r="F12" s="123"/>
      <c r="G12" s="123"/>
      <c r="H12" s="11"/>
      <c r="I12" s="123"/>
      <c r="J12" s="123"/>
      <c r="K12" s="123"/>
      <c r="L12" s="123"/>
      <c r="M12" s="123"/>
    </row>
    <row r="13" spans="1:13" ht="14.5" thickBot="1" x14ac:dyDescent="0.35">
      <c r="A13" s="117" t="s">
        <v>190</v>
      </c>
      <c r="B13" s="118"/>
      <c r="C13" s="119">
        <v>3.1344946225885996E-2</v>
      </c>
      <c r="D13" s="119">
        <v>3.1883005399591727E-2</v>
      </c>
      <c r="E13" s="119">
        <v>3.2234594766243248E-2</v>
      </c>
      <c r="F13" s="119">
        <v>3.3050894302371278E-2</v>
      </c>
      <c r="G13" s="119">
        <v>3.3135856304702088E-2</v>
      </c>
      <c r="H13" s="118"/>
      <c r="I13" s="119">
        <v>3.1344946225885996E-2</v>
      </c>
      <c r="J13" s="119">
        <v>3.1883005399591727E-2</v>
      </c>
      <c r="K13" s="119">
        <v>3.2234594766243248E-2</v>
      </c>
      <c r="L13" s="119">
        <v>3.3050894302371278E-2</v>
      </c>
      <c r="M13" s="119">
        <v>3.3135856304702088E-2</v>
      </c>
    </row>
    <row r="14" spans="1:13" ht="14.5" thickBot="1" x14ac:dyDescent="0.35">
      <c r="A14" s="117" t="s">
        <v>191</v>
      </c>
      <c r="B14" s="118"/>
      <c r="C14" s="119">
        <v>0.01</v>
      </c>
      <c r="D14" s="119">
        <v>0.01</v>
      </c>
      <c r="E14" s="119">
        <v>0.01</v>
      </c>
      <c r="F14" s="119">
        <v>0.01</v>
      </c>
      <c r="G14" s="119">
        <v>0.01</v>
      </c>
      <c r="H14" s="118"/>
      <c r="I14" s="119">
        <v>0.01</v>
      </c>
      <c r="J14" s="119">
        <v>0.01</v>
      </c>
      <c r="K14" s="119">
        <v>0.01</v>
      </c>
      <c r="L14" s="119">
        <v>0.01</v>
      </c>
      <c r="M14" s="119">
        <v>0.01</v>
      </c>
    </row>
    <row r="15" spans="1:13" x14ac:dyDescent="0.3">
      <c r="A15" s="117" t="s">
        <v>196</v>
      </c>
      <c r="B15" s="118"/>
      <c r="C15" s="119">
        <v>0</v>
      </c>
      <c r="D15" s="119">
        <v>0</v>
      </c>
      <c r="E15" s="119">
        <v>0</v>
      </c>
      <c r="F15" s="119">
        <v>0</v>
      </c>
      <c r="G15" s="119">
        <v>0</v>
      </c>
      <c r="H15" s="118"/>
      <c r="I15" s="119">
        <v>0</v>
      </c>
      <c r="J15" s="119">
        <v>0</v>
      </c>
      <c r="K15" s="119">
        <v>0</v>
      </c>
      <c r="L15" s="119">
        <v>0</v>
      </c>
      <c r="M15" s="119">
        <v>0</v>
      </c>
    </row>
    <row r="16" spans="1:13" ht="14.5" thickBot="1" x14ac:dyDescent="0.35">
      <c r="A16" s="117" t="s">
        <v>197</v>
      </c>
      <c r="B16" s="118"/>
      <c r="C16" s="120">
        <f>SUM(C13:C15)</f>
        <v>4.1344946225885998E-2</v>
      </c>
      <c r="D16" s="120">
        <f>SUM(D13:D15)</f>
        <v>4.1883005399591729E-2</v>
      </c>
      <c r="E16" s="120">
        <f>SUM(E13:E15)</f>
        <v>4.223459476624325E-2</v>
      </c>
      <c r="F16" s="120">
        <f t="shared" ref="F16" si="3">SUM(F13:F15)</f>
        <v>4.305089430237128E-2</v>
      </c>
      <c r="G16" s="120">
        <f t="shared" ref="G16" si="4">SUM(G13:G15)</f>
        <v>4.313585630470209E-2</v>
      </c>
      <c r="H16" s="118"/>
      <c r="I16" s="120">
        <f>SUM(I13:I15)</f>
        <v>4.1344946225885998E-2</v>
      </c>
      <c r="J16" s="120">
        <f>SUM(J13:J15)</f>
        <v>4.1883005399591729E-2</v>
      </c>
      <c r="K16" s="120">
        <f>SUM(K13:K15)</f>
        <v>4.223459476624325E-2</v>
      </c>
      <c r="L16" s="120">
        <f t="shared" ref="L16" si="5">SUM(L13:L15)</f>
        <v>4.305089430237128E-2</v>
      </c>
      <c r="M16" s="120">
        <f t="shared" ref="M16" si="6">SUM(M13:M15)</f>
        <v>4.313585630470209E-2</v>
      </c>
    </row>
    <row r="17" spans="1:13" ht="14.5" thickBot="1" x14ac:dyDescent="0.35">
      <c r="A17" s="121" t="s">
        <v>198</v>
      </c>
      <c r="B17" s="122" t="s">
        <v>217</v>
      </c>
      <c r="C17" s="123"/>
      <c r="D17" s="123"/>
      <c r="E17" s="123"/>
      <c r="F17" s="123"/>
      <c r="G17" s="123"/>
      <c r="H17" s="122" t="s">
        <v>217</v>
      </c>
      <c r="I17" s="123"/>
      <c r="J17" s="123"/>
      <c r="K17" s="123"/>
      <c r="L17" s="123"/>
      <c r="M17" s="123"/>
    </row>
    <row r="18" spans="1:13" ht="14.5" thickBot="1" x14ac:dyDescent="0.35">
      <c r="A18" s="32"/>
      <c r="B18" s="11"/>
      <c r="C18" s="123"/>
      <c r="D18" s="123"/>
      <c r="E18" s="123"/>
      <c r="F18" s="123"/>
      <c r="G18" s="123"/>
      <c r="H18" s="11"/>
      <c r="I18" s="123"/>
      <c r="J18" s="123"/>
      <c r="K18" s="123"/>
      <c r="L18" s="123"/>
      <c r="M18" s="123"/>
    </row>
    <row r="19" spans="1:13" ht="14.5" thickBot="1" x14ac:dyDescent="0.35">
      <c r="A19" s="116" t="s">
        <v>199</v>
      </c>
      <c r="B19" s="11"/>
      <c r="C19" s="123"/>
      <c r="D19" s="123"/>
      <c r="E19" s="123"/>
      <c r="F19" s="123"/>
      <c r="G19" s="123"/>
      <c r="H19" s="11"/>
      <c r="I19" s="123"/>
      <c r="J19" s="123"/>
      <c r="K19" s="123"/>
      <c r="L19" s="123"/>
      <c r="M19" s="123"/>
    </row>
    <row r="20" spans="1:13" ht="14.5" thickBot="1" x14ac:dyDescent="0.35">
      <c r="A20" s="117" t="s">
        <v>200</v>
      </c>
      <c r="B20" s="118"/>
      <c r="C20" s="119">
        <v>3.1344946225885996E-2</v>
      </c>
      <c r="D20" s="119">
        <v>3.1883005399591727E-2</v>
      </c>
      <c r="E20" s="119">
        <v>3.2234594766243248E-2</v>
      </c>
      <c r="F20" s="119">
        <v>3.3050894302371278E-2</v>
      </c>
      <c r="G20" s="119">
        <v>3.3135856304702088E-2</v>
      </c>
      <c r="H20" s="118"/>
      <c r="I20" s="119">
        <v>3.1344946225885996E-2</v>
      </c>
      <c r="J20" s="119">
        <v>3.1883005399591727E-2</v>
      </c>
      <c r="K20" s="119">
        <v>3.2234594766243248E-2</v>
      </c>
      <c r="L20" s="119">
        <v>3.3050894302371278E-2</v>
      </c>
      <c r="M20" s="119">
        <v>3.3135856304702088E-2</v>
      </c>
    </row>
    <row r="21" spans="1:13" ht="14.5" thickBot="1" x14ac:dyDescent="0.35">
      <c r="A21" s="117" t="s">
        <v>201</v>
      </c>
      <c r="B21" s="118"/>
      <c r="C21" s="119">
        <v>0.01</v>
      </c>
      <c r="D21" s="119">
        <v>0.01</v>
      </c>
      <c r="E21" s="119">
        <v>0.01</v>
      </c>
      <c r="F21" s="119">
        <v>0.01</v>
      </c>
      <c r="G21" s="119">
        <v>0.01</v>
      </c>
      <c r="H21" s="118"/>
      <c r="I21" s="119">
        <v>0.01</v>
      </c>
      <c r="J21" s="119">
        <v>0.01</v>
      </c>
      <c r="K21" s="119">
        <v>0.01</v>
      </c>
      <c r="L21" s="119">
        <v>0.01</v>
      </c>
      <c r="M21" s="119">
        <v>0.01</v>
      </c>
    </row>
    <row r="22" spans="1:13" x14ac:dyDescent="0.3">
      <c r="A22" s="117" t="s">
        <v>202</v>
      </c>
      <c r="B22" s="118"/>
      <c r="C22" s="119">
        <v>0</v>
      </c>
      <c r="D22" s="119">
        <v>0</v>
      </c>
      <c r="E22" s="119">
        <v>0</v>
      </c>
      <c r="F22" s="119">
        <v>0</v>
      </c>
      <c r="G22" s="119">
        <v>0</v>
      </c>
      <c r="H22" s="118"/>
      <c r="I22" s="119">
        <v>0</v>
      </c>
      <c r="J22" s="119">
        <v>0</v>
      </c>
      <c r="K22" s="119">
        <v>0</v>
      </c>
      <c r="L22" s="119">
        <v>0</v>
      </c>
      <c r="M22" s="119">
        <v>0</v>
      </c>
    </row>
    <row r="23" spans="1:13" ht="14.5" thickBot="1" x14ac:dyDescent="0.35">
      <c r="A23" s="117" t="s">
        <v>203</v>
      </c>
      <c r="B23" s="118"/>
      <c r="C23" s="120">
        <f>SUM(C20:C22)</f>
        <v>4.1344946225885998E-2</v>
      </c>
      <c r="D23" s="120">
        <f>SUM(D20:D22)</f>
        <v>4.1883005399591729E-2</v>
      </c>
      <c r="E23" s="120">
        <f>SUM(E20:E22)</f>
        <v>4.223459476624325E-2</v>
      </c>
      <c r="F23" s="120">
        <f t="shared" ref="F23" si="7">SUM(F20:F22)</f>
        <v>4.305089430237128E-2</v>
      </c>
      <c r="G23" s="120">
        <f t="shared" ref="G23" si="8">SUM(G20:G22)</f>
        <v>4.313585630470209E-2</v>
      </c>
      <c r="H23" s="118"/>
      <c r="I23" s="120">
        <f>SUM(I20:I22)</f>
        <v>4.1344946225885998E-2</v>
      </c>
      <c r="J23" s="120">
        <f>SUM(J20:J22)</f>
        <v>4.1883005399591729E-2</v>
      </c>
      <c r="K23" s="120">
        <f>SUM(K20:K22)</f>
        <v>4.223459476624325E-2</v>
      </c>
      <c r="L23" s="120">
        <f t="shared" ref="L23" si="9">SUM(L20:L22)</f>
        <v>4.305089430237128E-2</v>
      </c>
      <c r="M23" s="120">
        <f t="shared" ref="M23" si="10">SUM(M20:M22)</f>
        <v>4.313585630470209E-2</v>
      </c>
    </row>
    <row r="24" spans="1:13" ht="14.5" thickBot="1" x14ac:dyDescent="0.35">
      <c r="A24" s="121" t="s">
        <v>204</v>
      </c>
      <c r="B24" s="122" t="s">
        <v>217</v>
      </c>
      <c r="C24" s="123"/>
      <c r="D24" s="123"/>
      <c r="E24" s="123"/>
      <c r="F24" s="123"/>
      <c r="G24" s="123"/>
      <c r="H24" s="122" t="s">
        <v>217</v>
      </c>
      <c r="I24" s="123"/>
      <c r="J24" s="123"/>
      <c r="K24" s="123"/>
      <c r="L24" s="123"/>
      <c r="M24" s="123"/>
    </row>
    <row r="26" spans="1:13" ht="20.5" thickBot="1" x14ac:dyDescent="0.35">
      <c r="A26" s="3" t="s">
        <v>205</v>
      </c>
      <c r="B26" s="11"/>
      <c r="C26" s="4"/>
      <c r="D26" s="4"/>
      <c r="E26" s="4"/>
      <c r="F26" s="4"/>
      <c r="G26" s="4"/>
      <c r="H26" s="11"/>
      <c r="I26" s="4"/>
      <c r="J26" s="4"/>
      <c r="K26" s="4"/>
      <c r="L26" s="4"/>
      <c r="M26" s="4"/>
    </row>
    <row r="27" spans="1:13" ht="14.5" thickBot="1" x14ac:dyDescent="0.35">
      <c r="A27" s="116" t="s">
        <v>189</v>
      </c>
      <c r="B27" s="11"/>
      <c r="C27" s="4"/>
      <c r="D27" s="4"/>
      <c r="E27" s="4"/>
      <c r="F27" s="4"/>
      <c r="G27" s="4"/>
      <c r="H27" s="11"/>
      <c r="I27" s="4"/>
      <c r="J27" s="4"/>
      <c r="K27" s="4"/>
      <c r="L27" s="4"/>
      <c r="M27" s="4"/>
    </row>
    <row r="28" spans="1:13" ht="14.5" thickBot="1" x14ac:dyDescent="0.35">
      <c r="A28" s="117" t="s">
        <v>206</v>
      </c>
      <c r="B28" s="118"/>
      <c r="C28" s="119">
        <v>4.8565375054682093E-2</v>
      </c>
      <c r="D28" s="119">
        <v>4.9097123163052488E-2</v>
      </c>
      <c r="E28" s="119">
        <v>4.9538375038752275E-2</v>
      </c>
      <c r="F28" s="119">
        <v>5.1381742179355608E-2</v>
      </c>
      <c r="G28" s="119">
        <v>5.280938267333931E-2</v>
      </c>
      <c r="H28" s="118"/>
      <c r="I28" s="119">
        <v>4.8565375054682093E-2</v>
      </c>
      <c r="J28" s="119">
        <v>4.9097123163052488E-2</v>
      </c>
      <c r="K28" s="119">
        <v>4.9538375038752275E-2</v>
      </c>
      <c r="L28" s="119">
        <v>5.1381742179355608E-2</v>
      </c>
      <c r="M28" s="119">
        <v>5.280938267333931E-2</v>
      </c>
    </row>
    <row r="29" spans="1:13" ht="14.5" thickBot="1" x14ac:dyDescent="0.35">
      <c r="A29" s="117" t="s">
        <v>207</v>
      </c>
      <c r="B29" s="118"/>
      <c r="C29" s="119">
        <v>0.01</v>
      </c>
      <c r="D29" s="119">
        <v>0.01</v>
      </c>
      <c r="E29" s="119">
        <v>0.01</v>
      </c>
      <c r="F29" s="119">
        <v>0.01</v>
      </c>
      <c r="G29" s="119">
        <v>0.01</v>
      </c>
      <c r="H29" s="118"/>
      <c r="I29" s="119">
        <v>0.01</v>
      </c>
      <c r="J29" s="119">
        <v>0.01</v>
      </c>
      <c r="K29" s="119">
        <v>0.01</v>
      </c>
      <c r="L29" s="119">
        <v>0.01</v>
      </c>
      <c r="M29" s="119">
        <v>0.01</v>
      </c>
    </row>
    <row r="30" spans="1:13" x14ac:dyDescent="0.3">
      <c r="A30" s="117" t="s">
        <v>208</v>
      </c>
      <c r="B30" s="118"/>
      <c r="C30" s="119">
        <v>0</v>
      </c>
      <c r="D30" s="119">
        <v>0</v>
      </c>
      <c r="E30" s="119">
        <v>0</v>
      </c>
      <c r="F30" s="119">
        <v>0</v>
      </c>
      <c r="G30" s="119">
        <v>0</v>
      </c>
      <c r="H30" s="118"/>
      <c r="I30" s="119">
        <v>0</v>
      </c>
      <c r="J30" s="119">
        <v>0</v>
      </c>
      <c r="K30" s="119">
        <v>0</v>
      </c>
      <c r="L30" s="119">
        <v>0</v>
      </c>
      <c r="M30" s="119">
        <v>0</v>
      </c>
    </row>
    <row r="31" spans="1:13" ht="14.5" thickBot="1" x14ac:dyDescent="0.35">
      <c r="A31" s="117" t="s">
        <v>209</v>
      </c>
      <c r="B31" s="118"/>
      <c r="C31" s="120">
        <f>SUM(C28:C30)</f>
        <v>5.8565375054682095E-2</v>
      </c>
      <c r="D31" s="120">
        <f>SUM(D28:D30)</f>
        <v>5.909712316305249E-2</v>
      </c>
      <c r="E31" s="120">
        <f>SUM(E28:E30)</f>
        <v>5.9538375038752277E-2</v>
      </c>
      <c r="F31" s="120">
        <f t="shared" ref="F31" si="11">SUM(F28:F30)</f>
        <v>6.138174217935561E-2</v>
      </c>
      <c r="G31" s="120">
        <f t="shared" ref="G31" si="12">SUM(G28:G30)</f>
        <v>6.2809382673339312E-2</v>
      </c>
      <c r="H31" s="118"/>
      <c r="I31" s="120">
        <f>SUM(I28:I30)</f>
        <v>5.8565375054682095E-2</v>
      </c>
      <c r="J31" s="120">
        <f>SUM(J28:J30)</f>
        <v>5.909712316305249E-2</v>
      </c>
      <c r="K31" s="120">
        <f>SUM(K28:K30)</f>
        <v>5.9538375038752277E-2</v>
      </c>
      <c r="L31" s="120">
        <f t="shared" ref="L31" si="13">SUM(L28:L30)</f>
        <v>6.138174217935561E-2</v>
      </c>
      <c r="M31" s="120">
        <f t="shared" ref="M31" si="14">SUM(M28:M30)</f>
        <v>6.2809382673339312E-2</v>
      </c>
    </row>
    <row r="32" spans="1:13" ht="14.5" thickBot="1" x14ac:dyDescent="0.35">
      <c r="A32" s="121" t="s">
        <v>210</v>
      </c>
      <c r="B32" s="122" t="s">
        <v>217</v>
      </c>
      <c r="C32" s="123"/>
      <c r="D32" s="123"/>
      <c r="E32" s="123"/>
      <c r="F32" s="123"/>
      <c r="G32" s="123"/>
      <c r="H32" s="122" t="s">
        <v>217</v>
      </c>
      <c r="I32" s="123"/>
      <c r="J32" s="123"/>
      <c r="K32" s="123"/>
      <c r="L32" s="123"/>
      <c r="M32" s="123"/>
    </row>
    <row r="33" spans="1:13" ht="14.5" thickBot="1" x14ac:dyDescent="0.35">
      <c r="A33" s="32"/>
      <c r="B33" s="11"/>
      <c r="C33" s="123"/>
      <c r="D33" s="123"/>
      <c r="E33" s="123"/>
      <c r="F33" s="123"/>
      <c r="G33" s="123"/>
      <c r="H33" s="11"/>
      <c r="I33" s="123"/>
      <c r="J33" s="123"/>
      <c r="K33" s="123"/>
      <c r="L33" s="123"/>
      <c r="M33" s="123"/>
    </row>
    <row r="34" spans="1:13" ht="14.5" thickBot="1" x14ac:dyDescent="0.35">
      <c r="A34" s="116" t="s">
        <v>195</v>
      </c>
      <c r="B34" s="11"/>
      <c r="C34" s="123"/>
      <c r="D34" s="123"/>
      <c r="E34" s="123"/>
      <c r="F34" s="123"/>
      <c r="G34" s="123"/>
      <c r="H34" s="11"/>
      <c r="I34" s="123"/>
      <c r="J34" s="123"/>
      <c r="K34" s="123"/>
      <c r="L34" s="123"/>
      <c r="M34" s="123"/>
    </row>
    <row r="35" spans="1:13" ht="14.5" thickBot="1" x14ac:dyDescent="0.35">
      <c r="A35" s="117" t="s">
        <v>206</v>
      </c>
      <c r="B35" s="118"/>
      <c r="C35" s="119">
        <v>4.8565375054682093E-2</v>
      </c>
      <c r="D35" s="119">
        <v>4.9097123163052488E-2</v>
      </c>
      <c r="E35" s="119">
        <v>4.9538375038752275E-2</v>
      </c>
      <c r="F35" s="119">
        <v>5.1381742179355608E-2</v>
      </c>
      <c r="G35" s="119">
        <v>5.280938267333931E-2</v>
      </c>
      <c r="H35" s="118"/>
      <c r="I35" s="119">
        <v>4.8565375054682093E-2</v>
      </c>
      <c r="J35" s="119">
        <v>4.9097123163052488E-2</v>
      </c>
      <c r="K35" s="119">
        <v>4.9538375038752275E-2</v>
      </c>
      <c r="L35" s="119">
        <v>5.1381742179355608E-2</v>
      </c>
      <c r="M35" s="119">
        <v>5.280938267333931E-2</v>
      </c>
    </row>
    <row r="36" spans="1:13" ht="14.5" thickBot="1" x14ac:dyDescent="0.35">
      <c r="A36" s="117" t="s">
        <v>207</v>
      </c>
      <c r="B36" s="118"/>
      <c r="C36" s="119">
        <v>0.01</v>
      </c>
      <c r="D36" s="119">
        <v>0.01</v>
      </c>
      <c r="E36" s="119">
        <v>0.01</v>
      </c>
      <c r="F36" s="119">
        <v>0.01</v>
      </c>
      <c r="G36" s="119">
        <v>0.01</v>
      </c>
      <c r="H36" s="118"/>
      <c r="I36" s="119">
        <v>0.01</v>
      </c>
      <c r="J36" s="119">
        <v>0.01</v>
      </c>
      <c r="K36" s="119">
        <v>0.01</v>
      </c>
      <c r="L36" s="119">
        <v>0.01</v>
      </c>
      <c r="M36" s="119">
        <v>0.01</v>
      </c>
    </row>
    <row r="37" spans="1:13" x14ac:dyDescent="0.3">
      <c r="A37" s="117" t="s">
        <v>211</v>
      </c>
      <c r="B37" s="118"/>
      <c r="C37" s="119">
        <v>0</v>
      </c>
      <c r="D37" s="119">
        <v>0</v>
      </c>
      <c r="E37" s="119">
        <v>0</v>
      </c>
      <c r="F37" s="119">
        <v>0</v>
      </c>
      <c r="G37" s="119">
        <v>0</v>
      </c>
      <c r="H37" s="118"/>
      <c r="I37" s="119">
        <v>0</v>
      </c>
      <c r="J37" s="119">
        <v>0</v>
      </c>
      <c r="K37" s="119">
        <v>0</v>
      </c>
      <c r="L37" s="119">
        <v>0</v>
      </c>
      <c r="M37" s="119">
        <v>0</v>
      </c>
    </row>
    <row r="38" spans="1:13" ht="14.5" thickBot="1" x14ac:dyDescent="0.35">
      <c r="A38" s="117" t="s">
        <v>212</v>
      </c>
      <c r="B38" s="118"/>
      <c r="C38" s="120">
        <f>SUM(C35:C37)</f>
        <v>5.8565375054682095E-2</v>
      </c>
      <c r="D38" s="120">
        <f>SUM(D35:D37)</f>
        <v>5.909712316305249E-2</v>
      </c>
      <c r="E38" s="120">
        <f>SUM(E35:E37)</f>
        <v>5.9538375038752277E-2</v>
      </c>
      <c r="F38" s="120">
        <f t="shared" ref="F38" si="15">SUM(F35:F37)</f>
        <v>6.138174217935561E-2</v>
      </c>
      <c r="G38" s="120">
        <f t="shared" ref="G38" si="16">SUM(G35:G37)</f>
        <v>6.2809382673339312E-2</v>
      </c>
      <c r="H38" s="118"/>
      <c r="I38" s="120">
        <f>SUM(I35:I37)</f>
        <v>5.8565375054682095E-2</v>
      </c>
      <c r="J38" s="120">
        <f>SUM(J35:J37)</f>
        <v>5.909712316305249E-2</v>
      </c>
      <c r="K38" s="120">
        <f>SUM(K35:K37)</f>
        <v>5.9538375038752277E-2</v>
      </c>
      <c r="L38" s="120">
        <f t="shared" ref="L38" si="17">SUM(L35:L37)</f>
        <v>6.138174217935561E-2</v>
      </c>
      <c r="M38" s="120">
        <f t="shared" ref="M38" si="18">SUM(M35:M37)</f>
        <v>6.2809382673339312E-2</v>
      </c>
    </row>
    <row r="39" spans="1:13" ht="14.5" thickBot="1" x14ac:dyDescent="0.35">
      <c r="A39" s="121" t="s">
        <v>213</v>
      </c>
      <c r="B39" s="122" t="s">
        <v>217</v>
      </c>
      <c r="C39" s="123"/>
      <c r="D39" s="123"/>
      <c r="E39" s="123"/>
      <c r="F39" s="123"/>
      <c r="G39" s="123"/>
      <c r="H39" s="122" t="s">
        <v>217</v>
      </c>
      <c r="I39" s="123"/>
      <c r="J39" s="123"/>
      <c r="K39" s="123"/>
      <c r="L39" s="123"/>
      <c r="M39" s="123"/>
    </row>
    <row r="40" spans="1:13" x14ac:dyDescent="0.3">
      <c r="A40" s="32"/>
      <c r="B40" s="11"/>
      <c r="C40" s="123"/>
      <c r="D40" s="123"/>
      <c r="E40" s="123"/>
      <c r="F40" s="123"/>
      <c r="G40" s="123"/>
      <c r="H40" s="11"/>
      <c r="I40" s="123"/>
      <c r="J40" s="123"/>
      <c r="K40" s="123"/>
      <c r="L40" s="123"/>
      <c r="M40" s="123"/>
    </row>
    <row r="42" spans="1:13" ht="20.5" thickBot="1" x14ac:dyDescent="0.35">
      <c r="A42" s="3" t="s">
        <v>214</v>
      </c>
      <c r="B42" s="11"/>
      <c r="C42" s="4"/>
      <c r="D42" s="4"/>
      <c r="E42" s="4"/>
      <c r="F42" s="4"/>
      <c r="G42" s="4"/>
      <c r="H42" s="11"/>
      <c r="I42" s="4"/>
      <c r="J42" s="4"/>
      <c r="K42" s="4"/>
      <c r="L42" s="4"/>
      <c r="M42" s="4"/>
    </row>
    <row r="43" spans="1:13" ht="14.5" thickBot="1" x14ac:dyDescent="0.35">
      <c r="A43" s="116" t="s">
        <v>189</v>
      </c>
      <c r="B43" s="11"/>
      <c r="C43" s="4"/>
      <c r="D43" s="4"/>
      <c r="E43" s="4"/>
      <c r="F43" s="4"/>
      <c r="G43" s="4"/>
      <c r="H43" s="11"/>
      <c r="I43" s="4"/>
      <c r="J43" s="4"/>
      <c r="K43" s="4"/>
      <c r="L43" s="4"/>
      <c r="M43" s="4"/>
    </row>
    <row r="44" spans="1:13" ht="14.5" thickBot="1" x14ac:dyDescent="0.35">
      <c r="A44" s="117" t="s">
        <v>206</v>
      </c>
      <c r="B44" s="118"/>
      <c r="C44" s="119">
        <v>4.4279256124742372E-2</v>
      </c>
      <c r="D44" s="119">
        <v>4.3014073946575478E-2</v>
      </c>
      <c r="E44" s="119">
        <v>4.3081398010918946E-2</v>
      </c>
      <c r="F44" s="119">
        <v>4.2958441258248603E-2</v>
      </c>
      <c r="G44" s="119">
        <v>4.2185413869164301E-2</v>
      </c>
      <c r="H44" s="118"/>
      <c r="I44" s="119">
        <v>4.4279256124742372E-2</v>
      </c>
      <c r="J44" s="119">
        <v>4.3014073946575478E-2</v>
      </c>
      <c r="K44" s="119">
        <v>4.3081398010918946E-2</v>
      </c>
      <c r="L44" s="119">
        <v>4.2958441258248603E-2</v>
      </c>
      <c r="M44" s="119">
        <v>4.2185413869164301E-2</v>
      </c>
    </row>
    <row r="45" spans="1:13" ht="14.5" thickBot="1" x14ac:dyDescent="0.35">
      <c r="A45" s="117" t="s">
        <v>207</v>
      </c>
      <c r="B45" s="118"/>
      <c r="C45" s="119">
        <v>0.01</v>
      </c>
      <c r="D45" s="119">
        <v>0.01</v>
      </c>
      <c r="E45" s="119">
        <v>0.01</v>
      </c>
      <c r="F45" s="119">
        <v>0.01</v>
      </c>
      <c r="G45" s="119">
        <v>0.01</v>
      </c>
      <c r="H45" s="118"/>
      <c r="I45" s="119">
        <v>0.01</v>
      </c>
      <c r="J45" s="119">
        <v>0.01</v>
      </c>
      <c r="K45" s="119">
        <v>0.01</v>
      </c>
      <c r="L45" s="119">
        <v>0.01</v>
      </c>
      <c r="M45" s="119">
        <v>0.01</v>
      </c>
    </row>
    <row r="46" spans="1:13" x14ac:dyDescent="0.3">
      <c r="A46" s="117" t="s">
        <v>208</v>
      </c>
      <c r="B46" s="118"/>
      <c r="C46" s="119">
        <v>0</v>
      </c>
      <c r="D46" s="119">
        <v>0</v>
      </c>
      <c r="E46" s="119">
        <v>0</v>
      </c>
      <c r="F46" s="119">
        <v>0</v>
      </c>
      <c r="G46" s="119">
        <v>0</v>
      </c>
      <c r="H46" s="118"/>
      <c r="I46" s="119">
        <v>0</v>
      </c>
      <c r="J46" s="119">
        <v>0</v>
      </c>
      <c r="K46" s="119">
        <v>0</v>
      </c>
      <c r="L46" s="119">
        <v>0</v>
      </c>
      <c r="M46" s="119">
        <v>0</v>
      </c>
    </row>
    <row r="47" spans="1:13" ht="14.5" thickBot="1" x14ac:dyDescent="0.35">
      <c r="A47" s="117" t="s">
        <v>209</v>
      </c>
      <c r="B47" s="118"/>
      <c r="C47" s="120">
        <f>SUM(C44:C46)</f>
        <v>5.4279256124742374E-2</v>
      </c>
      <c r="D47" s="120">
        <f>SUM(D44:D46)</f>
        <v>5.301407394657548E-2</v>
      </c>
      <c r="E47" s="120">
        <f>SUM(E44:E46)</f>
        <v>5.3081398010918948E-2</v>
      </c>
      <c r="F47" s="120">
        <f t="shared" ref="F47" si="19">SUM(F44:F46)</f>
        <v>5.2958441258248605E-2</v>
      </c>
      <c r="G47" s="120">
        <f t="shared" ref="G47" si="20">SUM(G44:G46)</f>
        <v>5.2185413869164303E-2</v>
      </c>
      <c r="H47" s="118"/>
      <c r="I47" s="120">
        <f>SUM(I44:I46)</f>
        <v>5.4279256124742374E-2</v>
      </c>
      <c r="J47" s="120">
        <f>SUM(J44:J46)</f>
        <v>5.301407394657548E-2</v>
      </c>
      <c r="K47" s="120">
        <f>SUM(K44:K46)</f>
        <v>5.3081398010918948E-2</v>
      </c>
      <c r="L47" s="120">
        <f t="shared" ref="L47" si="21">SUM(L44:L46)</f>
        <v>5.2958441258248605E-2</v>
      </c>
      <c r="M47" s="120">
        <f t="shared" ref="M47" si="22">SUM(M44:M46)</f>
        <v>5.2185413869164303E-2</v>
      </c>
    </row>
    <row r="48" spans="1:13" ht="14.5" thickBot="1" x14ac:dyDescent="0.35">
      <c r="A48" s="121" t="s">
        <v>210</v>
      </c>
      <c r="B48" s="122" t="s">
        <v>217</v>
      </c>
      <c r="C48" s="123"/>
      <c r="D48" s="123"/>
      <c r="E48" s="123"/>
      <c r="F48" s="123"/>
      <c r="G48" s="123"/>
      <c r="H48" s="122" t="s">
        <v>217</v>
      </c>
      <c r="I48" s="123"/>
      <c r="J48" s="123"/>
      <c r="K48" s="123"/>
      <c r="L48" s="123"/>
      <c r="M48" s="123"/>
    </row>
    <row r="49" spans="1:13" ht="14.5" thickBot="1" x14ac:dyDescent="0.35">
      <c r="A49" s="32"/>
      <c r="B49" s="11"/>
      <c r="C49" s="123"/>
      <c r="D49" s="123"/>
      <c r="E49" s="123"/>
      <c r="F49" s="123"/>
      <c r="G49" s="123"/>
      <c r="H49" s="11"/>
      <c r="I49" s="123"/>
      <c r="J49" s="123"/>
      <c r="K49" s="123"/>
      <c r="L49" s="123"/>
      <c r="M49" s="123"/>
    </row>
    <row r="50" spans="1:13" ht="14.5" thickBot="1" x14ac:dyDescent="0.35">
      <c r="A50" s="116" t="s">
        <v>195</v>
      </c>
      <c r="B50" s="11"/>
      <c r="C50" s="123"/>
      <c r="D50" s="123"/>
      <c r="E50" s="123"/>
      <c r="F50" s="123"/>
      <c r="G50" s="123"/>
      <c r="H50" s="11"/>
      <c r="I50" s="123"/>
      <c r="J50" s="123"/>
      <c r="K50" s="123"/>
      <c r="L50" s="123"/>
      <c r="M50" s="123"/>
    </row>
    <row r="51" spans="1:13" ht="14.5" thickBot="1" x14ac:dyDescent="0.35">
      <c r="A51" s="117" t="s">
        <v>206</v>
      </c>
      <c r="B51" s="118"/>
      <c r="C51" s="119">
        <v>4.4279256124742372E-2</v>
      </c>
      <c r="D51" s="119">
        <v>4.3014073946575478E-2</v>
      </c>
      <c r="E51" s="119">
        <v>4.3081398010918946E-2</v>
      </c>
      <c r="F51" s="119">
        <v>4.2958441258248603E-2</v>
      </c>
      <c r="G51" s="119">
        <v>4.2185413869164301E-2</v>
      </c>
      <c r="H51" s="118"/>
      <c r="I51" s="119">
        <v>4.4279256124742372E-2</v>
      </c>
      <c r="J51" s="119">
        <v>4.3014073946575478E-2</v>
      </c>
      <c r="K51" s="119">
        <v>4.3081398010918946E-2</v>
      </c>
      <c r="L51" s="119">
        <v>4.2958441258248603E-2</v>
      </c>
      <c r="M51" s="119">
        <v>4.2185413869164301E-2</v>
      </c>
    </row>
    <row r="52" spans="1:13" ht="14.5" thickBot="1" x14ac:dyDescent="0.35">
      <c r="A52" s="117" t="s">
        <v>207</v>
      </c>
      <c r="B52" s="118"/>
      <c r="C52" s="119">
        <v>0.01</v>
      </c>
      <c r="D52" s="119">
        <v>0.01</v>
      </c>
      <c r="E52" s="119">
        <v>0.01</v>
      </c>
      <c r="F52" s="119">
        <v>0.01</v>
      </c>
      <c r="G52" s="119">
        <v>0.01</v>
      </c>
      <c r="H52" s="118"/>
      <c r="I52" s="119">
        <v>0.01</v>
      </c>
      <c r="J52" s="119">
        <v>0.01</v>
      </c>
      <c r="K52" s="119">
        <v>0.01</v>
      </c>
      <c r="L52" s="119">
        <v>0.01</v>
      </c>
      <c r="M52" s="119">
        <v>0.01</v>
      </c>
    </row>
    <row r="53" spans="1:13" x14ac:dyDescent="0.3">
      <c r="A53" s="117" t="s">
        <v>211</v>
      </c>
      <c r="B53" s="118"/>
      <c r="C53" s="119">
        <v>0</v>
      </c>
      <c r="D53" s="119">
        <v>0</v>
      </c>
      <c r="E53" s="119">
        <v>0</v>
      </c>
      <c r="F53" s="119">
        <v>0</v>
      </c>
      <c r="G53" s="119">
        <v>0</v>
      </c>
      <c r="H53" s="118"/>
      <c r="I53" s="119">
        <v>0</v>
      </c>
      <c r="J53" s="119">
        <v>0</v>
      </c>
      <c r="K53" s="119">
        <v>0</v>
      </c>
      <c r="L53" s="119">
        <v>0</v>
      </c>
      <c r="M53" s="119">
        <v>0</v>
      </c>
    </row>
    <row r="54" spans="1:13" ht="14.5" thickBot="1" x14ac:dyDescent="0.35">
      <c r="A54" s="117" t="s">
        <v>212</v>
      </c>
      <c r="B54" s="118"/>
      <c r="C54" s="120">
        <f>SUM(C51:C53)</f>
        <v>5.4279256124742374E-2</v>
      </c>
      <c r="D54" s="120">
        <f>SUM(D51:D53)</f>
        <v>5.301407394657548E-2</v>
      </c>
      <c r="E54" s="120">
        <f>SUM(E51:E53)</f>
        <v>5.3081398010918948E-2</v>
      </c>
      <c r="F54" s="120">
        <f t="shared" ref="F54" si="23">SUM(F51:F53)</f>
        <v>5.2958441258248605E-2</v>
      </c>
      <c r="G54" s="120">
        <f t="shared" ref="G54" si="24">SUM(G51:G53)</f>
        <v>5.2185413869164303E-2</v>
      </c>
      <c r="H54" s="118"/>
      <c r="I54" s="120">
        <f>SUM(I51:I53)</f>
        <v>5.4279256124742374E-2</v>
      </c>
      <c r="J54" s="120">
        <f>SUM(J51:J53)</f>
        <v>5.301407394657548E-2</v>
      </c>
      <c r="K54" s="120">
        <f>SUM(K51:K53)</f>
        <v>5.3081398010918948E-2</v>
      </c>
      <c r="L54" s="120">
        <f t="shared" ref="L54" si="25">SUM(L51:L53)</f>
        <v>5.2958441258248605E-2</v>
      </c>
      <c r="M54" s="120">
        <f t="shared" ref="M54" si="26">SUM(M51:M53)</f>
        <v>5.2185413869164303E-2</v>
      </c>
    </row>
    <row r="55" spans="1:13" ht="14.5" thickBot="1" x14ac:dyDescent="0.35">
      <c r="A55" s="121" t="s">
        <v>213</v>
      </c>
      <c r="B55" s="122" t="s">
        <v>217</v>
      </c>
      <c r="C55" s="123"/>
      <c r="D55" s="123"/>
      <c r="E55" s="123"/>
      <c r="F55" s="123"/>
      <c r="G55" s="123"/>
      <c r="H55" s="122" t="s">
        <v>217</v>
      </c>
      <c r="I55" s="123"/>
      <c r="J55" s="123"/>
      <c r="K55" s="123"/>
      <c r="L55" s="123"/>
      <c r="M55" s="123"/>
    </row>
    <row r="58" spans="1:13" ht="20.5" thickBot="1" x14ac:dyDescent="0.35">
      <c r="A58" s="3" t="s">
        <v>215</v>
      </c>
      <c r="B58" s="11"/>
      <c r="C58" s="4"/>
      <c r="D58" s="4"/>
      <c r="E58" s="4"/>
      <c r="F58" s="4"/>
      <c r="G58" s="4"/>
      <c r="H58" s="11"/>
      <c r="I58" s="4"/>
      <c r="J58" s="4"/>
      <c r="K58" s="4"/>
      <c r="L58" s="4"/>
      <c r="M58" s="4"/>
    </row>
    <row r="59" spans="1:13" ht="14.5" thickBot="1" x14ac:dyDescent="0.35">
      <c r="A59" s="116" t="s">
        <v>189</v>
      </c>
      <c r="B59" s="11"/>
      <c r="C59" s="4"/>
      <c r="D59" s="4"/>
      <c r="E59" s="4"/>
      <c r="F59" s="4"/>
      <c r="G59" s="4"/>
      <c r="H59" s="11"/>
      <c r="I59" s="4"/>
      <c r="J59" s="4"/>
      <c r="K59" s="4"/>
      <c r="L59" s="4"/>
      <c r="M59" s="4"/>
    </row>
    <row r="60" spans="1:13" ht="14.5" thickBot="1" x14ac:dyDescent="0.35">
      <c r="A60" s="117" t="s">
        <v>206</v>
      </c>
      <c r="B60" s="118"/>
      <c r="C60" s="119">
        <v>8.0749934941345761E-2</v>
      </c>
      <c r="D60" s="119">
        <v>8.3636850448844169E-2</v>
      </c>
      <c r="E60" s="119">
        <v>8.8058595748849611E-2</v>
      </c>
      <c r="F60" s="119">
        <v>9.350955723135225E-2</v>
      </c>
      <c r="G60" s="119">
        <v>9.9507972831076139E-2</v>
      </c>
      <c r="H60" s="118"/>
      <c r="I60" s="119">
        <v>8.0749934941345761E-2</v>
      </c>
      <c r="J60" s="119">
        <v>8.3636850448844169E-2</v>
      </c>
      <c r="K60" s="119">
        <v>8.8058595748849611E-2</v>
      </c>
      <c r="L60" s="119">
        <v>9.350955723135225E-2</v>
      </c>
      <c r="M60" s="119">
        <v>9.9507972831076139E-2</v>
      </c>
    </row>
    <row r="61" spans="1:13" ht="14.5" thickBot="1" x14ac:dyDescent="0.35">
      <c r="A61" s="117" t="s">
        <v>207</v>
      </c>
      <c r="B61" s="118"/>
      <c r="C61" s="119">
        <v>0.01</v>
      </c>
      <c r="D61" s="119">
        <v>0.01</v>
      </c>
      <c r="E61" s="119">
        <v>0.01</v>
      </c>
      <c r="F61" s="119">
        <v>0.01</v>
      </c>
      <c r="G61" s="119">
        <v>0.01</v>
      </c>
      <c r="H61" s="118"/>
      <c r="I61" s="119">
        <v>0.01</v>
      </c>
      <c r="J61" s="119">
        <v>0.01</v>
      </c>
      <c r="K61" s="119">
        <v>0.01</v>
      </c>
      <c r="L61" s="119">
        <v>0.01</v>
      </c>
      <c r="M61" s="119">
        <v>0.01</v>
      </c>
    </row>
    <row r="62" spans="1:13" x14ac:dyDescent="0.3">
      <c r="A62" s="117" t="s">
        <v>208</v>
      </c>
      <c r="B62" s="118"/>
      <c r="C62" s="119">
        <v>0</v>
      </c>
      <c r="D62" s="119">
        <v>0</v>
      </c>
      <c r="E62" s="119">
        <v>0</v>
      </c>
      <c r="F62" s="119">
        <v>0</v>
      </c>
      <c r="G62" s="119">
        <v>0</v>
      </c>
      <c r="H62" s="118"/>
      <c r="I62" s="119">
        <v>0</v>
      </c>
      <c r="J62" s="119">
        <v>0</v>
      </c>
      <c r="K62" s="119">
        <v>0</v>
      </c>
      <c r="L62" s="119">
        <v>0</v>
      </c>
      <c r="M62" s="119">
        <v>0</v>
      </c>
    </row>
    <row r="63" spans="1:13" ht="14.5" thickBot="1" x14ac:dyDescent="0.35">
      <c r="A63" s="117" t="s">
        <v>209</v>
      </c>
      <c r="B63" s="118"/>
      <c r="C63" s="120">
        <f>SUM(C60:C62)</f>
        <v>9.0749934941345756E-2</v>
      </c>
      <c r="D63" s="120">
        <f>SUM(D60:D62)</f>
        <v>9.3636850448844164E-2</v>
      </c>
      <c r="E63" s="120">
        <f>SUM(E60:E62)</f>
        <v>9.8058595748849606E-2</v>
      </c>
      <c r="F63" s="120">
        <f t="shared" ref="F63" si="27">SUM(F60:F62)</f>
        <v>0.10350955723135224</v>
      </c>
      <c r="G63" s="120">
        <f t="shared" ref="G63" si="28">SUM(G60:G62)</f>
        <v>0.10950797283107613</v>
      </c>
      <c r="H63" s="118"/>
      <c r="I63" s="120">
        <f>SUM(I60:I62)</f>
        <v>9.0749934941345756E-2</v>
      </c>
      <c r="J63" s="120">
        <f>SUM(J60:J62)</f>
        <v>9.3636850448844164E-2</v>
      </c>
      <c r="K63" s="120">
        <f>SUM(K60:K62)</f>
        <v>9.8058595748849606E-2</v>
      </c>
      <c r="L63" s="120">
        <f t="shared" ref="L63" si="29">SUM(L60:L62)</f>
        <v>0.10350955723135224</v>
      </c>
      <c r="M63" s="120">
        <f t="shared" ref="M63" si="30">SUM(M60:M62)</f>
        <v>0.10950797283107613</v>
      </c>
    </row>
    <row r="64" spans="1:13" ht="14.5" thickBot="1" x14ac:dyDescent="0.35">
      <c r="A64" s="121" t="s">
        <v>210</v>
      </c>
      <c r="B64" s="122" t="s">
        <v>217</v>
      </c>
      <c r="C64" s="123"/>
      <c r="D64" s="123"/>
      <c r="E64" s="123"/>
      <c r="F64" s="123"/>
      <c r="G64" s="123"/>
      <c r="H64" s="122" t="s">
        <v>217</v>
      </c>
      <c r="I64" s="123"/>
      <c r="J64" s="123"/>
      <c r="K64" s="123"/>
      <c r="L64" s="123"/>
      <c r="M64" s="123"/>
    </row>
    <row r="65" spans="1:13" ht="14.5" thickBot="1" x14ac:dyDescent="0.35">
      <c r="A65" s="32"/>
      <c r="B65" s="11"/>
      <c r="C65" s="123"/>
      <c r="D65" s="123"/>
      <c r="E65" s="123"/>
      <c r="F65" s="123"/>
      <c r="G65" s="123"/>
      <c r="H65" s="11"/>
      <c r="I65" s="123"/>
      <c r="J65" s="123"/>
      <c r="K65" s="123"/>
      <c r="L65" s="123"/>
      <c r="M65" s="123"/>
    </row>
    <row r="66" spans="1:13" ht="14.5" thickBot="1" x14ac:dyDescent="0.35">
      <c r="A66" s="116" t="s">
        <v>195</v>
      </c>
      <c r="B66" s="11"/>
      <c r="C66" s="123"/>
      <c r="D66" s="123"/>
      <c r="E66" s="123"/>
      <c r="F66" s="123"/>
      <c r="G66" s="123"/>
      <c r="H66" s="11"/>
      <c r="I66" s="123"/>
      <c r="J66" s="123"/>
      <c r="K66" s="123"/>
      <c r="L66" s="123"/>
      <c r="M66" s="123"/>
    </row>
    <row r="67" spans="1:13" ht="14.5" thickBot="1" x14ac:dyDescent="0.35">
      <c r="A67" s="117" t="s">
        <v>206</v>
      </c>
      <c r="B67" s="118"/>
      <c r="C67" s="119">
        <v>8.0749934941345761E-2</v>
      </c>
      <c r="D67" s="119">
        <v>8.3636850448844169E-2</v>
      </c>
      <c r="E67" s="119">
        <v>8.8058595748849611E-2</v>
      </c>
      <c r="F67" s="119">
        <v>9.350955723135225E-2</v>
      </c>
      <c r="G67" s="119">
        <v>9.9507972831076139E-2</v>
      </c>
      <c r="H67" s="118"/>
      <c r="I67" s="119">
        <v>8.0749934941345761E-2</v>
      </c>
      <c r="J67" s="119">
        <v>8.3636850448844169E-2</v>
      </c>
      <c r="K67" s="119">
        <v>8.8058595748849611E-2</v>
      </c>
      <c r="L67" s="119">
        <v>9.350955723135225E-2</v>
      </c>
      <c r="M67" s="119">
        <v>9.9507972831076139E-2</v>
      </c>
    </row>
    <row r="68" spans="1:13" ht="14.5" thickBot="1" x14ac:dyDescent="0.35">
      <c r="A68" s="117" t="s">
        <v>207</v>
      </c>
      <c r="B68" s="118"/>
      <c r="C68" s="119">
        <v>0.01</v>
      </c>
      <c r="D68" s="119">
        <v>0.01</v>
      </c>
      <c r="E68" s="119">
        <v>0.01</v>
      </c>
      <c r="F68" s="119">
        <v>0.01</v>
      </c>
      <c r="G68" s="119">
        <v>0.01</v>
      </c>
      <c r="H68" s="118"/>
      <c r="I68" s="119">
        <v>0.01</v>
      </c>
      <c r="J68" s="119">
        <v>0.01</v>
      </c>
      <c r="K68" s="119">
        <v>0.01</v>
      </c>
      <c r="L68" s="119">
        <v>0.01</v>
      </c>
      <c r="M68" s="119">
        <v>0.01</v>
      </c>
    </row>
    <row r="69" spans="1:13" x14ac:dyDescent="0.3">
      <c r="A69" s="117" t="s">
        <v>211</v>
      </c>
      <c r="B69" s="118"/>
      <c r="C69" s="119">
        <v>0</v>
      </c>
      <c r="D69" s="119">
        <v>0</v>
      </c>
      <c r="E69" s="119">
        <v>0</v>
      </c>
      <c r="F69" s="119">
        <v>0</v>
      </c>
      <c r="G69" s="119">
        <v>0</v>
      </c>
      <c r="H69" s="118"/>
      <c r="I69" s="119">
        <v>0</v>
      </c>
      <c r="J69" s="119">
        <v>0</v>
      </c>
      <c r="K69" s="119">
        <v>0</v>
      </c>
      <c r="L69" s="119">
        <v>0</v>
      </c>
      <c r="M69" s="119">
        <v>0</v>
      </c>
    </row>
    <row r="70" spans="1:13" ht="14.5" thickBot="1" x14ac:dyDescent="0.35">
      <c r="A70" s="117" t="s">
        <v>212</v>
      </c>
      <c r="B70" s="118"/>
      <c r="C70" s="120">
        <f>SUM(C67:C69)</f>
        <v>9.0749934941345756E-2</v>
      </c>
      <c r="D70" s="120">
        <f>SUM(D67:D69)</f>
        <v>9.3636850448844164E-2</v>
      </c>
      <c r="E70" s="120">
        <f>SUM(E67:E69)</f>
        <v>9.8058595748849606E-2</v>
      </c>
      <c r="F70" s="120">
        <f t="shared" ref="F70" si="31">SUM(F67:F69)</f>
        <v>0.10350955723135224</v>
      </c>
      <c r="G70" s="120">
        <f t="shared" ref="G70" si="32">SUM(G67:G69)</f>
        <v>0.10950797283107613</v>
      </c>
      <c r="H70" s="118"/>
      <c r="I70" s="120">
        <f>SUM(I67:I69)</f>
        <v>9.0749934941345756E-2</v>
      </c>
      <c r="J70" s="120">
        <f>SUM(J67:J69)</f>
        <v>9.3636850448844164E-2</v>
      </c>
      <c r="K70" s="120">
        <f>SUM(K67:K69)</f>
        <v>9.8058595748849606E-2</v>
      </c>
      <c r="L70" s="120">
        <f t="shared" ref="L70" si="33">SUM(L67:L69)</f>
        <v>0.10350955723135224</v>
      </c>
      <c r="M70" s="120">
        <f t="shared" ref="M70" si="34">SUM(M67:M69)</f>
        <v>0.10950797283107613</v>
      </c>
    </row>
    <row r="71" spans="1:13" ht="14.5" thickBot="1" x14ac:dyDescent="0.35">
      <c r="A71" s="121" t="s">
        <v>213</v>
      </c>
      <c r="B71" s="122" t="s">
        <v>217</v>
      </c>
      <c r="C71" s="123"/>
      <c r="D71" s="123"/>
      <c r="E71" s="123"/>
      <c r="F71" s="123"/>
      <c r="G71" s="123"/>
      <c r="H71" s="122" t="s">
        <v>217</v>
      </c>
      <c r="I71" s="123"/>
      <c r="J71" s="123"/>
      <c r="K71" s="123"/>
      <c r="L71" s="123"/>
      <c r="M71" s="123"/>
    </row>
    <row r="72" spans="1:13" ht="14.5" thickBot="1" x14ac:dyDescent="0.35"/>
    <row r="73" spans="1:13" ht="14.5" thickBot="1" x14ac:dyDescent="0.35">
      <c r="A73" s="116" t="s">
        <v>199</v>
      </c>
      <c r="B73" s="11"/>
      <c r="C73" s="123"/>
      <c r="D73" s="123"/>
      <c r="E73" s="123"/>
      <c r="F73" s="123"/>
      <c r="G73" s="123"/>
      <c r="H73" s="11"/>
      <c r="I73" s="123"/>
      <c r="J73" s="123"/>
      <c r="K73" s="123"/>
      <c r="L73" s="123"/>
      <c r="M73" s="123"/>
    </row>
    <row r="74" spans="1:13" ht="14.5" thickBot="1" x14ac:dyDescent="0.35">
      <c r="A74" s="117" t="s">
        <v>200</v>
      </c>
      <c r="B74" s="118"/>
      <c r="C74" s="119">
        <v>8.0749934941345761E-2</v>
      </c>
      <c r="D74" s="119">
        <v>8.3636850448844169E-2</v>
      </c>
      <c r="E74" s="119">
        <v>8.8058595748849611E-2</v>
      </c>
      <c r="F74" s="119">
        <v>9.350955723135225E-2</v>
      </c>
      <c r="G74" s="119">
        <v>9.9507972831076139E-2</v>
      </c>
      <c r="H74" s="118"/>
      <c r="I74" s="119">
        <v>8.0749934941345761E-2</v>
      </c>
      <c r="J74" s="119">
        <v>8.3636850448844169E-2</v>
      </c>
      <c r="K74" s="119">
        <v>8.8058595748849611E-2</v>
      </c>
      <c r="L74" s="119">
        <v>9.350955723135225E-2</v>
      </c>
      <c r="M74" s="119">
        <v>9.9507972831076139E-2</v>
      </c>
    </row>
    <row r="75" spans="1:13" ht="14.5" thickBot="1" x14ac:dyDescent="0.35">
      <c r="A75" s="117" t="s">
        <v>201</v>
      </c>
      <c r="B75" s="118"/>
      <c r="C75" s="119">
        <v>0.01</v>
      </c>
      <c r="D75" s="119">
        <v>0.01</v>
      </c>
      <c r="E75" s="119">
        <v>0.01</v>
      </c>
      <c r="F75" s="119">
        <v>0.01</v>
      </c>
      <c r="G75" s="119">
        <v>0.01</v>
      </c>
      <c r="H75" s="118"/>
      <c r="I75" s="119">
        <v>0.01</v>
      </c>
      <c r="J75" s="119">
        <v>0.01</v>
      </c>
      <c r="K75" s="119">
        <v>0.01</v>
      </c>
      <c r="L75" s="119">
        <v>0.01</v>
      </c>
      <c r="M75" s="119">
        <v>0.01</v>
      </c>
    </row>
    <row r="76" spans="1:13" x14ac:dyDescent="0.3">
      <c r="A76" s="117" t="s">
        <v>202</v>
      </c>
      <c r="B76" s="118"/>
      <c r="C76" s="119">
        <v>0</v>
      </c>
      <c r="D76" s="119">
        <v>0</v>
      </c>
      <c r="E76" s="119">
        <v>0</v>
      </c>
      <c r="F76" s="119">
        <v>0</v>
      </c>
      <c r="G76" s="119">
        <v>0</v>
      </c>
      <c r="H76" s="118"/>
      <c r="I76" s="119">
        <v>0</v>
      </c>
      <c r="J76" s="119">
        <v>0</v>
      </c>
      <c r="K76" s="119">
        <v>0</v>
      </c>
      <c r="L76" s="119">
        <v>0</v>
      </c>
      <c r="M76" s="119">
        <v>0</v>
      </c>
    </row>
    <row r="77" spans="1:13" ht="14.5" thickBot="1" x14ac:dyDescent="0.35">
      <c r="A77" s="117" t="s">
        <v>203</v>
      </c>
      <c r="B77" s="118"/>
      <c r="C77" s="120">
        <f>SUM(C74:C76)</f>
        <v>9.0749934941345756E-2</v>
      </c>
      <c r="D77" s="120">
        <f>SUM(D74:D76)</f>
        <v>9.3636850448844164E-2</v>
      </c>
      <c r="E77" s="120">
        <f>SUM(E74:E76)</f>
        <v>9.8058595748849606E-2</v>
      </c>
      <c r="F77" s="120">
        <f t="shared" ref="F77" si="35">SUM(F74:F76)</f>
        <v>0.10350955723135224</v>
      </c>
      <c r="G77" s="120">
        <f t="shared" ref="G77" si="36">SUM(G74:G76)</f>
        <v>0.10950797283107613</v>
      </c>
      <c r="H77" s="118"/>
      <c r="I77" s="120">
        <f>SUM(I74:I76)</f>
        <v>9.0749934941345756E-2</v>
      </c>
      <c r="J77" s="120">
        <f>SUM(J74:J76)</f>
        <v>9.3636850448844164E-2</v>
      </c>
      <c r="K77" s="120">
        <f>SUM(K74:K76)</f>
        <v>9.8058595748849606E-2</v>
      </c>
      <c r="L77" s="120">
        <f t="shared" ref="L77" si="37">SUM(L74:L76)</f>
        <v>0.10350955723135224</v>
      </c>
      <c r="M77" s="120">
        <f t="shared" ref="M77" si="38">SUM(M74:M76)</f>
        <v>0.10950797283107613</v>
      </c>
    </row>
    <row r="78" spans="1:13" ht="14.5" thickBot="1" x14ac:dyDescent="0.35">
      <c r="A78" s="121" t="s">
        <v>204</v>
      </c>
      <c r="B78" s="122" t="s">
        <v>217</v>
      </c>
      <c r="C78" s="123"/>
      <c r="D78" s="123"/>
      <c r="E78" s="123"/>
      <c r="F78" s="123"/>
      <c r="G78" s="123"/>
      <c r="H78" s="122" t="s">
        <v>217</v>
      </c>
      <c r="I78" s="123"/>
      <c r="J78" s="123"/>
      <c r="K78" s="123"/>
      <c r="L78" s="123"/>
      <c r="M78" s="123"/>
    </row>
  </sheetData>
  <mergeCells count="2">
    <mergeCell ref="B1:G1"/>
    <mergeCell ref="H1:M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4" x14ac:dyDescent="0.3"/>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heetViews>
  <sheetFormatPr defaultRowHeight="14" x14ac:dyDescent="0.3"/>
  <cols>
    <col min="1" max="1" width="5" customWidth="1"/>
    <col min="2" max="2" width="25.58203125" customWidth="1"/>
    <col min="3" max="3" width="57.08203125" customWidth="1"/>
    <col min="4" max="4" width="3.25" customWidth="1"/>
    <col min="5" max="5" width="15.83203125" customWidth="1"/>
    <col min="6" max="10" width="5.58203125" customWidth="1"/>
  </cols>
  <sheetData>
    <row r="1" spans="1:10" x14ac:dyDescent="0.3">
      <c r="C1" t="s">
        <v>72</v>
      </c>
    </row>
    <row r="2" spans="1:10" x14ac:dyDescent="0.3">
      <c r="A2" t="s">
        <v>73</v>
      </c>
      <c r="B2" t="s">
        <v>74</v>
      </c>
      <c r="C2" t="s">
        <v>75</v>
      </c>
      <c r="D2" t="s">
        <v>76</v>
      </c>
      <c r="E2" t="s">
        <v>77</v>
      </c>
      <c r="F2" t="s">
        <v>34</v>
      </c>
      <c r="G2" t="s">
        <v>35</v>
      </c>
      <c r="H2" t="s">
        <v>36</v>
      </c>
      <c r="I2" t="s">
        <v>37</v>
      </c>
      <c r="J2" t="s">
        <v>38</v>
      </c>
    </row>
    <row r="4" spans="1:10" x14ac:dyDescent="0.3">
      <c r="F4" t="s">
        <v>78</v>
      </c>
      <c r="G4" t="s">
        <v>78</v>
      </c>
      <c r="H4" t="s">
        <v>78</v>
      </c>
      <c r="I4" t="s">
        <v>78</v>
      </c>
      <c r="J4" t="s">
        <v>78</v>
      </c>
    </row>
    <row r="5" spans="1:10" x14ac:dyDescent="0.3">
      <c r="F5" t="s">
        <v>173</v>
      </c>
      <c r="G5" t="s">
        <v>173</v>
      </c>
      <c r="H5" t="s">
        <v>173</v>
      </c>
      <c r="I5" t="s">
        <v>173</v>
      </c>
      <c r="J5" t="s">
        <v>173</v>
      </c>
    </row>
    <row r="6" spans="1:10" x14ac:dyDescent="0.3">
      <c r="F6" t="s">
        <v>79</v>
      </c>
      <c r="G6" t="s">
        <v>79</v>
      </c>
      <c r="H6" t="s">
        <v>79</v>
      </c>
      <c r="I6" t="s">
        <v>79</v>
      </c>
      <c r="J6" t="s">
        <v>79</v>
      </c>
    </row>
    <row r="7" spans="1:10" x14ac:dyDescent="0.3">
      <c r="A7" t="s">
        <v>172</v>
      </c>
      <c r="B7" t="s">
        <v>80</v>
      </c>
      <c r="C7" t="s">
        <v>81</v>
      </c>
      <c r="D7" t="s">
        <v>82</v>
      </c>
      <c r="E7" t="s">
        <v>78</v>
      </c>
      <c r="F7" s="55">
        <v>61.188460764379599</v>
      </c>
      <c r="G7" s="55">
        <v>61.992285765943102</v>
      </c>
      <c r="H7" s="55">
        <v>63.352263422942599</v>
      </c>
      <c r="I7" s="55">
        <v>67.395090799531303</v>
      </c>
      <c r="J7" s="55">
        <v>73.994905264688796</v>
      </c>
    </row>
    <row r="8" spans="1:10" x14ac:dyDescent="0.3">
      <c r="A8" t="s">
        <v>172</v>
      </c>
      <c r="B8" t="s">
        <v>83</v>
      </c>
      <c r="C8" t="s">
        <v>84</v>
      </c>
      <c r="D8" t="s">
        <v>82</v>
      </c>
      <c r="E8" t="s">
        <v>78</v>
      </c>
      <c r="F8" s="55">
        <v>12.5173524255323</v>
      </c>
      <c r="G8" s="55">
        <v>14.080166846559001</v>
      </c>
      <c r="H8" s="55">
        <v>23.028661936742999</v>
      </c>
      <c r="I8" s="55">
        <v>32.266298135582801</v>
      </c>
      <c r="J8" s="55">
        <v>20.257203223492699</v>
      </c>
    </row>
    <row r="9" spans="1:10" x14ac:dyDescent="0.3">
      <c r="A9" t="s">
        <v>172</v>
      </c>
      <c r="B9" t="s">
        <v>85</v>
      </c>
      <c r="C9" t="s">
        <v>86</v>
      </c>
      <c r="D9" t="s">
        <v>82</v>
      </c>
      <c r="E9" t="s">
        <v>78</v>
      </c>
      <c r="F9" s="55">
        <v>300.71540649716798</v>
      </c>
      <c r="G9" s="55">
        <v>306.28607471661098</v>
      </c>
      <c r="H9" s="55">
        <v>306.21042914218498</v>
      </c>
      <c r="I9" s="55">
        <v>328.11242969508999</v>
      </c>
      <c r="J9" s="55">
        <v>320.898299908502</v>
      </c>
    </row>
    <row r="10" spans="1:10" x14ac:dyDescent="0.3">
      <c r="A10" t="s">
        <v>172</v>
      </c>
      <c r="B10" t="s">
        <v>87</v>
      </c>
      <c r="C10" t="s">
        <v>88</v>
      </c>
      <c r="D10" t="s">
        <v>82</v>
      </c>
      <c r="E10" t="s">
        <v>78</v>
      </c>
      <c r="F10" s="55">
        <v>148.72134595862599</v>
      </c>
      <c r="G10" s="55">
        <v>130.263396839199</v>
      </c>
      <c r="H10" s="55">
        <v>132.16122134821501</v>
      </c>
      <c r="I10" s="55">
        <v>107.17357933337701</v>
      </c>
      <c r="J10" s="55">
        <v>91.128861423017497</v>
      </c>
    </row>
    <row r="11" spans="1:10" x14ac:dyDescent="0.3">
      <c r="A11" t="s">
        <v>172</v>
      </c>
      <c r="B11" t="s">
        <v>89</v>
      </c>
      <c r="C11" t="s">
        <v>90</v>
      </c>
      <c r="D11" t="s">
        <v>82</v>
      </c>
      <c r="E11" t="s">
        <v>78</v>
      </c>
      <c r="F11" s="55">
        <v>226.561351900088</v>
      </c>
      <c r="G11" s="55">
        <v>229.37084961916</v>
      </c>
      <c r="H11" s="55">
        <v>230.90352357192501</v>
      </c>
      <c r="I11" s="55">
        <v>249.82858508344401</v>
      </c>
      <c r="J11" s="55">
        <v>258.576252757389</v>
      </c>
    </row>
    <row r="12" spans="1:10" x14ac:dyDescent="0.3">
      <c r="A12" t="s">
        <v>172</v>
      </c>
      <c r="B12" t="s">
        <v>91</v>
      </c>
      <c r="C12" t="s">
        <v>92</v>
      </c>
      <c r="D12" t="s">
        <v>82</v>
      </c>
      <c r="E12" t="s">
        <v>78</v>
      </c>
      <c r="F12" s="55">
        <v>220.28671224284699</v>
      </c>
      <c r="G12" s="55">
        <v>238.35195471468299</v>
      </c>
      <c r="H12" s="55">
        <v>202.193885139705</v>
      </c>
      <c r="I12" s="55">
        <v>375.34923297702102</v>
      </c>
      <c r="J12" s="55">
        <v>298.47420575518402</v>
      </c>
    </row>
    <row r="13" spans="1:10" x14ac:dyDescent="0.3">
      <c r="A13" t="s">
        <v>172</v>
      </c>
      <c r="B13" t="s">
        <v>93</v>
      </c>
      <c r="C13" t="s">
        <v>94</v>
      </c>
      <c r="D13" t="s">
        <v>82</v>
      </c>
      <c r="E13" t="s">
        <v>78</v>
      </c>
      <c r="F13" s="55">
        <v>39.181960902037602</v>
      </c>
      <c r="G13" s="55">
        <v>38.990602981795099</v>
      </c>
      <c r="H13" s="55">
        <v>38.767793973570903</v>
      </c>
      <c r="I13" s="55">
        <v>38.277110227586199</v>
      </c>
      <c r="J13" s="55">
        <v>38.284990633044998</v>
      </c>
    </row>
    <row r="14" spans="1:10" x14ac:dyDescent="0.3">
      <c r="A14" t="s">
        <v>172</v>
      </c>
      <c r="B14" t="s">
        <v>95</v>
      </c>
      <c r="C14" t="s">
        <v>96</v>
      </c>
      <c r="D14" t="s">
        <v>82</v>
      </c>
      <c r="E14" t="s">
        <v>78</v>
      </c>
      <c r="F14" s="55">
        <v>34.622728731147497</v>
      </c>
      <c r="G14" s="55">
        <v>37.161682324986003</v>
      </c>
      <c r="H14" s="55">
        <v>32.784724616960702</v>
      </c>
      <c r="I14" s="55">
        <v>28.474245315498699</v>
      </c>
      <c r="J14" s="55">
        <v>30.6112054361577</v>
      </c>
    </row>
    <row r="15" spans="1:10" x14ac:dyDescent="0.3">
      <c r="A15" t="s">
        <v>172</v>
      </c>
      <c r="B15" t="s">
        <v>174</v>
      </c>
      <c r="C15" t="s">
        <v>175</v>
      </c>
      <c r="D15" t="s">
        <v>82</v>
      </c>
      <c r="E15" t="s">
        <v>78</v>
      </c>
      <c r="F15" s="55">
        <v>2.9222461996156799</v>
      </c>
      <c r="G15" s="55">
        <v>2.7640288171755198</v>
      </c>
      <c r="H15" s="55">
        <v>2.60259219936282</v>
      </c>
      <c r="I15" s="55">
        <v>2.9082571646427202</v>
      </c>
      <c r="J15" s="55">
        <v>3.2585973854839199</v>
      </c>
    </row>
    <row r="16" spans="1:10" x14ac:dyDescent="0.3">
      <c r="A16" t="s">
        <v>172</v>
      </c>
      <c r="B16" t="s">
        <v>98</v>
      </c>
      <c r="C16" t="s">
        <v>99</v>
      </c>
      <c r="D16" t="s">
        <v>82</v>
      </c>
      <c r="E16" t="s">
        <v>78</v>
      </c>
      <c r="F16" s="55">
        <v>0</v>
      </c>
      <c r="G16" s="55">
        <v>0</v>
      </c>
      <c r="H16" s="55">
        <v>0</v>
      </c>
      <c r="I16" s="55">
        <v>0</v>
      </c>
      <c r="J16" s="55">
        <v>0</v>
      </c>
    </row>
    <row r="17" spans="1:10" x14ac:dyDescent="0.3">
      <c r="A17" t="s">
        <v>172</v>
      </c>
      <c r="B17" t="s">
        <v>176</v>
      </c>
      <c r="C17" t="s">
        <v>177</v>
      </c>
      <c r="D17" t="s">
        <v>82</v>
      </c>
      <c r="E17" t="s">
        <v>78</v>
      </c>
      <c r="F17" s="55">
        <v>1.4357966805589599</v>
      </c>
      <c r="G17" s="55">
        <v>1.44987311860364</v>
      </c>
      <c r="H17" s="55">
        <v>1.46408756094292</v>
      </c>
      <c r="I17" s="55">
        <v>1.47844136055999</v>
      </c>
      <c r="J17" s="55">
        <v>1.49293588370275</v>
      </c>
    </row>
    <row r="18" spans="1:10" x14ac:dyDescent="0.3">
      <c r="A18" t="s">
        <v>172</v>
      </c>
      <c r="B18" t="s">
        <v>101</v>
      </c>
      <c r="C18" t="s">
        <v>102</v>
      </c>
      <c r="D18" t="s">
        <v>82</v>
      </c>
      <c r="E18" t="s">
        <v>78</v>
      </c>
      <c r="F18" s="55">
        <v>5.3321658785314598</v>
      </c>
      <c r="G18" s="55">
        <v>5.9981425844928502</v>
      </c>
      <c r="H18" s="55">
        <v>5.3548843195281304</v>
      </c>
      <c r="I18" s="55">
        <v>20.315390391838299</v>
      </c>
      <c r="J18" s="55">
        <v>20.3645608858759</v>
      </c>
    </row>
    <row r="19" spans="1:10" x14ac:dyDescent="0.3">
      <c r="A19" t="s">
        <v>172</v>
      </c>
      <c r="B19" t="s">
        <v>178</v>
      </c>
      <c r="C19" t="s">
        <v>179</v>
      </c>
      <c r="D19" t="s">
        <v>82</v>
      </c>
      <c r="E19" t="s">
        <v>78</v>
      </c>
      <c r="F19" s="55">
        <v>0</v>
      </c>
      <c r="G19" s="55">
        <v>0</v>
      </c>
      <c r="H19" s="55">
        <v>0</v>
      </c>
      <c r="I19" s="55">
        <v>0</v>
      </c>
      <c r="J19" s="55">
        <v>0</v>
      </c>
    </row>
    <row r="20" spans="1:10" x14ac:dyDescent="0.3">
      <c r="A20" t="s">
        <v>172</v>
      </c>
      <c r="B20" t="s">
        <v>104</v>
      </c>
      <c r="C20" t="s">
        <v>105</v>
      </c>
      <c r="D20" t="s">
        <v>82</v>
      </c>
      <c r="E20" t="s">
        <v>78</v>
      </c>
      <c r="F20" s="55">
        <v>0</v>
      </c>
      <c r="G20" s="55">
        <v>0</v>
      </c>
      <c r="H20" s="55">
        <v>0</v>
      </c>
      <c r="I20" s="55">
        <v>0</v>
      </c>
      <c r="J20" s="55">
        <v>0</v>
      </c>
    </row>
    <row r="21" spans="1:10" x14ac:dyDescent="0.3">
      <c r="A21" t="s">
        <v>172</v>
      </c>
      <c r="B21" t="s">
        <v>180</v>
      </c>
      <c r="C21" t="s">
        <v>181</v>
      </c>
      <c r="D21" t="s">
        <v>82</v>
      </c>
      <c r="E21" t="s">
        <v>78</v>
      </c>
      <c r="F21" s="55">
        <v>0</v>
      </c>
      <c r="G21" s="55">
        <v>0</v>
      </c>
      <c r="H21" s="55">
        <v>0</v>
      </c>
      <c r="I21" s="55">
        <v>0</v>
      </c>
      <c r="J21" s="55">
        <v>0</v>
      </c>
    </row>
    <row r="22" spans="1:10" x14ac:dyDescent="0.3">
      <c r="A22" t="s">
        <v>172</v>
      </c>
      <c r="B22" t="s">
        <v>107</v>
      </c>
      <c r="C22" t="s">
        <v>108</v>
      </c>
      <c r="D22" t="s">
        <v>82</v>
      </c>
      <c r="E22" t="s">
        <v>78</v>
      </c>
      <c r="F22" s="55">
        <v>0</v>
      </c>
      <c r="G22" s="55">
        <v>0</v>
      </c>
      <c r="H22" s="55">
        <v>0</v>
      </c>
      <c r="I22" s="55">
        <v>0</v>
      </c>
      <c r="J22" s="55">
        <v>0</v>
      </c>
    </row>
    <row r="23" spans="1:10" x14ac:dyDescent="0.3">
      <c r="A23" t="s">
        <v>172</v>
      </c>
      <c r="B23" t="s">
        <v>182</v>
      </c>
      <c r="C23" t="s">
        <v>183</v>
      </c>
      <c r="D23" t="s">
        <v>82</v>
      </c>
      <c r="E23" t="s">
        <v>78</v>
      </c>
      <c r="F23" s="55">
        <v>9.4255621764811597</v>
      </c>
      <c r="G23" s="55">
        <v>9.5279359871652893</v>
      </c>
      <c r="H23" s="55">
        <v>9.6314024281172603</v>
      </c>
      <c r="I23" s="55">
        <v>9.3545144778192793</v>
      </c>
      <c r="J23" s="55">
        <v>9.0860377673264292</v>
      </c>
    </row>
    <row r="24" spans="1:10" x14ac:dyDescent="0.3">
      <c r="A24" t="s">
        <v>172</v>
      </c>
      <c r="B24" t="s">
        <v>110</v>
      </c>
      <c r="C24" t="s">
        <v>111</v>
      </c>
      <c r="D24" t="s">
        <v>82</v>
      </c>
      <c r="E24" t="s">
        <v>78</v>
      </c>
      <c r="F24" s="55">
        <v>0</v>
      </c>
      <c r="G24" s="55">
        <v>0</v>
      </c>
      <c r="H24" s="55">
        <v>0</v>
      </c>
      <c r="I24" s="55">
        <v>0</v>
      </c>
      <c r="J24" s="55">
        <v>0</v>
      </c>
    </row>
    <row r="25" spans="1:10" x14ac:dyDescent="0.3">
      <c r="A25" t="s">
        <v>172</v>
      </c>
      <c r="B25" t="s">
        <v>184</v>
      </c>
      <c r="C25" t="s">
        <v>185</v>
      </c>
      <c r="D25" t="s">
        <v>82</v>
      </c>
      <c r="E25" t="s">
        <v>78</v>
      </c>
      <c r="F25" s="55">
        <v>0.34401444273215998</v>
      </c>
      <c r="G25" s="55">
        <v>0.34738713334718002</v>
      </c>
      <c r="H25" s="55">
        <v>0.35079288955646798</v>
      </c>
      <c r="I25" s="55">
        <v>0.35423203553250998</v>
      </c>
      <c r="J25" s="55">
        <v>0.35770489862596699</v>
      </c>
    </row>
    <row r="26" spans="1:10" x14ac:dyDescent="0.3">
      <c r="A26" t="s">
        <v>172</v>
      </c>
      <c r="B26" t="s">
        <v>113</v>
      </c>
      <c r="C26" t="s">
        <v>114</v>
      </c>
      <c r="D26" t="s">
        <v>82</v>
      </c>
      <c r="E26" t="s">
        <v>78</v>
      </c>
      <c r="F26" s="55">
        <v>4.2868689133360203</v>
      </c>
      <c r="G26" s="55">
        <v>4.6869799943915202</v>
      </c>
      <c r="H26" s="55">
        <v>4.4490815937818304</v>
      </c>
      <c r="I26" s="55">
        <v>12.364085137578099</v>
      </c>
      <c r="J26" s="55">
        <v>12.4068702859858</v>
      </c>
    </row>
    <row r="27" spans="1:10" x14ac:dyDescent="0.3">
      <c r="A27" t="s">
        <v>172</v>
      </c>
      <c r="B27" t="s">
        <v>218</v>
      </c>
      <c r="C27" t="s">
        <v>219</v>
      </c>
      <c r="D27" t="s">
        <v>82</v>
      </c>
      <c r="E27" t="s">
        <v>78</v>
      </c>
      <c r="F27" s="55">
        <v>0</v>
      </c>
      <c r="G27" s="55">
        <v>0</v>
      </c>
      <c r="H27" s="55">
        <v>0</v>
      </c>
      <c r="I27" s="55">
        <v>0</v>
      </c>
      <c r="J27" s="55">
        <v>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M42"/>
  <sheetViews>
    <sheetView zoomScale="85" zoomScaleNormal="85" workbookViewId="0"/>
  </sheetViews>
  <sheetFormatPr defaultRowHeight="14" x14ac:dyDescent="0.3"/>
  <cols>
    <col min="1" max="4" width="1.33203125" customWidth="1"/>
    <col min="5" max="5" width="67.5" bestFit="1" customWidth="1"/>
    <col min="6" max="7" width="9.25" customWidth="1"/>
    <col min="8" max="8" width="3" customWidth="1"/>
  </cols>
  <sheetData>
    <row r="1" spans="4:13" ht="14.5" thickBot="1" x14ac:dyDescent="0.35"/>
    <row r="2" spans="4:13" ht="14.5" thickBot="1" x14ac:dyDescent="0.35">
      <c r="I2" s="8" t="s">
        <v>34</v>
      </c>
      <c r="J2" s="6" t="s">
        <v>35</v>
      </c>
      <c r="K2" s="7" t="s">
        <v>36</v>
      </c>
      <c r="L2" s="7" t="s">
        <v>37</v>
      </c>
      <c r="M2" s="7" t="s">
        <v>38</v>
      </c>
    </row>
    <row r="3" spans="4:13" ht="16.5" thickBot="1" x14ac:dyDescent="0.35">
      <c r="D3" s="33"/>
      <c r="E3" s="80" t="s">
        <v>64</v>
      </c>
      <c r="I3" s="52"/>
      <c r="J3" s="52"/>
      <c r="K3" s="52"/>
      <c r="L3" s="52"/>
      <c r="M3" s="52"/>
    </row>
    <row r="4" spans="4:13" x14ac:dyDescent="0.3">
      <c r="E4" s="53" t="s">
        <v>81</v>
      </c>
      <c r="G4" t="s">
        <v>82</v>
      </c>
      <c r="H4" s="53"/>
      <c r="I4" s="53">
        <f>F_Inputs!F7</f>
        <v>61.188460764379599</v>
      </c>
      <c r="J4" s="53">
        <f>F_Inputs!G7</f>
        <v>61.992285765943102</v>
      </c>
      <c r="K4" s="53">
        <f>F_Inputs!H7</f>
        <v>63.352263422942599</v>
      </c>
      <c r="L4" s="53">
        <f>F_Inputs!I7</f>
        <v>67.395090799531303</v>
      </c>
      <c r="M4" s="53">
        <f>F_Inputs!J7</f>
        <v>73.994905264688796</v>
      </c>
    </row>
    <row r="5" spans="4:13" x14ac:dyDescent="0.3">
      <c r="E5" s="53" t="s">
        <v>106</v>
      </c>
      <c r="G5" t="s">
        <v>82</v>
      </c>
      <c r="H5" s="53"/>
      <c r="I5" s="53">
        <f>F_Inputs!F21</f>
        <v>0</v>
      </c>
      <c r="J5" s="53">
        <f>F_Inputs!G21</f>
        <v>0</v>
      </c>
      <c r="K5" s="53">
        <f>F_Inputs!H21</f>
        <v>0</v>
      </c>
      <c r="L5" s="53">
        <f>F_Inputs!I21</f>
        <v>0</v>
      </c>
      <c r="M5" s="53">
        <f>F_Inputs!J21</f>
        <v>0</v>
      </c>
    </row>
    <row r="6" spans="4:13" x14ac:dyDescent="0.3">
      <c r="E6" s="53" t="s">
        <v>108</v>
      </c>
      <c r="G6" t="s">
        <v>82</v>
      </c>
      <c r="H6" s="53"/>
      <c r="I6" s="53">
        <f>F_Inputs!F22</f>
        <v>0</v>
      </c>
      <c r="J6" s="53">
        <f>F_Inputs!G22</f>
        <v>0</v>
      </c>
      <c r="K6" s="53">
        <f>F_Inputs!H22</f>
        <v>0</v>
      </c>
      <c r="L6" s="53">
        <f>F_Inputs!I22</f>
        <v>0</v>
      </c>
      <c r="M6" s="53">
        <f>F_Inputs!J22</f>
        <v>0</v>
      </c>
    </row>
    <row r="7" spans="4:13" x14ac:dyDescent="0.3">
      <c r="E7" t="s">
        <v>115</v>
      </c>
      <c r="G7" t="s">
        <v>82</v>
      </c>
      <c r="I7" s="54">
        <f>I4 - SUM(I5:I6)</f>
        <v>61.188460764379599</v>
      </c>
      <c r="J7" s="54">
        <f>J4 - SUM(J5:J6)</f>
        <v>61.992285765943102</v>
      </c>
      <c r="K7" s="54">
        <f>K4 - SUM(K5:K6)</f>
        <v>63.352263422942599</v>
      </c>
      <c r="L7" s="54">
        <f>L4 - SUM(L5:L6)</f>
        <v>67.395090799531303</v>
      </c>
      <c r="M7" s="54">
        <f>M4 - SUM(M5:M6)</f>
        <v>73.994905264688796</v>
      </c>
    </row>
    <row r="9" spans="4:13" x14ac:dyDescent="0.3">
      <c r="E9" s="53" t="s">
        <v>84</v>
      </c>
      <c r="G9" t="s">
        <v>82</v>
      </c>
      <c r="H9" s="53"/>
      <c r="I9" s="53">
        <f>F_Inputs!F8</f>
        <v>12.5173524255323</v>
      </c>
      <c r="J9" s="53">
        <f>F_Inputs!G8</f>
        <v>14.080166846559001</v>
      </c>
      <c r="K9" s="53">
        <f>F_Inputs!H8</f>
        <v>23.028661936742999</v>
      </c>
      <c r="L9" s="53">
        <f>F_Inputs!I8</f>
        <v>32.266298135582801</v>
      </c>
      <c r="M9" s="53">
        <f>F_Inputs!J8</f>
        <v>20.257203223492699</v>
      </c>
    </row>
    <row r="10" spans="4:13" x14ac:dyDescent="0.3">
      <c r="E10" s="53" t="s">
        <v>103</v>
      </c>
      <c r="G10" t="s">
        <v>82</v>
      </c>
      <c r="H10" s="53"/>
      <c r="I10" s="53">
        <f>F_Inputs!F19</f>
        <v>0</v>
      </c>
      <c r="J10" s="53">
        <f>F_Inputs!G19</f>
        <v>0</v>
      </c>
      <c r="K10" s="53">
        <f>F_Inputs!H19</f>
        <v>0</v>
      </c>
      <c r="L10" s="53">
        <f>F_Inputs!I19</f>
        <v>0</v>
      </c>
      <c r="M10" s="53">
        <f>F_Inputs!J19</f>
        <v>0</v>
      </c>
    </row>
    <row r="11" spans="4:13" x14ac:dyDescent="0.3">
      <c r="E11" s="53" t="s">
        <v>105</v>
      </c>
      <c r="G11" t="s">
        <v>82</v>
      </c>
      <c r="H11" s="53"/>
      <c r="I11" s="53">
        <f>F_Inputs!F20</f>
        <v>0</v>
      </c>
      <c r="J11" s="53">
        <f>F_Inputs!G20</f>
        <v>0</v>
      </c>
      <c r="K11" s="53">
        <f>F_Inputs!H20</f>
        <v>0</v>
      </c>
      <c r="L11" s="53">
        <f>F_Inputs!I20</f>
        <v>0</v>
      </c>
      <c r="M11" s="53">
        <f>F_Inputs!J20</f>
        <v>0</v>
      </c>
    </row>
    <row r="12" spans="4:13" x14ac:dyDescent="0.3">
      <c r="E12" t="s">
        <v>116</v>
      </c>
      <c r="G12" t="s">
        <v>82</v>
      </c>
      <c r="I12" s="54">
        <f>I9 - SUM(I10:I11)</f>
        <v>12.5173524255323</v>
      </c>
      <c r="J12" s="54">
        <f>J9 - SUM(J10:J11)</f>
        <v>14.080166846559001</v>
      </c>
      <c r="K12" s="54">
        <f>K9 - SUM(K10:K11)</f>
        <v>23.028661936742999</v>
      </c>
      <c r="L12" s="54">
        <f>L9 - SUM(L10:L11)</f>
        <v>32.266298135582801</v>
      </c>
      <c r="M12" s="54">
        <f>M9 - SUM(M10:M11)</f>
        <v>20.257203223492699</v>
      </c>
    </row>
    <row r="13" spans="4:13" ht="14.5" thickBot="1" x14ac:dyDescent="0.35"/>
    <row r="14" spans="4:13" ht="16.5" thickBot="1" x14ac:dyDescent="0.35">
      <c r="E14" s="80" t="s">
        <v>117</v>
      </c>
    </row>
    <row r="15" spans="4:13" x14ac:dyDescent="0.3">
      <c r="E15" s="53" t="s">
        <v>86</v>
      </c>
      <c r="G15" t="s">
        <v>82</v>
      </c>
      <c r="H15" s="53"/>
      <c r="I15" s="53">
        <f>F_Inputs!F9</f>
        <v>300.71540649716798</v>
      </c>
      <c r="J15" s="53">
        <f>F_Inputs!G9</f>
        <v>306.28607471661098</v>
      </c>
      <c r="K15" s="53">
        <f>F_Inputs!H9</f>
        <v>306.21042914218498</v>
      </c>
      <c r="L15" s="53">
        <f>F_Inputs!I9</f>
        <v>328.11242969508999</v>
      </c>
      <c r="M15" s="53">
        <f>F_Inputs!J9</f>
        <v>320.898299908502</v>
      </c>
    </row>
    <row r="16" spans="4:13" x14ac:dyDescent="0.3">
      <c r="E16" s="53" t="s">
        <v>100</v>
      </c>
      <c r="G16" t="s">
        <v>82</v>
      </c>
      <c r="H16" s="53"/>
      <c r="I16" s="53">
        <f>F_Inputs!F17</f>
        <v>1.4357966805589599</v>
      </c>
      <c r="J16" s="53">
        <f>F_Inputs!G17</f>
        <v>1.44987311860364</v>
      </c>
      <c r="K16" s="53">
        <f>F_Inputs!H17</f>
        <v>1.46408756094292</v>
      </c>
      <c r="L16" s="53">
        <f>F_Inputs!I17</f>
        <v>1.47844136055999</v>
      </c>
      <c r="M16" s="53">
        <f>F_Inputs!J17</f>
        <v>1.49293588370275</v>
      </c>
    </row>
    <row r="17" spans="5:13" x14ac:dyDescent="0.3">
      <c r="E17" s="53" t="s">
        <v>102</v>
      </c>
      <c r="G17" t="s">
        <v>82</v>
      </c>
      <c r="H17" s="53"/>
      <c r="I17" s="53">
        <f>F_Inputs!F18</f>
        <v>5.3321658785314598</v>
      </c>
      <c r="J17" s="53">
        <f>F_Inputs!G18</f>
        <v>5.9981425844928502</v>
      </c>
      <c r="K17" s="53">
        <f>F_Inputs!H18</f>
        <v>5.3548843195281304</v>
      </c>
      <c r="L17" s="53">
        <f>F_Inputs!I18</f>
        <v>20.315390391838299</v>
      </c>
      <c r="M17" s="53">
        <f>F_Inputs!J18</f>
        <v>20.3645608858759</v>
      </c>
    </row>
    <row r="18" spans="5:13" x14ac:dyDescent="0.3">
      <c r="E18" t="s">
        <v>118</v>
      </c>
      <c r="G18" t="s">
        <v>82</v>
      </c>
      <c r="I18" s="54">
        <f>I15 - SUM(I16:I17)</f>
        <v>293.94744393807758</v>
      </c>
      <c r="J18" s="54">
        <f>J15 - SUM(J16:J17)</f>
        <v>298.83805901351451</v>
      </c>
      <c r="K18" s="54">
        <f>K15 - SUM(K16:K17)</f>
        <v>299.39145726171392</v>
      </c>
      <c r="L18" s="54">
        <f>L15 - SUM(L16:L17)</f>
        <v>306.31859794269167</v>
      </c>
      <c r="M18" s="54">
        <f>M15 - SUM(M16:M17)</f>
        <v>299.04080313892337</v>
      </c>
    </row>
    <row r="20" spans="5:13" x14ac:dyDescent="0.3">
      <c r="E20" s="53" t="s">
        <v>88</v>
      </c>
      <c r="G20" t="s">
        <v>82</v>
      </c>
      <c r="H20" s="53"/>
      <c r="I20" s="53">
        <f>F_Inputs!F10</f>
        <v>148.72134595862599</v>
      </c>
      <c r="J20" s="53">
        <f>F_Inputs!G10</f>
        <v>130.263396839199</v>
      </c>
      <c r="K20" s="53">
        <f>F_Inputs!H10</f>
        <v>132.16122134821501</v>
      </c>
      <c r="L20" s="53">
        <f>F_Inputs!I10</f>
        <v>107.17357933337701</v>
      </c>
      <c r="M20" s="53">
        <f>F_Inputs!J10</f>
        <v>91.128861423017497</v>
      </c>
    </row>
    <row r="21" spans="5:13" x14ac:dyDescent="0.3">
      <c r="E21" s="53" t="s">
        <v>97</v>
      </c>
      <c r="G21" t="s">
        <v>82</v>
      </c>
      <c r="H21" s="53"/>
      <c r="I21" s="53">
        <f>F_Inputs!F15</f>
        <v>2.9222461996156799</v>
      </c>
      <c r="J21" s="53">
        <f>F_Inputs!G15</f>
        <v>2.7640288171755198</v>
      </c>
      <c r="K21" s="53">
        <f>F_Inputs!H15</f>
        <v>2.60259219936282</v>
      </c>
      <c r="L21" s="53">
        <f>F_Inputs!I15</f>
        <v>2.9082571646427202</v>
      </c>
      <c r="M21" s="53">
        <f>F_Inputs!J15</f>
        <v>3.2585973854839199</v>
      </c>
    </row>
    <row r="22" spans="5:13" x14ac:dyDescent="0.3">
      <c r="E22" s="53" t="s">
        <v>99</v>
      </c>
      <c r="G22" t="s">
        <v>82</v>
      </c>
      <c r="H22" s="53"/>
      <c r="I22" s="53">
        <f>F_Inputs!F16</f>
        <v>0</v>
      </c>
      <c r="J22" s="53">
        <f>F_Inputs!G16</f>
        <v>0</v>
      </c>
      <c r="K22" s="53">
        <f>F_Inputs!H16</f>
        <v>0</v>
      </c>
      <c r="L22" s="53">
        <f>F_Inputs!I16</f>
        <v>0</v>
      </c>
      <c r="M22" s="53">
        <f>F_Inputs!J16</f>
        <v>0</v>
      </c>
    </row>
    <row r="23" spans="5:13" x14ac:dyDescent="0.3">
      <c r="E23" t="s">
        <v>119</v>
      </c>
      <c r="G23" t="s">
        <v>82</v>
      </c>
      <c r="I23" s="54">
        <f>I20 - SUM(I21:I22)</f>
        <v>145.79909975901032</v>
      </c>
      <c r="J23" s="54">
        <f>J20 - SUM(J21:J22)</f>
        <v>127.49936802202349</v>
      </c>
      <c r="K23" s="54">
        <f>K20 - SUM(K21:K22)</f>
        <v>129.55862914885219</v>
      </c>
      <c r="L23" s="54">
        <f>L20 - SUM(L21:L22)</f>
        <v>104.26532216873429</v>
      </c>
      <c r="M23" s="54">
        <f>M20 - SUM(M21:M22)</f>
        <v>87.870264037533573</v>
      </c>
    </row>
    <row r="24" spans="5:13" ht="14.5" thickBot="1" x14ac:dyDescent="0.35"/>
    <row r="25" spans="5:13" ht="16.5" thickBot="1" x14ac:dyDescent="0.35">
      <c r="E25" s="80" t="s">
        <v>120</v>
      </c>
    </row>
    <row r="26" spans="5:13" x14ac:dyDescent="0.3">
      <c r="E26" s="53" t="s">
        <v>90</v>
      </c>
      <c r="G26" t="s">
        <v>82</v>
      </c>
      <c r="H26" s="53"/>
      <c r="I26" s="53">
        <f>F_Inputs!F11</f>
        <v>226.561351900088</v>
      </c>
      <c r="J26" s="53">
        <f>F_Inputs!G11</f>
        <v>229.37084961916</v>
      </c>
      <c r="K26" s="53">
        <f>F_Inputs!H11</f>
        <v>230.90352357192501</v>
      </c>
      <c r="L26" s="53">
        <f>F_Inputs!I11</f>
        <v>249.82858508344401</v>
      </c>
      <c r="M26" s="53">
        <f>F_Inputs!J11</f>
        <v>258.576252757389</v>
      </c>
    </row>
    <row r="27" spans="5:13" x14ac:dyDescent="0.3">
      <c r="E27" s="53" t="s">
        <v>112</v>
      </c>
      <c r="G27" t="s">
        <v>82</v>
      </c>
      <c r="H27" s="53"/>
      <c r="I27" s="53">
        <f>F_Inputs!F25</f>
        <v>0.34401444273215998</v>
      </c>
      <c r="J27" s="53">
        <f>F_Inputs!G25</f>
        <v>0.34738713334718002</v>
      </c>
      <c r="K27" s="53">
        <f>F_Inputs!H25</f>
        <v>0.35079288955646798</v>
      </c>
      <c r="L27" s="53">
        <f>F_Inputs!I25</f>
        <v>0.35423203553250998</v>
      </c>
      <c r="M27" s="53">
        <f>F_Inputs!J25</f>
        <v>0.35770489862596699</v>
      </c>
    </row>
    <row r="28" spans="5:13" x14ac:dyDescent="0.3">
      <c r="E28" s="53" t="s">
        <v>114</v>
      </c>
      <c r="G28" t="s">
        <v>82</v>
      </c>
      <c r="H28" s="53"/>
      <c r="I28" s="53">
        <f>F_Inputs!F26</f>
        <v>4.2868689133360203</v>
      </c>
      <c r="J28" s="53">
        <f>F_Inputs!G26</f>
        <v>4.6869799943915202</v>
      </c>
      <c r="K28" s="53">
        <f>F_Inputs!H26</f>
        <v>4.4490815937818304</v>
      </c>
      <c r="L28" s="53">
        <f>F_Inputs!I26</f>
        <v>12.364085137578099</v>
      </c>
      <c r="M28" s="53">
        <f>F_Inputs!J26</f>
        <v>12.4068702859858</v>
      </c>
    </row>
    <row r="29" spans="5:13" x14ac:dyDescent="0.3">
      <c r="G29" t="s">
        <v>82</v>
      </c>
      <c r="I29" s="54">
        <f>I26 - SUM(I27:I28)</f>
        <v>221.93046854401982</v>
      </c>
      <c r="J29" s="54">
        <f>J26 - SUM(J27:J28)</f>
        <v>224.33648249142129</v>
      </c>
      <c r="K29" s="54">
        <f>K26 - SUM(K27:K28)</f>
        <v>226.10364908858671</v>
      </c>
      <c r="L29" s="54">
        <f>L26 - SUM(L27:L28)</f>
        <v>237.11026791033339</v>
      </c>
      <c r="M29" s="54">
        <f>M26 - SUM(M27:M28)</f>
        <v>245.81167757277723</v>
      </c>
    </row>
    <row r="30" spans="5:13" x14ac:dyDescent="0.3">
      <c r="G30" s="53"/>
      <c r="I30" s="53"/>
      <c r="J30" s="53"/>
      <c r="K30" s="53"/>
      <c r="L30" s="53"/>
      <c r="M30" s="53"/>
    </row>
    <row r="31" spans="5:13" x14ac:dyDescent="0.3">
      <c r="E31" s="53" t="s">
        <v>92</v>
      </c>
      <c r="G31" t="s">
        <v>82</v>
      </c>
      <c r="H31" s="53"/>
      <c r="I31" s="53">
        <f>F_Inputs!F12</f>
        <v>220.28671224284699</v>
      </c>
      <c r="J31" s="53">
        <f>F_Inputs!G12</f>
        <v>238.35195471468299</v>
      </c>
      <c r="K31" s="53">
        <f>F_Inputs!H12</f>
        <v>202.193885139705</v>
      </c>
      <c r="L31" s="53">
        <f>F_Inputs!I12</f>
        <v>375.34923297702102</v>
      </c>
      <c r="M31" s="53">
        <f>F_Inputs!J12</f>
        <v>298.47420575518402</v>
      </c>
    </row>
    <row r="32" spans="5:13" x14ac:dyDescent="0.3">
      <c r="E32" s="53" t="s">
        <v>109</v>
      </c>
      <c r="G32" t="s">
        <v>82</v>
      </c>
      <c r="H32" s="53"/>
      <c r="I32" s="53">
        <f>F_Inputs!F23</f>
        <v>9.4255621764811597</v>
      </c>
      <c r="J32" s="53">
        <f>F_Inputs!G23</f>
        <v>9.5279359871652893</v>
      </c>
      <c r="K32" s="53">
        <f>F_Inputs!H23</f>
        <v>9.6314024281172603</v>
      </c>
      <c r="L32" s="53">
        <f>F_Inputs!I23</f>
        <v>9.3545144778192793</v>
      </c>
      <c r="M32" s="53">
        <f>F_Inputs!J23</f>
        <v>9.0860377673264292</v>
      </c>
    </row>
    <row r="33" spans="5:13" x14ac:dyDescent="0.3">
      <c r="E33" s="53" t="s">
        <v>111</v>
      </c>
      <c r="G33" t="s">
        <v>82</v>
      </c>
      <c r="H33" s="53"/>
      <c r="I33" s="53">
        <f>F_Inputs!F24</f>
        <v>0</v>
      </c>
      <c r="J33" s="53">
        <f>F_Inputs!G24</f>
        <v>0</v>
      </c>
      <c r="K33" s="53">
        <f>F_Inputs!H24</f>
        <v>0</v>
      </c>
      <c r="L33" s="53">
        <f>F_Inputs!I24</f>
        <v>0</v>
      </c>
      <c r="M33" s="53">
        <f>F_Inputs!J24</f>
        <v>0</v>
      </c>
    </row>
    <row r="34" spans="5:13" x14ac:dyDescent="0.3">
      <c r="E34" t="s">
        <v>121</v>
      </c>
      <c r="G34" t="s">
        <v>82</v>
      </c>
      <c r="I34" s="54">
        <f>I31 - SUM(I32:I33)</f>
        <v>210.86115006636584</v>
      </c>
      <c r="J34" s="54">
        <f>J31 - SUM(J32:J33)</f>
        <v>228.82401872751771</v>
      </c>
      <c r="K34" s="54">
        <f>K31 - SUM(K32:K33)</f>
        <v>192.56248271158773</v>
      </c>
      <c r="L34" s="54">
        <f>L31 - SUM(L32:L33)</f>
        <v>365.99471849920172</v>
      </c>
      <c r="M34" s="54">
        <f>M31 - SUM(M32:M33)</f>
        <v>289.38816798785757</v>
      </c>
    </row>
    <row r="35" spans="5:13" ht="14.5" thickBot="1" x14ac:dyDescent="0.35"/>
    <row r="36" spans="5:13" ht="16.5" thickBot="1" x14ac:dyDescent="0.35">
      <c r="E36" s="80" t="s">
        <v>67</v>
      </c>
    </row>
    <row r="37" spans="5:13" x14ac:dyDescent="0.3">
      <c r="E37" s="53" t="s">
        <v>94</v>
      </c>
      <c r="G37" t="s">
        <v>82</v>
      </c>
      <c r="H37" s="53"/>
      <c r="I37" s="53">
        <f>F_Inputs!F13</f>
        <v>39.181960902037602</v>
      </c>
      <c r="J37" s="53">
        <f>F_Inputs!G13</f>
        <v>38.990602981795099</v>
      </c>
      <c r="K37" s="53">
        <f>F_Inputs!H13</f>
        <v>38.767793973570903</v>
      </c>
      <c r="L37" s="53">
        <f>F_Inputs!I13</f>
        <v>38.277110227586199</v>
      </c>
      <c r="M37" s="53">
        <f>F_Inputs!J13</f>
        <v>38.284990633044998</v>
      </c>
    </row>
    <row r="38" spans="5:13" x14ac:dyDescent="0.3">
      <c r="E38" t="s">
        <v>122</v>
      </c>
      <c r="G38" t="s">
        <v>82</v>
      </c>
      <c r="I38" s="54">
        <f>I37</f>
        <v>39.181960902037602</v>
      </c>
      <c r="J38" s="54">
        <f>J37</f>
        <v>38.990602981795099</v>
      </c>
      <c r="K38" s="54">
        <f>K37</f>
        <v>38.767793973570903</v>
      </c>
      <c r="L38" s="54">
        <f>L37</f>
        <v>38.277110227586199</v>
      </c>
      <c r="M38" s="54">
        <f>M37</f>
        <v>38.284990633044998</v>
      </c>
    </row>
    <row r="40" spans="5:13" x14ac:dyDescent="0.3">
      <c r="E40" s="53" t="s">
        <v>96</v>
      </c>
      <c r="G40" t="s">
        <v>82</v>
      </c>
      <c r="H40" s="53"/>
      <c r="I40" s="53">
        <f>F_Inputs!F14</f>
        <v>34.622728731147497</v>
      </c>
      <c r="J40" s="53">
        <f>F_Inputs!G14</f>
        <v>37.161682324986003</v>
      </c>
      <c r="K40" s="53">
        <f>F_Inputs!H14</f>
        <v>32.784724616960702</v>
      </c>
      <c r="L40" s="53">
        <f>F_Inputs!I14</f>
        <v>28.474245315498699</v>
      </c>
      <c r="M40" s="53">
        <f>F_Inputs!J14</f>
        <v>30.6112054361577</v>
      </c>
    </row>
    <row r="41" spans="5:13" x14ac:dyDescent="0.3">
      <c r="E41" t="s">
        <v>123</v>
      </c>
      <c r="G41" t="s">
        <v>82</v>
      </c>
      <c r="I41" s="54">
        <f>I40</f>
        <v>34.622728731147497</v>
      </c>
      <c r="J41" s="54">
        <f>J40</f>
        <v>37.161682324986003</v>
      </c>
      <c r="K41" s="54">
        <f>K40</f>
        <v>32.784724616960702</v>
      </c>
      <c r="L41" s="54">
        <f>L40</f>
        <v>28.474245315498699</v>
      </c>
      <c r="M41" s="54">
        <f>M40</f>
        <v>30.6112054361577</v>
      </c>
    </row>
    <row r="42" spans="5:13" x14ac:dyDescent="0.3">
      <c r="I42" s="54"/>
      <c r="J42" s="54"/>
      <c r="K42" s="54"/>
      <c r="L42" s="54"/>
      <c r="M42" s="5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zoomScale="85" zoomScaleNormal="85" workbookViewId="0"/>
  </sheetViews>
  <sheetFormatPr defaultRowHeight="14" x14ac:dyDescent="0.3"/>
  <cols>
    <col min="1" max="1" width="3" customWidth="1"/>
    <col min="2" max="2" width="68.58203125" customWidth="1"/>
    <col min="3" max="3" width="2" customWidth="1"/>
    <col min="4" max="9" width="9.75" customWidth="1"/>
    <col min="10" max="10" width="2.33203125" customWidth="1"/>
    <col min="11" max="16" width="9.75" customWidth="1"/>
    <col min="17" max="17" width="2.33203125" customWidth="1"/>
  </cols>
  <sheetData>
    <row r="1" spans="1:17" x14ac:dyDescent="0.3">
      <c r="D1" s="33" t="s">
        <v>124</v>
      </c>
      <c r="K1" s="33" t="s">
        <v>125</v>
      </c>
    </row>
    <row r="2" spans="1:17" x14ac:dyDescent="0.3">
      <c r="D2" s="34">
        <v>2021</v>
      </c>
      <c r="E2" s="34">
        <v>2022</v>
      </c>
      <c r="F2" s="34">
        <v>2023</v>
      </c>
      <c r="G2" s="34">
        <v>2024</v>
      </c>
      <c r="H2" s="34">
        <v>2025</v>
      </c>
      <c r="I2" s="56"/>
      <c r="J2" s="35"/>
      <c r="K2" s="34">
        <v>2021</v>
      </c>
      <c r="L2" s="34">
        <v>2022</v>
      </c>
      <c r="M2" s="34">
        <v>2023</v>
      </c>
      <c r="N2" s="34">
        <v>2024</v>
      </c>
      <c r="O2" s="34">
        <v>2025</v>
      </c>
      <c r="P2" s="56"/>
      <c r="Q2" s="35"/>
    </row>
    <row r="3" spans="1:17" x14ac:dyDescent="0.3">
      <c r="B3" s="36" t="s">
        <v>126</v>
      </c>
      <c r="C3" s="37"/>
      <c r="D3" s="38" t="s">
        <v>82</v>
      </c>
      <c r="E3" s="38" t="s">
        <v>82</v>
      </c>
      <c r="F3" s="38" t="s">
        <v>82</v>
      </c>
      <c r="G3" s="38" t="s">
        <v>82</v>
      </c>
      <c r="H3" s="38" t="s">
        <v>82</v>
      </c>
      <c r="I3" s="42" t="s">
        <v>127</v>
      </c>
      <c r="J3" s="39"/>
      <c r="K3" s="38" t="s">
        <v>82</v>
      </c>
      <c r="L3" s="38" t="s">
        <v>82</v>
      </c>
      <c r="M3" s="38" t="s">
        <v>82</v>
      </c>
      <c r="N3" s="38" t="s">
        <v>82</v>
      </c>
      <c r="O3" s="38" t="s">
        <v>82</v>
      </c>
      <c r="P3" s="42" t="s">
        <v>127</v>
      </c>
      <c r="Q3" s="39"/>
    </row>
    <row r="4" spans="1:17" x14ac:dyDescent="0.3">
      <c r="A4" s="36"/>
      <c r="B4" s="40"/>
      <c r="C4" s="37"/>
      <c r="D4" s="42"/>
      <c r="E4" s="42"/>
      <c r="F4" s="42"/>
      <c r="G4" s="42"/>
      <c r="H4" s="42"/>
      <c r="I4" s="42"/>
      <c r="J4" s="39"/>
      <c r="K4" s="42"/>
      <c r="L4" s="42"/>
      <c r="M4" s="42"/>
      <c r="N4" s="42"/>
      <c r="O4" s="42"/>
      <c r="P4" s="42"/>
      <c r="Q4" s="39"/>
    </row>
    <row r="5" spans="1:17" x14ac:dyDescent="0.3">
      <c r="A5" s="43"/>
      <c r="B5" s="41" t="s">
        <v>128</v>
      </c>
      <c r="C5" s="44"/>
      <c r="D5" s="46">
        <v>64.2308346080181</v>
      </c>
      <c r="E5" s="46">
        <v>65.074250161246596</v>
      </c>
      <c r="F5" s="46">
        <v>66.488068884010502</v>
      </c>
      <c r="G5" s="46">
        <v>70.729973170221797</v>
      </c>
      <c r="H5" s="46">
        <v>77.654853660448595</v>
      </c>
      <c r="I5" s="46"/>
      <c r="J5" s="45"/>
      <c r="K5" s="46">
        <f>'Final determination Totex'!I4</f>
        <v>61.188460764379599</v>
      </c>
      <c r="L5" s="46">
        <f>'Final determination Totex'!J4</f>
        <v>61.992285765943102</v>
      </c>
      <c r="M5" s="46">
        <f>'Final determination Totex'!K4</f>
        <v>63.352263422942599</v>
      </c>
      <c r="N5" s="46">
        <f>'Final determination Totex'!L4</f>
        <v>67.395090799531303</v>
      </c>
      <c r="O5" s="46">
        <f>'Final determination Totex'!M4</f>
        <v>73.994905264688796</v>
      </c>
      <c r="P5" s="46"/>
      <c r="Q5" s="45"/>
    </row>
    <row r="6" spans="1:17" x14ac:dyDescent="0.3">
      <c r="A6" s="43"/>
      <c r="B6" s="41" t="s">
        <v>129</v>
      </c>
      <c r="C6" s="44"/>
      <c r="D6" s="46">
        <v>7.9327519868007803</v>
      </c>
      <c r="E6" s="46">
        <v>9.4927313891319791</v>
      </c>
      <c r="F6" s="46">
        <v>8.3808693438575705</v>
      </c>
      <c r="G6" s="46">
        <v>12.840438475926399</v>
      </c>
      <c r="H6" s="46">
        <v>23.1953552052106</v>
      </c>
      <c r="I6" s="46"/>
      <c r="J6" s="45"/>
      <c r="K6" s="46">
        <f>'Final determination Totex'!I9</f>
        <v>12.5173524255323</v>
      </c>
      <c r="L6" s="46">
        <f>'Final determination Totex'!J9</f>
        <v>14.080166846559001</v>
      </c>
      <c r="M6" s="46">
        <f>'Final determination Totex'!K9</f>
        <v>23.028661936742999</v>
      </c>
      <c r="N6" s="46">
        <f>'Final determination Totex'!L9</f>
        <v>32.266298135582801</v>
      </c>
      <c r="O6" s="46">
        <f>'Final determination Totex'!M9</f>
        <v>20.257203223492699</v>
      </c>
      <c r="P6" s="46"/>
      <c r="Q6" s="45"/>
    </row>
    <row r="7" spans="1:17" x14ac:dyDescent="0.3">
      <c r="A7" s="43"/>
      <c r="B7" s="41" t="s">
        <v>130</v>
      </c>
      <c r="C7" s="44"/>
      <c r="D7" s="46">
        <v>0</v>
      </c>
      <c r="E7" s="46">
        <v>0</v>
      </c>
      <c r="F7" s="46">
        <v>0</v>
      </c>
      <c r="G7" s="46">
        <v>0</v>
      </c>
      <c r="H7" s="46"/>
      <c r="I7" s="46"/>
      <c r="J7" s="45"/>
      <c r="K7" s="46">
        <f>'Final determination Totex'!I10+'Final determination Totex'!I11</f>
        <v>0</v>
      </c>
      <c r="L7" s="46">
        <f>'Final determination Totex'!J10+'Final determination Totex'!J11</f>
        <v>0</v>
      </c>
      <c r="M7" s="46">
        <f>'Final determination Totex'!K10+'Final determination Totex'!K11</f>
        <v>0</v>
      </c>
      <c r="N7" s="46">
        <f>'Final determination Totex'!L10+'Final determination Totex'!L11</f>
        <v>0</v>
      </c>
      <c r="O7" s="46">
        <f>'Final determination Totex'!M10+'Final determination Totex'!M11</f>
        <v>0</v>
      </c>
      <c r="P7" s="46"/>
      <c r="Q7" s="45"/>
    </row>
    <row r="8" spans="1:17" ht="14.5" thickBot="1" x14ac:dyDescent="0.35">
      <c r="A8" s="43"/>
      <c r="B8" s="47" t="s">
        <v>131</v>
      </c>
      <c r="C8" s="44"/>
      <c r="D8" s="46">
        <v>0</v>
      </c>
      <c r="E8" s="46">
        <v>0</v>
      </c>
      <c r="F8" s="46">
        <v>0</v>
      </c>
      <c r="G8" s="46">
        <v>0</v>
      </c>
      <c r="H8" s="46"/>
      <c r="I8" s="46"/>
      <c r="J8" s="45"/>
      <c r="K8" s="46">
        <f>'Final determination Totex'!I5+'Final determination Totex'!I6</f>
        <v>0</v>
      </c>
      <c r="L8" s="46">
        <f>'Final determination Totex'!J5+'Final determination Totex'!J6</f>
        <v>0</v>
      </c>
      <c r="M8" s="46">
        <f>'Final determination Totex'!K5+'Final determination Totex'!K6</f>
        <v>0</v>
      </c>
      <c r="N8" s="46">
        <f>'Final determination Totex'!L5+'Final determination Totex'!L6</f>
        <v>0</v>
      </c>
      <c r="O8" s="46">
        <f>'Final determination Totex'!M5+'Final determination Totex'!M6</f>
        <v>0</v>
      </c>
      <c r="P8" s="46"/>
      <c r="Q8" s="45"/>
    </row>
    <row r="9" spans="1:17" x14ac:dyDescent="0.3">
      <c r="A9" s="43"/>
      <c r="B9" s="47" t="s">
        <v>132</v>
      </c>
      <c r="C9" s="44"/>
      <c r="D9" s="48">
        <v>72.163586594818881</v>
      </c>
      <c r="E9" s="48">
        <v>74.566981550378571</v>
      </c>
      <c r="F9" s="48">
        <v>74.868938227868071</v>
      </c>
      <c r="G9" s="48">
        <v>83.570411646148202</v>
      </c>
      <c r="H9" s="48">
        <v>100.8502088656592</v>
      </c>
      <c r="I9" s="57">
        <v>406.02012688487298</v>
      </c>
      <c r="J9" s="45"/>
      <c r="K9" s="48">
        <f>SUM(K5:K6)-SUM(K7:K8)</f>
        <v>73.705813189911893</v>
      </c>
      <c r="L9" s="48">
        <f t="shared" ref="L9:O9" si="0">SUM(L5:L6)-SUM(L7:L8)</f>
        <v>76.072452612502104</v>
      </c>
      <c r="M9" s="48">
        <f t="shared" si="0"/>
        <v>86.380925359685591</v>
      </c>
      <c r="N9" s="48">
        <f t="shared" si="0"/>
        <v>99.661388935114104</v>
      </c>
      <c r="O9" s="48">
        <f t="shared" si="0"/>
        <v>94.252108488181491</v>
      </c>
      <c r="P9" s="57">
        <f>SUM(K9:O9)</f>
        <v>430.07268858539516</v>
      </c>
      <c r="Q9" s="45"/>
    </row>
    <row r="10" spans="1:17" x14ac:dyDescent="0.3">
      <c r="A10" s="43"/>
      <c r="B10" s="47" t="s">
        <v>133</v>
      </c>
      <c r="C10" s="44"/>
      <c r="D10" s="48">
        <v>64.2308346080181</v>
      </c>
      <c r="E10" s="48">
        <v>65.074250161246596</v>
      </c>
      <c r="F10" s="48">
        <v>66.488068884010502</v>
      </c>
      <c r="G10" s="48">
        <v>70.729973170221797</v>
      </c>
      <c r="H10" s="48">
        <v>77.654853660448595</v>
      </c>
      <c r="I10" s="58">
        <v>344.17798048394559</v>
      </c>
      <c r="J10" s="45"/>
      <c r="K10" s="48">
        <f>K5-K8</f>
        <v>61.188460764379599</v>
      </c>
      <c r="L10" s="48">
        <f t="shared" ref="L10:O10" si="1">L5-L8</f>
        <v>61.992285765943102</v>
      </c>
      <c r="M10" s="48">
        <f t="shared" si="1"/>
        <v>63.352263422942599</v>
      </c>
      <c r="N10" s="48">
        <f t="shared" si="1"/>
        <v>67.395090799531303</v>
      </c>
      <c r="O10" s="48">
        <f t="shared" si="1"/>
        <v>73.994905264688796</v>
      </c>
      <c r="P10" s="58">
        <f t="shared" ref="P10:P11" si="2">SUM(K10:O10)</f>
        <v>327.92300601748536</v>
      </c>
      <c r="Q10" s="45"/>
    </row>
    <row r="11" spans="1:17" ht="14.5" thickBot="1" x14ac:dyDescent="0.35">
      <c r="A11" s="43"/>
      <c r="B11" s="47" t="s">
        <v>134</v>
      </c>
      <c r="C11" s="44"/>
      <c r="D11" s="48">
        <v>7.9327519868007812</v>
      </c>
      <c r="E11" s="48">
        <v>9.4927313891319756</v>
      </c>
      <c r="F11" s="48">
        <v>8.3808693438575688</v>
      </c>
      <c r="G11" s="48">
        <v>12.840438475926405</v>
      </c>
      <c r="H11" s="48">
        <v>23.195355205210603</v>
      </c>
      <c r="I11" s="59">
        <v>61.842146400927334</v>
      </c>
      <c r="J11" s="45"/>
      <c r="K11" s="48">
        <f>K9-K10</f>
        <v>12.517352425532295</v>
      </c>
      <c r="L11" s="48">
        <f t="shared" ref="L11:O11" si="3">L9-L10</f>
        <v>14.080166846559003</v>
      </c>
      <c r="M11" s="48">
        <f t="shared" si="3"/>
        <v>23.028661936742992</v>
      </c>
      <c r="N11" s="48">
        <f t="shared" si="3"/>
        <v>32.266298135582801</v>
      </c>
      <c r="O11" s="48">
        <f t="shared" si="3"/>
        <v>20.257203223492695</v>
      </c>
      <c r="P11" s="59">
        <f t="shared" si="2"/>
        <v>102.14968256790979</v>
      </c>
      <c r="Q11" s="45"/>
    </row>
    <row r="12" spans="1:17" x14ac:dyDescent="0.3">
      <c r="A12" s="43"/>
      <c r="B12" s="47"/>
      <c r="C12" s="44"/>
      <c r="J12" s="45"/>
      <c r="Q12" s="45"/>
    </row>
    <row r="13" spans="1:17" x14ac:dyDescent="0.3">
      <c r="B13" s="36" t="s">
        <v>135</v>
      </c>
      <c r="C13" s="37"/>
      <c r="D13" s="49"/>
      <c r="E13" s="49"/>
      <c r="F13" s="49"/>
      <c r="G13" s="49"/>
      <c r="H13" s="49"/>
      <c r="I13" s="49"/>
      <c r="J13" s="45"/>
      <c r="K13" s="49"/>
      <c r="L13" s="49"/>
      <c r="M13" s="49"/>
      <c r="N13" s="49"/>
      <c r="O13" s="49"/>
      <c r="P13" s="49"/>
      <c r="Q13" s="45"/>
    </row>
    <row r="14" spans="1:17" x14ac:dyDescent="0.3">
      <c r="A14" s="43"/>
      <c r="B14" s="41" t="s">
        <v>136</v>
      </c>
      <c r="C14" s="44"/>
      <c r="D14" s="46">
        <v>298.59313367693602</v>
      </c>
      <c r="E14" s="46">
        <v>304.18144843266703</v>
      </c>
      <c r="F14" s="46">
        <v>303.57996267412199</v>
      </c>
      <c r="G14" s="46">
        <v>294.75604845532501</v>
      </c>
      <c r="H14" s="46">
        <v>287.194861807807</v>
      </c>
      <c r="I14" s="46"/>
      <c r="J14" s="45"/>
      <c r="K14" s="46">
        <f>'Final determination Totex'!I15</f>
        <v>300.71540649716798</v>
      </c>
      <c r="L14" s="46">
        <f>'Final determination Totex'!J15</f>
        <v>306.28607471661098</v>
      </c>
      <c r="M14" s="46">
        <f>'Final determination Totex'!K15</f>
        <v>306.21042914218498</v>
      </c>
      <c r="N14" s="46">
        <f>'Final determination Totex'!L15</f>
        <v>328.11242969508999</v>
      </c>
      <c r="O14" s="46">
        <f>'Final determination Totex'!M15</f>
        <v>320.898299908502</v>
      </c>
      <c r="P14" s="46"/>
      <c r="Q14" s="45"/>
    </row>
    <row r="15" spans="1:17" x14ac:dyDescent="0.3">
      <c r="A15" s="43"/>
      <c r="B15" s="41" t="s">
        <v>137</v>
      </c>
      <c r="C15" s="44"/>
      <c r="D15" s="46">
        <v>161.66057237681699</v>
      </c>
      <c r="E15" s="46">
        <v>126.131707687475</v>
      </c>
      <c r="F15" s="46">
        <v>118.951434746232</v>
      </c>
      <c r="G15" s="46">
        <v>96.714617786487594</v>
      </c>
      <c r="H15" s="46">
        <v>85.092440871664195</v>
      </c>
      <c r="I15" s="46"/>
      <c r="J15" s="45"/>
      <c r="K15" s="46">
        <f>'Final determination Totex'!I20</f>
        <v>148.72134595862599</v>
      </c>
      <c r="L15" s="46">
        <f>'Final determination Totex'!J20</f>
        <v>130.263396839199</v>
      </c>
      <c r="M15" s="46">
        <f>'Final determination Totex'!K20</f>
        <v>132.16122134821501</v>
      </c>
      <c r="N15" s="46">
        <f>'Final determination Totex'!L20</f>
        <v>107.17357933337701</v>
      </c>
      <c r="O15" s="46">
        <f>'Final determination Totex'!M20</f>
        <v>91.128861423017497</v>
      </c>
      <c r="P15" s="46"/>
      <c r="Q15" s="45"/>
    </row>
    <row r="16" spans="1:17" x14ac:dyDescent="0.3">
      <c r="A16" s="43"/>
      <c r="B16" s="41" t="s">
        <v>138</v>
      </c>
      <c r="C16" s="44"/>
      <c r="D16" s="46">
        <v>21.239016472568281</v>
      </c>
      <c r="E16" s="46">
        <v>21.441221526310137</v>
      </c>
      <c r="F16" s="46">
        <v>21.646586952825807</v>
      </c>
      <c r="G16" s="46">
        <v>22.164261289981908</v>
      </c>
      <c r="H16" s="46">
        <v>22.716635385565862</v>
      </c>
      <c r="I16" s="46"/>
      <c r="J16" s="45"/>
      <c r="K16" s="46">
        <f>'Final determination Totex'!I21+'Final determination Totex'!I22</f>
        <v>2.9222461996156799</v>
      </c>
      <c r="L16" s="46">
        <f>'Final determination Totex'!J21+'Final determination Totex'!J22</f>
        <v>2.7640288171755198</v>
      </c>
      <c r="M16" s="46">
        <f>'Final determination Totex'!K21+'Final determination Totex'!K22</f>
        <v>2.60259219936282</v>
      </c>
      <c r="N16" s="46">
        <f>'Final determination Totex'!L21+'Final determination Totex'!L22</f>
        <v>2.9082571646427202</v>
      </c>
      <c r="O16" s="46">
        <f>'Final determination Totex'!M21+'Final determination Totex'!M22</f>
        <v>3.2585973854839199</v>
      </c>
      <c r="P16" s="46"/>
      <c r="Q16" s="45"/>
    </row>
    <row r="17" spans="1:17" ht="14.5" thickBot="1" x14ac:dyDescent="0.35">
      <c r="A17" s="43"/>
      <c r="B17" s="41" t="s">
        <v>139</v>
      </c>
      <c r="C17" s="44"/>
      <c r="D17" s="46">
        <v>7.2140776939446205</v>
      </c>
      <c r="E17" s="46">
        <v>7.4434088368014901</v>
      </c>
      <c r="F17" s="46">
        <v>7.6778733713890901</v>
      </c>
      <c r="G17" s="46">
        <v>23.212766630533931</v>
      </c>
      <c r="H17" s="46">
        <v>23.449709929426952</v>
      </c>
      <c r="I17" s="46"/>
      <c r="J17" s="45"/>
      <c r="K17" s="46">
        <f>'Final determination Totex'!I16+'Final determination Totex'!I17</f>
        <v>6.76796255909042</v>
      </c>
      <c r="L17" s="46">
        <f>'Final determination Totex'!J16+'Final determination Totex'!J17</f>
        <v>7.4480157030964902</v>
      </c>
      <c r="M17" s="46">
        <f>'Final determination Totex'!K16+'Final determination Totex'!K17</f>
        <v>6.8189718804710502</v>
      </c>
      <c r="N17" s="46">
        <f>'Final determination Totex'!L16+'Final determination Totex'!L17</f>
        <v>21.79383175239829</v>
      </c>
      <c r="O17" s="46">
        <f>'Final determination Totex'!M16+'Final determination Totex'!M17</f>
        <v>21.857496769578649</v>
      </c>
      <c r="P17" s="46"/>
      <c r="Q17" s="45"/>
    </row>
    <row r="18" spans="1:17" x14ac:dyDescent="0.3">
      <c r="A18" s="43"/>
      <c r="B18" s="47" t="s">
        <v>132</v>
      </c>
      <c r="C18" s="44"/>
      <c r="D18" s="48">
        <v>431.80061188724011</v>
      </c>
      <c r="E18" s="48">
        <v>401.4285257570304</v>
      </c>
      <c r="F18" s="48">
        <v>393.20693709613909</v>
      </c>
      <c r="G18" s="48">
        <v>346.09363832129679</v>
      </c>
      <c r="H18" s="48">
        <v>326.12095736447839</v>
      </c>
      <c r="I18" s="57">
        <v>1898.6506704261847</v>
      </c>
      <c r="J18" s="45"/>
      <c r="K18" s="48">
        <f>SUM(K14:K15)-SUM(K16:K17)</f>
        <v>439.74654369708787</v>
      </c>
      <c r="L18" s="48">
        <f>SUM(L14:L15)-SUM(L16:L17)</f>
        <v>426.33742703553798</v>
      </c>
      <c r="M18" s="48">
        <f>SUM(M14:M15)-SUM(M16:M17)</f>
        <v>428.95008641056609</v>
      </c>
      <c r="N18" s="48">
        <f>SUM(N14:N15)-SUM(N16:N17)</f>
        <v>410.58392011142598</v>
      </c>
      <c r="O18" s="48">
        <f>SUM(O14:O15)-SUM(O16:O17)</f>
        <v>386.91106717645692</v>
      </c>
      <c r="P18" s="57">
        <f>SUM(K18:O18)</f>
        <v>2092.5290444310749</v>
      </c>
      <c r="Q18" s="45"/>
    </row>
    <row r="19" spans="1:17" x14ac:dyDescent="0.3">
      <c r="A19" s="43"/>
      <c r="B19" s="47" t="s">
        <v>133</v>
      </c>
      <c r="C19" s="44"/>
      <c r="D19" s="48">
        <v>291.37905598299142</v>
      </c>
      <c r="E19" s="48">
        <v>296.73803959586553</v>
      </c>
      <c r="F19" s="48">
        <v>295.90208930273292</v>
      </c>
      <c r="G19" s="48">
        <v>271.54328182479111</v>
      </c>
      <c r="H19" s="48">
        <v>263.74515187838006</v>
      </c>
      <c r="I19" s="58">
        <v>1419.307618584761</v>
      </c>
      <c r="J19" s="45"/>
      <c r="K19" s="48">
        <f>K14-K17</f>
        <v>293.94744393807758</v>
      </c>
      <c r="L19" s="48">
        <f>L14-L17</f>
        <v>298.83805901351451</v>
      </c>
      <c r="M19" s="48">
        <f>M14-M17</f>
        <v>299.39145726171392</v>
      </c>
      <c r="N19" s="48">
        <f>N14-N17</f>
        <v>306.31859794269167</v>
      </c>
      <c r="O19" s="48">
        <f>O14-O17</f>
        <v>299.04080313892337</v>
      </c>
      <c r="P19" s="58">
        <f t="shared" ref="P19:P20" si="4">SUM(K19:O19)</f>
        <v>1497.5363612949211</v>
      </c>
      <c r="Q19" s="45"/>
    </row>
    <row r="20" spans="1:17" ht="14.5" thickBot="1" x14ac:dyDescent="0.35">
      <c r="A20" s="43"/>
      <c r="B20" s="47" t="s">
        <v>134</v>
      </c>
      <c r="C20" s="44"/>
      <c r="D20" s="48">
        <v>140.42155590424869</v>
      </c>
      <c r="E20" s="48">
        <v>104.69048616116487</v>
      </c>
      <c r="F20" s="48">
        <v>97.304847793406168</v>
      </c>
      <c r="G20" s="48">
        <v>74.550356496505685</v>
      </c>
      <c r="H20" s="48">
        <v>62.375805486098329</v>
      </c>
      <c r="I20" s="59">
        <v>479.34305184142374</v>
      </c>
      <c r="J20" s="45"/>
      <c r="K20" s="48">
        <f>K18-K19</f>
        <v>145.79909975901029</v>
      </c>
      <c r="L20" s="48">
        <f t="shared" ref="L20:O20" si="5">L18-L19</f>
        <v>127.49936802202348</v>
      </c>
      <c r="M20" s="48">
        <f t="shared" si="5"/>
        <v>129.55862914885216</v>
      </c>
      <c r="N20" s="48">
        <f t="shared" si="5"/>
        <v>104.26532216873431</v>
      </c>
      <c r="O20" s="48">
        <f t="shared" si="5"/>
        <v>87.870264037533559</v>
      </c>
      <c r="P20" s="59">
        <f t="shared" si="4"/>
        <v>594.9926831361538</v>
      </c>
      <c r="Q20" s="45"/>
    </row>
    <row r="21" spans="1:17" x14ac:dyDescent="0.3">
      <c r="A21" s="43"/>
      <c r="B21" s="41"/>
      <c r="C21" s="44"/>
      <c r="J21" s="45"/>
      <c r="Q21" s="45"/>
    </row>
    <row r="22" spans="1:17" x14ac:dyDescent="0.3">
      <c r="B22" s="36" t="s">
        <v>140</v>
      </c>
      <c r="C22" s="44"/>
      <c r="D22" s="46"/>
      <c r="E22" s="46"/>
      <c r="F22" s="46"/>
      <c r="G22" s="46"/>
      <c r="H22" s="46"/>
      <c r="I22" s="46"/>
      <c r="J22" s="45"/>
      <c r="K22" s="46"/>
      <c r="L22" s="46"/>
      <c r="M22" s="46"/>
      <c r="N22" s="46"/>
      <c r="O22" s="46"/>
      <c r="P22" s="46"/>
      <c r="Q22" s="45"/>
    </row>
    <row r="23" spans="1:17" x14ac:dyDescent="0.3">
      <c r="A23" s="50"/>
      <c r="B23" s="51" t="s">
        <v>141</v>
      </c>
      <c r="C23" s="44"/>
      <c r="D23" s="46">
        <v>219.381494263241</v>
      </c>
      <c r="E23" s="46">
        <v>221.940675042718</v>
      </c>
      <c r="F23" s="46">
        <v>223.29801858175901</v>
      </c>
      <c r="G23" s="46">
        <v>226.95951576320701</v>
      </c>
      <c r="H23" s="46">
        <v>235.12558866149999</v>
      </c>
      <c r="I23" s="46"/>
      <c r="J23" s="45"/>
      <c r="K23" s="46">
        <f>'Final determination Totex'!I26</f>
        <v>226.561351900088</v>
      </c>
      <c r="L23" s="46">
        <f>'Final determination Totex'!J26</f>
        <v>229.37084961916</v>
      </c>
      <c r="M23" s="46">
        <f>'Final determination Totex'!K26</f>
        <v>230.90352357192501</v>
      </c>
      <c r="N23" s="46">
        <f>'Final determination Totex'!L26</f>
        <v>249.82858508344401</v>
      </c>
      <c r="O23" s="46">
        <f>'Final determination Totex'!M26</f>
        <v>258.576252757389</v>
      </c>
      <c r="P23" s="46"/>
      <c r="Q23" s="45"/>
    </row>
    <row r="24" spans="1:17" x14ac:dyDescent="0.3">
      <c r="A24" s="50"/>
      <c r="B24" s="51" t="s">
        <v>142</v>
      </c>
      <c r="C24" s="44"/>
      <c r="D24" s="46">
        <v>220.809057468916</v>
      </c>
      <c r="E24" s="46">
        <v>245.04619743569</v>
      </c>
      <c r="F24" s="46">
        <v>203.95233276514401</v>
      </c>
      <c r="G24" s="46">
        <v>373.793412933458</v>
      </c>
      <c r="H24" s="46">
        <v>297.31925574206798</v>
      </c>
      <c r="I24" s="46"/>
      <c r="J24" s="45"/>
      <c r="K24" s="46">
        <f>'Final determination Totex'!I31</f>
        <v>220.28671224284699</v>
      </c>
      <c r="L24" s="46">
        <f>'Final determination Totex'!J31</f>
        <v>238.35195471468299</v>
      </c>
      <c r="M24" s="46">
        <f>'Final determination Totex'!K31</f>
        <v>202.193885139705</v>
      </c>
      <c r="N24" s="46">
        <f>'Final determination Totex'!L31</f>
        <v>375.34923297702102</v>
      </c>
      <c r="O24" s="46">
        <f>'Final determination Totex'!M31</f>
        <v>298.47420575518402</v>
      </c>
      <c r="P24" s="46"/>
      <c r="Q24" s="45"/>
    </row>
    <row r="25" spans="1:17" x14ac:dyDescent="0.3">
      <c r="A25" s="50"/>
      <c r="B25" s="51" t="s">
        <v>143</v>
      </c>
      <c r="C25" s="44"/>
      <c r="D25" s="46">
        <v>10.8333226999298</v>
      </c>
      <c r="E25" s="46">
        <v>10.952034395994399</v>
      </c>
      <c r="F25" s="46">
        <v>11.072021538297999</v>
      </c>
      <c r="G25" s="46">
        <v>10.7929720345695</v>
      </c>
      <c r="H25" s="46">
        <v>10.5228815004086</v>
      </c>
      <c r="I25" s="46"/>
      <c r="J25" s="45"/>
      <c r="K25" s="46">
        <f>'Final determination Totex'!I32+'Final determination Totex'!I33</f>
        <v>9.4255621764811597</v>
      </c>
      <c r="L25" s="46">
        <f>'Final determination Totex'!J32+'Final determination Totex'!J33</f>
        <v>9.5279359871652893</v>
      </c>
      <c r="M25" s="46">
        <f>'Final determination Totex'!K32+'Final determination Totex'!K33</f>
        <v>9.6314024281172603</v>
      </c>
      <c r="N25" s="46">
        <f>'Final determination Totex'!L32+'Final determination Totex'!L33</f>
        <v>9.3545144778192793</v>
      </c>
      <c r="O25" s="46">
        <f>'Final determination Totex'!M32+'Final determination Totex'!M33</f>
        <v>9.0860377673264292</v>
      </c>
      <c r="P25" s="46"/>
      <c r="Q25" s="45"/>
    </row>
    <row r="26" spans="1:17" ht="14.5" thickBot="1" x14ac:dyDescent="0.35">
      <c r="A26" s="50"/>
      <c r="B26" s="51" t="s">
        <v>144</v>
      </c>
      <c r="C26" s="44"/>
      <c r="D26" s="46">
        <v>4.7115604802200997</v>
      </c>
      <c r="E26" s="46">
        <v>4.7585971179936735</v>
      </c>
      <c r="F26" s="46">
        <v>4.8061024410717588</v>
      </c>
      <c r="G26" s="46">
        <v>12.854081859573725</v>
      </c>
      <c r="H26" s="46">
        <v>12.902539347593573</v>
      </c>
      <c r="I26" s="46"/>
      <c r="J26" s="45"/>
      <c r="K26" s="46">
        <f>'Final determination Totex'!I27+'Final determination Totex'!I28</f>
        <v>4.6308833560681801</v>
      </c>
      <c r="L26" s="46">
        <f>'Final determination Totex'!J27+'Final determination Totex'!J28</f>
        <v>5.0343671277387001</v>
      </c>
      <c r="M26" s="46">
        <f>'Final determination Totex'!K27+'Final determination Totex'!K28</f>
        <v>4.7998744833382982</v>
      </c>
      <c r="N26" s="46">
        <f>'Final determination Totex'!L27+'Final determination Totex'!L28</f>
        <v>12.718317173110609</v>
      </c>
      <c r="O26" s="46">
        <f>'Final determination Totex'!M27+'Final determination Totex'!M28</f>
        <v>12.764575184611767</v>
      </c>
      <c r="P26" s="46"/>
      <c r="Q26" s="45"/>
    </row>
    <row r="27" spans="1:17" x14ac:dyDescent="0.3">
      <c r="A27" s="50"/>
      <c r="B27" s="47" t="s">
        <v>132</v>
      </c>
      <c r="C27" s="44"/>
      <c r="D27" s="48">
        <v>424.64566855200712</v>
      </c>
      <c r="E27" s="48">
        <v>451.27624096441997</v>
      </c>
      <c r="F27" s="48">
        <v>411.37222736753324</v>
      </c>
      <c r="G27" s="48">
        <v>577.10587480252173</v>
      </c>
      <c r="H27" s="48">
        <v>509.01942355556577</v>
      </c>
      <c r="I27" s="57">
        <v>2373.4194352420482</v>
      </c>
      <c r="J27" s="45"/>
      <c r="K27" s="48">
        <f>SUM(K23:K24)-SUM(K25:K26)</f>
        <v>432.79161861038563</v>
      </c>
      <c r="L27" s="48">
        <f>SUM(L23:L24)-SUM(L25:L26)</f>
        <v>453.16050121893898</v>
      </c>
      <c r="M27" s="48">
        <f>SUM(M23:M24)-SUM(M25:M26)</f>
        <v>418.66613180017447</v>
      </c>
      <c r="N27" s="48">
        <f>SUM(N23:N24)-SUM(N25:N26)</f>
        <v>603.10498640953517</v>
      </c>
      <c r="O27" s="48">
        <f>SUM(O23:O24)-SUM(O25:O26)</f>
        <v>535.1998455606348</v>
      </c>
      <c r="P27" s="57">
        <f>SUM(K27:O27)</f>
        <v>2442.9230835996691</v>
      </c>
      <c r="Q27" s="45"/>
    </row>
    <row r="28" spans="1:17" x14ac:dyDescent="0.3">
      <c r="A28" s="50"/>
      <c r="B28" s="47" t="s">
        <v>133</v>
      </c>
      <c r="C28" s="44"/>
      <c r="D28" s="48">
        <v>214.66993378302089</v>
      </c>
      <c r="E28" s="48">
        <v>217.18207792472433</v>
      </c>
      <c r="F28" s="48">
        <v>218.49191614068724</v>
      </c>
      <c r="G28" s="48">
        <v>214.1054339036333</v>
      </c>
      <c r="H28" s="48">
        <v>222.22304931390642</v>
      </c>
      <c r="I28" s="58">
        <v>1086.6724110659723</v>
      </c>
      <c r="J28" s="45"/>
      <c r="K28" s="48">
        <f>K23-K26</f>
        <v>221.93046854401982</v>
      </c>
      <c r="L28" s="48">
        <f>L23-L26</f>
        <v>224.33648249142129</v>
      </c>
      <c r="M28" s="48">
        <f>M23-M26</f>
        <v>226.10364908858671</v>
      </c>
      <c r="N28" s="48">
        <f>N23-N26</f>
        <v>237.11026791033339</v>
      </c>
      <c r="O28" s="48">
        <f>O23-O26</f>
        <v>245.81167757277723</v>
      </c>
      <c r="P28" s="58">
        <f t="shared" ref="P28:P29" si="6">SUM(K28:O28)</f>
        <v>1155.2925456071384</v>
      </c>
      <c r="Q28" s="45"/>
    </row>
    <row r="29" spans="1:17" ht="14.5" thickBot="1" x14ac:dyDescent="0.35">
      <c r="A29" s="50"/>
      <c r="B29" s="47" t="s">
        <v>134</v>
      </c>
      <c r="C29" s="44"/>
      <c r="D29" s="48">
        <v>209.97573476898623</v>
      </c>
      <c r="E29" s="48">
        <v>234.09416303969564</v>
      </c>
      <c r="F29" s="48">
        <v>192.880311226846</v>
      </c>
      <c r="G29" s="48">
        <v>363.00044089888843</v>
      </c>
      <c r="H29" s="48">
        <v>286.79637424165935</v>
      </c>
      <c r="I29" s="59">
        <v>1286.7470241760757</v>
      </c>
      <c r="J29" s="45"/>
      <c r="K29" s="48">
        <f>K27-K28</f>
        <v>210.86115006636581</v>
      </c>
      <c r="L29" s="48">
        <f t="shared" ref="L29:O29" si="7">L27-L28</f>
        <v>228.82401872751768</v>
      </c>
      <c r="M29" s="48">
        <f t="shared" si="7"/>
        <v>192.56248271158776</v>
      </c>
      <c r="N29" s="48">
        <f t="shared" si="7"/>
        <v>365.99471849920178</v>
      </c>
      <c r="O29" s="48">
        <f t="shared" si="7"/>
        <v>289.38816798785757</v>
      </c>
      <c r="P29" s="59">
        <f t="shared" si="6"/>
        <v>1287.6305379925307</v>
      </c>
      <c r="Q29" s="45"/>
    </row>
    <row r="30" spans="1:17" x14ac:dyDescent="0.3">
      <c r="A30" s="50"/>
      <c r="B30" s="51"/>
      <c r="C30" s="44"/>
      <c r="J30" s="45"/>
      <c r="Q30" s="45"/>
    </row>
    <row r="31" spans="1:17" x14ac:dyDescent="0.3">
      <c r="A31" s="41"/>
      <c r="B31" s="36" t="s">
        <v>145</v>
      </c>
      <c r="C31" s="44"/>
      <c r="D31" s="46"/>
      <c r="E31" s="46"/>
      <c r="F31" s="46"/>
      <c r="G31" s="46"/>
      <c r="H31" s="46"/>
      <c r="I31" s="46"/>
      <c r="J31" s="45"/>
      <c r="K31" s="46"/>
      <c r="L31" s="46"/>
      <c r="M31" s="46"/>
      <c r="N31" s="46"/>
      <c r="O31" s="46"/>
      <c r="P31" s="46"/>
      <c r="Q31" s="45"/>
    </row>
    <row r="32" spans="1:17" x14ac:dyDescent="0.3">
      <c r="A32" s="50"/>
      <c r="B32" s="51" t="s">
        <v>146</v>
      </c>
      <c r="C32" s="44"/>
      <c r="D32" s="46">
        <v>42.355859811883903</v>
      </c>
      <c r="E32" s="46">
        <v>42.149230610278103</v>
      </c>
      <c r="F32" s="46">
        <v>41.964770443211002</v>
      </c>
      <c r="G32" s="46">
        <v>41.468203588995401</v>
      </c>
      <c r="H32" s="46">
        <v>41.494486215345503</v>
      </c>
      <c r="I32" s="46"/>
      <c r="J32" s="45"/>
      <c r="K32" s="46">
        <f>'Final determination Totex'!I37</f>
        <v>39.181960902037602</v>
      </c>
      <c r="L32" s="46">
        <f>'Final determination Totex'!J37</f>
        <v>38.990602981795099</v>
      </c>
      <c r="M32" s="46">
        <f>'Final determination Totex'!K37</f>
        <v>38.767793973570903</v>
      </c>
      <c r="N32" s="46">
        <f>'Final determination Totex'!L37</f>
        <v>38.277110227586199</v>
      </c>
      <c r="O32" s="46">
        <f>'Final determination Totex'!M37</f>
        <v>38.284990633044998</v>
      </c>
      <c r="P32" s="46"/>
      <c r="Q32" s="45"/>
    </row>
    <row r="33" spans="1:17" x14ac:dyDescent="0.3">
      <c r="A33" s="43"/>
      <c r="B33" s="41" t="s">
        <v>147</v>
      </c>
      <c r="C33" s="44"/>
      <c r="D33" s="46">
        <v>35.553313930209697</v>
      </c>
      <c r="E33" s="46">
        <v>38.160509188472702</v>
      </c>
      <c r="F33" s="46">
        <v>33.665908180532</v>
      </c>
      <c r="G33" s="46">
        <v>29.239572377118499</v>
      </c>
      <c r="H33" s="46">
        <v>31.433969433921799</v>
      </c>
      <c r="I33" s="46"/>
      <c r="J33" s="45"/>
      <c r="K33" s="46">
        <f>'Final determination Totex'!I40</f>
        <v>34.622728731147497</v>
      </c>
      <c r="L33" s="46">
        <f>'Final determination Totex'!J40</f>
        <v>37.161682324986003</v>
      </c>
      <c r="M33" s="46">
        <f>'Final determination Totex'!K40</f>
        <v>32.784724616960702</v>
      </c>
      <c r="N33" s="46">
        <f>'Final determination Totex'!L40</f>
        <v>28.474245315498699</v>
      </c>
      <c r="O33" s="46">
        <f>'Final determination Totex'!M40</f>
        <v>30.6112054361577</v>
      </c>
      <c r="P33" s="46"/>
      <c r="Q33" s="45"/>
    </row>
    <row r="34" spans="1:17" x14ac:dyDescent="0.3">
      <c r="A34" s="43"/>
      <c r="B34" s="41" t="s">
        <v>148</v>
      </c>
      <c r="C34" s="44"/>
      <c r="D34" s="46"/>
      <c r="E34" s="46"/>
      <c r="F34" s="46"/>
      <c r="G34" s="46"/>
      <c r="H34" s="46"/>
      <c r="I34" s="46"/>
      <c r="J34" s="45"/>
      <c r="K34" s="46"/>
      <c r="L34" s="46"/>
      <c r="M34" s="46"/>
      <c r="N34" s="46"/>
      <c r="O34" s="46"/>
      <c r="P34" s="46"/>
      <c r="Q34" s="45"/>
    </row>
    <row r="35" spans="1:17" ht="14.5" thickBot="1" x14ac:dyDescent="0.35">
      <c r="A35" s="43"/>
      <c r="B35" s="41" t="s">
        <v>149</v>
      </c>
      <c r="C35" s="44"/>
      <c r="D35" s="46"/>
      <c r="E35" s="46"/>
      <c r="F35" s="46"/>
      <c r="G35" s="46"/>
      <c r="H35" s="46"/>
      <c r="I35" s="46"/>
      <c r="J35" s="45"/>
      <c r="K35" s="46"/>
      <c r="L35" s="46"/>
      <c r="M35" s="46"/>
      <c r="N35" s="46"/>
      <c r="O35" s="46"/>
      <c r="P35" s="46"/>
      <c r="Q35" s="45"/>
    </row>
    <row r="36" spans="1:17" x14ac:dyDescent="0.3">
      <c r="A36" s="43"/>
      <c r="B36" s="47" t="s">
        <v>132</v>
      </c>
      <c r="C36" s="44"/>
      <c r="D36" s="48">
        <v>77.9091737420936</v>
      </c>
      <c r="E36" s="48">
        <v>80.309739798750797</v>
      </c>
      <c r="F36" s="48">
        <v>75.630678623742995</v>
      </c>
      <c r="G36" s="48">
        <v>70.7077759661139</v>
      </c>
      <c r="H36" s="48">
        <v>72.928455649267306</v>
      </c>
      <c r="I36" s="57">
        <v>377.48582377996865</v>
      </c>
      <c r="J36" s="45"/>
      <c r="K36" s="48">
        <f>SUM(K32:K33)-SUM(K34:K35)</f>
        <v>73.804689633185092</v>
      </c>
      <c r="L36" s="48">
        <f>SUM(L32:L33)-SUM(L34:L35)</f>
        <v>76.152285306781096</v>
      </c>
      <c r="M36" s="48">
        <f>SUM(M32:M33)-SUM(M34:M35)</f>
        <v>71.552518590531605</v>
      </c>
      <c r="N36" s="48">
        <f>SUM(N32:N33)-SUM(N34:N35)</f>
        <v>66.751355543084898</v>
      </c>
      <c r="O36" s="48">
        <f>SUM(O32:O33)-SUM(O34:O35)</f>
        <v>68.896196069202702</v>
      </c>
      <c r="P36" s="57">
        <f>SUM(K36:O36)</f>
        <v>357.15704514278536</v>
      </c>
      <c r="Q36" s="45"/>
    </row>
    <row r="37" spans="1:17" x14ac:dyDescent="0.3">
      <c r="B37" s="47" t="s">
        <v>133</v>
      </c>
      <c r="C37" s="44"/>
      <c r="D37" s="48">
        <v>42.355859811883903</v>
      </c>
      <c r="E37" s="48">
        <v>42.149230610278103</v>
      </c>
      <c r="F37" s="48">
        <v>41.964770443211002</v>
      </c>
      <c r="G37" s="48">
        <v>41.468203588995401</v>
      </c>
      <c r="H37" s="48">
        <v>41.494486215345503</v>
      </c>
      <c r="I37" s="58">
        <v>209.43255066971392</v>
      </c>
      <c r="J37" s="45"/>
      <c r="K37" s="48">
        <f>K32-K35</f>
        <v>39.181960902037602</v>
      </c>
      <c r="L37" s="48">
        <f>L32-L35</f>
        <v>38.990602981795099</v>
      </c>
      <c r="M37" s="48">
        <f>M32-M35</f>
        <v>38.767793973570903</v>
      </c>
      <c r="N37" s="48">
        <f>N32-N35</f>
        <v>38.277110227586199</v>
      </c>
      <c r="O37" s="48">
        <f>O32-O35</f>
        <v>38.284990633044998</v>
      </c>
      <c r="P37" s="58">
        <f t="shared" ref="P37:P38" si="8">SUM(K37:O37)</f>
        <v>193.5024587180348</v>
      </c>
      <c r="Q37" s="45"/>
    </row>
    <row r="38" spans="1:17" ht="14.5" thickBot="1" x14ac:dyDescent="0.35">
      <c r="B38" s="47" t="s">
        <v>134</v>
      </c>
      <c r="C38" s="44"/>
      <c r="D38" s="48">
        <v>35.553313930209697</v>
      </c>
      <c r="E38" s="48">
        <v>38.160509188472695</v>
      </c>
      <c r="F38" s="48">
        <v>33.665908180531993</v>
      </c>
      <c r="G38" s="48">
        <v>29.239572377118499</v>
      </c>
      <c r="H38" s="48">
        <v>31.433969433921803</v>
      </c>
      <c r="I38" s="59">
        <v>168.05327311025468</v>
      </c>
      <c r="J38" s="45"/>
      <c r="K38" s="48">
        <f>K36-K37</f>
        <v>34.62272873114749</v>
      </c>
      <c r="L38" s="48">
        <f t="shared" ref="L38:O38" si="9">L36-L37</f>
        <v>37.161682324985996</v>
      </c>
      <c r="M38" s="48">
        <f t="shared" si="9"/>
        <v>32.784724616960702</v>
      </c>
      <c r="N38" s="48">
        <f t="shared" si="9"/>
        <v>28.474245315498699</v>
      </c>
      <c r="O38" s="48">
        <f t="shared" si="9"/>
        <v>30.611205436157704</v>
      </c>
      <c r="P38" s="59">
        <f t="shared" si="8"/>
        <v>163.65458642475056</v>
      </c>
      <c r="Q38" s="4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zoomScale="95" zoomScaleNormal="95" workbookViewId="0"/>
  </sheetViews>
  <sheetFormatPr defaultRowHeight="14" x14ac:dyDescent="0.3"/>
  <cols>
    <col min="1" max="1" width="40.25" customWidth="1"/>
    <col min="8" max="8" width="3.25" customWidth="1"/>
  </cols>
  <sheetData>
    <row r="1" spans="1:14" s="1" customFormat="1" ht="20" x14ac:dyDescent="0.3">
      <c r="A1" s="3" t="s">
        <v>30</v>
      </c>
      <c r="B1" s="135" t="s">
        <v>4</v>
      </c>
      <c r="C1" s="132"/>
      <c r="D1" s="132"/>
      <c r="E1" s="132"/>
      <c r="F1" s="132"/>
      <c r="G1" s="132"/>
      <c r="I1" s="135" t="s">
        <v>12</v>
      </c>
      <c r="J1" s="132"/>
      <c r="K1" s="132"/>
      <c r="L1" s="132"/>
      <c r="M1" s="132"/>
      <c r="N1" s="132"/>
    </row>
    <row r="2" spans="1:14" s="1" customFormat="1" ht="14.5" thickBot="1" x14ac:dyDescent="0.35">
      <c r="A2" s="4"/>
      <c r="B2" s="5"/>
      <c r="C2" s="5"/>
      <c r="D2" s="5"/>
      <c r="E2" s="5"/>
      <c r="F2" s="5"/>
      <c r="G2" s="5"/>
      <c r="I2" s="5"/>
      <c r="J2" s="5"/>
      <c r="K2" s="5"/>
      <c r="L2" s="5"/>
      <c r="M2" s="5"/>
      <c r="N2" s="5"/>
    </row>
    <row r="3" spans="1:14" s="1" customFormat="1" ht="14.5" thickBot="1" x14ac:dyDescent="0.35">
      <c r="A3" s="13"/>
      <c r="B3" s="7" t="s">
        <v>34</v>
      </c>
      <c r="C3" s="7" t="s">
        <v>35</v>
      </c>
      <c r="D3" s="7" t="s">
        <v>36</v>
      </c>
      <c r="E3" s="7" t="s">
        <v>37</v>
      </c>
      <c r="F3" s="8" t="s">
        <v>38</v>
      </c>
      <c r="G3" s="8" t="s">
        <v>127</v>
      </c>
      <c r="I3" s="7" t="s">
        <v>34</v>
      </c>
      <c r="J3" s="7" t="s">
        <v>35</v>
      </c>
      <c r="K3" s="7" t="s">
        <v>36</v>
      </c>
      <c r="L3" s="7" t="s">
        <v>37</v>
      </c>
      <c r="M3" s="8" t="s">
        <v>38</v>
      </c>
      <c r="N3" s="8" t="s">
        <v>127</v>
      </c>
    </row>
    <row r="4" spans="1:14" s="1" customFormat="1" ht="14.5" thickBot="1" x14ac:dyDescent="0.35">
      <c r="A4" s="4"/>
      <c r="B4" s="5"/>
      <c r="C4" s="5"/>
      <c r="D4" s="5"/>
      <c r="E4" s="5"/>
      <c r="F4" s="5"/>
      <c r="G4" s="5"/>
      <c r="I4" s="5"/>
      <c r="J4" s="5"/>
      <c r="K4" s="5"/>
      <c r="L4" s="5"/>
      <c r="M4" s="5"/>
      <c r="N4" s="5"/>
    </row>
    <row r="5" spans="1:14" s="1" customFormat="1" ht="14.5" thickBot="1" x14ac:dyDescent="0.35">
      <c r="A5" s="14" t="s">
        <v>150</v>
      </c>
      <c r="B5" s="5"/>
      <c r="C5" s="5"/>
      <c r="D5" s="5"/>
      <c r="E5" s="5"/>
      <c r="F5" s="5"/>
      <c r="G5" s="5"/>
      <c r="I5" s="5"/>
      <c r="J5" s="5"/>
      <c r="K5" s="5"/>
      <c r="L5" s="5"/>
      <c r="M5" s="5"/>
      <c r="N5" s="5"/>
    </row>
    <row r="6" spans="1:14" s="1" customFormat="1" ht="14.5" thickBot="1" x14ac:dyDescent="0.35">
      <c r="A6" s="15" t="s">
        <v>151</v>
      </c>
      <c r="B6" s="16">
        <f>Calculation!D10</f>
        <v>64.2308346080181</v>
      </c>
      <c r="C6" s="16">
        <f>Calculation!E10</f>
        <v>65.074250161246596</v>
      </c>
      <c r="D6" s="16">
        <f>Calculation!F10</f>
        <v>66.488068884010502</v>
      </c>
      <c r="E6" s="16">
        <f>Calculation!G10</f>
        <v>70.729973170221797</v>
      </c>
      <c r="F6" s="16">
        <f>Calculation!H10</f>
        <v>77.654853660448595</v>
      </c>
      <c r="G6" s="16">
        <f>Calculation!I10</f>
        <v>344.17798048394559</v>
      </c>
      <c r="I6" s="16">
        <f>Calculation!K10</f>
        <v>61.188460764379599</v>
      </c>
      <c r="J6" s="16">
        <f>Calculation!L10</f>
        <v>61.992285765943102</v>
      </c>
      <c r="K6" s="16">
        <f>Calculation!M10</f>
        <v>63.352263422942599</v>
      </c>
      <c r="L6" s="16">
        <f>Calculation!N10</f>
        <v>67.395090799531303</v>
      </c>
      <c r="M6" s="16">
        <f>Calculation!O10</f>
        <v>73.994905264688796</v>
      </c>
      <c r="N6" s="17">
        <f>SUM(I6:M6)</f>
        <v>327.92300601748536</v>
      </c>
    </row>
    <row r="7" spans="1:14" s="18" customFormat="1" ht="14.5" x14ac:dyDescent="0.3">
      <c r="A7" s="15" t="s">
        <v>62</v>
      </c>
      <c r="B7" s="16">
        <f>Calculation!D9</f>
        <v>72.163586594818881</v>
      </c>
      <c r="C7" s="16">
        <f>Calculation!E9</f>
        <v>74.566981550378571</v>
      </c>
      <c r="D7" s="16">
        <f>Calculation!F9</f>
        <v>74.868938227868071</v>
      </c>
      <c r="E7" s="16">
        <f>Calculation!G9</f>
        <v>83.570411646148202</v>
      </c>
      <c r="F7" s="16">
        <f>Calculation!H9</f>
        <v>100.8502088656592</v>
      </c>
      <c r="G7" s="16">
        <f>Calculation!I9</f>
        <v>406.02012688487298</v>
      </c>
      <c r="I7" s="16">
        <f>Calculation!K9</f>
        <v>73.705813189911893</v>
      </c>
      <c r="J7" s="16">
        <f>Calculation!L9</f>
        <v>76.072452612502104</v>
      </c>
      <c r="K7" s="16">
        <f>Calculation!M9</f>
        <v>86.380925359685591</v>
      </c>
      <c r="L7" s="16">
        <f>Calculation!N9</f>
        <v>99.661388935114104</v>
      </c>
      <c r="M7" s="16">
        <f>Calculation!O9</f>
        <v>94.252108488181491</v>
      </c>
      <c r="N7" s="17">
        <f>SUM(I7:M7)</f>
        <v>430.07268858539516</v>
      </c>
    </row>
    <row r="8" spans="1:14" s="18" customFormat="1" ht="15" thickBot="1" x14ac:dyDescent="0.35">
      <c r="A8" s="20" t="s">
        <v>152</v>
      </c>
      <c r="B8" s="21">
        <f>B6/B7</f>
        <v>0.89007264797769448</v>
      </c>
      <c r="C8" s="21">
        <f t="shared" ref="C8:G8" si="0">C6/C7</f>
        <v>0.87269524403748944</v>
      </c>
      <c r="D8" s="21">
        <f t="shared" si="0"/>
        <v>0.88805946040866912</v>
      </c>
      <c r="E8" s="21">
        <f t="shared" si="0"/>
        <v>0.84635185799616408</v>
      </c>
      <c r="F8" s="21">
        <f t="shared" si="0"/>
        <v>0.77000191208221758</v>
      </c>
      <c r="G8" s="21">
        <f t="shared" si="0"/>
        <v>0.84768699306755613</v>
      </c>
      <c r="I8" s="21">
        <f>I6/I7</f>
        <v>0.83017143582311714</v>
      </c>
      <c r="J8" s="21">
        <f t="shared" ref="J8:M8" si="1">J6/J7</f>
        <v>0.81491109642171566</v>
      </c>
      <c r="K8" s="21">
        <f t="shared" si="1"/>
        <v>0.73340570454816423</v>
      </c>
      <c r="L8" s="21">
        <f t="shared" si="1"/>
        <v>0.67624073394571882</v>
      </c>
      <c r="M8" s="21">
        <f t="shared" si="1"/>
        <v>0.78507426997208452</v>
      </c>
      <c r="N8" s="22">
        <f>N6/N7</f>
        <v>0.76248274936057236</v>
      </c>
    </row>
    <row r="9" spans="1:14" s="18" customFormat="1" ht="15" thickBot="1" x14ac:dyDescent="0.35">
      <c r="A9" s="23"/>
      <c r="B9" s="24"/>
      <c r="C9" s="24"/>
      <c r="D9" s="24"/>
      <c r="E9" s="24"/>
      <c r="F9" s="24"/>
      <c r="G9" s="24"/>
      <c r="I9" s="24"/>
      <c r="J9" s="24"/>
      <c r="K9" s="24"/>
      <c r="L9" s="24"/>
      <c r="M9" s="24"/>
      <c r="N9" s="24"/>
    </row>
    <row r="10" spans="1:14" s="19" customFormat="1" ht="14.5" x14ac:dyDescent="0.3">
      <c r="A10" s="25" t="s">
        <v>153</v>
      </c>
      <c r="B10" s="26">
        <v>0.89007264801754105</v>
      </c>
      <c r="C10" s="26">
        <v>0.87269524319959957</v>
      </c>
      <c r="D10" s="26">
        <v>0.88805945778426498</v>
      </c>
      <c r="E10" s="26">
        <v>0.84635186092811843</v>
      </c>
      <c r="F10" s="27">
        <v>0.77000191208207713</v>
      </c>
      <c r="G10" s="27">
        <v>0.84768699304026851</v>
      </c>
      <c r="I10" s="26">
        <f>I8*I11</f>
        <v>0.83017143586028208</v>
      </c>
      <c r="J10" s="26">
        <f t="shared" ref="J10:M10" si="2">J8*J11</f>
        <v>0.81491109563930531</v>
      </c>
      <c r="K10" s="26">
        <f t="shared" si="2"/>
        <v>0.73340570238079472</v>
      </c>
      <c r="L10" s="26">
        <f t="shared" si="2"/>
        <v>0.67624073628836967</v>
      </c>
      <c r="M10" s="27">
        <f t="shared" si="2"/>
        <v>0.7850742699719413</v>
      </c>
      <c r="N10" s="27">
        <f>SUMPRODUCT(I7:M7,I10:M10)/N7</f>
        <v>0.76248274933606119</v>
      </c>
    </row>
    <row r="11" spans="1:14" s="19" customFormat="1" ht="15" thickBot="1" x14ac:dyDescent="0.35">
      <c r="A11" s="28" t="s">
        <v>154</v>
      </c>
      <c r="B11" s="29">
        <f>B10/B8</f>
        <v>1.0000000000447677</v>
      </c>
      <c r="C11" s="29">
        <f t="shared" ref="C11:G11" si="3">C10/C8</f>
        <v>0.99999999903988257</v>
      </c>
      <c r="D11" s="29">
        <f t="shared" si="3"/>
        <v>0.99999999704478781</v>
      </c>
      <c r="E11" s="29">
        <f t="shared" si="3"/>
        <v>1.0000000034642262</v>
      </c>
      <c r="F11" s="29">
        <f t="shared" si="3"/>
        <v>0.99999999999981759</v>
      </c>
      <c r="G11" s="29">
        <f t="shared" si="3"/>
        <v>0.99999999996780931</v>
      </c>
      <c r="I11" s="29">
        <f>B11</f>
        <v>1.0000000000447677</v>
      </c>
      <c r="J11" s="29">
        <f>C11</f>
        <v>0.99999999903988257</v>
      </c>
      <c r="K11" s="29">
        <f>D11</f>
        <v>0.99999999704478781</v>
      </c>
      <c r="L11" s="29">
        <f>E11</f>
        <v>1.0000000034642262</v>
      </c>
      <c r="M11" s="30">
        <f>F11</f>
        <v>0.99999999999981759</v>
      </c>
      <c r="N11" s="30">
        <f t="shared" ref="N11" si="4">N10/N8</f>
        <v>0.99999999996785349</v>
      </c>
    </row>
    <row r="12" spans="1:14" s="18" customFormat="1" ht="14.5" x14ac:dyDescent="0.3">
      <c r="A12" s="23"/>
    </row>
    <row r="13" spans="1:14" s="18" customFormat="1" ht="15" thickBot="1" x14ac:dyDescent="0.35">
      <c r="A13" s="23"/>
      <c r="B13" s="24"/>
      <c r="C13" s="24"/>
      <c r="D13" s="24"/>
      <c r="E13" s="24"/>
      <c r="F13" s="24"/>
      <c r="G13" s="24"/>
      <c r="H13"/>
      <c r="I13" s="24"/>
      <c r="J13" s="24"/>
      <c r="K13" s="24"/>
      <c r="L13" s="24"/>
      <c r="M13" s="24"/>
      <c r="N13" s="24"/>
    </row>
    <row r="14" spans="1:14" s="1" customFormat="1" ht="14.5" thickBot="1" x14ac:dyDescent="0.35">
      <c r="A14" s="14" t="s">
        <v>155</v>
      </c>
    </row>
    <row r="15" spans="1:14" s="1" customFormat="1" ht="14.5" thickBot="1" x14ac:dyDescent="0.35">
      <c r="A15" s="15" t="s">
        <v>151</v>
      </c>
      <c r="B15" s="16">
        <f>Calculation!D19</f>
        <v>291.37905598299142</v>
      </c>
      <c r="C15" s="16">
        <f>Calculation!E19</f>
        <v>296.73803959586553</v>
      </c>
      <c r="D15" s="16">
        <f>Calculation!F19</f>
        <v>295.90208930273292</v>
      </c>
      <c r="E15" s="16">
        <f>Calculation!G19</f>
        <v>271.54328182479111</v>
      </c>
      <c r="F15" s="16">
        <f>Calculation!H19</f>
        <v>263.74515187838006</v>
      </c>
      <c r="G15" s="16">
        <f>Calculation!I19</f>
        <v>1419.307618584761</v>
      </c>
      <c r="I15" s="16">
        <f>Calculation!K19</f>
        <v>293.94744393807758</v>
      </c>
      <c r="J15" s="16">
        <f>Calculation!L19</f>
        <v>298.83805901351451</v>
      </c>
      <c r="K15" s="16">
        <f>Calculation!M19</f>
        <v>299.39145726171392</v>
      </c>
      <c r="L15" s="16">
        <f>Calculation!N19</f>
        <v>306.31859794269167</v>
      </c>
      <c r="M15" s="16">
        <f>Calculation!O19</f>
        <v>299.04080313892337</v>
      </c>
      <c r="N15" s="17">
        <f>SUM(I15:M15)</f>
        <v>1497.5363612949211</v>
      </c>
    </row>
    <row r="16" spans="1:14" s="18" customFormat="1" ht="14.5" x14ac:dyDescent="0.3">
      <c r="A16" s="15" t="s">
        <v>62</v>
      </c>
      <c r="B16" s="16">
        <f>Calculation!D18</f>
        <v>431.80061188724011</v>
      </c>
      <c r="C16" s="16">
        <f>Calculation!E18</f>
        <v>401.4285257570304</v>
      </c>
      <c r="D16" s="16">
        <f>Calculation!F18</f>
        <v>393.20693709613909</v>
      </c>
      <c r="E16" s="16">
        <f>Calculation!G18</f>
        <v>346.09363832129679</v>
      </c>
      <c r="F16" s="16">
        <f>Calculation!H18</f>
        <v>326.12095736447839</v>
      </c>
      <c r="G16" s="16">
        <f>Calculation!I18</f>
        <v>1898.6506704261847</v>
      </c>
      <c r="I16" s="16">
        <f>Calculation!K18</f>
        <v>439.74654369708787</v>
      </c>
      <c r="J16" s="16">
        <f>Calculation!L18</f>
        <v>426.33742703553798</v>
      </c>
      <c r="K16" s="16">
        <f>Calculation!M18</f>
        <v>428.95008641056609</v>
      </c>
      <c r="L16" s="16">
        <f>Calculation!N18</f>
        <v>410.58392011142598</v>
      </c>
      <c r="M16" s="16">
        <f>Calculation!O18</f>
        <v>386.91106717645692</v>
      </c>
      <c r="N16" s="17">
        <f>SUM(I16:M16)</f>
        <v>2092.5290444310749</v>
      </c>
    </row>
    <row r="17" spans="1:14" s="18" customFormat="1" ht="15" thickBot="1" x14ac:dyDescent="0.35">
      <c r="A17" s="20" t="s">
        <v>152</v>
      </c>
      <c r="B17" s="21">
        <f>B15/B16</f>
        <v>0.67480000713635346</v>
      </c>
      <c r="C17" s="21">
        <f t="shared" ref="C17" si="5">C15/C16</f>
        <v>0.73920516494502908</v>
      </c>
      <c r="D17" s="21">
        <f t="shared" ref="D17" si="6">D15/D16</f>
        <v>0.75253527185453717</v>
      </c>
      <c r="E17" s="21">
        <f t="shared" ref="E17" si="7">E15/E16</f>
        <v>0.78459483722929135</v>
      </c>
      <c r="F17" s="21">
        <f t="shared" ref="F17" si="8">F15/F16</f>
        <v>0.80873413965731111</v>
      </c>
      <c r="G17" s="21">
        <f t="shared" ref="G17" si="9">G15/G16</f>
        <v>0.74753488922012867</v>
      </c>
      <c r="I17" s="21">
        <f>I15/I16</f>
        <v>0.66844742306959082</v>
      </c>
      <c r="J17" s="21">
        <f t="shared" ref="J17:M17" si="10">J15/J16</f>
        <v>0.70094258693502975</v>
      </c>
      <c r="K17" s="21">
        <f t="shared" si="10"/>
        <v>0.69796339188787071</v>
      </c>
      <c r="L17" s="21">
        <f t="shared" si="10"/>
        <v>0.74605600204596823</v>
      </c>
      <c r="M17" s="21">
        <f t="shared" si="10"/>
        <v>0.77289286481573061</v>
      </c>
      <c r="N17" s="22">
        <f>N15/N16</f>
        <v>0.71565857844619651</v>
      </c>
    </row>
    <row r="18" spans="1:14" s="1" customFormat="1" ht="14.5" thickBot="1" x14ac:dyDescent="0.35">
      <c r="A18" s="32"/>
      <c r="B18" s="24"/>
      <c r="C18" s="24"/>
      <c r="D18" s="24"/>
      <c r="E18" s="24"/>
      <c r="F18" s="24"/>
      <c r="G18" s="24"/>
      <c r="I18" s="24"/>
      <c r="J18" s="24"/>
      <c r="K18" s="24"/>
      <c r="L18" s="24"/>
      <c r="M18" s="24"/>
      <c r="N18" s="24"/>
    </row>
    <row r="19" spans="1:14" s="19" customFormat="1" ht="14.5" x14ac:dyDescent="0.3">
      <c r="A19" s="25" t="s">
        <v>153</v>
      </c>
      <c r="B19" s="26">
        <v>0.67479982087028756</v>
      </c>
      <c r="C19" s="26">
        <v>0.73920643804908481</v>
      </c>
      <c r="D19" s="26">
        <v>0.75253537378273683</v>
      </c>
      <c r="E19" s="26">
        <v>0.78459451847740247</v>
      </c>
      <c r="F19" s="27">
        <v>0.80873452634508614</v>
      </c>
      <c r="G19" s="27">
        <v>0.74753514545385935</v>
      </c>
      <c r="I19" s="26">
        <f>I17*I20</f>
        <v>0.66844723855703836</v>
      </c>
      <c r="J19" s="26">
        <f t="shared" ref="J19:M19" si="11">J17*J20</f>
        <v>0.70094379414094843</v>
      </c>
      <c r="K19" s="26">
        <f t="shared" si="11"/>
        <v>0.69796348642450523</v>
      </c>
      <c r="L19" s="26">
        <f t="shared" si="11"/>
        <v>0.74605569895098389</v>
      </c>
      <c r="M19" s="27">
        <f t="shared" si="11"/>
        <v>0.7728932343663748</v>
      </c>
      <c r="N19" s="27">
        <f>SUMPRODUCT(I16:M16,I19:M19)/N16</f>
        <v>0.71565881386807251</v>
      </c>
    </row>
    <row r="20" spans="1:14" s="19" customFormat="1" ht="15" thickBot="1" x14ac:dyDescent="0.35">
      <c r="A20" s="28" t="s">
        <v>154</v>
      </c>
      <c r="B20" s="29">
        <f>B19/B17</f>
        <v>0.99999972396848857</v>
      </c>
      <c r="C20" s="29">
        <f t="shared" ref="C20" si="12">C19/C17</f>
        <v>1.0000017222607689</v>
      </c>
      <c r="D20" s="29">
        <f t="shared" ref="D20" si="13">D19/D17</f>
        <v>1.0000001354464083</v>
      </c>
      <c r="E20" s="29">
        <f t="shared" ref="E20" si="14">E19/E17</f>
        <v>0.99999959373695346</v>
      </c>
      <c r="F20" s="29">
        <f t="shared" ref="F20" si="15">F19/F17</f>
        <v>1.0000004781395468</v>
      </c>
      <c r="G20" s="29">
        <f t="shared" ref="G20" si="16">G19/G17</f>
        <v>1.0000003427716009</v>
      </c>
      <c r="I20" s="29">
        <f>B20</f>
        <v>0.99999972396848857</v>
      </c>
      <c r="J20" s="29">
        <f>C20</f>
        <v>1.0000017222607689</v>
      </c>
      <c r="K20" s="29">
        <f>D20</f>
        <v>1.0000001354464083</v>
      </c>
      <c r="L20" s="29">
        <f>E20</f>
        <v>0.99999959373695346</v>
      </c>
      <c r="M20" s="30">
        <f>F20</f>
        <v>1.0000004781395468</v>
      </c>
      <c r="N20" s="30">
        <f t="shared" ref="N20" si="17">N19/N17</f>
        <v>1.0000003289583652</v>
      </c>
    </row>
    <row r="21" spans="1:14" s="18" customFormat="1" ht="14.5" x14ac:dyDescent="0.3">
      <c r="A21" s="23"/>
    </row>
    <row r="22" spans="1:14" s="18" customFormat="1" ht="15" thickBot="1" x14ac:dyDescent="0.35">
      <c r="A22" s="23"/>
      <c r="B22" s="24"/>
      <c r="C22" s="24"/>
      <c r="D22" s="24"/>
      <c r="E22" s="24"/>
      <c r="F22" s="24"/>
      <c r="G22" s="24"/>
      <c r="H22"/>
      <c r="I22" s="24"/>
      <c r="J22" s="24"/>
      <c r="K22" s="24"/>
      <c r="L22" s="24"/>
      <c r="M22" s="24"/>
      <c r="N22" s="24"/>
    </row>
    <row r="23" spans="1:14" ht="14.5" thickBot="1" x14ac:dyDescent="0.35">
      <c r="A23" s="14" t="s">
        <v>156</v>
      </c>
      <c r="B23" s="12"/>
      <c r="C23" s="12"/>
      <c r="D23" s="12"/>
      <c r="I23" s="12"/>
      <c r="J23" s="12"/>
      <c r="K23" s="12"/>
    </row>
    <row r="24" spans="1:14" ht="14.5" thickBot="1" x14ac:dyDescent="0.35">
      <c r="A24" s="15" t="s">
        <v>151</v>
      </c>
      <c r="B24" s="16">
        <f>Calculation!D28</f>
        <v>214.66993378302089</v>
      </c>
      <c r="C24" s="16">
        <f>Calculation!E28</f>
        <v>217.18207792472433</v>
      </c>
      <c r="D24" s="16">
        <f>Calculation!F28</f>
        <v>218.49191614068724</v>
      </c>
      <c r="E24" s="16">
        <f>Calculation!G28</f>
        <v>214.1054339036333</v>
      </c>
      <c r="F24" s="16">
        <f>Calculation!H28</f>
        <v>222.22304931390642</v>
      </c>
      <c r="G24" s="16">
        <f>Calculation!I28</f>
        <v>1086.6724110659723</v>
      </c>
      <c r="I24" s="16">
        <f>Calculation!K28</f>
        <v>221.93046854401982</v>
      </c>
      <c r="J24" s="16">
        <f>Calculation!L28</f>
        <v>224.33648249142129</v>
      </c>
      <c r="K24" s="16">
        <f>Calculation!M28</f>
        <v>226.10364908858671</v>
      </c>
      <c r="L24" s="16">
        <f>Calculation!N28</f>
        <v>237.11026791033339</v>
      </c>
      <c r="M24" s="16">
        <f>Calculation!O28</f>
        <v>245.81167757277723</v>
      </c>
      <c r="N24" s="17">
        <f>SUM(I24:M24)</f>
        <v>1155.2925456071384</v>
      </c>
    </row>
    <row r="25" spans="1:14" x14ac:dyDescent="0.3">
      <c r="A25" s="15" t="s">
        <v>62</v>
      </c>
      <c r="B25" s="16">
        <f>Calculation!D27</f>
        <v>424.64566855200712</v>
      </c>
      <c r="C25" s="16">
        <f>Calculation!E27</f>
        <v>451.27624096441997</v>
      </c>
      <c r="D25" s="16">
        <f>Calculation!F27</f>
        <v>411.37222736753324</v>
      </c>
      <c r="E25" s="16">
        <f>Calculation!G27</f>
        <v>577.10587480252173</v>
      </c>
      <c r="F25" s="16">
        <f>Calculation!H27</f>
        <v>509.01942355556577</v>
      </c>
      <c r="G25" s="16">
        <f>Calculation!I27</f>
        <v>2373.4194352420482</v>
      </c>
      <c r="I25" s="16">
        <f>Calculation!K27</f>
        <v>432.79161861038563</v>
      </c>
      <c r="J25" s="16">
        <f>Calculation!L27</f>
        <v>453.16050121893898</v>
      </c>
      <c r="K25" s="16">
        <f>Calculation!M27</f>
        <v>418.66613180017447</v>
      </c>
      <c r="L25" s="16">
        <f>Calculation!N27</f>
        <v>603.10498640953517</v>
      </c>
      <c r="M25" s="16">
        <f>Calculation!O27</f>
        <v>535.1998455606348</v>
      </c>
      <c r="N25" s="17">
        <f>SUM(I25:M25)</f>
        <v>2442.9230835996691</v>
      </c>
    </row>
    <row r="26" spans="1:14" s="18" customFormat="1" ht="15" thickBot="1" x14ac:dyDescent="0.35">
      <c r="A26" s="20" t="s">
        <v>152</v>
      </c>
      <c r="B26" s="21">
        <f>B24/B25</f>
        <v>0.50552719521435519</v>
      </c>
      <c r="C26" s="21">
        <f t="shared" ref="C26" si="18">C24/C25</f>
        <v>0.4812619371686524</v>
      </c>
      <c r="D26" s="21">
        <f t="shared" ref="D26" si="19">D24/D25</f>
        <v>0.53112947740509353</v>
      </c>
      <c r="E26" s="21">
        <f t="shared" ref="E26" si="20">E24/E25</f>
        <v>0.37099853467424404</v>
      </c>
      <c r="F26" s="21">
        <f t="shared" ref="F26" si="21">F24/F25</f>
        <v>0.43657086356675745</v>
      </c>
      <c r="G26" s="21">
        <f t="shared" ref="G26" si="22">G24/G25</f>
        <v>0.45785097860511548</v>
      </c>
      <c r="I26" s="21">
        <f>I24/I25</f>
        <v>0.51278827731599286</v>
      </c>
      <c r="J26" s="21">
        <f t="shared" ref="J26:M26" si="23">J24/J25</f>
        <v>0.49504862380544473</v>
      </c>
      <c r="K26" s="21">
        <f t="shared" si="23"/>
        <v>0.5400571766251776</v>
      </c>
      <c r="L26" s="21">
        <f t="shared" si="23"/>
        <v>0.39314924143128366</v>
      </c>
      <c r="M26" s="21">
        <f t="shared" si="23"/>
        <v>0.45928951514416738</v>
      </c>
      <c r="N26" s="22">
        <f>N24/N25</f>
        <v>0.47291400755229857</v>
      </c>
    </row>
    <row r="27" spans="1:14" ht="14.5" thickBot="1" x14ac:dyDescent="0.35">
      <c r="A27" s="23"/>
      <c r="B27" s="24"/>
      <c r="C27" s="24"/>
      <c r="D27" s="24"/>
      <c r="E27" s="24"/>
      <c r="F27" s="24"/>
      <c r="G27" s="24"/>
      <c r="I27" s="24"/>
      <c r="J27" s="24"/>
      <c r="K27" s="24"/>
      <c r="L27" s="24"/>
      <c r="M27" s="24"/>
      <c r="N27" s="24"/>
    </row>
    <row r="28" spans="1:14" x14ac:dyDescent="0.3">
      <c r="A28" s="25" t="s">
        <v>153</v>
      </c>
      <c r="B28" s="26">
        <v>0.50541988848296282</v>
      </c>
      <c r="C28" s="26">
        <v>0.48134624973147705</v>
      </c>
      <c r="D28" s="26">
        <v>0.53128126222496108</v>
      </c>
      <c r="E28" s="26">
        <v>0.37134143656707258</v>
      </c>
      <c r="F28" s="27">
        <v>0.43607776207942184</v>
      </c>
      <c r="G28" s="27">
        <v>0.45785174266692519</v>
      </c>
      <c r="I28" s="26">
        <f>I26*I29</f>
        <v>0.51267942929662613</v>
      </c>
      <c r="J28" s="26">
        <f t="shared" ref="J28:M28" si="24">J26*J29</f>
        <v>0.4951353516660385</v>
      </c>
      <c r="K28" s="26">
        <f t="shared" si="24"/>
        <v>0.54021151278003143</v>
      </c>
      <c r="L28" s="26">
        <f t="shared" si="24"/>
        <v>0.39351261650274927</v>
      </c>
      <c r="M28" s="27">
        <f t="shared" si="24"/>
        <v>0.45877075321584049</v>
      </c>
      <c r="N28" s="27">
        <f>SUMPRODUCT(I25:M25,I28:M28)/N25</f>
        <v>0.47291332004185044</v>
      </c>
    </row>
    <row r="29" spans="1:14" s="19" customFormat="1" ht="15" thickBot="1" x14ac:dyDescent="0.35">
      <c r="A29" s="28" t="s">
        <v>154</v>
      </c>
      <c r="B29" s="29">
        <f>B28/B26</f>
        <v>0.99978773301929513</v>
      </c>
      <c r="C29" s="29">
        <f t="shared" ref="C29" si="25">C28/C26</f>
        <v>1.0001751905902234</v>
      </c>
      <c r="D29" s="29">
        <f t="shared" ref="D29" si="26">D28/D26</f>
        <v>1.0002857774353047</v>
      </c>
      <c r="E29" s="29">
        <f t="shared" ref="E29" si="27">E28/E26</f>
        <v>1.0009242675126186</v>
      </c>
      <c r="F29" s="29">
        <f t="shared" ref="F29" si="28">F28/F26</f>
        <v>0.99887051214708422</v>
      </c>
      <c r="G29" s="29">
        <f t="shared" ref="G29" si="29">G28/G26</f>
        <v>1.0000016688002109</v>
      </c>
      <c r="I29" s="29">
        <f>B29</f>
        <v>0.99978773301929513</v>
      </c>
      <c r="J29" s="29">
        <f>C29</f>
        <v>1.0001751905902234</v>
      </c>
      <c r="K29" s="29">
        <f>D29</f>
        <v>1.0002857774353047</v>
      </c>
      <c r="L29" s="29">
        <f>E29</f>
        <v>1.0009242675126186</v>
      </c>
      <c r="M29" s="30">
        <f>F29</f>
        <v>0.99887051214708422</v>
      </c>
      <c r="N29" s="30">
        <f t="shared" ref="N29" si="30">N28/N26</f>
        <v>0.99999854622523943</v>
      </c>
    </row>
    <row r="30" spans="1:14" x14ac:dyDescent="0.3">
      <c r="A30" s="23"/>
    </row>
    <row r="31" spans="1:14" s="18" customFormat="1" ht="15" thickBot="1" x14ac:dyDescent="0.35">
      <c r="A31" s="23"/>
      <c r="B31" s="24"/>
      <c r="C31" s="24"/>
      <c r="D31" s="24"/>
      <c r="E31" s="24"/>
      <c r="F31" s="24"/>
      <c r="G31" s="24"/>
      <c r="H31"/>
      <c r="I31" s="24"/>
      <c r="J31" s="24"/>
      <c r="K31" s="24"/>
      <c r="L31" s="24"/>
      <c r="M31" s="24"/>
      <c r="N31" s="24"/>
    </row>
    <row r="32" spans="1:14" ht="14.5" thickBot="1" x14ac:dyDescent="0.35">
      <c r="A32" s="14" t="s">
        <v>157</v>
      </c>
    </row>
    <row r="33" spans="1:17" ht="14.5" thickBot="1" x14ac:dyDescent="0.35">
      <c r="A33" s="15" t="s">
        <v>151</v>
      </c>
      <c r="B33" s="16">
        <f>Calculation!D37</f>
        <v>42.355859811883903</v>
      </c>
      <c r="C33" s="16">
        <f>Calculation!E37</f>
        <v>42.149230610278103</v>
      </c>
      <c r="D33" s="16">
        <f>Calculation!F37</f>
        <v>41.964770443211002</v>
      </c>
      <c r="E33" s="16">
        <f>Calculation!G37</f>
        <v>41.468203588995401</v>
      </c>
      <c r="F33" s="16">
        <f>Calculation!H37</f>
        <v>41.494486215345503</v>
      </c>
      <c r="G33" s="16">
        <f>Calculation!I37</f>
        <v>209.43255066971392</v>
      </c>
      <c r="I33" s="16">
        <f>Calculation!K37</f>
        <v>39.181960902037602</v>
      </c>
      <c r="J33" s="16">
        <f>Calculation!L37</f>
        <v>38.990602981795099</v>
      </c>
      <c r="K33" s="16">
        <f>Calculation!M37</f>
        <v>38.767793973570903</v>
      </c>
      <c r="L33" s="16">
        <f>Calculation!N37</f>
        <v>38.277110227586199</v>
      </c>
      <c r="M33" s="16">
        <f>Calculation!O37</f>
        <v>38.284990633044998</v>
      </c>
      <c r="N33" s="17">
        <f>SUM(I33:M33)</f>
        <v>193.5024587180348</v>
      </c>
    </row>
    <row r="34" spans="1:17" x14ac:dyDescent="0.3">
      <c r="A34" s="15" t="s">
        <v>62</v>
      </c>
      <c r="B34" s="16">
        <f>Calculation!D36</f>
        <v>77.9091737420936</v>
      </c>
      <c r="C34" s="16">
        <f>Calculation!E36</f>
        <v>80.309739798750797</v>
      </c>
      <c r="D34" s="16">
        <f>Calculation!F36</f>
        <v>75.630678623742995</v>
      </c>
      <c r="E34" s="16">
        <f>Calculation!G36</f>
        <v>70.7077759661139</v>
      </c>
      <c r="F34" s="16">
        <f>Calculation!H36</f>
        <v>72.928455649267306</v>
      </c>
      <c r="G34" s="16">
        <f>Calculation!I36</f>
        <v>377.48582377996865</v>
      </c>
      <c r="I34" s="16">
        <f>Calculation!K36</f>
        <v>73.804689633185092</v>
      </c>
      <c r="J34" s="16">
        <f>Calculation!L36</f>
        <v>76.152285306781096</v>
      </c>
      <c r="K34" s="16">
        <f>Calculation!M36</f>
        <v>71.552518590531605</v>
      </c>
      <c r="L34" s="16">
        <f>Calculation!N36</f>
        <v>66.751355543084898</v>
      </c>
      <c r="M34" s="16">
        <f>Calculation!O36</f>
        <v>68.896196069202702</v>
      </c>
      <c r="N34" s="17">
        <f>SUM(I34:M34)</f>
        <v>357.15704514278536</v>
      </c>
    </row>
    <row r="35" spans="1:17" s="18" customFormat="1" ht="15" thickBot="1" x14ac:dyDescent="0.35">
      <c r="A35" s="20" t="s">
        <v>152</v>
      </c>
      <c r="B35" s="21">
        <f>B33/B34</f>
        <v>0.54365689914895643</v>
      </c>
      <c r="C35" s="21">
        <f t="shared" ref="C35" si="31">C33/C34</f>
        <v>0.52483336038568174</v>
      </c>
      <c r="D35" s="21">
        <f t="shared" ref="D35" si="32">D33/D34</f>
        <v>0.55486439110222208</v>
      </c>
      <c r="E35" s="21">
        <f t="shared" ref="E35" si="33">E33/E34</f>
        <v>0.5864730296264542</v>
      </c>
      <c r="F35" s="21">
        <f t="shared" ref="F35" si="34">F33/F34</f>
        <v>0.56897524904275676</v>
      </c>
      <c r="G35" s="21">
        <f t="shared" ref="G35" si="35">G33/G34</f>
        <v>0.55480904838373291</v>
      </c>
      <c r="I35" s="21">
        <f>I33/I34</f>
        <v>0.53088714412017612</v>
      </c>
      <c r="J35" s="21">
        <f t="shared" ref="J35:M35" si="36">J33/J34</f>
        <v>0.5120083110404452</v>
      </c>
      <c r="K35" s="21">
        <f t="shared" si="36"/>
        <v>0.54180893611061465</v>
      </c>
      <c r="L35" s="21">
        <f t="shared" si="36"/>
        <v>0.57342820855345933</v>
      </c>
      <c r="M35" s="21">
        <f t="shared" si="36"/>
        <v>0.55569092079611604</v>
      </c>
      <c r="N35" s="22">
        <f>N33/N34</f>
        <v>0.54178536122863197</v>
      </c>
    </row>
    <row r="36" spans="1:17" ht="14.5" thickBot="1" x14ac:dyDescent="0.35">
      <c r="A36" s="32"/>
      <c r="B36" s="24"/>
      <c r="C36" s="24"/>
      <c r="D36" s="24"/>
      <c r="E36" s="24"/>
      <c r="F36" s="24"/>
      <c r="G36" s="24"/>
      <c r="I36" s="24"/>
      <c r="J36" s="24"/>
      <c r="K36" s="24"/>
      <c r="L36" s="24"/>
      <c r="M36" s="24"/>
      <c r="N36" s="24"/>
    </row>
    <row r="37" spans="1:17" x14ac:dyDescent="0.3">
      <c r="A37" s="25" t="s">
        <v>153</v>
      </c>
      <c r="B37" s="26">
        <v>0.5436568991486872</v>
      </c>
      <c r="C37" s="26">
        <v>0.52483336038542994</v>
      </c>
      <c r="D37" s="26">
        <v>0.55486439110193841</v>
      </c>
      <c r="E37" s="26">
        <v>0.58647302962613401</v>
      </c>
      <c r="F37" s="27">
        <v>0.56897524904245478</v>
      </c>
      <c r="G37" s="27">
        <v>0.55480904838344869</v>
      </c>
      <c r="I37" s="26">
        <f>I35*I38</f>
        <v>0.53088714411991322</v>
      </c>
      <c r="J37" s="26">
        <f t="shared" ref="J37:M37" si="37">J35*J38</f>
        <v>0.51200831104019962</v>
      </c>
      <c r="K37" s="26">
        <f t="shared" si="37"/>
        <v>0.54180893611033765</v>
      </c>
      <c r="L37" s="26">
        <f t="shared" si="37"/>
        <v>0.57342820855314625</v>
      </c>
      <c r="M37" s="27">
        <f t="shared" si="37"/>
        <v>0.55569092079582105</v>
      </c>
      <c r="N37" s="27">
        <f>SUMPRODUCT(I34:M34,I37:M37)/N34</f>
        <v>0.54178536122835441</v>
      </c>
    </row>
    <row r="38" spans="1:17" s="19" customFormat="1" ht="15" thickBot="1" x14ac:dyDescent="0.35">
      <c r="A38" s="28" t="s">
        <v>154</v>
      </c>
      <c r="B38" s="29">
        <f>B37/B35</f>
        <v>0.99999999999950473</v>
      </c>
      <c r="C38" s="29">
        <f t="shared" ref="C38" si="38">C37/C35</f>
        <v>0.99999999999952027</v>
      </c>
      <c r="D38" s="29">
        <f t="shared" ref="D38" si="39">D37/D35</f>
        <v>0.99999999999948874</v>
      </c>
      <c r="E38" s="29">
        <f t="shared" ref="E38" si="40">E37/E35</f>
        <v>0.99999999999945399</v>
      </c>
      <c r="F38" s="29">
        <f t="shared" ref="F38" si="41">F37/F35</f>
        <v>0.9999999999994692</v>
      </c>
      <c r="G38" s="29">
        <f t="shared" ref="G38" si="42">G37/G35</f>
        <v>0.99999999999948774</v>
      </c>
      <c r="I38" s="29">
        <f>B38</f>
        <v>0.99999999999950473</v>
      </c>
      <c r="J38" s="29">
        <f>C38</f>
        <v>0.99999999999952027</v>
      </c>
      <c r="K38" s="29">
        <f>D38</f>
        <v>0.99999999999948874</v>
      </c>
      <c r="L38" s="29">
        <f>E38</f>
        <v>0.99999999999945399</v>
      </c>
      <c r="M38" s="30">
        <f>F38</f>
        <v>0.9999999999994692</v>
      </c>
      <c r="N38" s="30">
        <f t="shared" ref="N38" si="43">N37/N35</f>
        <v>0.99999999999948774</v>
      </c>
    </row>
    <row r="39" spans="1:17" s="18" customFormat="1" ht="14.5" x14ac:dyDescent="0.3">
      <c r="A39" s="23"/>
      <c r="B39" s="24"/>
      <c r="C39" s="24"/>
      <c r="D39" s="24"/>
      <c r="E39" s="24"/>
      <c r="F39" s="24"/>
      <c r="G39" s="24"/>
      <c r="H39"/>
      <c r="I39" s="24"/>
      <c r="J39" s="24"/>
      <c r="K39" s="24"/>
      <c r="L39" s="24"/>
      <c r="M39" s="24"/>
      <c r="N39" s="24"/>
    </row>
    <row r="40" spans="1:17" ht="14.5" thickBot="1" x14ac:dyDescent="0.35"/>
    <row r="41" spans="1:17" ht="14.5" thickBot="1" x14ac:dyDescent="0.35">
      <c r="A41" s="14" t="s">
        <v>127</v>
      </c>
      <c r="H41" s="12"/>
      <c r="P41" s="12"/>
      <c r="Q41" s="12"/>
    </row>
    <row r="42" spans="1:17" ht="14.5" thickBot="1" x14ac:dyDescent="0.35">
      <c r="A42" s="15" t="s">
        <v>151</v>
      </c>
      <c r="B42" s="16">
        <f>B6+B15+B24+B33</f>
        <v>612.63568418591422</v>
      </c>
      <c r="C42" s="16">
        <f t="shared" ref="C42:G42" si="44">C6+C15+C24+C33</f>
        <v>621.14359829211458</v>
      </c>
      <c r="D42" s="16">
        <f t="shared" si="44"/>
        <v>622.84684477064172</v>
      </c>
      <c r="E42" s="16">
        <f t="shared" si="44"/>
        <v>597.84689248764164</v>
      </c>
      <c r="F42" s="16">
        <f t="shared" si="44"/>
        <v>605.11754106808064</v>
      </c>
      <c r="G42" s="16">
        <f t="shared" si="44"/>
        <v>3059.5905608043931</v>
      </c>
      <c r="H42" s="31"/>
      <c r="I42" s="16">
        <f>I6+I15+I24+I33</f>
        <v>616.24833414851469</v>
      </c>
      <c r="J42" s="16">
        <f t="shared" ref="J42:N42" si="45">J6+J15+J24+J33</f>
        <v>624.15743025267398</v>
      </c>
      <c r="K42" s="16">
        <f t="shared" si="45"/>
        <v>627.61516374681412</v>
      </c>
      <c r="L42" s="16">
        <f t="shared" si="45"/>
        <v>649.10106688014253</v>
      </c>
      <c r="M42" s="16">
        <f t="shared" si="45"/>
        <v>657.13237660943446</v>
      </c>
      <c r="N42" s="16">
        <f t="shared" si="45"/>
        <v>3174.2543716375794</v>
      </c>
      <c r="P42" s="31"/>
      <c r="Q42" s="31"/>
    </row>
    <row r="43" spans="1:17" x14ac:dyDescent="0.3">
      <c r="A43" s="15" t="s">
        <v>62</v>
      </c>
      <c r="B43" s="16">
        <f>B7+B16+B25+B34</f>
        <v>1006.5190407761597</v>
      </c>
      <c r="C43" s="16">
        <f t="shared" ref="C43:G43" si="46">C7+C16+C25+C34</f>
        <v>1007.5814880705798</v>
      </c>
      <c r="D43" s="16">
        <f t="shared" si="46"/>
        <v>955.07878131528332</v>
      </c>
      <c r="E43" s="16">
        <f t="shared" si="46"/>
        <v>1077.4777007360808</v>
      </c>
      <c r="F43" s="16">
        <f t="shared" si="46"/>
        <v>1008.9190454349707</v>
      </c>
      <c r="G43" s="16">
        <f t="shared" si="46"/>
        <v>5055.576056333075</v>
      </c>
      <c r="H43" s="24"/>
      <c r="I43" s="16">
        <f>I7+I16+I25+I34</f>
        <v>1020.0486651305705</v>
      </c>
      <c r="J43" s="16">
        <f t="shared" ref="J43:N43" si="47">J7+J16+J25+J34</f>
        <v>1031.7226661737602</v>
      </c>
      <c r="K43" s="16">
        <f t="shared" si="47"/>
        <v>1005.5496621609578</v>
      </c>
      <c r="L43" s="16">
        <f t="shared" si="47"/>
        <v>1180.1016509991603</v>
      </c>
      <c r="M43" s="16">
        <f t="shared" si="47"/>
        <v>1085.259217294476</v>
      </c>
      <c r="N43" s="16">
        <f t="shared" si="47"/>
        <v>5322.6818617589242</v>
      </c>
      <c r="P43" s="24"/>
      <c r="Q43" s="24"/>
    </row>
    <row r="44" spans="1:17" s="18" customFormat="1" ht="15" thickBot="1" x14ac:dyDescent="0.35">
      <c r="A44" s="20" t="s">
        <v>152</v>
      </c>
      <c r="B44" s="21">
        <f>B42/B43</f>
        <v>0.60866775427665121</v>
      </c>
      <c r="C44" s="21">
        <f t="shared" ref="C44" si="48">C42/C43</f>
        <v>0.61646983955763612</v>
      </c>
      <c r="D44" s="21">
        <f t="shared" ref="D44" si="49">D42/D43</f>
        <v>0.65214185149510961</v>
      </c>
      <c r="E44" s="21">
        <f t="shared" ref="E44" si="50">E42/E43</f>
        <v>0.55485778692145693</v>
      </c>
      <c r="F44" s="21">
        <f t="shared" ref="F44" si="51">F42/F43</f>
        <v>0.59976818140765598</v>
      </c>
      <c r="G44" s="21">
        <f t="shared" ref="G44" si="52">G42/G43</f>
        <v>0.6051912831914914</v>
      </c>
      <c r="H44" s="24"/>
      <c r="I44" s="21">
        <f>I42/I43</f>
        <v>0.60413620958920844</v>
      </c>
      <c r="J44" s="21">
        <f t="shared" ref="J44:M44" si="53">J42/J43</f>
        <v>0.60496628669351626</v>
      </c>
      <c r="K44" s="21">
        <f t="shared" si="53"/>
        <v>0.62415133470190765</v>
      </c>
      <c r="L44" s="21">
        <f t="shared" si="53"/>
        <v>0.55003826689892865</v>
      </c>
      <c r="M44" s="21">
        <f t="shared" si="53"/>
        <v>0.60550729829104699</v>
      </c>
      <c r="N44" s="22">
        <f>N42/N43</f>
        <v>0.59636372304029095</v>
      </c>
      <c r="P44" s="5"/>
      <c r="Q44" s="5"/>
    </row>
  </sheetData>
  <mergeCells count="2">
    <mergeCell ref="B1:G1"/>
    <mergeCell ref="I1:N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heetViews>
  <sheetFormatPr defaultRowHeight="14" x14ac:dyDescent="0.3"/>
  <cols>
    <col min="1" max="1" width="8.08203125" customWidth="1"/>
    <col min="2" max="2" width="10.08203125" customWidth="1"/>
    <col min="3" max="3" width="27.25" customWidth="1"/>
    <col min="4" max="4" width="2.25" customWidth="1"/>
    <col min="5" max="5" width="14.58203125" customWidth="1"/>
    <col min="6" max="10" width="7.33203125" customWidth="1"/>
    <col min="11" max="11" width="5.33203125" customWidth="1"/>
  </cols>
  <sheetData>
    <row r="1" spans="1:11" x14ac:dyDescent="0.3">
      <c r="A1" s="81"/>
      <c r="B1" s="81"/>
      <c r="C1" s="81" t="s">
        <v>220</v>
      </c>
      <c r="D1" s="81"/>
      <c r="E1" s="81"/>
      <c r="F1" s="81"/>
      <c r="G1" s="81"/>
      <c r="H1" s="81"/>
      <c r="I1" s="81"/>
      <c r="J1" s="81"/>
    </row>
    <row r="2" spans="1:11" ht="42" x14ac:dyDescent="0.3">
      <c r="A2" s="82" t="s">
        <v>73</v>
      </c>
      <c r="B2" s="82" t="s">
        <v>74</v>
      </c>
      <c r="C2" s="82" t="s">
        <v>75</v>
      </c>
      <c r="D2" s="82" t="s">
        <v>76</v>
      </c>
      <c r="E2" s="82" t="s">
        <v>77</v>
      </c>
      <c r="F2" s="82" t="s">
        <v>34</v>
      </c>
      <c r="G2" s="82" t="s">
        <v>35</v>
      </c>
      <c r="H2" s="82" t="s">
        <v>36</v>
      </c>
      <c r="I2" s="82" t="s">
        <v>37</v>
      </c>
      <c r="J2" s="82" t="s">
        <v>38</v>
      </c>
      <c r="K2" s="82" t="s">
        <v>158</v>
      </c>
    </row>
    <row r="4" spans="1:11" x14ac:dyDescent="0.3">
      <c r="B4" s="52" t="s">
        <v>159</v>
      </c>
      <c r="C4" s="83" t="s">
        <v>43</v>
      </c>
      <c r="D4" s="84" t="s">
        <v>160</v>
      </c>
      <c r="E4" s="84" t="s">
        <v>78</v>
      </c>
      <c r="F4" s="125">
        <f>'PAYG summary tables'!I8</f>
        <v>0.83017143586028208</v>
      </c>
      <c r="G4" s="125">
        <f>'PAYG summary tables'!J8</f>
        <v>0.81491109563930531</v>
      </c>
      <c r="H4" s="125">
        <f>'PAYG summary tables'!K8</f>
        <v>0.73340570238079472</v>
      </c>
      <c r="I4" s="125">
        <f>'PAYG summary tables'!L8</f>
        <v>0.67624073628836967</v>
      </c>
      <c r="J4" s="125">
        <f>'PAYG summary tables'!M8</f>
        <v>0.7850742699719413</v>
      </c>
      <c r="K4" s="126"/>
    </row>
    <row r="5" spans="1:11" x14ac:dyDescent="0.3">
      <c r="B5" s="52" t="s">
        <v>161</v>
      </c>
      <c r="C5" s="83" t="s">
        <v>49</v>
      </c>
      <c r="D5" s="84" t="s">
        <v>160</v>
      </c>
      <c r="E5" s="84" t="s">
        <v>78</v>
      </c>
      <c r="F5" s="125">
        <f>'PAYG summary tables'!I15</f>
        <v>0.66844723855703836</v>
      </c>
      <c r="G5" s="125">
        <f>'PAYG summary tables'!J15</f>
        <v>0.70094379414094843</v>
      </c>
      <c r="H5" s="125">
        <f>'PAYG summary tables'!K15</f>
        <v>0.69796348642450523</v>
      </c>
      <c r="I5" s="125">
        <f>'PAYG summary tables'!L15</f>
        <v>0.74605569895098389</v>
      </c>
      <c r="J5" s="125">
        <f>'PAYG summary tables'!M15</f>
        <v>0.7728932343663748</v>
      </c>
      <c r="K5" s="126"/>
    </row>
    <row r="6" spans="1:11" x14ac:dyDescent="0.3">
      <c r="B6" s="52" t="s">
        <v>162</v>
      </c>
      <c r="C6" s="83" t="s">
        <v>55</v>
      </c>
      <c r="D6" s="84" t="s">
        <v>160</v>
      </c>
      <c r="E6" s="84" t="s">
        <v>78</v>
      </c>
      <c r="F6" s="125">
        <f>'PAYG summary tables'!I22</f>
        <v>0.51267942929662613</v>
      </c>
      <c r="G6" s="125">
        <f>'PAYG summary tables'!J22</f>
        <v>0.4951353516660385</v>
      </c>
      <c r="H6" s="125">
        <f>'PAYG summary tables'!K22</f>
        <v>0.54021151278003143</v>
      </c>
      <c r="I6" s="125">
        <f>'PAYG summary tables'!L22</f>
        <v>0.39351261650274927</v>
      </c>
      <c r="J6" s="125">
        <f>'PAYG summary tables'!M22</f>
        <v>0.45877075321584049</v>
      </c>
      <c r="K6" s="126"/>
    </row>
    <row r="7" spans="1:11" x14ac:dyDescent="0.3">
      <c r="B7" s="52" t="s">
        <v>163</v>
      </c>
      <c r="C7" s="83" t="s">
        <v>164</v>
      </c>
      <c r="D7" s="84" t="s">
        <v>160</v>
      </c>
      <c r="E7" s="84" t="s">
        <v>78</v>
      </c>
      <c r="F7" s="125">
        <f>'PAYG summary tables'!I29</f>
        <v>0.53088714411991322</v>
      </c>
      <c r="G7" s="125">
        <f>'PAYG summary tables'!J29</f>
        <v>0.51200831104019962</v>
      </c>
      <c r="H7" s="125">
        <f>'PAYG summary tables'!K29</f>
        <v>0.54180893611033765</v>
      </c>
      <c r="I7" s="125">
        <f>'PAYG summary tables'!L29</f>
        <v>0.57342820855314625</v>
      </c>
      <c r="J7" s="125">
        <f>'PAYG summary tables'!M29</f>
        <v>0.55569092079582105</v>
      </c>
      <c r="K7" s="126"/>
    </row>
    <row r="8" spans="1:11" x14ac:dyDescent="0.3">
      <c r="B8" s="52" t="s">
        <v>165</v>
      </c>
      <c r="C8" s="83" t="s">
        <v>166</v>
      </c>
      <c r="D8" s="84" t="s">
        <v>160</v>
      </c>
      <c r="E8" s="84" t="s">
        <v>78</v>
      </c>
      <c r="F8" s="125">
        <v>0</v>
      </c>
      <c r="G8" s="125">
        <v>0</v>
      </c>
      <c r="H8" s="125">
        <v>0</v>
      </c>
      <c r="I8" s="125">
        <v>0</v>
      </c>
      <c r="J8" s="125">
        <v>0</v>
      </c>
      <c r="K8" s="126"/>
    </row>
    <row r="9" spans="1:11" x14ac:dyDescent="0.3">
      <c r="B9" s="85" t="s">
        <v>167</v>
      </c>
      <c r="C9" s="85" t="s">
        <v>168</v>
      </c>
      <c r="D9" s="86" t="s">
        <v>169</v>
      </c>
      <c r="E9" s="87" t="s">
        <v>78</v>
      </c>
      <c r="F9" s="88" t="str">
        <f ca="1">CONCATENATE("[…]", TEXT(NOW(),"dd/mm/yyy hh:mm:ss"))</f>
        <v>[…]12/12/2019 14:19:51</v>
      </c>
      <c r="G9" s="88" t="str">
        <f t="shared" ref="G9:J9" ca="1" si="0">CONCATENATE("[…]", TEXT(NOW(),"dd/mm/yyy hh:mm:ss"))</f>
        <v>[…]12/12/2019 14:19:51</v>
      </c>
      <c r="H9" s="88" t="str">
        <f t="shared" ca="1" si="0"/>
        <v>[…]12/12/2019 14:19:51</v>
      </c>
      <c r="I9" s="88" t="str">
        <f t="shared" ca="1" si="0"/>
        <v>[…]12/12/2019 14:19:51</v>
      </c>
      <c r="J9" s="88" t="str">
        <f t="shared" ca="1" si="0"/>
        <v>[…]12/12/2019 14:19:51</v>
      </c>
    </row>
    <row r="10" spans="1:11" x14ac:dyDescent="0.3">
      <c r="B10" s="85" t="s">
        <v>170</v>
      </c>
      <c r="C10" s="85" t="s">
        <v>171</v>
      </c>
      <c r="D10" s="86" t="s">
        <v>169</v>
      </c>
      <c r="E10" s="87" t="s">
        <v>78</v>
      </c>
      <c r="F10" s="88" t="str">
        <f ca="1" xml:space="preserve"> MID(CELL("filename"), FIND("[", CELL("filename"), 1) + 1, FIND("]", CELL("filename"), 1) - FIND("[", CELL("filename"), 1) - 1)</f>
        <v>Models for FD publication.xlsx</v>
      </c>
      <c r="G10" s="88" t="str">
        <f t="shared" ref="G10:J10" ca="1" si="1" xml:space="preserve"> MID(CELL("filename"), FIND("[", CELL("filename"), 1) + 1, FIND("]", CELL("filename"), 1) - FIND("[", CELL("filename"), 1) - 1)</f>
        <v>Models for FD publication.xlsx</v>
      </c>
      <c r="H10" s="88" t="str">
        <f t="shared" ca="1" si="1"/>
        <v>Models for FD publication.xlsx</v>
      </c>
      <c r="I10" s="88" t="str">
        <f t="shared" ca="1" si="1"/>
        <v>Models for FD publication.xlsx</v>
      </c>
      <c r="J10" s="88" t="str">
        <f t="shared" ca="1" si="1"/>
        <v>Models for FD publication.xlsx</v>
      </c>
    </row>
  </sheetData>
  <sheetProtection sort="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PAYG summary tables</vt:lpstr>
      <vt:lpstr>RCV summary tables</vt:lpstr>
      <vt:lpstr>Working--&gt;</vt:lpstr>
      <vt:lpstr>F_Inputs</vt:lpstr>
      <vt:lpstr>Final determination Totex</vt:lpstr>
      <vt:lpstr>Calculation</vt:lpstr>
      <vt:lpstr>PAYG</vt:lpstr>
      <vt:lpstr>F_Outputs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2019-12-12T12:52:30Z</dcterms:created>
  <dcterms:modified xsi:type="dcterms:W3CDTF">2019-12-12T14:26:30Z</dcterms:modified>
  <cp:category/>
  <cp:contentStatus/>
</cp:coreProperties>
</file>