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G15" i="9" l="1"/>
  <c r="E15" i="9"/>
  <c r="G14" i="9"/>
  <c r="E14" i="9"/>
  <c r="U6" i="9"/>
  <c r="T6" i="9"/>
  <c r="S6" i="9"/>
  <c r="R6" i="9"/>
  <c r="Q6" i="9"/>
  <c r="P6" i="9"/>
  <c r="O6" i="9"/>
  <c r="N6" i="9"/>
  <c r="M6" i="9"/>
  <c r="L6" i="9"/>
  <c r="K6" i="9"/>
  <c r="J6" i="9"/>
  <c r="E6" i="9"/>
  <c r="E5" i="9"/>
  <c r="E4" i="9"/>
  <c r="E3" i="9"/>
  <c r="E2" i="9"/>
  <c r="A1" i="9"/>
  <c r="F11" i="13" s="1"/>
  <c r="J29" i="20"/>
  <c r="I29" i="20"/>
  <c r="H29" i="20"/>
  <c r="G29" i="20"/>
  <c r="F29" i="20"/>
  <c r="J28" i="20"/>
  <c r="I28" i="20"/>
  <c r="H28" i="20"/>
  <c r="G28" i="20"/>
  <c r="F28" i="20"/>
  <c r="J27" i="20"/>
  <c r="I27" i="20"/>
  <c r="H27" i="20"/>
  <c r="G27" i="20"/>
  <c r="F27" i="20"/>
  <c r="C27" i="20"/>
  <c r="J26" i="20"/>
  <c r="I26" i="20"/>
  <c r="H26" i="20"/>
  <c r="G26" i="20"/>
  <c r="F26" i="20"/>
  <c r="C26" i="20"/>
  <c r="J25" i="20"/>
  <c r="I25" i="20"/>
  <c r="H25" i="20"/>
  <c r="G25" i="20"/>
  <c r="F25" i="20"/>
  <c r="C25" i="20"/>
  <c r="J24" i="20"/>
  <c r="I24" i="20"/>
  <c r="H24" i="20"/>
  <c r="G24" i="20"/>
  <c r="F24" i="20"/>
  <c r="C24" i="20"/>
  <c r="J23" i="20"/>
  <c r="I23" i="20"/>
  <c r="H23" i="20"/>
  <c r="G23" i="20"/>
  <c r="F23" i="20"/>
  <c r="C23" i="20"/>
  <c r="J22" i="20"/>
  <c r="I22" i="20"/>
  <c r="H22" i="20"/>
  <c r="G22" i="20"/>
  <c r="F22" i="20"/>
  <c r="C22" i="20"/>
  <c r="J21" i="20"/>
  <c r="I21" i="20"/>
  <c r="H21" i="20"/>
  <c r="G21" i="20"/>
  <c r="F21" i="20"/>
  <c r="C21" i="20"/>
  <c r="J20" i="20"/>
  <c r="I20" i="20"/>
  <c r="H20" i="20"/>
  <c r="G20" i="20"/>
  <c r="F20" i="20"/>
  <c r="C20" i="20"/>
  <c r="J19" i="20"/>
  <c r="I19" i="20"/>
  <c r="H19" i="20"/>
  <c r="G19" i="20"/>
  <c r="F19" i="20"/>
  <c r="C19" i="20"/>
  <c r="J18" i="20"/>
  <c r="I18" i="20"/>
  <c r="H18" i="20"/>
  <c r="G18" i="20"/>
  <c r="F18" i="20"/>
  <c r="C18" i="20"/>
  <c r="J17" i="20"/>
  <c r="I17" i="20"/>
  <c r="H17" i="20"/>
  <c r="G17" i="20"/>
  <c r="F17" i="20"/>
  <c r="C17" i="20"/>
  <c r="J16" i="20"/>
  <c r="I16" i="20"/>
  <c r="H16" i="20"/>
  <c r="G16" i="20"/>
  <c r="F16" i="20"/>
  <c r="C16" i="20"/>
  <c r="J15" i="20"/>
  <c r="I15" i="20"/>
  <c r="H15" i="20"/>
  <c r="G15" i="20"/>
  <c r="F15" i="20"/>
  <c r="C15" i="20"/>
  <c r="J14" i="20"/>
  <c r="I14" i="20"/>
  <c r="H14" i="20"/>
  <c r="G14" i="20"/>
  <c r="F14" i="20"/>
  <c r="C14" i="20"/>
  <c r="I20" i="22"/>
  <c r="G20" i="22"/>
  <c r="F20" i="22"/>
  <c r="E20" i="22"/>
  <c r="I19" i="22"/>
  <c r="G19" i="22"/>
  <c r="F19" i="22"/>
  <c r="E19" i="22"/>
  <c r="I18" i="22"/>
  <c r="G18" i="22"/>
  <c r="F18" i="22"/>
  <c r="E18" i="22"/>
  <c r="I17" i="22"/>
  <c r="G17" i="22"/>
  <c r="F17" i="22"/>
  <c r="E17" i="22"/>
  <c r="I16" i="22"/>
  <c r="G16" i="22"/>
  <c r="F16" i="22"/>
  <c r="E16" i="22"/>
  <c r="I13" i="22"/>
  <c r="G13" i="22"/>
  <c r="F13" i="22"/>
  <c r="E13" i="22"/>
  <c r="I12" i="22"/>
  <c r="G12" i="22"/>
  <c r="F12" i="22"/>
  <c r="E12" i="22"/>
  <c r="I11" i="22"/>
  <c r="G11" i="22"/>
  <c r="F11" i="22"/>
  <c r="E11" i="22"/>
  <c r="I10" i="22"/>
  <c r="G10" i="22"/>
  <c r="F10" i="22"/>
  <c r="E10" i="22"/>
  <c r="I9" i="22"/>
  <c r="G9" i="22"/>
  <c r="F9" i="22"/>
  <c r="E9" i="22"/>
  <c r="U6" i="22"/>
  <c r="T6" i="22"/>
  <c r="S6" i="22"/>
  <c r="R6" i="22"/>
  <c r="Q6" i="22"/>
  <c r="P6" i="22"/>
  <c r="O6" i="22"/>
  <c r="N6" i="22"/>
  <c r="M6" i="22"/>
  <c r="L6" i="22"/>
  <c r="K6" i="22"/>
  <c r="J6" i="22"/>
  <c r="E6" i="22"/>
  <c r="E5" i="22"/>
  <c r="E4" i="22"/>
  <c r="E3" i="22"/>
  <c r="E2" i="22"/>
  <c r="A1" i="22"/>
  <c r="F5" i="13" s="1"/>
  <c r="U136" i="21"/>
  <c r="T136" i="21"/>
  <c r="S136" i="21"/>
  <c r="R136" i="21"/>
  <c r="Q136" i="21"/>
  <c r="P136" i="21"/>
  <c r="O136" i="21"/>
  <c r="N136" i="21"/>
  <c r="M136" i="21"/>
  <c r="L136" i="21"/>
  <c r="K136" i="21"/>
  <c r="J136" i="21"/>
  <c r="I136" i="21"/>
  <c r="H136" i="21"/>
  <c r="G136" i="21"/>
  <c r="F136" i="21"/>
  <c r="E136" i="21"/>
  <c r="U135" i="21"/>
  <c r="T135" i="21"/>
  <c r="S135" i="21"/>
  <c r="R135" i="21"/>
  <c r="Q135" i="21"/>
  <c r="P135" i="21"/>
  <c r="O135" i="21"/>
  <c r="N135" i="21"/>
  <c r="M135" i="21"/>
  <c r="L135" i="21"/>
  <c r="K135" i="21"/>
  <c r="J135" i="21"/>
  <c r="I135" i="21"/>
  <c r="H135" i="21"/>
  <c r="G135" i="21"/>
  <c r="F135" i="21"/>
  <c r="E135" i="21"/>
  <c r="U134" i="21"/>
  <c r="T134" i="21"/>
  <c r="S134" i="21"/>
  <c r="R134" i="21"/>
  <c r="Q134" i="21"/>
  <c r="P134" i="21"/>
  <c r="O134" i="21"/>
  <c r="N134" i="21"/>
  <c r="M134" i="21"/>
  <c r="L134" i="21"/>
  <c r="K134" i="21"/>
  <c r="J134" i="21"/>
  <c r="I134" i="21"/>
  <c r="H134" i="21"/>
  <c r="G134" i="21"/>
  <c r="F134" i="21"/>
  <c r="E134" i="21"/>
  <c r="U133" i="21"/>
  <c r="T133" i="21"/>
  <c r="S133" i="21"/>
  <c r="R133" i="21"/>
  <c r="Q133" i="21"/>
  <c r="P133" i="21"/>
  <c r="O133" i="21"/>
  <c r="N133" i="21"/>
  <c r="M133" i="21"/>
  <c r="L133" i="21"/>
  <c r="K133" i="21"/>
  <c r="J133" i="21"/>
  <c r="I133" i="21"/>
  <c r="H133" i="21"/>
  <c r="G133" i="21"/>
  <c r="F133" i="21"/>
  <c r="E133" i="21"/>
  <c r="U132" i="21"/>
  <c r="T132" i="21"/>
  <c r="S132" i="21"/>
  <c r="R132" i="21"/>
  <c r="Q132" i="21"/>
  <c r="P132" i="21"/>
  <c r="O132" i="21"/>
  <c r="N132" i="21"/>
  <c r="M132" i="21"/>
  <c r="L132" i="21"/>
  <c r="K132" i="21"/>
  <c r="J132" i="21"/>
  <c r="I132" i="21"/>
  <c r="H132" i="21"/>
  <c r="G132" i="21"/>
  <c r="F132" i="21"/>
  <c r="E132" i="21"/>
  <c r="I130" i="21"/>
  <c r="G130" i="21"/>
  <c r="F130" i="21"/>
  <c r="E130" i="21"/>
  <c r="I129" i="21"/>
  <c r="G129" i="21"/>
  <c r="F129" i="21"/>
  <c r="E129" i="21"/>
  <c r="I128" i="21"/>
  <c r="G128" i="21"/>
  <c r="F128" i="21"/>
  <c r="E128" i="21"/>
  <c r="I127" i="21"/>
  <c r="G127" i="21"/>
  <c r="F127" i="21"/>
  <c r="E127" i="21"/>
  <c r="I126" i="21"/>
  <c r="G126" i="21"/>
  <c r="F126" i="21"/>
  <c r="E126" i="21"/>
  <c r="G124" i="21"/>
  <c r="F124" i="21"/>
  <c r="E124" i="21"/>
  <c r="U121" i="21"/>
  <c r="U130" i="21" s="1"/>
  <c r="U142" i="21" s="1"/>
  <c r="U20" i="22" s="1"/>
  <c r="U120" i="21"/>
  <c r="T120" i="21"/>
  <c r="S120" i="21"/>
  <c r="R120" i="21"/>
  <c r="Q120" i="21"/>
  <c r="I120" i="21"/>
  <c r="F120" i="21"/>
  <c r="U119" i="21"/>
  <c r="T119" i="21"/>
  <c r="T121" i="21" s="1"/>
  <c r="T130" i="21" s="1"/>
  <c r="T142" i="21" s="1"/>
  <c r="T20" i="22" s="1"/>
  <c r="S119" i="21"/>
  <c r="S121" i="21" s="1"/>
  <c r="S130" i="21" s="1"/>
  <c r="S142" i="21" s="1"/>
  <c r="S20" i="22" s="1"/>
  <c r="R119" i="21"/>
  <c r="R121" i="21" s="1"/>
  <c r="R130" i="21" s="1"/>
  <c r="R142" i="21" s="1"/>
  <c r="R20" i="22" s="1"/>
  <c r="Q119" i="21"/>
  <c r="Q121" i="21" s="1"/>
  <c r="Q130" i="21" s="1"/>
  <c r="Q142" i="21" s="1"/>
  <c r="Q20" i="22" s="1"/>
  <c r="I119" i="21"/>
  <c r="F119" i="21"/>
  <c r="U116" i="21"/>
  <c r="T116" i="21"/>
  <c r="S116" i="21"/>
  <c r="R116" i="21"/>
  <c r="Q116" i="21"/>
  <c r="I116" i="21"/>
  <c r="F116" i="21"/>
  <c r="U115" i="21"/>
  <c r="T115" i="21"/>
  <c r="T117" i="21" s="1"/>
  <c r="T129" i="21" s="1"/>
  <c r="T141" i="21" s="1"/>
  <c r="T19" i="22" s="1"/>
  <c r="S115" i="21"/>
  <c r="S117" i="21" s="1"/>
  <c r="S129" i="21" s="1"/>
  <c r="S141" i="21" s="1"/>
  <c r="S19" i="22" s="1"/>
  <c r="R115" i="21"/>
  <c r="Q115" i="21"/>
  <c r="I115" i="21"/>
  <c r="F115" i="21"/>
  <c r="S113" i="21"/>
  <c r="S128" i="21" s="1"/>
  <c r="S140" i="21" s="1"/>
  <c r="S18" i="22" s="1"/>
  <c r="U112" i="21"/>
  <c r="T112" i="21"/>
  <c r="S112" i="21"/>
  <c r="R112" i="21"/>
  <c r="Q112" i="21"/>
  <c r="I112" i="21"/>
  <c r="F112" i="21"/>
  <c r="U111" i="21"/>
  <c r="T111" i="21"/>
  <c r="T113" i="21" s="1"/>
  <c r="T128" i="21" s="1"/>
  <c r="T140" i="21" s="1"/>
  <c r="T18" i="22" s="1"/>
  <c r="S111" i="21"/>
  <c r="R111" i="21"/>
  <c r="R113" i="21" s="1"/>
  <c r="R128" i="21" s="1"/>
  <c r="R140" i="21" s="1"/>
  <c r="R18" i="22" s="1"/>
  <c r="Q111" i="21"/>
  <c r="I111" i="21"/>
  <c r="F111" i="21"/>
  <c r="R109" i="21"/>
  <c r="R127" i="21" s="1"/>
  <c r="R139" i="21" s="1"/>
  <c r="R17" i="22" s="1"/>
  <c r="U108" i="21"/>
  <c r="T108" i="21"/>
  <c r="S108" i="21"/>
  <c r="R108" i="21"/>
  <c r="Q108" i="21"/>
  <c r="I108" i="21"/>
  <c r="F108" i="21"/>
  <c r="U107" i="21"/>
  <c r="U109" i="21" s="1"/>
  <c r="U127" i="21" s="1"/>
  <c r="U139" i="21" s="1"/>
  <c r="U17" i="22" s="1"/>
  <c r="T107" i="21"/>
  <c r="T109" i="21" s="1"/>
  <c r="T127" i="21" s="1"/>
  <c r="T139" i="21" s="1"/>
  <c r="T17" i="22" s="1"/>
  <c r="S107" i="21"/>
  <c r="S109" i="21" s="1"/>
  <c r="S127" i="21" s="1"/>
  <c r="S139" i="21" s="1"/>
  <c r="S17" i="22" s="1"/>
  <c r="R107" i="21"/>
  <c r="Q107" i="21"/>
  <c r="Q109" i="21" s="1"/>
  <c r="Q127" i="21" s="1"/>
  <c r="Q139" i="21" s="1"/>
  <c r="Q17" i="22" s="1"/>
  <c r="I107" i="21"/>
  <c r="F107" i="21"/>
  <c r="R105" i="21"/>
  <c r="R126" i="21" s="1"/>
  <c r="R138" i="21" s="1"/>
  <c r="R16" i="22" s="1"/>
  <c r="U104" i="21"/>
  <c r="T104" i="21"/>
  <c r="S104" i="21"/>
  <c r="R104" i="21"/>
  <c r="Q104" i="21"/>
  <c r="I104" i="21"/>
  <c r="F104" i="21"/>
  <c r="U103" i="21"/>
  <c r="U105" i="21" s="1"/>
  <c r="U126" i="21" s="1"/>
  <c r="U138" i="21" s="1"/>
  <c r="U16" i="22" s="1"/>
  <c r="T103" i="21"/>
  <c r="T105" i="21" s="1"/>
  <c r="T126" i="21" s="1"/>
  <c r="T138" i="21" s="1"/>
  <c r="T16" i="22" s="1"/>
  <c r="S103" i="21"/>
  <c r="R103" i="21"/>
  <c r="Q103" i="21"/>
  <c r="Q105" i="21" s="1"/>
  <c r="Q126" i="21" s="1"/>
  <c r="Q138" i="21" s="1"/>
  <c r="Q16" i="22" s="1"/>
  <c r="I103" i="21"/>
  <c r="F103" i="21"/>
  <c r="E103" i="21"/>
  <c r="I91" i="21"/>
  <c r="G91" i="21"/>
  <c r="F91" i="21"/>
  <c r="E91" i="21"/>
  <c r="I89" i="21"/>
  <c r="H89" i="21"/>
  <c r="G89" i="21"/>
  <c r="F89" i="21"/>
  <c r="E89" i="21"/>
  <c r="I88" i="21"/>
  <c r="H88" i="21"/>
  <c r="G88" i="21"/>
  <c r="F88" i="21"/>
  <c r="E88" i="21"/>
  <c r="I87" i="21"/>
  <c r="H87" i="21"/>
  <c r="G87" i="21"/>
  <c r="F87" i="21"/>
  <c r="E87" i="21"/>
  <c r="I86" i="21"/>
  <c r="H86" i="21"/>
  <c r="G86" i="21"/>
  <c r="F86" i="21"/>
  <c r="E86" i="21"/>
  <c r="I85" i="21"/>
  <c r="H85" i="21"/>
  <c r="G85" i="21"/>
  <c r="F85" i="21"/>
  <c r="E85" i="21"/>
  <c r="T81" i="21"/>
  <c r="T91" i="21" s="1"/>
  <c r="S81" i="21"/>
  <c r="S91" i="21" s="1"/>
  <c r="U80" i="21"/>
  <c r="T80" i="21"/>
  <c r="S80" i="21"/>
  <c r="R80" i="21"/>
  <c r="Q80" i="21"/>
  <c r="P80" i="21"/>
  <c r="O80" i="21"/>
  <c r="N80" i="21"/>
  <c r="M80" i="21"/>
  <c r="L80" i="21"/>
  <c r="K80" i="21"/>
  <c r="J80" i="21"/>
  <c r="I80" i="21"/>
  <c r="H80" i="21"/>
  <c r="G80" i="21"/>
  <c r="F80" i="21"/>
  <c r="E80" i="21"/>
  <c r="U79" i="21"/>
  <c r="T79" i="21"/>
  <c r="S79" i="21"/>
  <c r="R79" i="21"/>
  <c r="Q79" i="21"/>
  <c r="K79" i="21"/>
  <c r="I79" i="21"/>
  <c r="F79" i="21"/>
  <c r="G78" i="21"/>
  <c r="F78" i="21"/>
  <c r="E78" i="21"/>
  <c r="J73" i="21"/>
  <c r="I73" i="21"/>
  <c r="G73" i="21"/>
  <c r="F73" i="21"/>
  <c r="E73" i="21"/>
  <c r="I72" i="21"/>
  <c r="H72" i="21"/>
  <c r="G72" i="21"/>
  <c r="F72" i="21"/>
  <c r="E72" i="21"/>
  <c r="U63" i="21"/>
  <c r="T63" i="21"/>
  <c r="S63" i="21"/>
  <c r="R63" i="21"/>
  <c r="Q63" i="21"/>
  <c r="P63" i="21"/>
  <c r="O63" i="21"/>
  <c r="N63" i="21"/>
  <c r="M63" i="21"/>
  <c r="L63" i="21"/>
  <c r="K63" i="21"/>
  <c r="J63" i="21"/>
  <c r="I63" i="21"/>
  <c r="H63" i="21"/>
  <c r="G63" i="21"/>
  <c r="F63" i="21"/>
  <c r="E63" i="21"/>
  <c r="U62" i="21"/>
  <c r="T62" i="21"/>
  <c r="S62" i="21"/>
  <c r="R62" i="21"/>
  <c r="Q62" i="21"/>
  <c r="P62" i="21"/>
  <c r="O62" i="21"/>
  <c r="N62" i="21"/>
  <c r="M62" i="21"/>
  <c r="L62" i="21"/>
  <c r="K62" i="21"/>
  <c r="J62" i="21"/>
  <c r="I62" i="21"/>
  <c r="H62" i="21"/>
  <c r="G62" i="21"/>
  <c r="F62" i="21"/>
  <c r="E62" i="21"/>
  <c r="U61" i="21"/>
  <c r="T61" i="21"/>
  <c r="S61" i="21"/>
  <c r="R61" i="21"/>
  <c r="Q61" i="21"/>
  <c r="P61" i="21"/>
  <c r="O61" i="21"/>
  <c r="N61" i="21"/>
  <c r="M61" i="21"/>
  <c r="L61" i="21"/>
  <c r="K61" i="21"/>
  <c r="J61" i="21"/>
  <c r="I61" i="21"/>
  <c r="H61" i="21"/>
  <c r="G61" i="21"/>
  <c r="F61" i="21"/>
  <c r="E61" i="21"/>
  <c r="U60" i="21"/>
  <c r="T60" i="21"/>
  <c r="S60" i="21"/>
  <c r="R60" i="21"/>
  <c r="Q60" i="21"/>
  <c r="P60" i="21"/>
  <c r="O60" i="21"/>
  <c r="N60" i="21"/>
  <c r="M60" i="21"/>
  <c r="L60" i="21"/>
  <c r="K60" i="21"/>
  <c r="J60" i="21"/>
  <c r="I60" i="21"/>
  <c r="H60" i="21"/>
  <c r="G60" i="21"/>
  <c r="F60" i="21"/>
  <c r="E60" i="21"/>
  <c r="U59" i="21"/>
  <c r="T59" i="21"/>
  <c r="S59" i="21"/>
  <c r="R59" i="21"/>
  <c r="Q59" i="21"/>
  <c r="P59" i="21"/>
  <c r="O59" i="21"/>
  <c r="N59" i="21"/>
  <c r="M59" i="21"/>
  <c r="L59" i="21"/>
  <c r="K59" i="21"/>
  <c r="J59" i="21"/>
  <c r="I59" i="21"/>
  <c r="H59" i="21"/>
  <c r="G59" i="21"/>
  <c r="F59" i="21"/>
  <c r="E59"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G51" i="21"/>
  <c r="F51" i="21"/>
  <c r="E51" i="21"/>
  <c r="I35" i="21"/>
  <c r="G35" i="21"/>
  <c r="F35" i="21"/>
  <c r="E35" i="21"/>
  <c r="I34" i="21"/>
  <c r="G34" i="21"/>
  <c r="F34" i="21"/>
  <c r="E34" i="21"/>
  <c r="I33" i="21"/>
  <c r="G33" i="21"/>
  <c r="F33" i="21"/>
  <c r="E33" i="21"/>
  <c r="I32" i="21"/>
  <c r="G32" i="21"/>
  <c r="F32" i="21"/>
  <c r="E32" i="21"/>
  <c r="I31" i="21"/>
  <c r="G31" i="21"/>
  <c r="F31" i="21"/>
  <c r="E31" i="21"/>
  <c r="S29" i="21"/>
  <c r="S35" i="21" s="1"/>
  <c r="S43" i="21" s="1"/>
  <c r="S57" i="21" s="1"/>
  <c r="S69" i="21" s="1"/>
  <c r="S89" i="21" s="1"/>
  <c r="S97" i="21" s="1"/>
  <c r="S13" i="22" s="1"/>
  <c r="U28" i="21"/>
  <c r="T28" i="21"/>
  <c r="S28" i="21"/>
  <c r="R28" i="21"/>
  <c r="Q28" i="21"/>
  <c r="I28" i="21"/>
  <c r="F28" i="21"/>
  <c r="U27" i="21"/>
  <c r="U29" i="21" s="1"/>
  <c r="U35" i="21" s="1"/>
  <c r="U43" i="21" s="1"/>
  <c r="U57" i="21" s="1"/>
  <c r="U69" i="21" s="1"/>
  <c r="U89" i="21" s="1"/>
  <c r="T27" i="21"/>
  <c r="T29" i="21" s="1"/>
  <c r="T35" i="21" s="1"/>
  <c r="T43" i="21" s="1"/>
  <c r="T57" i="21" s="1"/>
  <c r="S27" i="21"/>
  <c r="R27" i="21"/>
  <c r="R29" i="21" s="1"/>
  <c r="R35" i="21" s="1"/>
  <c r="R43" i="21" s="1"/>
  <c r="R57" i="21" s="1"/>
  <c r="Q27" i="21"/>
  <c r="Q29" i="21" s="1"/>
  <c r="Q35" i="21" s="1"/>
  <c r="Q43" i="21" s="1"/>
  <c r="Q57" i="21" s="1"/>
  <c r="Q69" i="21" s="1"/>
  <c r="Q89" i="21" s="1"/>
  <c r="I27" i="21"/>
  <c r="F27" i="21"/>
  <c r="R25" i="21"/>
  <c r="R34" i="21" s="1"/>
  <c r="R42" i="21" s="1"/>
  <c r="R56" i="21" s="1"/>
  <c r="R68" i="21" s="1"/>
  <c r="R88" i="21" s="1"/>
  <c r="U24" i="21"/>
  <c r="T24" i="21"/>
  <c r="S24" i="21"/>
  <c r="S25" i="21" s="1"/>
  <c r="S34" i="21" s="1"/>
  <c r="S42" i="21" s="1"/>
  <c r="S56" i="21" s="1"/>
  <c r="S68" i="21" s="1"/>
  <c r="S88" i="21" s="1"/>
  <c r="R24" i="21"/>
  <c r="Q24" i="21"/>
  <c r="I24" i="21"/>
  <c r="F24" i="21"/>
  <c r="U23" i="21"/>
  <c r="U25" i="21" s="1"/>
  <c r="U34" i="21" s="1"/>
  <c r="U42" i="21" s="1"/>
  <c r="U56" i="21" s="1"/>
  <c r="U68" i="21" s="1"/>
  <c r="U88" i="21" s="1"/>
  <c r="T23" i="21"/>
  <c r="T25" i="21" s="1"/>
  <c r="T34" i="21" s="1"/>
  <c r="T42" i="21" s="1"/>
  <c r="T56" i="21" s="1"/>
  <c r="T68" i="21" s="1"/>
  <c r="T88" i="21" s="1"/>
  <c r="T96" i="21" s="1"/>
  <c r="T12" i="22" s="1"/>
  <c r="S23" i="21"/>
  <c r="R23" i="21"/>
  <c r="Q23" i="21"/>
  <c r="Q25" i="21" s="1"/>
  <c r="Q34" i="21" s="1"/>
  <c r="Q42" i="21" s="1"/>
  <c r="Q56" i="21" s="1"/>
  <c r="Q68" i="21" s="1"/>
  <c r="Q88" i="21" s="1"/>
  <c r="I23" i="21"/>
  <c r="F23" i="21"/>
  <c r="U21" i="21"/>
  <c r="U33" i="21" s="1"/>
  <c r="U41" i="21" s="1"/>
  <c r="U55" i="21" s="1"/>
  <c r="Q21" i="21"/>
  <c r="Q33" i="21" s="1"/>
  <c r="Q41" i="21" s="1"/>
  <c r="Q55" i="21" s="1"/>
  <c r="Q67" i="21" s="1"/>
  <c r="Q87" i="21" s="1"/>
  <c r="U20" i="21"/>
  <c r="T20" i="21"/>
  <c r="S20" i="21"/>
  <c r="R20" i="21"/>
  <c r="Q20" i="21"/>
  <c r="J20" i="21"/>
  <c r="I20" i="21"/>
  <c r="F20" i="21"/>
  <c r="U19" i="21"/>
  <c r="T19" i="21"/>
  <c r="T21" i="21" s="1"/>
  <c r="T33" i="21" s="1"/>
  <c r="T41" i="21" s="1"/>
  <c r="T55" i="21" s="1"/>
  <c r="S19" i="21"/>
  <c r="S21" i="21" s="1"/>
  <c r="S33" i="21" s="1"/>
  <c r="S41" i="21" s="1"/>
  <c r="S55" i="21" s="1"/>
  <c r="S67" i="21" s="1"/>
  <c r="S87" i="21" s="1"/>
  <c r="R19" i="21"/>
  <c r="R21" i="21" s="1"/>
  <c r="R33" i="21" s="1"/>
  <c r="R41" i="21" s="1"/>
  <c r="R55" i="21" s="1"/>
  <c r="R67" i="21" s="1"/>
  <c r="R87" i="21" s="1"/>
  <c r="Q19" i="21"/>
  <c r="I19" i="21"/>
  <c r="F19" i="21"/>
  <c r="U17" i="21"/>
  <c r="U32" i="21" s="1"/>
  <c r="U40" i="21" s="1"/>
  <c r="U54" i="21" s="1"/>
  <c r="U66" i="21" s="1"/>
  <c r="U86" i="21" s="1"/>
  <c r="Q17" i="21"/>
  <c r="Q32" i="21" s="1"/>
  <c r="Q40" i="21" s="1"/>
  <c r="Q54" i="21" s="1"/>
  <c r="U16" i="21"/>
  <c r="T16" i="21"/>
  <c r="S16" i="21"/>
  <c r="R16" i="21"/>
  <c r="Q16" i="21"/>
  <c r="N16" i="21"/>
  <c r="I16" i="21"/>
  <c r="F16" i="21"/>
  <c r="U15" i="21"/>
  <c r="T15" i="21"/>
  <c r="T17" i="21" s="1"/>
  <c r="T32" i="21" s="1"/>
  <c r="T40" i="21" s="1"/>
  <c r="T54" i="21" s="1"/>
  <c r="T66" i="21" s="1"/>
  <c r="T86" i="21" s="1"/>
  <c r="T94" i="21" s="1"/>
  <c r="T10" i="22" s="1"/>
  <c r="S15" i="21"/>
  <c r="S17" i="21" s="1"/>
  <c r="S32" i="21" s="1"/>
  <c r="S40" i="21" s="1"/>
  <c r="S54" i="21" s="1"/>
  <c r="R15" i="21"/>
  <c r="R17" i="21" s="1"/>
  <c r="R32" i="21" s="1"/>
  <c r="R40" i="21" s="1"/>
  <c r="R54" i="21" s="1"/>
  <c r="Q15" i="21"/>
  <c r="I15" i="21"/>
  <c r="F15" i="21"/>
  <c r="U13" i="21"/>
  <c r="U31" i="21" s="1"/>
  <c r="Q13" i="21"/>
  <c r="Q31" i="21" s="1"/>
  <c r="U12" i="21"/>
  <c r="T12" i="21"/>
  <c r="S12" i="21"/>
  <c r="R12" i="21"/>
  <c r="Q12" i="21"/>
  <c r="M12" i="21"/>
  <c r="I12" i="21"/>
  <c r="F12" i="21"/>
  <c r="U11" i="21"/>
  <c r="T11" i="21"/>
  <c r="T13" i="21" s="1"/>
  <c r="T31" i="21" s="1"/>
  <c r="T39" i="21" s="1"/>
  <c r="S11" i="21"/>
  <c r="S13" i="21" s="1"/>
  <c r="S31" i="21" s="1"/>
  <c r="S39" i="21" s="1"/>
  <c r="R11" i="21"/>
  <c r="R13" i="21" s="1"/>
  <c r="R31" i="21" s="1"/>
  <c r="Q11" i="21"/>
  <c r="I11" i="21"/>
  <c r="F11" i="21"/>
  <c r="U6" i="21"/>
  <c r="T6" i="21"/>
  <c r="S6" i="21"/>
  <c r="R6" i="21"/>
  <c r="Q6" i="21"/>
  <c r="P6" i="21"/>
  <c r="O6" i="21"/>
  <c r="N6" i="21"/>
  <c r="M6" i="21"/>
  <c r="L6" i="21"/>
  <c r="K6" i="21"/>
  <c r="J6" i="21"/>
  <c r="E6" i="21"/>
  <c r="E5" i="21"/>
  <c r="E4" i="21"/>
  <c r="E3" i="21"/>
  <c r="E2" i="21"/>
  <c r="A1" i="21"/>
  <c r="D8" i="13" s="1"/>
  <c r="U100" i="8"/>
  <c r="T100" i="8"/>
  <c r="S100" i="8"/>
  <c r="R100" i="8"/>
  <c r="Q100" i="8"/>
  <c r="P100" i="8"/>
  <c r="O100" i="8"/>
  <c r="N100" i="8"/>
  <c r="M100" i="8"/>
  <c r="L100" i="8"/>
  <c r="K100" i="8"/>
  <c r="J100" i="8"/>
  <c r="I100" i="8"/>
  <c r="H100" i="8"/>
  <c r="G100" i="8"/>
  <c r="F100" i="8"/>
  <c r="E100" i="8"/>
  <c r="I99" i="8"/>
  <c r="H99" i="8"/>
  <c r="G99" i="8"/>
  <c r="F99" i="8"/>
  <c r="E99" i="8"/>
  <c r="G98" i="8"/>
  <c r="F98" i="8"/>
  <c r="E98" i="8"/>
  <c r="G97" i="8"/>
  <c r="F97" i="8"/>
  <c r="J101" i="8" s="1"/>
  <c r="E97" i="8"/>
  <c r="I91" i="8"/>
  <c r="G91" i="8"/>
  <c r="F91" i="8"/>
  <c r="E91" i="8"/>
  <c r="I90" i="8"/>
  <c r="G90" i="8"/>
  <c r="F90" i="8"/>
  <c r="E90" i="8"/>
  <c r="I87" i="8"/>
  <c r="H87" i="8"/>
  <c r="G87" i="8"/>
  <c r="F87" i="8"/>
  <c r="E87" i="8"/>
  <c r="I86" i="8"/>
  <c r="H86" i="8"/>
  <c r="G86" i="8"/>
  <c r="F86" i="8"/>
  <c r="E86" i="8"/>
  <c r="G85" i="8"/>
  <c r="F85" i="8"/>
  <c r="E85" i="8"/>
  <c r="G84" i="8"/>
  <c r="E84" i="8"/>
  <c r="G77" i="8"/>
  <c r="E77" i="8"/>
  <c r="G76" i="8"/>
  <c r="E76" i="8"/>
  <c r="G75" i="8"/>
  <c r="E75" i="8"/>
  <c r="G74" i="8"/>
  <c r="F74" i="8"/>
  <c r="E74" i="8"/>
  <c r="J68" i="8"/>
  <c r="J67" i="8"/>
  <c r="I67" i="8"/>
  <c r="G67" i="8"/>
  <c r="F67" i="8"/>
  <c r="E67" i="8"/>
  <c r="J65" i="8"/>
  <c r="I64" i="8"/>
  <c r="G64" i="8"/>
  <c r="F64" i="8"/>
  <c r="E64" i="8"/>
  <c r="J58" i="8"/>
  <c r="I58" i="8"/>
  <c r="G58" i="8"/>
  <c r="F58" i="8"/>
  <c r="E58" i="8"/>
  <c r="I57" i="8"/>
  <c r="G57" i="8"/>
  <c r="F57" i="8"/>
  <c r="E57" i="8"/>
  <c r="J54" i="8"/>
  <c r="I53" i="8"/>
  <c r="G53" i="8"/>
  <c r="F53" i="8"/>
  <c r="E53" i="8"/>
  <c r="J52" i="8"/>
  <c r="I52" i="8"/>
  <c r="G52" i="8"/>
  <c r="F52" i="8"/>
  <c r="E52" i="8"/>
  <c r="I49" i="8"/>
  <c r="H49" i="8"/>
  <c r="G49" i="8"/>
  <c r="F49" i="8"/>
  <c r="E49" i="8"/>
  <c r="G48" i="8"/>
  <c r="E48" i="8"/>
  <c r="J46" i="8"/>
  <c r="I45" i="8"/>
  <c r="G45" i="8"/>
  <c r="F45" i="8"/>
  <c r="E45" i="8"/>
  <c r="I39" i="8"/>
  <c r="H39" i="8"/>
  <c r="G39" i="8"/>
  <c r="F39" i="8"/>
  <c r="E39" i="8"/>
  <c r="G38" i="8"/>
  <c r="F38" i="8"/>
  <c r="E38" i="8"/>
  <c r="I33" i="8"/>
  <c r="H33" i="8"/>
  <c r="G33" i="8"/>
  <c r="F33" i="8"/>
  <c r="E33" i="8"/>
  <c r="G32" i="8"/>
  <c r="F32" i="8"/>
  <c r="E32" i="8"/>
  <c r="I26" i="8"/>
  <c r="H26" i="8"/>
  <c r="G26" i="8"/>
  <c r="F26" i="8"/>
  <c r="E26" i="8"/>
  <c r="I25" i="8"/>
  <c r="H25" i="8"/>
  <c r="G25" i="8"/>
  <c r="F25" i="8"/>
  <c r="E25" i="8"/>
  <c r="U21" i="8"/>
  <c r="T21" i="8"/>
  <c r="S21" i="8"/>
  <c r="R21" i="8"/>
  <c r="Q21" i="8"/>
  <c r="P21" i="8"/>
  <c r="O21" i="8"/>
  <c r="N21" i="8"/>
  <c r="M21" i="8"/>
  <c r="L21" i="8"/>
  <c r="K21" i="8"/>
  <c r="J21" i="8"/>
  <c r="I21" i="8"/>
  <c r="H21" i="8"/>
  <c r="G21" i="8"/>
  <c r="F21" i="8"/>
  <c r="E21" i="8"/>
  <c r="G20" i="8"/>
  <c r="E20" i="8"/>
  <c r="F18" i="8"/>
  <c r="F20" i="8" s="1"/>
  <c r="J22" i="8" s="1"/>
  <c r="G17" i="8"/>
  <c r="F17" i="8"/>
  <c r="E17" i="8"/>
  <c r="U15" i="8"/>
  <c r="T15" i="8"/>
  <c r="S15" i="8"/>
  <c r="R15" i="8"/>
  <c r="Q15" i="8"/>
  <c r="P15" i="8"/>
  <c r="O15" i="8"/>
  <c r="N15" i="8"/>
  <c r="M15" i="8"/>
  <c r="L15" i="8"/>
  <c r="K15" i="8"/>
  <c r="J15" i="8"/>
  <c r="H15" i="8"/>
  <c r="U14" i="8"/>
  <c r="T14" i="8"/>
  <c r="S14" i="8"/>
  <c r="R14" i="8"/>
  <c r="Q14" i="8"/>
  <c r="P14" i="8"/>
  <c r="O14" i="8"/>
  <c r="N14" i="8"/>
  <c r="M14" i="8"/>
  <c r="L14" i="8"/>
  <c r="K14" i="8"/>
  <c r="J14" i="8"/>
  <c r="I14" i="8"/>
  <c r="H14" i="8"/>
  <c r="G14" i="8"/>
  <c r="F14" i="8"/>
  <c r="E14" i="8"/>
  <c r="F12" i="8"/>
  <c r="U11" i="8"/>
  <c r="T11" i="8"/>
  <c r="S11" i="8"/>
  <c r="R11" i="8"/>
  <c r="Q11" i="8"/>
  <c r="P11" i="8"/>
  <c r="O11" i="8"/>
  <c r="N11" i="8"/>
  <c r="M11" i="8"/>
  <c r="L11" i="8"/>
  <c r="K11" i="8"/>
  <c r="J11" i="8"/>
  <c r="U6" i="8"/>
  <c r="T6" i="8"/>
  <c r="S6" i="8"/>
  <c r="R6" i="8"/>
  <c r="Q6" i="8"/>
  <c r="P6" i="8"/>
  <c r="O6" i="8"/>
  <c r="N6" i="8"/>
  <c r="M6" i="8"/>
  <c r="L6" i="8"/>
  <c r="K6" i="8"/>
  <c r="J6" i="8"/>
  <c r="E6" i="8"/>
  <c r="E5" i="8"/>
  <c r="E4" i="8"/>
  <c r="E3" i="8"/>
  <c r="E2" i="8"/>
  <c r="A1" i="8"/>
  <c r="D5" i="13" s="1"/>
  <c r="P63" i="7"/>
  <c r="P79" i="21" s="1"/>
  <c r="P81" i="21" s="1"/>
  <c r="P91" i="21" s="1"/>
  <c r="O63" i="7"/>
  <c r="O79" i="21" s="1"/>
  <c r="O81" i="21" s="1"/>
  <c r="O91" i="21" s="1"/>
  <c r="N63" i="7"/>
  <c r="N79" i="21" s="1"/>
  <c r="N81" i="21" s="1"/>
  <c r="N91" i="21" s="1"/>
  <c r="M63" i="7"/>
  <c r="M79" i="21" s="1"/>
  <c r="M81" i="21" s="1"/>
  <c r="M91" i="21" s="1"/>
  <c r="L63" i="7"/>
  <c r="L79" i="21" s="1"/>
  <c r="L81" i="21" s="1"/>
  <c r="L91" i="21" s="1"/>
  <c r="K63" i="7"/>
  <c r="J63" i="7"/>
  <c r="J79" i="21" s="1"/>
  <c r="J81" i="21" s="1"/>
  <c r="J91" i="21" s="1"/>
  <c r="G63" i="7"/>
  <c r="G79" i="21" s="1"/>
  <c r="E63" i="7"/>
  <c r="E79" i="21" s="1"/>
  <c r="D63" i="7"/>
  <c r="P62" i="7"/>
  <c r="P120" i="21" s="1"/>
  <c r="O62" i="7"/>
  <c r="O120" i="21" s="1"/>
  <c r="N62" i="7"/>
  <c r="N120" i="21" s="1"/>
  <c r="M62" i="7"/>
  <c r="M120" i="21" s="1"/>
  <c r="L62" i="7"/>
  <c r="L120" i="21" s="1"/>
  <c r="K62" i="7"/>
  <c r="K120" i="21" s="1"/>
  <c r="J62" i="7"/>
  <c r="J120" i="21" s="1"/>
  <c r="G62" i="7"/>
  <c r="G120" i="21" s="1"/>
  <c r="E62" i="7"/>
  <c r="E120" i="21" s="1"/>
  <c r="D62" i="7"/>
  <c r="P61" i="7"/>
  <c r="P116" i="21" s="1"/>
  <c r="O61" i="7"/>
  <c r="O116" i="21" s="1"/>
  <c r="N61" i="7"/>
  <c r="N116" i="21" s="1"/>
  <c r="M61" i="7"/>
  <c r="M116" i="21" s="1"/>
  <c r="L61" i="7"/>
  <c r="L116" i="21" s="1"/>
  <c r="K61" i="7"/>
  <c r="K116" i="21" s="1"/>
  <c r="J61" i="7"/>
  <c r="J116" i="21" s="1"/>
  <c r="G61" i="7"/>
  <c r="G116" i="21" s="1"/>
  <c r="E61" i="7"/>
  <c r="E116" i="21" s="1"/>
  <c r="D61" i="7"/>
  <c r="P60" i="7"/>
  <c r="P112" i="21" s="1"/>
  <c r="O60" i="7"/>
  <c r="O112" i="21" s="1"/>
  <c r="N60" i="7"/>
  <c r="N112" i="21" s="1"/>
  <c r="M60" i="7"/>
  <c r="M112" i="21" s="1"/>
  <c r="L60" i="7"/>
  <c r="L112" i="21" s="1"/>
  <c r="K60" i="7"/>
  <c r="K112" i="21" s="1"/>
  <c r="J60" i="7"/>
  <c r="J112" i="21" s="1"/>
  <c r="G60" i="7"/>
  <c r="G112" i="21" s="1"/>
  <c r="E60" i="7"/>
  <c r="E112" i="21" s="1"/>
  <c r="D60" i="7"/>
  <c r="P59" i="7"/>
  <c r="P108" i="21" s="1"/>
  <c r="O59" i="7"/>
  <c r="O108" i="21" s="1"/>
  <c r="N59" i="7"/>
  <c r="N108" i="21" s="1"/>
  <c r="M59" i="7"/>
  <c r="M108" i="21" s="1"/>
  <c r="L59" i="7"/>
  <c r="L108" i="21" s="1"/>
  <c r="K59" i="7"/>
  <c r="K108" i="21" s="1"/>
  <c r="J59" i="7"/>
  <c r="J108" i="21" s="1"/>
  <c r="G59" i="7"/>
  <c r="G108" i="21" s="1"/>
  <c r="E59" i="7"/>
  <c r="E108" i="21" s="1"/>
  <c r="D59" i="7"/>
  <c r="P58" i="7"/>
  <c r="P104" i="21" s="1"/>
  <c r="O58" i="7"/>
  <c r="O104" i="21" s="1"/>
  <c r="N58" i="7"/>
  <c r="N104" i="21" s="1"/>
  <c r="M58" i="7"/>
  <c r="M104" i="21" s="1"/>
  <c r="L58" i="7"/>
  <c r="L104" i="21" s="1"/>
  <c r="K58" i="7"/>
  <c r="K104" i="21" s="1"/>
  <c r="J58" i="7"/>
  <c r="J104" i="21" s="1"/>
  <c r="G58" i="7"/>
  <c r="G104" i="21" s="1"/>
  <c r="E58" i="7"/>
  <c r="E104" i="21" s="1"/>
  <c r="D58" i="7"/>
  <c r="P57" i="7"/>
  <c r="P28" i="21" s="1"/>
  <c r="O57" i="7"/>
  <c r="O28" i="21" s="1"/>
  <c r="N57" i="7"/>
  <c r="N28" i="21" s="1"/>
  <c r="M57" i="7"/>
  <c r="M28" i="21" s="1"/>
  <c r="L57" i="7"/>
  <c r="L28" i="21" s="1"/>
  <c r="K57" i="7"/>
  <c r="K28" i="21" s="1"/>
  <c r="J57" i="7"/>
  <c r="H57" i="7" s="1"/>
  <c r="H28" i="21" s="1"/>
  <c r="G57" i="7"/>
  <c r="G28" i="21" s="1"/>
  <c r="E57" i="7"/>
  <c r="E28" i="21" s="1"/>
  <c r="D57" i="7"/>
  <c r="P56" i="7"/>
  <c r="P24" i="21" s="1"/>
  <c r="O56" i="7"/>
  <c r="O24" i="21" s="1"/>
  <c r="N56" i="7"/>
  <c r="N24" i="21" s="1"/>
  <c r="M56" i="7"/>
  <c r="M24" i="21" s="1"/>
  <c r="L56" i="7"/>
  <c r="L24" i="21" s="1"/>
  <c r="K56" i="7"/>
  <c r="K24" i="21" s="1"/>
  <c r="J56" i="7"/>
  <c r="J24" i="21" s="1"/>
  <c r="G56" i="7"/>
  <c r="G24" i="21" s="1"/>
  <c r="E56" i="7"/>
  <c r="E24" i="21" s="1"/>
  <c r="D56" i="7"/>
  <c r="P55" i="7"/>
  <c r="P20" i="21" s="1"/>
  <c r="O55" i="7"/>
  <c r="O20" i="21" s="1"/>
  <c r="N55" i="7"/>
  <c r="N20" i="21" s="1"/>
  <c r="M55" i="7"/>
  <c r="M20" i="21" s="1"/>
  <c r="L55" i="7"/>
  <c r="K55" i="7"/>
  <c r="K20" i="21" s="1"/>
  <c r="J55" i="7"/>
  <c r="G55" i="7"/>
  <c r="G20" i="21" s="1"/>
  <c r="E55" i="7"/>
  <c r="E20" i="21" s="1"/>
  <c r="D55" i="7"/>
  <c r="P54" i="7"/>
  <c r="P16" i="21" s="1"/>
  <c r="O54" i="7"/>
  <c r="O16" i="21" s="1"/>
  <c r="N54" i="7"/>
  <c r="M54" i="7"/>
  <c r="M16" i="21" s="1"/>
  <c r="L54" i="7"/>
  <c r="L16" i="21" s="1"/>
  <c r="K54" i="7"/>
  <c r="K16" i="21" s="1"/>
  <c r="J54" i="7"/>
  <c r="J16" i="21" s="1"/>
  <c r="G54" i="7"/>
  <c r="G16" i="21" s="1"/>
  <c r="E54" i="7"/>
  <c r="E16" i="21" s="1"/>
  <c r="D54" i="7"/>
  <c r="P53" i="7"/>
  <c r="P12" i="21" s="1"/>
  <c r="O53" i="7"/>
  <c r="O12" i="21" s="1"/>
  <c r="N53" i="7"/>
  <c r="N12" i="21" s="1"/>
  <c r="M53" i="7"/>
  <c r="L53" i="7"/>
  <c r="L12" i="21" s="1"/>
  <c r="K53" i="7"/>
  <c r="K12" i="21" s="1"/>
  <c r="J53" i="7"/>
  <c r="G53" i="7"/>
  <c r="G12" i="21" s="1"/>
  <c r="E53" i="7"/>
  <c r="E12" i="21" s="1"/>
  <c r="D53" i="7"/>
  <c r="P52" i="7"/>
  <c r="P119" i="21" s="1"/>
  <c r="O52" i="7"/>
  <c r="O119" i="21" s="1"/>
  <c r="N52" i="7"/>
  <c r="N119" i="21" s="1"/>
  <c r="N121" i="21" s="1"/>
  <c r="N130" i="21" s="1"/>
  <c r="N142" i="21" s="1"/>
  <c r="N20" i="22" s="1"/>
  <c r="H13" i="20" s="1"/>
  <c r="M52" i="7"/>
  <c r="M119" i="21" s="1"/>
  <c r="M121" i="21" s="1"/>
  <c r="M130" i="21" s="1"/>
  <c r="M142" i="21" s="1"/>
  <c r="M20" i="22" s="1"/>
  <c r="G13" i="20" s="1"/>
  <c r="L52" i="7"/>
  <c r="L119" i="21" s="1"/>
  <c r="K52" i="7"/>
  <c r="K119" i="21" s="1"/>
  <c r="J52" i="7"/>
  <c r="J119" i="21" s="1"/>
  <c r="J121" i="21" s="1"/>
  <c r="H52" i="7"/>
  <c r="H119" i="21" s="1"/>
  <c r="G52" i="7"/>
  <c r="G119" i="21" s="1"/>
  <c r="E52" i="7"/>
  <c r="E119" i="21" s="1"/>
  <c r="D52" i="7"/>
  <c r="P51" i="7"/>
  <c r="P115" i="21" s="1"/>
  <c r="O51" i="7"/>
  <c r="O115" i="21" s="1"/>
  <c r="N51" i="7"/>
  <c r="N115" i="21" s="1"/>
  <c r="M51" i="7"/>
  <c r="M115" i="21" s="1"/>
  <c r="L51" i="7"/>
  <c r="L115" i="21" s="1"/>
  <c r="K51" i="7"/>
  <c r="K115" i="21" s="1"/>
  <c r="J51" i="7"/>
  <c r="J115" i="21" s="1"/>
  <c r="G51" i="7"/>
  <c r="G115" i="21" s="1"/>
  <c r="E51" i="7"/>
  <c r="E115" i="21" s="1"/>
  <c r="D51" i="7"/>
  <c r="P50" i="7"/>
  <c r="P111" i="21" s="1"/>
  <c r="P113" i="21" s="1"/>
  <c r="P128" i="21" s="1"/>
  <c r="P140" i="21" s="1"/>
  <c r="P18" i="22" s="1"/>
  <c r="J11" i="20" s="1"/>
  <c r="O50" i="7"/>
  <c r="O111" i="21" s="1"/>
  <c r="N50" i="7"/>
  <c r="N111" i="21" s="1"/>
  <c r="M50" i="7"/>
  <c r="M111" i="21" s="1"/>
  <c r="L50" i="7"/>
  <c r="L111" i="21" s="1"/>
  <c r="L113" i="21" s="1"/>
  <c r="L128" i="21" s="1"/>
  <c r="L140" i="21" s="1"/>
  <c r="L18" i="22" s="1"/>
  <c r="F11" i="20" s="1"/>
  <c r="K50" i="7"/>
  <c r="K111" i="21" s="1"/>
  <c r="J50" i="7"/>
  <c r="J111" i="21" s="1"/>
  <c r="G50" i="7"/>
  <c r="G111" i="21" s="1"/>
  <c r="E50" i="7"/>
  <c r="E111" i="21" s="1"/>
  <c r="D50" i="7"/>
  <c r="P49" i="7"/>
  <c r="P107" i="21" s="1"/>
  <c r="O49" i="7"/>
  <c r="O107" i="21" s="1"/>
  <c r="O109" i="21" s="1"/>
  <c r="O127" i="21" s="1"/>
  <c r="O139" i="21" s="1"/>
  <c r="O17" i="22" s="1"/>
  <c r="I10" i="20" s="1"/>
  <c r="N49" i="7"/>
  <c r="N15" i="21" s="1"/>
  <c r="M49" i="7"/>
  <c r="M107" i="21" s="1"/>
  <c r="L49" i="7"/>
  <c r="L107" i="21" s="1"/>
  <c r="K49" i="7"/>
  <c r="K107" i="21" s="1"/>
  <c r="J49" i="7"/>
  <c r="J15" i="21" s="1"/>
  <c r="G49" i="7"/>
  <c r="G107" i="21" s="1"/>
  <c r="E49" i="7"/>
  <c r="E107" i="21" s="1"/>
  <c r="D49" i="7"/>
  <c r="P48" i="7"/>
  <c r="P103" i="21" s="1"/>
  <c r="O48" i="7"/>
  <c r="O103" i="21" s="1"/>
  <c r="N48" i="7"/>
  <c r="N103" i="21" s="1"/>
  <c r="M48" i="7"/>
  <c r="M11" i="21" s="1"/>
  <c r="L48" i="7"/>
  <c r="L11" i="21" s="1"/>
  <c r="K48" i="7"/>
  <c r="K103" i="21" s="1"/>
  <c r="J48" i="7"/>
  <c r="J103" i="21" s="1"/>
  <c r="G48" i="7"/>
  <c r="G103" i="21" s="1"/>
  <c r="E48" i="7"/>
  <c r="E11" i="21" s="1"/>
  <c r="D48" i="7"/>
  <c r="F16" i="7"/>
  <c r="F48" i="8" s="1"/>
  <c r="U6" i="7"/>
  <c r="T6" i="7"/>
  <c r="S6" i="7"/>
  <c r="R6" i="7"/>
  <c r="Q6" i="7"/>
  <c r="P6" i="7"/>
  <c r="O6" i="7"/>
  <c r="N6" i="7"/>
  <c r="M6" i="7"/>
  <c r="L6" i="7"/>
  <c r="K6" i="7"/>
  <c r="J6" i="7"/>
  <c r="E6" i="7"/>
  <c r="E5" i="7"/>
  <c r="E4" i="7"/>
  <c r="E3" i="7"/>
  <c r="E2" i="7"/>
  <c r="A1" i="7"/>
  <c r="B17" i="13" s="1"/>
  <c r="B14" i="13"/>
  <c r="F8" i="13"/>
  <c r="A1" i="13"/>
  <c r="B11" i="13" s="1"/>
  <c r="A1" i="2"/>
  <c r="B8" i="13" s="1"/>
  <c r="C5" i="4"/>
  <c r="A1" i="4"/>
  <c r="B5" i="13" s="1"/>
  <c r="J2" i="9" l="1"/>
  <c r="J2" i="22"/>
  <c r="J86" i="8"/>
  <c r="J2" i="8"/>
  <c r="J2" i="7"/>
  <c r="J2" i="21"/>
  <c r="J23" i="8"/>
  <c r="J26" i="8"/>
  <c r="F84" i="8"/>
  <c r="J5" i="9"/>
  <c r="J5" i="22"/>
  <c r="J5" i="21"/>
  <c r="J5" i="8"/>
  <c r="J5" i="7"/>
  <c r="Q117" i="21"/>
  <c r="Q129" i="21" s="1"/>
  <c r="Q141" i="21" s="1"/>
  <c r="Q19" i="22" s="1"/>
  <c r="Q97" i="21"/>
  <c r="Q13" i="22" s="1"/>
  <c r="S96" i="21"/>
  <c r="S12" i="22" s="1"/>
  <c r="Q113" i="21"/>
  <c r="Q128" i="21" s="1"/>
  <c r="Q140" i="21" s="1"/>
  <c r="Q18" i="22" s="1"/>
  <c r="U113" i="21"/>
  <c r="U128" i="21" s="1"/>
  <c r="U140" i="21" s="1"/>
  <c r="U18" i="22" s="1"/>
  <c r="S95" i="21"/>
  <c r="S11" i="22" s="1"/>
  <c r="R96" i="21"/>
  <c r="R12" i="22" s="1"/>
  <c r="U117" i="21"/>
  <c r="U129" i="21" s="1"/>
  <c r="U141" i="21" s="1"/>
  <c r="U19" i="22" s="1"/>
  <c r="J105" i="21"/>
  <c r="J126" i="21" s="1"/>
  <c r="J138" i="21" s="1"/>
  <c r="N105" i="21"/>
  <c r="N126" i="21" s="1"/>
  <c r="N138" i="21" s="1"/>
  <c r="N16" i="22" s="1"/>
  <c r="H9" i="20" s="1"/>
  <c r="L117" i="21"/>
  <c r="L129" i="21" s="1"/>
  <c r="L141" i="21" s="1"/>
  <c r="L19" i="22" s="1"/>
  <c r="F12" i="20" s="1"/>
  <c r="P117" i="21"/>
  <c r="P129" i="21" s="1"/>
  <c r="P141" i="21" s="1"/>
  <c r="P19" i="22" s="1"/>
  <c r="J12" i="20" s="1"/>
  <c r="R66" i="21"/>
  <c r="R86" i="21" s="1"/>
  <c r="R94" i="21" s="1"/>
  <c r="R10" i="22" s="1"/>
  <c r="T69" i="21"/>
  <c r="T89" i="21" s="1"/>
  <c r="T97" i="21" s="1"/>
  <c r="T13" i="22" s="1"/>
  <c r="Q66" i="21"/>
  <c r="Q86" i="21" s="1"/>
  <c r="T67" i="21"/>
  <c r="T87" i="21" s="1"/>
  <c r="U67" i="21"/>
  <c r="U87" i="21" s="1"/>
  <c r="R69" i="21"/>
  <c r="R89" i="21" s="1"/>
  <c r="R97" i="21" s="1"/>
  <c r="R13" i="22" s="1"/>
  <c r="R81" i="21"/>
  <c r="R91" i="21" s="1"/>
  <c r="S105" i="21"/>
  <c r="S126" i="21" s="1"/>
  <c r="S138" i="21" s="1"/>
  <c r="S16" i="22" s="1"/>
  <c r="R117" i="21"/>
  <c r="R129" i="21" s="1"/>
  <c r="R141" i="21" s="1"/>
  <c r="R19" i="22" s="1"/>
  <c r="S66" i="21"/>
  <c r="S86" i="21" s="1"/>
  <c r="S94" i="21" s="1"/>
  <c r="S10" i="22" s="1"/>
  <c r="Q81" i="21"/>
  <c r="Q91" i="21" s="1"/>
  <c r="U81" i="21"/>
  <c r="U91" i="21" s="1"/>
  <c r="U97" i="21" s="1"/>
  <c r="U13" i="22" s="1"/>
  <c r="K81" i="21"/>
  <c r="K91" i="21" s="1"/>
  <c r="T95" i="21"/>
  <c r="T11" i="22" s="1"/>
  <c r="Q94" i="21"/>
  <c r="Q10" i="22" s="1"/>
  <c r="U94" i="21"/>
  <c r="U10" i="22" s="1"/>
  <c r="Q95" i="21"/>
  <c r="Q11" i="22" s="1"/>
  <c r="U95" i="21"/>
  <c r="U11" i="22" s="1"/>
  <c r="T37" i="21"/>
  <c r="U39" i="21"/>
  <c r="U37" i="21"/>
  <c r="R39" i="21"/>
  <c r="R37" i="21"/>
  <c r="S53" i="21"/>
  <c r="S65" i="21" s="1"/>
  <c r="S44" i="21"/>
  <c r="Q96" i="21"/>
  <c r="Q12" i="22" s="1"/>
  <c r="S37" i="21"/>
  <c r="R95" i="21"/>
  <c r="R11" i="22" s="1"/>
  <c r="T53" i="21"/>
  <c r="T65" i="21" s="1"/>
  <c r="T44" i="21"/>
  <c r="Q39" i="21"/>
  <c r="Q37" i="21"/>
  <c r="K113" i="21"/>
  <c r="K128" i="21" s="1"/>
  <c r="K140" i="21" s="1"/>
  <c r="K18" i="22" s="1"/>
  <c r="O113" i="21"/>
  <c r="O128" i="21" s="1"/>
  <c r="O140" i="21" s="1"/>
  <c r="O18" i="22" s="1"/>
  <c r="I11" i="20" s="1"/>
  <c r="M117" i="21"/>
  <c r="M129" i="21" s="1"/>
  <c r="M141" i="21" s="1"/>
  <c r="M19" i="22" s="1"/>
  <c r="G12" i="20" s="1"/>
  <c r="H55" i="7"/>
  <c r="H20" i="21" s="1"/>
  <c r="H56" i="7"/>
  <c r="H24" i="21" s="1"/>
  <c r="G15" i="21"/>
  <c r="L13" i="21"/>
  <c r="L31" i="21" s="1"/>
  <c r="P105" i="21"/>
  <c r="P126" i="21" s="1"/>
  <c r="P138" i="21" s="1"/>
  <c r="P16" i="22" s="1"/>
  <c r="J9" i="20" s="1"/>
  <c r="J17" i="21"/>
  <c r="N17" i="21"/>
  <c r="N32" i="21" s="1"/>
  <c r="H60" i="7"/>
  <c r="H112" i="21" s="1"/>
  <c r="E23" i="21"/>
  <c r="H48" i="7"/>
  <c r="H103" i="21" s="1"/>
  <c r="M13" i="21"/>
  <c r="M31" i="21" s="1"/>
  <c r="H53" i="7"/>
  <c r="H12" i="21" s="1"/>
  <c r="M109" i="21"/>
  <c r="M127" i="21" s="1"/>
  <c r="M139" i="21" s="1"/>
  <c r="M17" i="22" s="1"/>
  <c r="G10" i="20" s="1"/>
  <c r="E27" i="21"/>
  <c r="L103" i="21"/>
  <c r="L105" i="21" s="1"/>
  <c r="L126" i="21" s="1"/>
  <c r="L138" i="21" s="1"/>
  <c r="L16" i="22" s="1"/>
  <c r="F9" i="20" s="1"/>
  <c r="J32" i="21"/>
  <c r="H51" i="7"/>
  <c r="J130" i="21"/>
  <c r="J142" i="21" s="1"/>
  <c r="P19" i="21"/>
  <c r="P21" i="21" s="1"/>
  <c r="P33" i="21" s="1"/>
  <c r="M23" i="21"/>
  <c r="M25" i="21" s="1"/>
  <c r="M34" i="21" s="1"/>
  <c r="K105" i="21"/>
  <c r="K126" i="21" s="1"/>
  <c r="K138" i="21" s="1"/>
  <c r="K16" i="22" s="1"/>
  <c r="O105" i="21"/>
  <c r="O126" i="21" s="1"/>
  <c r="O138" i="21" s="1"/>
  <c r="O16" i="22" s="1"/>
  <c r="I9" i="20" s="1"/>
  <c r="L109" i="21"/>
  <c r="L127" i="21" s="1"/>
  <c r="L139" i="21" s="1"/>
  <c r="L17" i="22" s="1"/>
  <c r="F10" i="20" s="1"/>
  <c r="P109" i="21"/>
  <c r="P127" i="21" s="1"/>
  <c r="P139" i="21" s="1"/>
  <c r="P17" i="22" s="1"/>
  <c r="J10" i="20" s="1"/>
  <c r="H50" i="7"/>
  <c r="M113" i="21"/>
  <c r="M128" i="21" s="1"/>
  <c r="M140" i="21" s="1"/>
  <c r="M18" i="22" s="1"/>
  <c r="G11" i="20" s="1"/>
  <c r="J117" i="21"/>
  <c r="N117" i="21"/>
  <c r="N129" i="21" s="1"/>
  <c r="N141" i="21" s="1"/>
  <c r="N19" i="22" s="1"/>
  <c r="H12" i="20" s="1"/>
  <c r="K121" i="21"/>
  <c r="K130" i="21" s="1"/>
  <c r="K142" i="21" s="1"/>
  <c r="K20" i="22" s="1"/>
  <c r="O121" i="21"/>
  <c r="O130" i="21" s="1"/>
  <c r="O142" i="21" s="1"/>
  <c r="O20" i="22" s="1"/>
  <c r="I13" i="20" s="1"/>
  <c r="H54" i="7"/>
  <c r="H16" i="21" s="1"/>
  <c r="H58" i="7"/>
  <c r="H104" i="21" s="1"/>
  <c r="H62" i="7"/>
  <c r="H120" i="21" s="1"/>
  <c r="G11" i="21"/>
  <c r="K11" i="21"/>
  <c r="K13" i="21" s="1"/>
  <c r="K31" i="21" s="1"/>
  <c r="O11" i="21"/>
  <c r="O13" i="21" s="1"/>
  <c r="O31" i="21" s="1"/>
  <c r="J12" i="21"/>
  <c r="L15" i="21"/>
  <c r="L17" i="21" s="1"/>
  <c r="L32" i="21" s="1"/>
  <c r="P15" i="21"/>
  <c r="P17" i="21" s="1"/>
  <c r="P32" i="21" s="1"/>
  <c r="E19" i="21"/>
  <c r="M19" i="21"/>
  <c r="M21" i="21" s="1"/>
  <c r="M33" i="21" s="1"/>
  <c r="L20" i="21"/>
  <c r="J23" i="21"/>
  <c r="J25" i="21" s="1"/>
  <c r="N23" i="21"/>
  <c r="N25" i="21" s="1"/>
  <c r="N34" i="21" s="1"/>
  <c r="G27" i="21"/>
  <c r="K27" i="21"/>
  <c r="K29" i="21" s="1"/>
  <c r="K35" i="21" s="1"/>
  <c r="K43" i="21" s="1"/>
  <c r="K57" i="21" s="1"/>
  <c r="K69" i="21" s="1"/>
  <c r="K89" i="21" s="1"/>
  <c r="O27" i="21"/>
  <c r="O29" i="21" s="1"/>
  <c r="O35" i="21" s="1"/>
  <c r="O43" i="21" s="1"/>
  <c r="O57" i="21" s="1"/>
  <c r="O69" i="21" s="1"/>
  <c r="O89" i="21" s="1"/>
  <c r="O97" i="21" s="1"/>
  <c r="O13" i="22" s="1"/>
  <c r="I8" i="20" s="1"/>
  <c r="J28" i="21"/>
  <c r="H81" i="21"/>
  <c r="H91" i="21" s="1"/>
  <c r="M103" i="21"/>
  <c r="M105" i="21" s="1"/>
  <c r="M126" i="21" s="1"/>
  <c r="M138" i="21" s="1"/>
  <c r="M16" i="22" s="1"/>
  <c r="G9" i="20" s="1"/>
  <c r="J107" i="21"/>
  <c r="J109" i="21" s="1"/>
  <c r="N11" i="21"/>
  <c r="N13" i="21" s="1"/>
  <c r="N31" i="21" s="1"/>
  <c r="O15" i="21"/>
  <c r="O17" i="21" s="1"/>
  <c r="O32" i="21" s="1"/>
  <c r="L19" i="21"/>
  <c r="L21" i="21" s="1"/>
  <c r="L33" i="21" s="1"/>
  <c r="N27" i="21"/>
  <c r="N29" i="21" s="1"/>
  <c r="N35" i="21" s="1"/>
  <c r="N43" i="21" s="1"/>
  <c r="N57" i="21" s="1"/>
  <c r="N69" i="21" s="1"/>
  <c r="N89" i="21" s="1"/>
  <c r="N97" i="21" s="1"/>
  <c r="N13" i="22" s="1"/>
  <c r="H8" i="20" s="1"/>
  <c r="H49" i="7"/>
  <c r="J113" i="21"/>
  <c r="N113" i="21"/>
  <c r="N128" i="21" s="1"/>
  <c r="N140" i="21" s="1"/>
  <c r="N18" i="22" s="1"/>
  <c r="H11" i="20" s="1"/>
  <c r="K117" i="21"/>
  <c r="K129" i="21" s="1"/>
  <c r="K141" i="21" s="1"/>
  <c r="K19" i="22" s="1"/>
  <c r="O117" i="21"/>
  <c r="O129" i="21" s="1"/>
  <c r="O141" i="21" s="1"/>
  <c r="O19" i="22" s="1"/>
  <c r="I12" i="20" s="1"/>
  <c r="L121" i="21"/>
  <c r="L130" i="21" s="1"/>
  <c r="L142" i="21" s="1"/>
  <c r="L20" i="22" s="1"/>
  <c r="F13" i="20" s="1"/>
  <c r="P121" i="21"/>
  <c r="P130" i="21" s="1"/>
  <c r="P142" i="21" s="1"/>
  <c r="P20" i="22" s="1"/>
  <c r="J13" i="20" s="1"/>
  <c r="H61" i="7"/>
  <c r="H116" i="21" s="1"/>
  <c r="H11" i="21"/>
  <c r="P11" i="21"/>
  <c r="P13" i="21" s="1"/>
  <c r="P31" i="21" s="1"/>
  <c r="E15" i="21"/>
  <c r="M15" i="21"/>
  <c r="M17" i="21" s="1"/>
  <c r="M32" i="21" s="1"/>
  <c r="J19" i="21"/>
  <c r="J21" i="21" s="1"/>
  <c r="N19" i="21"/>
  <c r="N21" i="21" s="1"/>
  <c r="N33" i="21" s="1"/>
  <c r="G23" i="21"/>
  <c r="K23" i="21"/>
  <c r="K25" i="21" s="1"/>
  <c r="K34" i="21" s="1"/>
  <c r="O23" i="21"/>
  <c r="O25" i="21" s="1"/>
  <c r="O34" i="21" s="1"/>
  <c r="H27" i="21"/>
  <c r="L27" i="21"/>
  <c r="L29" i="21" s="1"/>
  <c r="L35" i="21" s="1"/>
  <c r="L43" i="21" s="1"/>
  <c r="L57" i="21" s="1"/>
  <c r="L69" i="21" s="1"/>
  <c r="L89" i="21" s="1"/>
  <c r="L97" i="21" s="1"/>
  <c r="L13" i="22" s="1"/>
  <c r="F8" i="20" s="1"/>
  <c r="P27" i="21"/>
  <c r="P29" i="21" s="1"/>
  <c r="P35" i="21" s="1"/>
  <c r="P43" i="21" s="1"/>
  <c r="P57" i="21" s="1"/>
  <c r="P69" i="21" s="1"/>
  <c r="P89" i="21" s="1"/>
  <c r="P97" i="21" s="1"/>
  <c r="P13" i="22" s="1"/>
  <c r="J8" i="20" s="1"/>
  <c r="N107" i="21"/>
  <c r="N109" i="21" s="1"/>
  <c r="N127" i="21" s="1"/>
  <c r="N139" i="21" s="1"/>
  <c r="N17" i="22" s="1"/>
  <c r="H10" i="20" s="1"/>
  <c r="G19" i="21"/>
  <c r="K19" i="21"/>
  <c r="K21" i="21" s="1"/>
  <c r="K33" i="21" s="1"/>
  <c r="O19" i="21"/>
  <c r="O21" i="21" s="1"/>
  <c r="O33" i="21" s="1"/>
  <c r="L23" i="21"/>
  <c r="L25" i="21" s="1"/>
  <c r="L34" i="21" s="1"/>
  <c r="P23" i="21"/>
  <c r="P25" i="21" s="1"/>
  <c r="P34" i="21" s="1"/>
  <c r="M27" i="21"/>
  <c r="M29" i="21" s="1"/>
  <c r="M35" i="21" s="1"/>
  <c r="M43" i="21" s="1"/>
  <c r="M57" i="21" s="1"/>
  <c r="M69" i="21" s="1"/>
  <c r="M89" i="21" s="1"/>
  <c r="M97" i="21" s="1"/>
  <c r="M13" i="22" s="1"/>
  <c r="G8" i="20" s="1"/>
  <c r="K109" i="21"/>
  <c r="K127" i="21" s="1"/>
  <c r="K139" i="21" s="1"/>
  <c r="K17" i="22" s="1"/>
  <c r="H59" i="7"/>
  <c r="H108" i="21" s="1"/>
  <c r="H63" i="7"/>
  <c r="H79" i="21" s="1"/>
  <c r="J11" i="21"/>
  <c r="K15" i="21"/>
  <c r="K17" i="21" s="1"/>
  <c r="K32" i="21" s="1"/>
  <c r="J27" i="21"/>
  <c r="J29" i="21" s="1"/>
  <c r="J3" i="21" l="1"/>
  <c r="J99" i="8"/>
  <c r="J49" i="8"/>
  <c r="J3" i="9"/>
  <c r="J3" i="22"/>
  <c r="J87" i="8"/>
  <c r="J88" i="8" s="1"/>
  <c r="J25" i="8"/>
  <c r="J27" i="8" s="1"/>
  <c r="K22" i="8"/>
  <c r="J39" i="8"/>
  <c r="J40" i="8" s="1"/>
  <c r="J33" i="8"/>
  <c r="J3" i="8"/>
  <c r="J3" i="7"/>
  <c r="J13" i="21"/>
  <c r="K97" i="21"/>
  <c r="K13" i="22" s="1"/>
  <c r="U96" i="21"/>
  <c r="U12" i="22" s="1"/>
  <c r="R53" i="21"/>
  <c r="R65" i="21" s="1"/>
  <c r="R44" i="21"/>
  <c r="T70" i="21"/>
  <c r="T72" i="21" s="1"/>
  <c r="T85" i="21"/>
  <c r="T93" i="21" s="1"/>
  <c r="T9" i="22" s="1"/>
  <c r="Q44" i="21"/>
  <c r="Q53" i="21"/>
  <c r="Q65" i="21" s="1"/>
  <c r="S70" i="21"/>
  <c r="S72" i="21" s="1"/>
  <c r="S85" i="21"/>
  <c r="S93" i="21" s="1"/>
  <c r="S9" i="22" s="1"/>
  <c r="U44" i="21"/>
  <c r="U53" i="21"/>
  <c r="U65" i="21" s="1"/>
  <c r="H105" i="21"/>
  <c r="H126" i="21" s="1"/>
  <c r="P37" i="21"/>
  <c r="P42" i="21" s="1"/>
  <c r="P56" i="21" s="1"/>
  <c r="P68" i="21" s="1"/>
  <c r="P88" i="21" s="1"/>
  <c r="P96" i="21" s="1"/>
  <c r="P12" i="22" s="1"/>
  <c r="J7" i="20" s="1"/>
  <c r="H113" i="21"/>
  <c r="H128" i="21" s="1"/>
  <c r="J128" i="21"/>
  <c r="J140" i="21" s="1"/>
  <c r="H111" i="21"/>
  <c r="H19" i="21"/>
  <c r="H121" i="21"/>
  <c r="H130" i="21" s="1"/>
  <c r="M37" i="21"/>
  <c r="M39" i="21" s="1"/>
  <c r="M53" i="21" s="1"/>
  <c r="M65" i="21" s="1"/>
  <c r="J35" i="21"/>
  <c r="J43" i="21" s="1"/>
  <c r="J57" i="21" s="1"/>
  <c r="J69" i="21" s="1"/>
  <c r="J89" i="21" s="1"/>
  <c r="J97" i="21" s="1"/>
  <c r="H29" i="21"/>
  <c r="H35" i="21" s="1"/>
  <c r="J31" i="21"/>
  <c r="H13" i="21"/>
  <c r="H31" i="21" s="1"/>
  <c r="H21" i="21"/>
  <c r="H33" i="21" s="1"/>
  <c r="J33" i="21"/>
  <c r="H107" i="21"/>
  <c r="H15" i="21"/>
  <c r="N37" i="21"/>
  <c r="N40" i="21" s="1"/>
  <c r="N54" i="21" s="1"/>
  <c r="N66" i="21" s="1"/>
  <c r="N86" i="21" s="1"/>
  <c r="N94" i="21" s="1"/>
  <c r="N10" i="22" s="1"/>
  <c r="H5" i="20" s="1"/>
  <c r="O37" i="21"/>
  <c r="O40" i="21" s="1"/>
  <c r="O54" i="21" s="1"/>
  <c r="O66" i="21" s="1"/>
  <c r="O86" i="21" s="1"/>
  <c r="O94" i="21" s="1"/>
  <c r="O10" i="22" s="1"/>
  <c r="I5" i="20" s="1"/>
  <c r="H115" i="21"/>
  <c r="H23" i="21"/>
  <c r="J16" i="22"/>
  <c r="H138" i="21"/>
  <c r="H16" i="22" s="1"/>
  <c r="J127" i="21"/>
  <c r="J139" i="21" s="1"/>
  <c r="H109" i="21"/>
  <c r="H127" i="21" s="1"/>
  <c r="J34" i="21"/>
  <c r="H25" i="21"/>
  <c r="H34" i="21" s="1"/>
  <c r="K37" i="21"/>
  <c r="K42" i="21" s="1"/>
  <c r="K56" i="21" s="1"/>
  <c r="K68" i="21" s="1"/>
  <c r="K88" i="21" s="1"/>
  <c r="K96" i="21" s="1"/>
  <c r="K12" i="22" s="1"/>
  <c r="J129" i="21"/>
  <c r="J141" i="21" s="1"/>
  <c r="H117" i="21"/>
  <c r="H129" i="21" s="1"/>
  <c r="L37" i="21"/>
  <c r="L39" i="21" s="1"/>
  <c r="L53" i="21" s="1"/>
  <c r="L65" i="21" s="1"/>
  <c r="H17" i="21"/>
  <c r="H32" i="21" s="1"/>
  <c r="J20" i="22"/>
  <c r="H142" i="21"/>
  <c r="H20" i="22" s="1"/>
  <c r="K2" i="21" l="1"/>
  <c r="K2" i="9"/>
  <c r="K2" i="22"/>
  <c r="K86" i="8"/>
  <c r="K23" i="8"/>
  <c r="K2" i="8"/>
  <c r="K2" i="7"/>
  <c r="K26" i="8"/>
  <c r="J91" i="8"/>
  <c r="J50" i="8"/>
  <c r="J34" i="8"/>
  <c r="J35" i="8"/>
  <c r="J90" i="8"/>
  <c r="P41" i="21"/>
  <c r="P55" i="21" s="1"/>
  <c r="P67" i="21" s="1"/>
  <c r="P87" i="21" s="1"/>
  <c r="P95" i="21" s="1"/>
  <c r="P11" i="22" s="1"/>
  <c r="J6" i="20" s="1"/>
  <c r="L40" i="21"/>
  <c r="L54" i="21" s="1"/>
  <c r="L66" i="21" s="1"/>
  <c r="L86" i="21" s="1"/>
  <c r="L94" i="21" s="1"/>
  <c r="L10" i="22" s="1"/>
  <c r="F5" i="20" s="1"/>
  <c r="N42" i="21"/>
  <c r="N56" i="21" s="1"/>
  <c r="N68" i="21" s="1"/>
  <c r="N88" i="21" s="1"/>
  <c r="N96" i="21" s="1"/>
  <c r="N12" i="22" s="1"/>
  <c r="H7" i="20" s="1"/>
  <c r="U70" i="21"/>
  <c r="U72" i="21" s="1"/>
  <c r="U85" i="21"/>
  <c r="U93" i="21" s="1"/>
  <c r="U9" i="22" s="1"/>
  <c r="Q70" i="21"/>
  <c r="Q72" i="21" s="1"/>
  <c r="Q85" i="21"/>
  <c r="Q93" i="21" s="1"/>
  <c r="Q9" i="22" s="1"/>
  <c r="R85" i="21"/>
  <c r="R93" i="21" s="1"/>
  <c r="R9" i="22" s="1"/>
  <c r="R70" i="21"/>
  <c r="R72" i="21" s="1"/>
  <c r="M42" i="21"/>
  <c r="M56" i="21" s="1"/>
  <c r="M68" i="21" s="1"/>
  <c r="M88" i="21" s="1"/>
  <c r="M96" i="21" s="1"/>
  <c r="M12" i="22" s="1"/>
  <c r="G7" i="20" s="1"/>
  <c r="M41" i="21"/>
  <c r="M55" i="21" s="1"/>
  <c r="M67" i="21" s="1"/>
  <c r="M87" i="21" s="1"/>
  <c r="M95" i="21" s="1"/>
  <c r="M11" i="22" s="1"/>
  <c r="G6" i="20" s="1"/>
  <c r="K41" i="21"/>
  <c r="K55" i="21" s="1"/>
  <c r="K67" i="21" s="1"/>
  <c r="K87" i="21" s="1"/>
  <c r="K95" i="21" s="1"/>
  <c r="K11" i="22" s="1"/>
  <c r="K39" i="21"/>
  <c r="K53" i="21" s="1"/>
  <c r="K65" i="21" s="1"/>
  <c r="N39" i="21"/>
  <c r="O42" i="21"/>
  <c r="O56" i="21" s="1"/>
  <c r="O68" i="21" s="1"/>
  <c r="O88" i="21" s="1"/>
  <c r="O96" i="21" s="1"/>
  <c r="O12" i="22" s="1"/>
  <c r="I7" i="20" s="1"/>
  <c r="M40" i="21"/>
  <c r="N41" i="21"/>
  <c r="N55" i="21" s="1"/>
  <c r="N67" i="21" s="1"/>
  <c r="N87" i="21" s="1"/>
  <c r="N95" i="21" s="1"/>
  <c r="N11" i="22" s="1"/>
  <c r="H6" i="20" s="1"/>
  <c r="O41" i="21"/>
  <c r="O55" i="21" s="1"/>
  <c r="O67" i="21" s="1"/>
  <c r="O87" i="21" s="1"/>
  <c r="O95" i="21" s="1"/>
  <c r="O11" i="22" s="1"/>
  <c r="I6" i="20" s="1"/>
  <c r="P40" i="21"/>
  <c r="P54" i="21" s="1"/>
  <c r="P66" i="21" s="1"/>
  <c r="P86" i="21" s="1"/>
  <c r="P94" i="21" s="1"/>
  <c r="P10" i="22" s="1"/>
  <c r="J5" i="20" s="1"/>
  <c r="O39" i="21"/>
  <c r="O53" i="21" s="1"/>
  <c r="O65" i="21" s="1"/>
  <c r="K40" i="21"/>
  <c r="K54" i="21" s="1"/>
  <c r="K66" i="21" s="1"/>
  <c r="K86" i="21" s="1"/>
  <c r="K94" i="21" s="1"/>
  <c r="K10" i="22" s="1"/>
  <c r="L41" i="21"/>
  <c r="P39" i="21"/>
  <c r="L42" i="21"/>
  <c r="L56" i="21" s="1"/>
  <c r="L68" i="21" s="1"/>
  <c r="L88" i="21" s="1"/>
  <c r="L96" i="21" s="1"/>
  <c r="L12" i="22" s="1"/>
  <c r="F7" i="20" s="1"/>
  <c r="H140" i="21"/>
  <c r="H18" i="22" s="1"/>
  <c r="J18" i="22"/>
  <c r="L85" i="21"/>
  <c r="L93" i="21" s="1"/>
  <c r="L9" i="22" s="1"/>
  <c r="F4" i="20" s="1"/>
  <c r="J17" i="22"/>
  <c r="H139" i="21"/>
  <c r="H17" i="22" s="1"/>
  <c r="M85" i="21"/>
  <c r="M93" i="21" s="1"/>
  <c r="M9" i="22" s="1"/>
  <c r="G4" i="20" s="1"/>
  <c r="J37" i="21"/>
  <c r="J39" i="21" s="1"/>
  <c r="N53" i="21"/>
  <c r="N65" i="21" s="1"/>
  <c r="J19" i="22"/>
  <c r="H141" i="21"/>
  <c r="H19" i="22" s="1"/>
  <c r="J13" i="22"/>
  <c r="H97" i="21"/>
  <c r="H13" i="22" s="1"/>
  <c r="J64" i="8" l="1"/>
  <c r="K65" i="8" s="1"/>
  <c r="J53" i="8"/>
  <c r="P44" i="21"/>
  <c r="J92" i="8"/>
  <c r="J57" i="8"/>
  <c r="J59" i="8" s="1"/>
  <c r="J45" i="8"/>
  <c r="K46" i="8" s="1"/>
  <c r="K3" i="21"/>
  <c r="K3" i="9"/>
  <c r="K3" i="22"/>
  <c r="K87" i="8"/>
  <c r="K88" i="8" s="1"/>
  <c r="K39" i="8"/>
  <c r="K40" i="8" s="1"/>
  <c r="K99" i="8"/>
  <c r="K101" i="8" s="1"/>
  <c r="K49" i="8"/>
  <c r="K33" i="8"/>
  <c r="K3" i="8"/>
  <c r="K3" i="7"/>
  <c r="L22" i="8"/>
  <c r="K25" i="8"/>
  <c r="K27" i="8" s="1"/>
  <c r="O44" i="21"/>
  <c r="P53" i="21"/>
  <c r="P65" i="21" s="1"/>
  <c r="P70" i="21" s="1"/>
  <c r="P72" i="21" s="1"/>
  <c r="N44" i="21"/>
  <c r="M54" i="21"/>
  <c r="M66" i="21" s="1"/>
  <c r="M44" i="21"/>
  <c r="H37" i="21"/>
  <c r="J40" i="21"/>
  <c r="J54" i="21" s="1"/>
  <c r="J66" i="21" s="1"/>
  <c r="J86" i="21" s="1"/>
  <c r="J94" i="21" s="1"/>
  <c r="K44" i="21"/>
  <c r="J42" i="21"/>
  <c r="J56" i="21" s="1"/>
  <c r="J68" i="21" s="1"/>
  <c r="J88" i="21" s="1"/>
  <c r="J96" i="21" s="1"/>
  <c r="L55" i="21"/>
  <c r="L67" i="21" s="1"/>
  <c r="L44" i="21"/>
  <c r="J41" i="21"/>
  <c r="J55" i="21" s="1"/>
  <c r="J67" i="21" s="1"/>
  <c r="J87" i="21" s="1"/>
  <c r="J95" i="21" s="1"/>
  <c r="N85" i="21"/>
  <c r="N93" i="21" s="1"/>
  <c r="N9" i="22" s="1"/>
  <c r="H4" i="20" s="1"/>
  <c r="N70" i="21"/>
  <c r="N72" i="21" s="1"/>
  <c r="O70" i="21"/>
  <c r="O72" i="21" s="1"/>
  <c r="O85" i="21"/>
  <c r="O93" i="21" s="1"/>
  <c r="O9" i="22" s="1"/>
  <c r="I4" i="20" s="1"/>
  <c r="K70" i="21"/>
  <c r="K72" i="21" s="1"/>
  <c r="K85" i="21"/>
  <c r="K93" i="21" s="1"/>
  <c r="K9" i="22" s="1"/>
  <c r="J53" i="21"/>
  <c r="J65" i="21" s="1"/>
  <c r="J4" i="21" l="1"/>
  <c r="J4" i="9"/>
  <c r="J4" i="22"/>
  <c r="J4" i="8"/>
  <c r="J4" i="7"/>
  <c r="K5" i="9"/>
  <c r="K5" i="22"/>
  <c r="K5" i="21"/>
  <c r="K5" i="8"/>
  <c r="K5" i="7"/>
  <c r="K52" i="8"/>
  <c r="K54" i="8" s="1"/>
  <c r="L2" i="21"/>
  <c r="L2" i="9"/>
  <c r="L2" i="22"/>
  <c r="L86" i="8"/>
  <c r="L26" i="8"/>
  <c r="L2" i="8"/>
  <c r="L2" i="7"/>
  <c r="L23" i="8"/>
  <c r="K50" i="8"/>
  <c r="K91" i="8"/>
  <c r="K34" i="8"/>
  <c r="K35" i="8"/>
  <c r="K90" i="8"/>
  <c r="K92" i="8" s="1"/>
  <c r="K67" i="8"/>
  <c r="K68" i="8" s="1"/>
  <c r="P85" i="21"/>
  <c r="P93" i="21" s="1"/>
  <c r="P9" i="22" s="1"/>
  <c r="J4" i="20" s="1"/>
  <c r="J10" i="22"/>
  <c r="J44" i="21"/>
  <c r="L87" i="21"/>
  <c r="L95" i="21" s="1"/>
  <c r="L11" i="22" s="1"/>
  <c r="F6" i="20" s="1"/>
  <c r="L70" i="21"/>
  <c r="L72" i="21" s="1"/>
  <c r="J12" i="22"/>
  <c r="H96" i="21"/>
  <c r="H12" i="22" s="1"/>
  <c r="J11" i="22"/>
  <c r="M86" i="21"/>
  <c r="M94" i="21" s="1"/>
  <c r="M10" i="22" s="1"/>
  <c r="G5" i="20" s="1"/>
  <c r="M70" i="21"/>
  <c r="M72" i="21" s="1"/>
  <c r="J85" i="21"/>
  <c r="J93" i="21" s="1"/>
  <c r="J70" i="21"/>
  <c r="J72" i="21" s="1"/>
  <c r="J74" i="21" s="1"/>
  <c r="K73" i="21" l="1"/>
  <c r="K74" i="21" s="1"/>
  <c r="K58" i="8"/>
  <c r="K57" i="8"/>
  <c r="K59" i="8" s="1"/>
  <c r="K45" i="8"/>
  <c r="L46" i="8" s="1"/>
  <c r="L3" i="9"/>
  <c r="L3" i="22"/>
  <c r="L87" i="8"/>
  <c r="L88" i="8" s="1"/>
  <c r="L99" i="8"/>
  <c r="L101" i="8" s="1"/>
  <c r="L49" i="8"/>
  <c r="L33" i="8"/>
  <c r="L3" i="21"/>
  <c r="L39" i="8"/>
  <c r="L40" i="8" s="1"/>
  <c r="L3" i="8"/>
  <c r="L3" i="7"/>
  <c r="L25" i="8"/>
  <c r="L27" i="8" s="1"/>
  <c r="M22" i="8"/>
  <c r="K53" i="8"/>
  <c r="K64" i="8"/>
  <c r="L65" i="8" s="1"/>
  <c r="H94" i="21"/>
  <c r="H10" i="22" s="1"/>
  <c r="H95" i="21"/>
  <c r="H11" i="22" s="1"/>
  <c r="J9" i="22"/>
  <c r="H93" i="21"/>
  <c r="H9" i="22" s="1"/>
  <c r="L90" i="8" l="1"/>
  <c r="L52" i="8"/>
  <c r="L54" i="8" s="1"/>
  <c r="L67" i="8"/>
  <c r="L68" i="8" s="1"/>
  <c r="L35" i="8"/>
  <c r="L34" i="8"/>
  <c r="L50" i="8"/>
  <c r="L91" i="8"/>
  <c r="M2" i="9"/>
  <c r="M2" i="22"/>
  <c r="M2" i="21"/>
  <c r="M86" i="8"/>
  <c r="M26" i="8"/>
  <c r="M2" i="7"/>
  <c r="M2" i="8"/>
  <c r="M23" i="8"/>
  <c r="L5" i="21"/>
  <c r="L5" i="9"/>
  <c r="L5" i="22"/>
  <c r="L5" i="8"/>
  <c r="L5" i="7"/>
  <c r="K4" i="9"/>
  <c r="K4" i="22"/>
  <c r="K4" i="21"/>
  <c r="K4" i="8"/>
  <c r="K4" i="7"/>
  <c r="M3" i="9" l="1"/>
  <c r="M3" i="22"/>
  <c r="M87" i="8"/>
  <c r="M88" i="8" s="1"/>
  <c r="M99" i="8"/>
  <c r="M101" i="8" s="1"/>
  <c r="M49" i="8"/>
  <c r="M3" i="21"/>
  <c r="M39" i="8"/>
  <c r="M40" i="8" s="1"/>
  <c r="M3" i="8"/>
  <c r="M3" i="7"/>
  <c r="M25" i="8"/>
  <c r="M27" i="8" s="1"/>
  <c r="N22" i="8"/>
  <c r="M33" i="8"/>
  <c r="L45" i="8"/>
  <c r="M46" i="8" s="1"/>
  <c r="L57" i="8"/>
  <c r="L73" i="21"/>
  <c r="L74" i="21" s="1"/>
  <c r="L58" i="8"/>
  <c r="L53" i="8"/>
  <c r="L64" i="8"/>
  <c r="M65" i="8" s="1"/>
  <c r="L92" i="8"/>
  <c r="M52" i="8" l="1"/>
  <c r="M54" i="8" s="1"/>
  <c r="M50" i="8"/>
  <c r="M34" i="8"/>
  <c r="M35" i="8"/>
  <c r="N2" i="9"/>
  <c r="N2" i="22"/>
  <c r="N86" i="8"/>
  <c r="N2" i="21"/>
  <c r="N2" i="8"/>
  <c r="N2" i="7"/>
  <c r="N23" i="8"/>
  <c r="N26" i="8"/>
  <c r="M90" i="8"/>
  <c r="M92" i="8" s="1"/>
  <c r="M5" i="21"/>
  <c r="M5" i="9"/>
  <c r="M5" i="22"/>
  <c r="M5" i="8"/>
  <c r="M5" i="7"/>
  <c r="M67" i="8"/>
  <c r="M68" i="8" s="1"/>
  <c r="L59" i="8"/>
  <c r="M91" i="8"/>
  <c r="M57" i="8" l="1"/>
  <c r="N3" i="21"/>
  <c r="N99" i="8"/>
  <c r="N101" i="8" s="1"/>
  <c r="N49" i="8"/>
  <c r="N3" i="9"/>
  <c r="N3" i="22"/>
  <c r="N25" i="8"/>
  <c r="N27" i="8" s="1"/>
  <c r="O22" i="8"/>
  <c r="N39" i="8"/>
  <c r="N40" i="8" s="1"/>
  <c r="N33" i="8"/>
  <c r="N3" i="8"/>
  <c r="N3" i="7"/>
  <c r="N87" i="8"/>
  <c r="N88" i="8" s="1"/>
  <c r="M45" i="8"/>
  <c r="N46" i="8" s="1"/>
  <c r="M64" i="8"/>
  <c r="N65" i="8" s="1"/>
  <c r="M53" i="8"/>
  <c r="L4" i="9"/>
  <c r="L4" i="22"/>
  <c r="L4" i="21"/>
  <c r="L4" i="8"/>
  <c r="L4" i="7"/>
  <c r="M58" i="8"/>
  <c r="M73" i="21"/>
  <c r="M74" i="21" s="1"/>
  <c r="N90" i="8" l="1"/>
  <c r="N67" i="8"/>
  <c r="N68" i="8" s="1"/>
  <c r="O2" i="21"/>
  <c r="O86" i="8"/>
  <c r="O23" i="8"/>
  <c r="O2" i="9"/>
  <c r="O2" i="22"/>
  <c r="O26" i="8"/>
  <c r="O2" i="8"/>
  <c r="O2" i="7"/>
  <c r="N50" i="8"/>
  <c r="N52" i="8"/>
  <c r="N54" i="8" s="1"/>
  <c r="N34" i="8"/>
  <c r="N35" i="8"/>
  <c r="N91" i="8"/>
  <c r="N5" i="9"/>
  <c r="N5" i="22"/>
  <c r="N5" i="21"/>
  <c r="N5" i="8"/>
  <c r="N5" i="7"/>
  <c r="M59" i="8"/>
  <c r="N73" i="21" l="1"/>
  <c r="N74" i="21" s="1"/>
  <c r="N58" i="8"/>
  <c r="O3" i="21"/>
  <c r="O99" i="8"/>
  <c r="O101" i="8" s="1"/>
  <c r="O87" i="8"/>
  <c r="O88" i="8" s="1"/>
  <c r="O90" i="8" s="1"/>
  <c r="O39" i="8"/>
  <c r="O40" i="8" s="1"/>
  <c r="O33" i="8"/>
  <c r="O25" i="8"/>
  <c r="O27" i="8" s="1"/>
  <c r="O91" i="8" s="1"/>
  <c r="P22" i="8"/>
  <c r="O3" i="9"/>
  <c r="O3" i="22"/>
  <c r="O3" i="8"/>
  <c r="O49" i="8"/>
  <c r="O3" i="7"/>
  <c r="M4" i="21"/>
  <c r="M4" i="9"/>
  <c r="M4" i="22"/>
  <c r="M4" i="8"/>
  <c r="M4" i="7"/>
  <c r="N57" i="8"/>
  <c r="N59" i="8" s="1"/>
  <c r="N64" i="8"/>
  <c r="O65" i="8" s="1"/>
  <c r="N53" i="8"/>
  <c r="N45" i="8"/>
  <c r="O46" i="8" s="1"/>
  <c r="N92" i="8"/>
  <c r="O67" i="8" l="1"/>
  <c r="O68" i="8" s="1"/>
  <c r="O52" i="8"/>
  <c r="O54" i="8" s="1"/>
  <c r="O50" i="8"/>
  <c r="P2" i="21"/>
  <c r="P86" i="8"/>
  <c r="P2" i="9"/>
  <c r="P2" i="22"/>
  <c r="P26" i="8"/>
  <c r="P2" i="8"/>
  <c r="P2" i="7"/>
  <c r="P23" i="8"/>
  <c r="O92" i="8"/>
  <c r="O5" i="9"/>
  <c r="O5" i="22"/>
  <c r="O5" i="8"/>
  <c r="O5" i="7"/>
  <c r="O5" i="21"/>
  <c r="N4" i="21"/>
  <c r="N4" i="9"/>
  <c r="N4" i="22"/>
  <c r="N4" i="8"/>
  <c r="N4" i="7"/>
  <c r="O34" i="8"/>
  <c r="O45" i="8" s="1"/>
  <c r="P46" i="8" s="1"/>
  <c r="P52" i="8" s="1"/>
  <c r="O35" i="8"/>
  <c r="O57" i="8" s="1"/>
  <c r="O59" i="8" l="1"/>
  <c r="O73" i="21"/>
  <c r="O74" i="21" s="1"/>
  <c r="O58" i="8"/>
  <c r="P3" i="9"/>
  <c r="P3" i="22"/>
  <c r="P3" i="21"/>
  <c r="P87" i="8"/>
  <c r="P88" i="8" s="1"/>
  <c r="P90" i="8" s="1"/>
  <c r="P33" i="8"/>
  <c r="P49" i="8"/>
  <c r="P39" i="8"/>
  <c r="P40" i="8" s="1"/>
  <c r="P3" i="8"/>
  <c r="P3" i="7"/>
  <c r="Q22" i="8"/>
  <c r="P99" i="8"/>
  <c r="P101" i="8" s="1"/>
  <c r="P25" i="8"/>
  <c r="P27" i="8" s="1"/>
  <c r="P91" i="8" s="1"/>
  <c r="O53" i="8"/>
  <c r="P54" i="8" s="1"/>
  <c r="O64" i="8"/>
  <c r="P65" i="8" s="1"/>
  <c r="P67" i="8" s="1"/>
  <c r="P68" i="8"/>
  <c r="P73" i="21" l="1"/>
  <c r="P74" i="21" s="1"/>
  <c r="P58" i="8"/>
  <c r="Q2" i="9"/>
  <c r="Q2" i="22"/>
  <c r="Q2" i="21"/>
  <c r="Q26" i="8"/>
  <c r="Q2" i="8"/>
  <c r="Q2" i="7"/>
  <c r="Q86" i="8"/>
  <c r="Q23" i="8"/>
  <c r="O4" i="9"/>
  <c r="O4" i="22"/>
  <c r="O4" i="8"/>
  <c r="O4" i="7"/>
  <c r="O4" i="21"/>
  <c r="P50" i="8"/>
  <c r="P35" i="8"/>
  <c r="P57" i="8" s="1"/>
  <c r="P59" i="8" s="1"/>
  <c r="P34" i="8"/>
  <c r="P45" i="8" s="1"/>
  <c r="Q46" i="8" s="1"/>
  <c r="Q52" i="8" s="1"/>
  <c r="P5" i="21"/>
  <c r="P5" i="9"/>
  <c r="P5" i="22"/>
  <c r="P5" i="8"/>
  <c r="P5" i="7"/>
  <c r="P92" i="8"/>
  <c r="Q3" i="9" l="1"/>
  <c r="Q3" i="22"/>
  <c r="Q87" i="8"/>
  <c r="Q88" i="8" s="1"/>
  <c r="Q90" i="8" s="1"/>
  <c r="Q92" i="8" s="1"/>
  <c r="Q3" i="21"/>
  <c r="Q49" i="8"/>
  <c r="Q39" i="8"/>
  <c r="Q40" i="8" s="1"/>
  <c r="Q3" i="8"/>
  <c r="Q3" i="7"/>
  <c r="Q99" i="8"/>
  <c r="Q101" i="8" s="1"/>
  <c r="Q25" i="8"/>
  <c r="Q27" i="8" s="1"/>
  <c r="Q91" i="8" s="1"/>
  <c r="R22" i="8"/>
  <c r="Q33" i="8"/>
  <c r="P53" i="8"/>
  <c r="Q54" i="8" s="1"/>
  <c r="P64" i="8"/>
  <c r="Q65" i="8" s="1"/>
  <c r="Q67" i="8" s="1"/>
  <c r="Q68" i="8" s="1"/>
  <c r="P4" i="9"/>
  <c r="P4" i="22"/>
  <c r="P4" i="21"/>
  <c r="P4" i="8"/>
  <c r="P4" i="7"/>
  <c r="Q73" i="21" l="1"/>
  <c r="Q74" i="21" s="1"/>
  <c r="Q58" i="8"/>
  <c r="R2" i="9"/>
  <c r="R2" i="22"/>
  <c r="R86" i="8"/>
  <c r="R2" i="8"/>
  <c r="R2" i="7"/>
  <c r="R23" i="8"/>
  <c r="R2" i="21"/>
  <c r="R26" i="8"/>
  <c r="Q5" i="21"/>
  <c r="Q5" i="9"/>
  <c r="Q5" i="22"/>
  <c r="Q5" i="8"/>
  <c r="Q5" i="7"/>
  <c r="Q50" i="8"/>
  <c r="Q34" i="8"/>
  <c r="Q45" i="8" s="1"/>
  <c r="R46" i="8" s="1"/>
  <c r="R52" i="8" s="1"/>
  <c r="Q35" i="8"/>
  <c r="Q57" i="8" s="1"/>
  <c r="Q59" i="8" s="1"/>
  <c r="R3" i="21" l="1"/>
  <c r="R99" i="8"/>
  <c r="R101" i="8" s="1"/>
  <c r="R87" i="8"/>
  <c r="R88" i="8" s="1"/>
  <c r="R90" i="8" s="1"/>
  <c r="R49" i="8"/>
  <c r="R3" i="9"/>
  <c r="R3" i="22"/>
  <c r="R25" i="8"/>
  <c r="R27" i="8" s="1"/>
  <c r="R91" i="8" s="1"/>
  <c r="S22" i="8"/>
  <c r="R33" i="8"/>
  <c r="R3" i="8"/>
  <c r="R3" i="7"/>
  <c r="R39" i="8"/>
  <c r="R40" i="8" s="1"/>
  <c r="Q4" i="21"/>
  <c r="Q4" i="9"/>
  <c r="Q4" i="22"/>
  <c r="Q4" i="8"/>
  <c r="Q4" i="7"/>
  <c r="Q64" i="8"/>
  <c r="R65" i="8" s="1"/>
  <c r="R67" i="8" s="1"/>
  <c r="R68" i="8" s="1"/>
  <c r="Q53" i="8"/>
  <c r="R54" i="8" s="1"/>
  <c r="R73" i="21" l="1"/>
  <c r="R74" i="21" s="1"/>
  <c r="R58" i="8"/>
  <c r="S2" i="21"/>
  <c r="S2" i="9"/>
  <c r="S2" i="22"/>
  <c r="S23" i="8"/>
  <c r="S86" i="8"/>
  <c r="S2" i="8"/>
  <c r="S2" i="7"/>
  <c r="S26" i="8"/>
  <c r="R50" i="8"/>
  <c r="R92" i="8"/>
  <c r="R5" i="9"/>
  <c r="R5" i="22"/>
  <c r="R5" i="21"/>
  <c r="R5" i="8"/>
  <c r="R5" i="7"/>
  <c r="R34" i="8"/>
  <c r="R45" i="8" s="1"/>
  <c r="S46" i="8" s="1"/>
  <c r="S52" i="8" s="1"/>
  <c r="R35" i="8"/>
  <c r="R57" i="8" s="1"/>
  <c r="R59" i="8" s="1"/>
  <c r="R64" i="8" l="1"/>
  <c r="S65" i="8" s="1"/>
  <c r="S67" i="8" s="1"/>
  <c r="S68" i="8" s="1"/>
  <c r="R53" i="8"/>
  <c r="S54" i="8"/>
  <c r="S3" i="21"/>
  <c r="S3" i="9"/>
  <c r="S3" i="22"/>
  <c r="S99" i="8"/>
  <c r="S101" i="8" s="1"/>
  <c r="S39" i="8"/>
  <c r="S40" i="8" s="1"/>
  <c r="S87" i="8"/>
  <c r="S88" i="8" s="1"/>
  <c r="S90" i="8" s="1"/>
  <c r="S92" i="8" s="1"/>
  <c r="S49" i="8"/>
  <c r="S33" i="8"/>
  <c r="S3" i="8"/>
  <c r="S3" i="7"/>
  <c r="S25" i="8"/>
  <c r="S27" i="8" s="1"/>
  <c r="S91" i="8" s="1"/>
  <c r="T22" i="8"/>
  <c r="R4" i="21"/>
  <c r="R4" i="9"/>
  <c r="R4" i="22"/>
  <c r="R4" i="8"/>
  <c r="R4" i="7"/>
  <c r="S5" i="9" l="1"/>
  <c r="S5" i="22"/>
  <c r="S5" i="21"/>
  <c r="S5" i="8"/>
  <c r="S5" i="7"/>
  <c r="S73" i="21"/>
  <c r="S74" i="21" s="1"/>
  <c r="S58" i="8"/>
  <c r="T2" i="21"/>
  <c r="T86" i="8"/>
  <c r="T2" i="9"/>
  <c r="T2" i="22"/>
  <c r="T26" i="8"/>
  <c r="T2" i="8"/>
  <c r="T2" i="7"/>
  <c r="T23" i="8"/>
  <c r="S34" i="8"/>
  <c r="S45" i="8" s="1"/>
  <c r="T46" i="8" s="1"/>
  <c r="T52" i="8" s="1"/>
  <c r="S35" i="8"/>
  <c r="S57" i="8" s="1"/>
  <c r="S59" i="8" s="1"/>
  <c r="S50" i="8"/>
  <c r="T3" i="9" l="1"/>
  <c r="T3" i="22"/>
  <c r="T99" i="8"/>
  <c r="T101" i="8" s="1"/>
  <c r="T87" i="8"/>
  <c r="T88" i="8" s="1"/>
  <c r="T90" i="8" s="1"/>
  <c r="T49" i="8"/>
  <c r="T33" i="8"/>
  <c r="T3" i="7"/>
  <c r="T39" i="8"/>
  <c r="T40" i="8" s="1"/>
  <c r="T3" i="8"/>
  <c r="T25" i="8"/>
  <c r="T27" i="8" s="1"/>
  <c r="T91" i="8" s="1"/>
  <c r="T3" i="21"/>
  <c r="U22" i="8"/>
  <c r="S53" i="8"/>
  <c r="T54" i="8" s="1"/>
  <c r="S64" i="8"/>
  <c r="T65" i="8" s="1"/>
  <c r="T67" i="8" s="1"/>
  <c r="T68" i="8" s="1"/>
  <c r="S4" i="9"/>
  <c r="S4" i="22"/>
  <c r="S4" i="21"/>
  <c r="S4" i="8"/>
  <c r="S4" i="7"/>
  <c r="T73" i="21" l="1"/>
  <c r="T74" i="21" s="1"/>
  <c r="T58" i="8"/>
  <c r="T5" i="21"/>
  <c r="T5" i="8"/>
  <c r="T5" i="7"/>
  <c r="T5" i="9"/>
  <c r="T5" i="22"/>
  <c r="T35" i="8"/>
  <c r="T57" i="8" s="1"/>
  <c r="T59" i="8" s="1"/>
  <c r="T34" i="8"/>
  <c r="T45" i="8" s="1"/>
  <c r="U46" i="8" s="1"/>
  <c r="T50" i="8"/>
  <c r="U2" i="9"/>
  <c r="U2" i="22"/>
  <c r="U86" i="8"/>
  <c r="U2" i="21"/>
  <c r="U26" i="8"/>
  <c r="U2" i="7"/>
  <c r="U2" i="8"/>
  <c r="U23" i="8"/>
  <c r="T92" i="8"/>
  <c r="T53" i="8" l="1"/>
  <c r="T64" i="8"/>
  <c r="U65" i="8" s="1"/>
  <c r="U52" i="8"/>
  <c r="U54" i="8" s="1"/>
  <c r="H46" i="8"/>
  <c r="H52" i="8" s="1"/>
  <c r="U3" i="9"/>
  <c r="U3" i="22"/>
  <c r="U87" i="8"/>
  <c r="U88" i="8" s="1"/>
  <c r="U49" i="8"/>
  <c r="U50" i="8" s="1"/>
  <c r="U39" i="8"/>
  <c r="U40" i="8" s="1"/>
  <c r="H40" i="8" s="1"/>
  <c r="U3" i="8"/>
  <c r="U3" i="7"/>
  <c r="U3" i="21"/>
  <c r="U99" i="8"/>
  <c r="U101" i="8" s="1"/>
  <c r="U25" i="8"/>
  <c r="U27" i="8" s="1"/>
  <c r="U33" i="8"/>
  <c r="T4" i="9"/>
  <c r="T4" i="22"/>
  <c r="T4" i="8"/>
  <c r="T4" i="7"/>
  <c r="T4" i="21"/>
  <c r="U64" i="8" l="1"/>
  <c r="U53" i="8"/>
  <c r="H50" i="8"/>
  <c r="U34" i="8"/>
  <c r="U35" i="8"/>
  <c r="U90" i="8"/>
  <c r="H88" i="8"/>
  <c r="H90" i="8" s="1"/>
  <c r="U73" i="21"/>
  <c r="U74" i="21" s="1"/>
  <c r="F74" i="21" s="1"/>
  <c r="F15" i="9" s="1"/>
  <c r="U58" i="8"/>
  <c r="H54" i="8"/>
  <c r="F55" i="8"/>
  <c r="F76" i="8" s="1"/>
  <c r="U91" i="8"/>
  <c r="H27" i="8"/>
  <c r="H91" i="8" s="1"/>
  <c r="U67" i="8"/>
  <c r="U68" i="8" s="1"/>
  <c r="H65" i="8"/>
  <c r="H67" i="8" s="1"/>
  <c r="U5" i="21"/>
  <c r="U5" i="9"/>
  <c r="U5" i="22"/>
  <c r="U5" i="8"/>
  <c r="U5" i="7"/>
  <c r="U45" i="8" l="1"/>
  <c r="H34" i="8"/>
  <c r="H45" i="8" s="1"/>
  <c r="H53" i="8"/>
  <c r="H64" i="8"/>
  <c r="F69" i="8"/>
  <c r="F77" i="8" s="1"/>
  <c r="H68" i="8"/>
  <c r="U92" i="8"/>
  <c r="H92" i="8" s="1"/>
  <c r="F10" i="9"/>
  <c r="H58" i="8"/>
  <c r="H73" i="21"/>
  <c r="U57" i="8"/>
  <c r="U59" i="8" s="1"/>
  <c r="H35" i="8"/>
  <c r="H57" i="8" s="1"/>
  <c r="F36" i="8"/>
  <c r="F75" i="8" s="1"/>
  <c r="F78" i="8" s="1"/>
  <c r="F14" i="9" s="1"/>
  <c r="U4" i="21" l="1"/>
  <c r="U4" i="9"/>
  <c r="U4" i="22"/>
  <c r="U4" i="8"/>
  <c r="U4" i="7"/>
  <c r="F3" i="22"/>
  <c r="F3" i="8"/>
  <c r="F3" i="21"/>
  <c r="F3" i="7"/>
  <c r="C17" i="4"/>
  <c r="F3" i="9"/>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<sst xmlns="http://schemas.openxmlformats.org/spreadsheetml/2006/main" count="561" uniqueCount="335">
  <si>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</si>
  <si>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</si>
  <si>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</si>
  <si>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</si>
  <si>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</si>
  <si>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</si>
  <si>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</si>
  <si>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</si>
  <si>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</si>
  <si>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</si>
  <si>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</si>
  <si>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</si>
  <si>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</si>
  <si>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</si>
  <si>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</si>
  <si>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</si>
  <si>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</si>
  <si>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</si>
  <si>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</si>
  <si>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</si>
  <si>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</si>
  <si>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</si>
  <si>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</si>
  <si>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</si>
  <si>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</si>
  <si>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</si>
  <si>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</si>
  <si>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</si>
  <si>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</si>
  <si>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</si>
  <si>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</si>
  <si>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</si>
  <si>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</si>
  <si>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</si>
  <si>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</si>
  <si>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</si>
  <si>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</si>
  <si>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</si>
  <si>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</si>
  <si>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</si>
  <si>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</si>
  <si>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</si>
  <si>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</si>
  <si>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</si>
  <si>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</si>
  <si>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</si>
  <si>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</si>
  <si>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</si>
  <si>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</si>
  <si>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</si>
  <si>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</si>
  <si>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</si>
  <si>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</si>
  <si>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</si>
  <si>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</si>
  <si>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</si>
  <si>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</si>
  <si>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</si>
  <si>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</si>
  <si>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</si>
  <si>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</si>
  <si>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</si>
  <si>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</si>
  <si>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</si>
  <si>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</si>
  <si>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</si>
  <si>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</si>
  <si>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</si>
  <si>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</si>
  <si>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</si>
  <si>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</si>
  <si>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</si>
  <si>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</si>
  <si>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</si>
  <si>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</si>
  <si>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</si>
  <si>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</si>
  <si>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</si>
  <si>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</si>
  <si>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</si>
  <si>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</si>
  <si>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</si>
  <si>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</si>
  <si>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</si>
  <si>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</si>
  <si>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</si>
  <si>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</si>
  <si>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</si>
  <si>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</si>
  <si>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</si>
  <si>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</si>
  <si>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</si>
  <si>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</si>
  <si>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</si>
  <si>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</si>
  <si>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</si>
  <si>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</si>
  <si>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</si>
  <si>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</si>
  <si>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</si>
  <si>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</si>
  <si>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</si>
  <si>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</si>
  <si>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</si>
  <si>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</si>
  <si>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</si>
  <si>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</si>
  <si>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</si>
  <si>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</si>
  <si>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</si>
  <si>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</si>
  <si>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</si>
  <si>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</si>
  <si>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</si>
  <si>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</si>
  <si>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</si>
  <si>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</si>
  <si>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</si>
  <si>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</si>
  <si>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</si>
  <si>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</si>
  <si>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</si>
  <si>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</si>
  <si>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</si>
  <si>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</si>
  <si>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</si>
  <si>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</si>
  <si>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</si>
  <si>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</si>
  <si>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</si>
  <si>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</si>
  <si>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</si>
  <si>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</si>
  <si>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</si>
  <si>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</si>
  <si>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</si>
  <si>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</si>
  <si>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</si>
  <si>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</si>
  <si>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</si>
  <si>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</si>
  <si>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</si>
  <si>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</si>
  <si>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</si>
  <si>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</si>
  <si>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</si>
  <si>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</si>
  <si>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</si>
  <si>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</si>
  <si>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</si>
  <si>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</si>
  <si>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</si>
  <si>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</si>
  <si>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</si>
  <si>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</si>
  <si>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</si>
  <si>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</si>
  <si>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</si>
  <si>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</si>
  <si>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</si>
  <si>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</si>
  <si>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</si>
  <si>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</si>
  <si>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</si>
  <si>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</si>
  <si>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</si>
  <si>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</si>
  <si>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</si>
  <si>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</si>
  <si>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</si>
  <si>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</si>
  <si>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</si>
  <si>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</si>
  <si>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</si>
  <si>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</si>
  <si>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</si>
  <si>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</si>
  <si>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</si>
  <si>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</si>
  <si>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</si>
  <si>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</si>
  <si>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</si>
  <si>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</si>
  <si>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</si>
  <si>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</si>
  <si>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</si>
  <si>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</si>
  <si>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</si>
  <si>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</si>
  <si>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</si>
  <si>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</si>
  <si>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</si>
  <si>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</si>
  <si>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</si>
  <si>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</si>
  <si>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</si>
  <si>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</si>
  <si>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</si>
  <si>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</si>
  <si>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</si>
  <si>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</si>
  <si>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</si>
  <si>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</si>
  <si>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</si>
  <si>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</si>
  <si>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</si>
  <si>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</si>
  <si>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</si>
  <si>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</si>
  <si>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</si>
  <si>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</si>
  <si>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</si>
  <si>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</si>
  <si>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</si>
  <si>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</si>
  <si>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</si>
  <si>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</si>
  <si>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</si>
  <si>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</si>
  <si>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</si>
  <si>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</si>
  <si>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</si>
  <si>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</si>
  <si>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</si>
  <si>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</si>
  <si>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</si>
  <si>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</si>
  <si>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</si>
  <si>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</si>
  <si>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</si>
  <si>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</si>
  <si>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</si>
  <si>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</si>
  <si>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</si>
  <si>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</si>
  <si>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</si>
  <si>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</si>
  <si>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</si>
  <si>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</si>
  <si>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</si>
  <si>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</si>
  <si>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</si>
  <si>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</si>
  <si>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</si>
  <si>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</si>
  <si>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</si>
  <si>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</si>
  <si>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</si>
  <si>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</si>
  <si>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</si>
  <si>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</si>
  <si>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</si>
  <si>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</si>
  <si>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</si>
  <si>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</si>
  <si>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</si>
  <si>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</si>
  <si>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</si>
  <si>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</si>
  <si>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</si>
  <si>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</si>
  <si>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</si>
  <si>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</si>
  <si>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</si>
  <si>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</si>
  <si>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</si>
  <si>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</si>
  <si>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</si>
  <si>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</si>
  <si>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</si>
  <si>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</si>
  <si>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</si>
  <si>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</si>
  <si>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</si>
  <si>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</si>
  <si>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</si>
  <si>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</si>
  <si>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</si>
  <si>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</si>
  <si>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</si>
  <si>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</si>
  <si>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</si>
  <si>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</si>
  <si>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</si>
  <si>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</si>
  <si>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</si>
  <si>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</si>
  <si>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</si>
  <si>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</si>
  <si>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</si>
  <si>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</si>
  <si>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</si>
  <si>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</si>
  <si>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</si>
  <si>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</si>
  <si>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</si>
  <si>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</si>
  <si>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</si>
  <si>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</si>
  <si>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</si>
  <si>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</si>
  <si>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</si>
  <si>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</si>
  <si>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</si>
  <si>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</si>
  <si>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</si>
  <si>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</si>
  <si>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</si>
  <si>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</si>
  <si>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</si>
  <si>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</si>
  <si>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</si>
  <si>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</si>
  <si>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</si>
  <si>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</si>
  <si>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</si>
  <si>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</si>
  <si>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</si>
  <si>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</si>
  <si>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</si>
  <si>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</si>
  <si>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</si>
  <si>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</si>
  <si>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</si>
  <si>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</si>
  <si>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</si>
  <si>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</si>
  <si>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</si>
  <si>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</si>
  <si>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</si>
  <si>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</si>
  <si>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YKY</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</si>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</sst>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Models\Financial\YKY\Pensions model_YKY_FD.xlsx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0.54296875" customWidth="1"/>
    <col min="3" max="3" width="121"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0.14799999999999999</v>
      </c>
      <c r="G7" s="126">
        <v>0.14399999999999999</v>
      </c>
      <c r="H7" s="126">
        <v>0.13200000000000001</v>
      </c>
      <c r="I7" s="126">
        <v>0.125</v>
      </c>
      <c r="J7" s="126">
        <v>0.11799999999999999</v>
      </c>
      <c r="K7" s="126">
        <v>0.113</v>
      </c>
      <c r="L7" s="126">
        <v>0.107</v>
      </c>
    </row>
    <row r="8" spans="1:12">
      <c r="A8" t="s">
        <v>331</v>
      </c>
      <c r="B8" t="s">
        <v>137</v>
      </c>
      <c r="C8" t="s">
        <v>309</v>
      </c>
      <c r="D8" t="s">
        <v>136</v>
      </c>
      <c r="E8" t="s">
        <v>305</v>
      </c>
      <c r="F8" s="126">
        <v>2.335</v>
      </c>
      <c r="G8" s="126">
        <v>2.2709999999999999</v>
      </c>
      <c r="H8" s="126">
        <v>2.0739999999999998</v>
      </c>
      <c r="I8" s="126">
        <v>1.962</v>
      </c>
      <c r="J8" s="126">
        <v>1.8640000000000001</v>
      </c>
      <c r="K8" s="126">
        <v>1.7709999999999999</v>
      </c>
      <c r="L8" s="126">
        <v>1.6819999999999999</v>
      </c>
    </row>
    <row r="9" spans="1:12">
      <c r="A9" t="s">
        <v>331</v>
      </c>
      <c r="B9" t="s">
        <v>138</v>
      </c>
      <c r="C9" t="s">
        <v>310</v>
      </c>
      <c r="D9" t="s">
        <v>136</v>
      </c>
      <c r="E9" t="s">
        <v>305</v>
      </c>
      <c r="F9" s="126">
        <v>0.57599999999999996</v>
      </c>
      <c r="G9" s="126">
        <v>0.56000000000000005</v>
      </c>
      <c r="H9" s="126">
        <v>0.51100000000000001</v>
      </c>
      <c r="I9" s="126">
        <v>0.48399999999999999</v>
      </c>
      <c r="J9" s="126">
        <v>0.46</v>
      </c>
      <c r="K9" s="126">
        <v>0.437</v>
      </c>
      <c r="L9" s="126">
        <v>0.41499999999999998</v>
      </c>
    </row>
    <row r="10" spans="1:12">
      <c r="A10" t="s">
        <v>331</v>
      </c>
      <c r="B10" t="s">
        <v>139</v>
      </c>
      <c r="C10" t="s">
        <v>311</v>
      </c>
      <c r="D10" t="s">
        <v>136</v>
      </c>
      <c r="E10" t="s">
        <v>305</v>
      </c>
      <c r="F10" s="126">
        <v>2.14</v>
      </c>
      <c r="G10" s="126">
        <v>2.0830000000000002</v>
      </c>
      <c r="H10" s="126">
        <v>1.901</v>
      </c>
      <c r="I10" s="126">
        <v>1.7989999999999999</v>
      </c>
      <c r="J10" s="126">
        <v>1.7090000000000001</v>
      </c>
      <c r="K10" s="126">
        <v>1.623</v>
      </c>
      <c r="L10" s="126">
        <v>1.542</v>
      </c>
    </row>
    <row r="11" spans="1:12">
      <c r="A11" t="s">
        <v>331</v>
      </c>
      <c r="B11" t="s">
        <v>140</v>
      </c>
      <c r="C11" t="s">
        <v>312</v>
      </c>
      <c r="D11" t="s">
        <v>136</v>
      </c>
      <c r="E11" t="s">
        <v>305</v>
      </c>
      <c r="F11" s="126">
        <v>0</v>
      </c>
      <c r="G11" s="126">
        <v>0</v>
      </c>
      <c r="H11" s="126">
        <v>0</v>
      </c>
      <c r="I11" s="126">
        <v>0</v>
      </c>
      <c r="J11" s="126">
        <v>0</v>
      </c>
      <c r="K11" s="126">
        <v>0</v>
      </c>
      <c r="L11" s="126">
        <v>0</v>
      </c>
    </row>
    <row r="12" spans="1:12">
      <c r="A12" t="s">
        <v>331</v>
      </c>
      <c r="B12" t="s">
        <v>141</v>
      </c>
      <c r="C12" t="s">
        <v>313</v>
      </c>
      <c r="D12" t="s">
        <v>136</v>
      </c>
      <c r="E12" t="s">
        <v>305</v>
      </c>
      <c r="F12" s="126">
        <v>0.33700000000000002</v>
      </c>
      <c r="G12" s="126">
        <v>0.34699999999999998</v>
      </c>
      <c r="H12" s="126">
        <v>0.33100000000000002</v>
      </c>
      <c r="I12" s="126">
        <v>0.33100000000000002</v>
      </c>
      <c r="J12" s="126">
        <v>0</v>
      </c>
      <c r="K12" s="126">
        <v>0</v>
      </c>
      <c r="L12" s="126">
        <v>0</v>
      </c>
    </row>
    <row r="13" spans="1:12">
      <c r="A13" t="s">
        <v>331</v>
      </c>
      <c r="B13" t="s">
        <v>142</v>
      </c>
      <c r="C13" t="s">
        <v>314</v>
      </c>
      <c r="D13" t="s">
        <v>136</v>
      </c>
      <c r="E13" t="s">
        <v>305</v>
      </c>
      <c r="F13" s="126">
        <v>5.2949999999999999</v>
      </c>
      <c r="G13" s="126">
        <v>5.4550000000000001</v>
      </c>
      <c r="H13" s="126">
        <v>5.2069999999999999</v>
      </c>
      <c r="I13" s="126">
        <v>5.2069999999999999</v>
      </c>
      <c r="J13" s="126">
        <v>0</v>
      </c>
      <c r="K13" s="126">
        <v>0</v>
      </c>
      <c r="L13" s="126">
        <v>0</v>
      </c>
    </row>
    <row r="14" spans="1:12">
      <c r="A14" t="s">
        <v>331</v>
      </c>
      <c r="B14" t="s">
        <v>143</v>
      </c>
      <c r="C14" t="s">
        <v>315</v>
      </c>
      <c r="D14" t="s">
        <v>136</v>
      </c>
      <c r="E14" t="s">
        <v>305</v>
      </c>
      <c r="F14" s="126">
        <v>1.306</v>
      </c>
      <c r="G14" s="126">
        <v>1.3460000000000001</v>
      </c>
      <c r="H14" s="126">
        <v>1.284</v>
      </c>
      <c r="I14" s="126">
        <v>1.284</v>
      </c>
      <c r="J14" s="126">
        <v>0</v>
      </c>
      <c r="K14" s="126">
        <v>0</v>
      </c>
      <c r="L14" s="126">
        <v>0</v>
      </c>
    </row>
    <row r="15" spans="1:12">
      <c r="A15" t="s">
        <v>331</v>
      </c>
      <c r="B15" t="s">
        <v>144</v>
      </c>
      <c r="C15" t="s">
        <v>316</v>
      </c>
      <c r="D15" t="s">
        <v>136</v>
      </c>
      <c r="E15" t="s">
        <v>305</v>
      </c>
      <c r="F15" s="126">
        <v>4.8570000000000002</v>
      </c>
      <c r="G15" s="126">
        <v>5.0030000000000001</v>
      </c>
      <c r="H15" s="126">
        <v>4.7759999999999998</v>
      </c>
      <c r="I15" s="126">
        <v>4.7759999999999998</v>
      </c>
      <c r="J15" s="126">
        <v>0</v>
      </c>
      <c r="K15" s="126">
        <v>0</v>
      </c>
      <c r="L15" s="126">
        <v>0</v>
      </c>
    </row>
    <row r="16" spans="1:12">
      <c r="A16" t="s">
        <v>331</v>
      </c>
      <c r="B16" t="s">
        <v>145</v>
      </c>
      <c r="C16" t="s">
        <v>317</v>
      </c>
      <c r="D16" t="s">
        <v>136</v>
      </c>
      <c r="E16" t="s">
        <v>305</v>
      </c>
      <c r="F16" s="126">
        <v>0</v>
      </c>
      <c r="G16" s="126">
        <v>0</v>
      </c>
      <c r="H16" s="126">
        <v>0</v>
      </c>
      <c r="I16" s="126">
        <v>0</v>
      </c>
      <c r="J16" s="126">
        <v>0</v>
      </c>
      <c r="K16" s="126">
        <v>0</v>
      </c>
      <c r="L16" s="126">
        <v>0</v>
      </c>
    </row>
    <row r="17" spans="1:12">
      <c r="A17" t="s">
        <v>331</v>
      </c>
      <c r="B17" t="s">
        <v>146</v>
      </c>
      <c r="C17" t="s">
        <v>318</v>
      </c>
      <c r="D17" t="s">
        <v>136</v>
      </c>
      <c r="E17" t="s">
        <v>305</v>
      </c>
      <c r="F17" s="126">
        <v>0.14699999999999999</v>
      </c>
      <c r="G17" s="126">
        <v>0.14399999999999999</v>
      </c>
      <c r="H17" s="126">
        <v>0.13100000000000001</v>
      </c>
      <c r="I17" s="126">
        <v>0.124</v>
      </c>
      <c r="J17" s="126">
        <v>0.11799999999999999</v>
      </c>
      <c r="K17" s="126">
        <v>0.112</v>
      </c>
      <c r="L17" s="126">
        <v>0.106</v>
      </c>
    </row>
    <row r="18" spans="1:12">
      <c r="A18" t="s">
        <v>331</v>
      </c>
      <c r="B18" t="s">
        <v>147</v>
      </c>
      <c r="C18" t="s">
        <v>319</v>
      </c>
      <c r="D18" t="s">
        <v>136</v>
      </c>
      <c r="E18" t="s">
        <v>305</v>
      </c>
      <c r="F18" s="126">
        <v>2.3170000000000002</v>
      </c>
      <c r="G18" s="126">
        <v>2.2669999999999999</v>
      </c>
      <c r="H18" s="126">
        <v>2.056</v>
      </c>
      <c r="I18" s="126">
        <v>1.9530000000000001</v>
      </c>
      <c r="J18" s="126">
        <v>1.8560000000000001</v>
      </c>
      <c r="K18" s="126">
        <v>1.7629999999999999</v>
      </c>
      <c r="L18" s="126">
        <v>1.675</v>
      </c>
    </row>
    <row r="19" spans="1:12">
      <c r="A19" t="s">
        <v>331</v>
      </c>
      <c r="B19" t="s">
        <v>149</v>
      </c>
      <c r="C19" t="s">
        <v>320</v>
      </c>
      <c r="D19" t="s">
        <v>136</v>
      </c>
      <c r="E19" t="s">
        <v>305</v>
      </c>
      <c r="F19" s="126">
        <v>0.57099999999999995</v>
      </c>
      <c r="G19" s="126">
        <v>0.55900000000000005</v>
      </c>
      <c r="H19" s="126">
        <v>0.50700000000000001</v>
      </c>
      <c r="I19" s="126">
        <v>0.48199999999999998</v>
      </c>
      <c r="J19" s="126">
        <v>0.45800000000000002</v>
      </c>
      <c r="K19" s="126">
        <v>0.435</v>
      </c>
      <c r="L19" s="126">
        <v>0.41299999999999998</v>
      </c>
    </row>
    <row r="20" spans="1:12">
      <c r="A20" t="s">
        <v>331</v>
      </c>
      <c r="B20" t="s">
        <v>148</v>
      </c>
      <c r="C20" t="s">
        <v>321</v>
      </c>
      <c r="D20" t="s">
        <v>136</v>
      </c>
      <c r="E20" t="s">
        <v>305</v>
      </c>
      <c r="F20" s="126">
        <v>2.1240000000000001</v>
      </c>
      <c r="G20" s="126">
        <v>2.0790000000000002</v>
      </c>
      <c r="H20" s="126">
        <v>1.885</v>
      </c>
      <c r="I20" s="126">
        <v>1.7909999999999999</v>
      </c>
      <c r="J20" s="126">
        <v>1.7010000000000001</v>
      </c>
      <c r="K20" s="126">
        <v>1.6160000000000001</v>
      </c>
      <c r="L20" s="126">
        <v>1.536</v>
      </c>
    </row>
    <row r="21" spans="1:12">
      <c r="A21" t="s">
        <v>331</v>
      </c>
      <c r="B21" t="s">
        <v>150</v>
      </c>
      <c r="C21" t="s">
        <v>322</v>
      </c>
      <c r="D21" t="s">
        <v>136</v>
      </c>
      <c r="E21" t="s">
        <v>305</v>
      </c>
      <c r="F21" s="126">
        <v>0</v>
      </c>
      <c r="G21" s="126">
        <v>0</v>
      </c>
      <c r="H21" s="126">
        <v>0</v>
      </c>
      <c r="I21" s="126">
        <v>0</v>
      </c>
      <c r="J21" s="126">
        <v>0</v>
      </c>
      <c r="K21" s="126">
        <v>0</v>
      </c>
      <c r="L21" s="126">
        <v>0</v>
      </c>
    </row>
    <row r="22" spans="1:12">
      <c r="A22" t="s">
        <v>331</v>
      </c>
      <c r="B22" t="s">
        <v>151</v>
      </c>
      <c r="C22" t="s">
        <v>323</v>
      </c>
      <c r="D22" t="s">
        <v>136</v>
      </c>
      <c r="E22" t="s">
        <v>305</v>
      </c>
      <c r="F22" s="126"/>
      <c r="G22" s="126"/>
      <c r="H22" s="126">
        <v>0</v>
      </c>
      <c r="I22" s="126">
        <v>0</v>
      </c>
      <c r="J22" s="126">
        <v>0</v>
      </c>
      <c r="K22" s="126">
        <v>0</v>
      </c>
      <c r="L22" s="126">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0.8869999999999999</v>
      </c>
      <c r="J48" s="135">
        <f xml:space="preserve"> F_Inputs!F7</f>
        <v>0.14799999999999999</v>
      </c>
      <c r="K48" s="135">
        <f xml:space="preserve"> F_Inputs!G7</f>
        <v>0.14399999999999999</v>
      </c>
      <c r="L48" s="135">
        <f xml:space="preserve"> F_Inputs!H7</f>
        <v>0.13200000000000001</v>
      </c>
      <c r="M48" s="135">
        <f xml:space="preserve"> F_Inputs!I7</f>
        <v>0.125</v>
      </c>
      <c r="N48" s="135">
        <f xml:space="preserve"> F_Inputs!J7</f>
        <v>0.11799999999999999</v>
      </c>
      <c r="O48" s="135">
        <f xml:space="preserve"> F_Inputs!K7</f>
        <v>0.113</v>
      </c>
      <c r="P48" s="135">
        <f xml:space="preserve"> F_Inputs!L7</f>
        <v>0.107</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13.959000000000001</v>
      </c>
      <c r="J49" s="135">
        <f xml:space="preserve"> F_Inputs!F8</f>
        <v>2.335</v>
      </c>
      <c r="K49" s="135">
        <f xml:space="preserve"> F_Inputs!G8</f>
        <v>2.2709999999999999</v>
      </c>
      <c r="L49" s="135">
        <f xml:space="preserve"> F_Inputs!H8</f>
        <v>2.0739999999999998</v>
      </c>
      <c r="M49" s="135">
        <f xml:space="preserve"> F_Inputs!I8</f>
        <v>1.962</v>
      </c>
      <c r="N49" s="135">
        <f xml:space="preserve"> F_Inputs!J8</f>
        <v>1.8640000000000001</v>
      </c>
      <c r="O49" s="135">
        <f xml:space="preserve"> F_Inputs!K8</f>
        <v>1.7709999999999999</v>
      </c>
      <c r="P49" s="135">
        <f xml:space="preserve"> F_Inputs!L8</f>
        <v>1.6819999999999999</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3.4430000000000001</v>
      </c>
      <c r="J50" s="135">
        <f xml:space="preserve"> F_Inputs!F9</f>
        <v>0.57599999999999996</v>
      </c>
      <c r="K50" s="135">
        <f xml:space="preserve"> F_Inputs!G9</f>
        <v>0.56000000000000005</v>
      </c>
      <c r="L50" s="135">
        <f xml:space="preserve"> F_Inputs!H9</f>
        <v>0.51100000000000001</v>
      </c>
      <c r="M50" s="135">
        <f xml:space="preserve"> F_Inputs!I9</f>
        <v>0.48399999999999999</v>
      </c>
      <c r="N50" s="135">
        <f xml:space="preserve"> F_Inputs!J9</f>
        <v>0.46</v>
      </c>
      <c r="O50" s="135">
        <f xml:space="preserve"> F_Inputs!K9</f>
        <v>0.437</v>
      </c>
      <c r="P50" s="135">
        <f xml:space="preserve"> F_Inputs!L9</f>
        <v>0.41499999999999998</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12.796999999999999</v>
      </c>
      <c r="J51" s="135">
        <f xml:space="preserve"> F_Inputs!F10</f>
        <v>2.14</v>
      </c>
      <c r="K51" s="135">
        <f xml:space="preserve"> F_Inputs!G10</f>
        <v>2.0830000000000002</v>
      </c>
      <c r="L51" s="135">
        <f xml:space="preserve"> F_Inputs!H10</f>
        <v>1.901</v>
      </c>
      <c r="M51" s="135">
        <f xml:space="preserve"> F_Inputs!I10</f>
        <v>1.7989999999999999</v>
      </c>
      <c r="N51" s="135">
        <f xml:space="preserve"> F_Inputs!J10</f>
        <v>1.7090000000000001</v>
      </c>
      <c r="O51" s="135">
        <f xml:space="preserve"> F_Inputs!K10</f>
        <v>1.623</v>
      </c>
      <c r="P51" s="135">
        <f xml:space="preserve"> F_Inputs!L10</f>
        <v>1.542</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1.3459999999999999</v>
      </c>
      <c r="J53" s="135">
        <f xml:space="preserve"> F_Inputs!F12</f>
        <v>0.33700000000000002</v>
      </c>
      <c r="K53" s="135">
        <f xml:space="preserve"> F_Inputs!G12</f>
        <v>0.34699999999999998</v>
      </c>
      <c r="L53" s="135">
        <f xml:space="preserve"> F_Inputs!H12</f>
        <v>0.33100000000000002</v>
      </c>
      <c r="M53" s="135">
        <f xml:space="preserve"> F_Inputs!I12</f>
        <v>0.33100000000000002</v>
      </c>
      <c r="N53" s="135">
        <f xml:space="preserve"> F_Inputs!J12</f>
        <v>0</v>
      </c>
      <c r="O53" s="135">
        <f xml:space="preserve"> F_Inputs!K12</f>
        <v>0</v>
      </c>
      <c r="P53" s="135">
        <f xml:space="preserve"> F_Inputs!L12</f>
        <v>0</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21.164000000000001</v>
      </c>
      <c r="J54" s="135">
        <f xml:space="preserve"> F_Inputs!F13</f>
        <v>5.2949999999999999</v>
      </c>
      <c r="K54" s="135">
        <f xml:space="preserve"> F_Inputs!G13</f>
        <v>5.4550000000000001</v>
      </c>
      <c r="L54" s="135">
        <f xml:space="preserve"> F_Inputs!H13</f>
        <v>5.2069999999999999</v>
      </c>
      <c r="M54" s="135">
        <f xml:space="preserve"> F_Inputs!I13</f>
        <v>5.2069999999999999</v>
      </c>
      <c r="N54" s="135">
        <f xml:space="preserve"> F_Inputs!J13</f>
        <v>0</v>
      </c>
      <c r="O54" s="135">
        <f xml:space="preserve"> F_Inputs!K13</f>
        <v>0</v>
      </c>
      <c r="P54" s="135">
        <f xml:space="preserve"> F_Inputs!L13</f>
        <v>0</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5.22</v>
      </c>
      <c r="J55" s="135">
        <f xml:space="preserve"> F_Inputs!F14</f>
        <v>1.306</v>
      </c>
      <c r="K55" s="135">
        <f xml:space="preserve"> F_Inputs!G14</f>
        <v>1.3460000000000001</v>
      </c>
      <c r="L55" s="135">
        <f xml:space="preserve"> F_Inputs!H14</f>
        <v>1.284</v>
      </c>
      <c r="M55" s="135">
        <f xml:space="preserve"> F_Inputs!I14</f>
        <v>1.284</v>
      </c>
      <c r="N55" s="135">
        <f xml:space="preserve"> F_Inputs!J14</f>
        <v>0</v>
      </c>
      <c r="O55" s="135">
        <f xml:space="preserve"> F_Inputs!K14</f>
        <v>0</v>
      </c>
      <c r="P55" s="135">
        <f xml:space="preserve"> F_Inputs!L14</f>
        <v>0</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19.411999999999999</v>
      </c>
      <c r="J56" s="135">
        <f xml:space="preserve"> F_Inputs!F15</f>
        <v>4.8570000000000002</v>
      </c>
      <c r="K56" s="135">
        <f xml:space="preserve"> F_Inputs!G15</f>
        <v>5.0030000000000001</v>
      </c>
      <c r="L56" s="135">
        <f xml:space="preserve"> F_Inputs!H15</f>
        <v>4.7759999999999998</v>
      </c>
      <c r="M56" s="135">
        <f xml:space="preserve"> F_Inputs!I15</f>
        <v>4.7759999999999998</v>
      </c>
      <c r="N56" s="135">
        <f xml:space="preserve"> F_Inputs!J15</f>
        <v>0</v>
      </c>
      <c r="O56" s="135">
        <f xml:space="preserve"> F_Inputs!K15</f>
        <v>0</v>
      </c>
      <c r="P56" s="135">
        <f xml:space="preserve"> F_Inputs!L15</f>
        <v>0</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0.88200000000000001</v>
      </c>
      <c r="J58" s="135">
        <f xml:space="preserve"> F_Inputs!F17</f>
        <v>0.14699999999999999</v>
      </c>
      <c r="K58" s="135">
        <f xml:space="preserve"> F_Inputs!G17</f>
        <v>0.14399999999999999</v>
      </c>
      <c r="L58" s="135">
        <f xml:space="preserve"> F_Inputs!H17</f>
        <v>0.13100000000000001</v>
      </c>
      <c r="M58" s="135">
        <f xml:space="preserve"> F_Inputs!I17</f>
        <v>0.124</v>
      </c>
      <c r="N58" s="135">
        <f xml:space="preserve"> F_Inputs!J17</f>
        <v>0.11799999999999999</v>
      </c>
      <c r="O58" s="135">
        <f xml:space="preserve"> F_Inputs!K17</f>
        <v>0.112</v>
      </c>
      <c r="P58" s="135">
        <f xml:space="preserve"> F_Inputs!L17</f>
        <v>0.106</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13.887</v>
      </c>
      <c r="J59" s="135">
        <f xml:space="preserve"> F_Inputs!F18</f>
        <v>2.3170000000000002</v>
      </c>
      <c r="K59" s="135">
        <f xml:space="preserve"> F_Inputs!G18</f>
        <v>2.2669999999999999</v>
      </c>
      <c r="L59" s="135">
        <f xml:space="preserve"> F_Inputs!H18</f>
        <v>2.056</v>
      </c>
      <c r="M59" s="135">
        <f xml:space="preserve"> F_Inputs!I18</f>
        <v>1.9530000000000001</v>
      </c>
      <c r="N59" s="135">
        <f xml:space="preserve"> F_Inputs!J18</f>
        <v>1.8560000000000001</v>
      </c>
      <c r="O59" s="135">
        <f xml:space="preserve"> F_Inputs!K18</f>
        <v>1.7629999999999999</v>
      </c>
      <c r="P59" s="135">
        <f xml:space="preserve"> F_Inputs!L18</f>
        <v>1.675</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3.4249999999999998</v>
      </c>
      <c r="J60" s="135">
        <f xml:space="preserve"> F_Inputs!F19</f>
        <v>0.57099999999999995</v>
      </c>
      <c r="K60" s="135">
        <f xml:space="preserve"> F_Inputs!G19</f>
        <v>0.55900000000000005</v>
      </c>
      <c r="L60" s="135">
        <f xml:space="preserve"> F_Inputs!H19</f>
        <v>0.50700000000000001</v>
      </c>
      <c r="M60" s="135">
        <f xml:space="preserve"> F_Inputs!I19</f>
        <v>0.48199999999999998</v>
      </c>
      <c r="N60" s="135">
        <f xml:space="preserve"> F_Inputs!J19</f>
        <v>0.45800000000000002</v>
      </c>
      <c r="O60" s="135">
        <f xml:space="preserve"> F_Inputs!K19</f>
        <v>0.435</v>
      </c>
      <c r="P60" s="135">
        <f xml:space="preserve"> F_Inputs!L19</f>
        <v>0.41299999999999998</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12.731999999999999</v>
      </c>
      <c r="J61" s="135">
        <f xml:space="preserve"> F_Inputs!F20</f>
        <v>2.1240000000000001</v>
      </c>
      <c r="K61" s="135">
        <f xml:space="preserve"> F_Inputs!G20</f>
        <v>2.0790000000000002</v>
      </c>
      <c r="L61" s="135">
        <f xml:space="preserve"> F_Inputs!H20</f>
        <v>1.885</v>
      </c>
      <c r="M61" s="135">
        <f xml:space="preserve"> F_Inputs!I20</f>
        <v>1.7909999999999999</v>
      </c>
      <c r="N61" s="135">
        <f xml:space="preserve"> F_Inputs!J20</f>
        <v>1.7010000000000001</v>
      </c>
      <c r="O61" s="135">
        <f xml:space="preserve"> F_Inputs!K20</f>
        <v>1.6160000000000001</v>
      </c>
      <c r="P61" s="135">
        <f xml:space="preserve"> F_Inputs!L20</f>
        <v>1.536</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0</v>
      </c>
      <c r="J63" s="135">
        <f xml:space="preserve"> F_Inputs!F22</f>
        <v>0</v>
      </c>
      <c r="K63" s="135">
        <f xml:space="preserve"> F_Inputs!G22</f>
        <v>0</v>
      </c>
      <c r="L63" s="135">
        <f xml:space="preserve"> F_Inputs!H22</f>
        <v>0</v>
      </c>
      <c r="M63" s="135">
        <f xml:space="preserve"> F_Inputs!I22</f>
        <v>0</v>
      </c>
      <c r="N63" s="135">
        <f xml:space="preserve"> F_Inputs!J22</f>
        <v>0</v>
      </c>
      <c r="O63" s="135">
        <f xml:space="preserve"> F_Inputs!K22</f>
        <v>0</v>
      </c>
      <c r="P63" s="135">
        <f xml:space="preserve"> F_Inputs!L22</f>
        <v>0</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xml:space="preserve"> S11 + 1</f>
        <v>11</v>
      </c>
      <c r="U11" s="42">
        <f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1" xml:space="preserve"> E$11</f>
        <v>Model column counter</v>
      </c>
      <c r="F14" s="41">
        <f t="shared" si="1"/>
        <v>0</v>
      </c>
      <c r="G14" s="41" t="str">
        <f t="shared" si="1"/>
        <v>counter</v>
      </c>
      <c r="H14" s="41">
        <f t="shared" si="1"/>
        <v>0</v>
      </c>
      <c r="I14" s="41">
        <f t="shared" si="1"/>
        <v>0</v>
      </c>
      <c r="J14" s="41">
        <f t="shared" si="1"/>
        <v>1</v>
      </c>
      <c r="K14" s="41">
        <f t="shared" si="1"/>
        <v>2</v>
      </c>
      <c r="L14" s="41">
        <f t="shared" si="1"/>
        <v>3</v>
      </c>
      <c r="M14" s="41">
        <f t="shared" si="1"/>
        <v>4</v>
      </c>
      <c r="N14" s="41">
        <f t="shared" si="1"/>
        <v>5</v>
      </c>
      <c r="O14" s="41">
        <f t="shared" si="1"/>
        <v>6</v>
      </c>
      <c r="P14" s="41">
        <f t="shared" si="1"/>
        <v>7</v>
      </c>
      <c r="Q14" s="41">
        <f t="shared" si="1"/>
        <v>8</v>
      </c>
      <c r="R14" s="41">
        <f t="shared" si="1"/>
        <v>9</v>
      </c>
      <c r="S14" s="41">
        <f t="shared" si="1"/>
        <v>10</v>
      </c>
      <c r="T14" s="41">
        <f t="shared" si="1"/>
        <v>11</v>
      </c>
      <c r="U14" s="41">
        <f t="shared" si="1"/>
        <v>12</v>
      </c>
    </row>
    <row r="15" spans="1:78">
      <c r="E15" s="45" t="s">
        <v>192</v>
      </c>
      <c r="G15" s="7" t="s">
        <v>193</v>
      </c>
      <c r="H15" s="7">
        <f xml:space="preserve"> SUM(J15:BZ15)</f>
        <v>1</v>
      </c>
      <c r="J15" s="7">
        <f t="shared" ref="J15:S15" si="2" xml:space="preserve"> IF( J14 = 1, 1, 0)</f>
        <v>1</v>
      </c>
      <c r="K15" s="7">
        <f t="shared" si="2"/>
        <v>0</v>
      </c>
      <c r="L15" s="7">
        <f t="shared" si="2"/>
        <v>0</v>
      </c>
      <c r="M15" s="7">
        <f t="shared" si="2"/>
        <v>0</v>
      </c>
      <c r="N15" s="7">
        <f t="shared" si="2"/>
        <v>0</v>
      </c>
      <c r="O15" s="7">
        <f t="shared" si="2"/>
        <v>0</v>
      </c>
      <c r="P15" s="7">
        <f t="shared" si="2"/>
        <v>0</v>
      </c>
      <c r="Q15" s="7">
        <f t="shared" si="2"/>
        <v>0</v>
      </c>
      <c r="R15" s="7">
        <f t="shared" si="2"/>
        <v>0</v>
      </c>
      <c r="S15" s="7">
        <f t="shared" si="2"/>
        <v>0</v>
      </c>
      <c r="T15" s="7">
        <f xml:space="preserve"> IF( T14 = 1, 1, 0)</f>
        <v>0</v>
      </c>
      <c r="U15" s="7">
        <f xml:space="preserve"> IF( U14 = 1, 1, 0)</f>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3" xml:space="preserve"> E$15</f>
        <v>First model column flag</v>
      </c>
      <c r="F21" s="7">
        <f t="shared" si="3"/>
        <v>0</v>
      </c>
      <c r="G21" s="7" t="str">
        <f t="shared" si="3"/>
        <v>flag</v>
      </c>
      <c r="H21" s="7">
        <f t="shared" si="3"/>
        <v>1</v>
      </c>
      <c r="I21" s="7">
        <f t="shared" si="3"/>
        <v>0</v>
      </c>
      <c r="J21" s="7">
        <f t="shared" si="3"/>
        <v>1</v>
      </c>
      <c r="K21" s="7">
        <f t="shared" si="3"/>
        <v>0</v>
      </c>
      <c r="L21" s="7">
        <f t="shared" si="3"/>
        <v>0</v>
      </c>
      <c r="M21" s="7">
        <f t="shared" si="3"/>
        <v>0</v>
      </c>
      <c r="N21" s="7">
        <f t="shared" si="3"/>
        <v>0</v>
      </c>
      <c r="O21" s="7">
        <f t="shared" si="3"/>
        <v>0</v>
      </c>
      <c r="P21" s="7">
        <f t="shared" si="3"/>
        <v>0</v>
      </c>
      <c r="Q21" s="7">
        <f t="shared" si="3"/>
        <v>0</v>
      </c>
      <c r="R21" s="7">
        <f t="shared" si="3"/>
        <v>0</v>
      </c>
      <c r="S21" s="7">
        <f t="shared" si="3"/>
        <v>0</v>
      </c>
      <c r="T21" s="7">
        <f t="shared" si="3"/>
        <v>0</v>
      </c>
      <c r="U21" s="7">
        <f t="shared" si="3"/>
        <v>0</v>
      </c>
    </row>
    <row r="22" spans="1:78" s="20" customFormat="1">
      <c r="A22" s="53"/>
      <c r="B22" s="50"/>
      <c r="C22" s="84"/>
      <c r="D22" s="47"/>
      <c r="E22" s="45" t="s">
        <v>196</v>
      </c>
      <c r="G22" s="20" t="s">
        <v>158</v>
      </c>
      <c r="J22" s="20">
        <f t="shared" ref="J22:S22" si="4" xml:space="preserve"> IF( J21 = 1, $F20, I23 + 1)</f>
        <v>43191</v>
      </c>
      <c r="K22" s="20">
        <f t="shared" si="4"/>
        <v>43556</v>
      </c>
      <c r="L22" s="20">
        <f t="shared" si="4"/>
        <v>43922</v>
      </c>
      <c r="M22" s="20">
        <f t="shared" si="4"/>
        <v>44287</v>
      </c>
      <c r="N22" s="20">
        <f t="shared" si="4"/>
        <v>44652</v>
      </c>
      <c r="O22" s="20">
        <f t="shared" si="4"/>
        <v>45017</v>
      </c>
      <c r="P22" s="20">
        <f t="shared" si="4"/>
        <v>45383</v>
      </c>
      <c r="Q22" s="20">
        <f t="shared" si="4"/>
        <v>45748</v>
      </c>
      <c r="R22" s="20">
        <f t="shared" si="4"/>
        <v>46113</v>
      </c>
      <c r="S22" s="20">
        <f t="shared" si="4"/>
        <v>46478</v>
      </c>
      <c r="T22" s="20">
        <f xml:space="preserve"> IF( T21 = 1, $F20, S23 + 1)</f>
        <v>46844</v>
      </c>
      <c r="U22" s="20">
        <f xml:space="preserve"> IF( U21 = 1, $F20, T23 + 1)</f>
        <v>47209</v>
      </c>
    </row>
    <row r="23" spans="1:78" s="39" customFormat="1">
      <c r="A23" s="53"/>
      <c r="B23" s="50"/>
      <c r="C23" s="84"/>
      <c r="D23" s="47"/>
      <c r="E23" s="75" t="s">
        <v>197</v>
      </c>
      <c r="F23" s="35"/>
      <c r="G23" s="39" t="s">
        <v>158</v>
      </c>
      <c r="I23" s="40"/>
      <c r="J23" s="39">
        <f t="shared" ref="J23:S23" si="5" xml:space="preserve"> DATE(YEAR(J22), MONTH(J22) + 12, DAY(1) - 1)</f>
        <v>43555</v>
      </c>
      <c r="K23" s="39">
        <f t="shared" si="5"/>
        <v>43921</v>
      </c>
      <c r="L23" s="39">
        <f t="shared" si="5"/>
        <v>44286</v>
      </c>
      <c r="M23" s="39">
        <f t="shared" si="5"/>
        <v>44651</v>
      </c>
      <c r="N23" s="39">
        <f t="shared" si="5"/>
        <v>45016</v>
      </c>
      <c r="O23" s="39">
        <f t="shared" si="5"/>
        <v>45382</v>
      </c>
      <c r="P23" s="39">
        <f t="shared" si="5"/>
        <v>45747</v>
      </c>
      <c r="Q23" s="39">
        <f t="shared" si="5"/>
        <v>46112</v>
      </c>
      <c r="R23" s="39">
        <f t="shared" si="5"/>
        <v>46477</v>
      </c>
      <c r="S23" s="39">
        <f t="shared" si="5"/>
        <v>46843</v>
      </c>
      <c r="T23" s="39">
        <f xml:space="preserve"> DATE(YEAR(T22), MONTH(T22) + 12, DAY(1) - 1)</f>
        <v>47208</v>
      </c>
      <c r="U23" s="39">
        <f xml:space="preserve"> DATE(YEAR(U22), MONTH(U22) + 12, DAY(1) - 1)</f>
        <v>47573</v>
      </c>
    </row>
    <row r="24" spans="1:78" s="20" customFormat="1">
      <c r="A24" s="53"/>
      <c r="B24" s="50"/>
      <c r="C24" s="84"/>
      <c r="D24" s="47"/>
      <c r="E24" s="45"/>
    </row>
    <row r="25" spans="1:78" s="20" customFormat="1">
      <c r="A25" s="53"/>
      <c r="B25" s="50"/>
      <c r="C25" s="84"/>
      <c r="D25" s="47"/>
      <c r="E25" s="45" t="str">
        <f t="shared" ref="E25:U25" si="6" xml:space="preserve"> E$23</f>
        <v>Model Period END</v>
      </c>
      <c r="F25" s="20">
        <f t="shared" si="6"/>
        <v>0</v>
      </c>
      <c r="G25" s="20" t="str">
        <f t="shared" si="6"/>
        <v>date</v>
      </c>
      <c r="H25" s="20">
        <f t="shared" si="6"/>
        <v>0</v>
      </c>
      <c r="I25" s="20">
        <f t="shared" si="6"/>
        <v>0</v>
      </c>
      <c r="J25" s="20">
        <f t="shared" si="6"/>
        <v>43555</v>
      </c>
      <c r="K25" s="20">
        <f t="shared" si="6"/>
        <v>43921</v>
      </c>
      <c r="L25" s="20">
        <f t="shared" si="6"/>
        <v>44286</v>
      </c>
      <c r="M25" s="20">
        <f t="shared" si="6"/>
        <v>44651</v>
      </c>
      <c r="N25" s="20">
        <f t="shared" si="6"/>
        <v>45016</v>
      </c>
      <c r="O25" s="20">
        <f t="shared" si="6"/>
        <v>45382</v>
      </c>
      <c r="P25" s="20">
        <f t="shared" si="6"/>
        <v>45747</v>
      </c>
      <c r="Q25" s="20">
        <f t="shared" si="6"/>
        <v>46112</v>
      </c>
      <c r="R25" s="20">
        <f t="shared" si="6"/>
        <v>46477</v>
      </c>
      <c r="S25" s="20">
        <f t="shared" si="6"/>
        <v>46843</v>
      </c>
      <c r="T25" s="20">
        <f t="shared" si="6"/>
        <v>47208</v>
      </c>
      <c r="U25" s="20">
        <f t="shared" si="6"/>
        <v>47573</v>
      </c>
    </row>
    <row r="26" spans="1:78" s="20" customFormat="1">
      <c r="A26" s="53"/>
      <c r="B26" s="50"/>
      <c r="C26" s="84"/>
      <c r="D26" s="47" t="s">
        <v>198</v>
      </c>
      <c r="E26" s="45" t="str">
        <f t="shared" ref="E26:U26" si="7" xml:space="preserve"> E$22</f>
        <v>Model Period BEG</v>
      </c>
      <c r="F26" s="20">
        <f t="shared" si="7"/>
        <v>0</v>
      </c>
      <c r="G26" s="20" t="str">
        <f t="shared" si="7"/>
        <v>date</v>
      </c>
      <c r="H26" s="20">
        <f t="shared" si="7"/>
        <v>0</v>
      </c>
      <c r="I26" s="20">
        <f t="shared" si="7"/>
        <v>0</v>
      </c>
      <c r="J26" s="20">
        <f t="shared" si="7"/>
        <v>43191</v>
      </c>
      <c r="K26" s="20">
        <f t="shared" si="7"/>
        <v>43556</v>
      </c>
      <c r="L26" s="20">
        <f t="shared" si="7"/>
        <v>43922</v>
      </c>
      <c r="M26" s="20">
        <f t="shared" si="7"/>
        <v>44287</v>
      </c>
      <c r="N26" s="20">
        <f t="shared" si="7"/>
        <v>44652</v>
      </c>
      <c r="O26" s="20">
        <f t="shared" si="7"/>
        <v>45017</v>
      </c>
      <c r="P26" s="20">
        <f t="shared" si="7"/>
        <v>45383</v>
      </c>
      <c r="Q26" s="20">
        <f t="shared" si="7"/>
        <v>45748</v>
      </c>
      <c r="R26" s="20">
        <f t="shared" si="7"/>
        <v>46113</v>
      </c>
      <c r="S26" s="20">
        <f t="shared" si="7"/>
        <v>46478</v>
      </c>
      <c r="T26" s="20">
        <f t="shared" si="7"/>
        <v>46844</v>
      </c>
      <c r="U26" s="20">
        <f t="shared" si="7"/>
        <v>47209</v>
      </c>
    </row>
    <row r="27" spans="1:78" s="38" customFormat="1">
      <c r="A27" s="64"/>
      <c r="B27" s="65"/>
      <c r="C27" s="100"/>
      <c r="D27" s="66"/>
      <c r="E27" s="45" t="s">
        <v>199</v>
      </c>
      <c r="G27" s="38" t="s">
        <v>200</v>
      </c>
      <c r="H27" s="22">
        <f xml:space="preserve"> SUM(J27:BZ27)</f>
        <v>4383</v>
      </c>
      <c r="J27" s="22">
        <f t="shared" ref="J27:S27" si="8" xml:space="preserve"> J25 - J26 + 1</f>
        <v>365</v>
      </c>
      <c r="K27" s="22">
        <f t="shared" si="8"/>
        <v>366</v>
      </c>
      <c r="L27" s="22">
        <f t="shared" si="8"/>
        <v>365</v>
      </c>
      <c r="M27" s="22">
        <f t="shared" si="8"/>
        <v>365</v>
      </c>
      <c r="N27" s="22">
        <f t="shared" si="8"/>
        <v>365</v>
      </c>
      <c r="O27" s="22">
        <f t="shared" si="8"/>
        <v>366</v>
      </c>
      <c r="P27" s="22">
        <f t="shared" si="8"/>
        <v>365</v>
      </c>
      <c r="Q27" s="22">
        <f t="shared" si="8"/>
        <v>365</v>
      </c>
      <c r="R27" s="22">
        <f t="shared" si="8"/>
        <v>365</v>
      </c>
      <c r="S27" s="22">
        <f t="shared" si="8"/>
        <v>366</v>
      </c>
      <c r="T27" s="22">
        <f xml:space="preserve"> T25 - T26 + 1</f>
        <v>365</v>
      </c>
      <c r="U27" s="22">
        <f xml:space="preserve"> U25 - U26 + 1</f>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9" xml:space="preserve"> E$23</f>
        <v>Model Period END</v>
      </c>
      <c r="F33" s="67">
        <f t="shared" si="9"/>
        <v>0</v>
      </c>
      <c r="G33" s="67" t="str">
        <f t="shared" si="9"/>
        <v>date</v>
      </c>
      <c r="H33" s="67">
        <f t="shared" si="9"/>
        <v>0</v>
      </c>
      <c r="I33" s="67">
        <f t="shared" si="9"/>
        <v>0</v>
      </c>
      <c r="J33" s="67">
        <f t="shared" si="9"/>
        <v>43555</v>
      </c>
      <c r="K33" s="67">
        <f t="shared" si="9"/>
        <v>43921</v>
      </c>
      <c r="L33" s="67">
        <f t="shared" si="9"/>
        <v>44286</v>
      </c>
      <c r="M33" s="67">
        <f t="shared" si="9"/>
        <v>44651</v>
      </c>
      <c r="N33" s="67">
        <f t="shared" si="9"/>
        <v>45016</v>
      </c>
      <c r="O33" s="67">
        <f t="shared" si="9"/>
        <v>45382</v>
      </c>
      <c r="P33" s="67">
        <f t="shared" si="9"/>
        <v>45747</v>
      </c>
      <c r="Q33" s="67">
        <f t="shared" si="9"/>
        <v>46112</v>
      </c>
      <c r="R33" s="67">
        <f t="shared" si="9"/>
        <v>46477</v>
      </c>
      <c r="S33" s="67">
        <f t="shared" si="9"/>
        <v>46843</v>
      </c>
      <c r="T33" s="67">
        <f t="shared" si="9"/>
        <v>47208</v>
      </c>
      <c r="U33" s="67">
        <f t="shared" si="9"/>
        <v>47573</v>
      </c>
    </row>
    <row r="34" spans="1:21">
      <c r="E34" s="45" t="s">
        <v>202</v>
      </c>
      <c r="G34" s="7" t="s">
        <v>193</v>
      </c>
      <c r="H34" s="7">
        <f xml:space="preserve"> SUM(J34:BZ34)</f>
        <v>1</v>
      </c>
      <c r="J34" s="7">
        <f t="shared" ref="J34:S34" si="10" xml:space="preserve"> IF(J33 = $F32, 1, 0)</f>
        <v>0</v>
      </c>
      <c r="K34" s="7">
        <f t="shared" si="10"/>
        <v>1</v>
      </c>
      <c r="L34" s="7">
        <f t="shared" si="10"/>
        <v>0</v>
      </c>
      <c r="M34" s="7">
        <f t="shared" si="10"/>
        <v>0</v>
      </c>
      <c r="N34" s="7">
        <f t="shared" si="10"/>
        <v>0</v>
      </c>
      <c r="O34" s="7">
        <f t="shared" si="10"/>
        <v>0</v>
      </c>
      <c r="P34" s="7">
        <f t="shared" si="10"/>
        <v>0</v>
      </c>
      <c r="Q34" s="7">
        <f t="shared" si="10"/>
        <v>0</v>
      </c>
      <c r="R34" s="7">
        <f t="shared" si="10"/>
        <v>0</v>
      </c>
      <c r="S34" s="7">
        <f t="shared" si="10"/>
        <v>0</v>
      </c>
      <c r="T34" s="7">
        <f xml:space="preserve"> IF(T33 = $F32, 1, 0)</f>
        <v>0</v>
      </c>
      <c r="U34" s="7">
        <f xml:space="preserve"> IF(U33 = $F32, 1, 0)</f>
        <v>0</v>
      </c>
    </row>
    <row r="35" spans="1:21">
      <c r="E35" s="45" t="s">
        <v>203</v>
      </c>
      <c r="G35" s="7" t="s">
        <v>193</v>
      </c>
      <c r="H35" s="7">
        <f xml:space="preserve"> SUM(J35:BZ35)</f>
        <v>2</v>
      </c>
      <c r="J35" s="7">
        <f xml:space="preserve"> IF($F32 &gt;= J33, 1, 0)</f>
        <v>1</v>
      </c>
      <c r="K35" s="7">
        <f t="shared" ref="K35:S35" si="11" xml:space="preserve"> IF($F32 &gt;= K33, 1, 0)</f>
        <v>1</v>
      </c>
      <c r="L35" s="7">
        <f t="shared" si="11"/>
        <v>0</v>
      </c>
      <c r="M35" s="7">
        <f t="shared" si="11"/>
        <v>0</v>
      </c>
      <c r="N35" s="7">
        <f t="shared" si="11"/>
        <v>0</v>
      </c>
      <c r="O35" s="7">
        <f t="shared" si="11"/>
        <v>0</v>
      </c>
      <c r="P35" s="7">
        <f t="shared" si="11"/>
        <v>0</v>
      </c>
      <c r="Q35" s="7">
        <f t="shared" si="11"/>
        <v>0</v>
      </c>
      <c r="R35" s="7">
        <f t="shared" si="11"/>
        <v>0</v>
      </c>
      <c r="S35" s="7">
        <f t="shared" si="11"/>
        <v>0</v>
      </c>
      <c r="T35" s="7">
        <f xml:space="preserve"> IF($F32 &gt;= T33, 1, 0)</f>
        <v>0</v>
      </c>
      <c r="U35" s="7">
        <f xml:space="preserve"> IF($F32 &gt;= U33, 1, 0)</f>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12" xml:space="preserve"> E$23</f>
        <v>Model Period END</v>
      </c>
      <c r="F39" s="67">
        <f t="shared" si="12"/>
        <v>0</v>
      </c>
      <c r="G39" s="67" t="str">
        <f t="shared" si="12"/>
        <v>date</v>
      </c>
      <c r="H39" s="67">
        <f t="shared" si="12"/>
        <v>0</v>
      </c>
      <c r="I39" s="67">
        <f t="shared" si="12"/>
        <v>0</v>
      </c>
      <c r="J39" s="67">
        <f t="shared" si="12"/>
        <v>43555</v>
      </c>
      <c r="K39" s="67">
        <f t="shared" si="12"/>
        <v>43921</v>
      </c>
      <c r="L39" s="67">
        <f t="shared" si="12"/>
        <v>44286</v>
      </c>
      <c r="M39" s="67">
        <f t="shared" si="12"/>
        <v>44651</v>
      </c>
      <c r="N39" s="67">
        <f t="shared" si="12"/>
        <v>45016</v>
      </c>
      <c r="O39" s="67">
        <f t="shared" si="12"/>
        <v>45382</v>
      </c>
      <c r="P39" s="67">
        <f t="shared" si="12"/>
        <v>45747</v>
      </c>
      <c r="Q39" s="67">
        <f t="shared" si="12"/>
        <v>46112</v>
      </c>
      <c r="R39" s="67">
        <f t="shared" si="12"/>
        <v>46477</v>
      </c>
      <c r="S39" s="67">
        <f t="shared" si="12"/>
        <v>46843</v>
      </c>
      <c r="T39" s="67">
        <f t="shared" si="12"/>
        <v>47208</v>
      </c>
      <c r="U39" s="67">
        <f t="shared" si="12"/>
        <v>47573</v>
      </c>
    </row>
    <row r="40" spans="1:21" s="2" customFormat="1">
      <c r="A40" s="46"/>
      <c r="B40" s="51"/>
      <c r="C40" s="85"/>
      <c r="D40" s="48"/>
      <c r="E40" s="76" t="s">
        <v>206</v>
      </c>
      <c r="G40" s="2" t="s">
        <v>193</v>
      </c>
      <c r="H40" s="2">
        <f xml:space="preserve"> SUM(J40:BZ40)</f>
        <v>1</v>
      </c>
      <c r="J40" s="2">
        <f t="shared" ref="J40:S40" si="13" xml:space="preserve"> IF(J39 = $F38, 1, 0)</f>
        <v>0</v>
      </c>
      <c r="K40" s="2">
        <f t="shared" si="13"/>
        <v>1</v>
      </c>
      <c r="L40" s="2">
        <f t="shared" si="13"/>
        <v>0</v>
      </c>
      <c r="M40" s="2">
        <f t="shared" si="13"/>
        <v>0</v>
      </c>
      <c r="N40" s="2">
        <f t="shared" si="13"/>
        <v>0</v>
      </c>
      <c r="O40" s="2">
        <f t="shared" si="13"/>
        <v>0</v>
      </c>
      <c r="P40" s="2">
        <f t="shared" si="13"/>
        <v>0</v>
      </c>
      <c r="Q40" s="2">
        <f t="shared" si="13"/>
        <v>0</v>
      </c>
      <c r="R40" s="2">
        <f t="shared" si="13"/>
        <v>0</v>
      </c>
      <c r="S40" s="2">
        <f t="shared" si="13"/>
        <v>0</v>
      </c>
      <c r="T40" s="2">
        <f xml:space="preserve"> IF(T39 = $F38, 1, 0)</f>
        <v>0</v>
      </c>
      <c r="U40" s="2">
        <f xml:space="preserve"> IF(U39 = $F38, 1, 0)</f>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14" xml:space="preserve"> E$34</f>
        <v>Last Pre Forecast Flag</v>
      </c>
      <c r="F45" s="7">
        <f t="shared" si="14"/>
        <v>0</v>
      </c>
      <c r="G45" s="7" t="str">
        <f t="shared" si="14"/>
        <v>flag</v>
      </c>
      <c r="H45" s="7">
        <f t="shared" si="14"/>
        <v>1</v>
      </c>
      <c r="I45" s="7">
        <f t="shared" si="14"/>
        <v>0</v>
      </c>
      <c r="J45" s="7">
        <f t="shared" si="14"/>
        <v>0</v>
      </c>
      <c r="K45" s="7">
        <f t="shared" si="14"/>
        <v>1</v>
      </c>
      <c r="L45" s="7">
        <f t="shared" si="14"/>
        <v>0</v>
      </c>
      <c r="M45" s="7">
        <f t="shared" si="14"/>
        <v>0</v>
      </c>
      <c r="N45" s="7">
        <f t="shared" si="14"/>
        <v>0</v>
      </c>
      <c r="O45" s="7">
        <f t="shared" si="14"/>
        <v>0</v>
      </c>
      <c r="P45" s="7">
        <f t="shared" si="14"/>
        <v>0</v>
      </c>
      <c r="Q45" s="7">
        <f t="shared" si="14"/>
        <v>0</v>
      </c>
      <c r="R45" s="7">
        <f t="shared" si="14"/>
        <v>0</v>
      </c>
      <c r="S45" s="7">
        <f t="shared" si="14"/>
        <v>0</v>
      </c>
      <c r="T45" s="7">
        <f t="shared" si="14"/>
        <v>0</v>
      </c>
      <c r="U45" s="7">
        <f t="shared" si="14"/>
        <v>0</v>
      </c>
    </row>
    <row r="46" spans="1:21">
      <c r="E46" s="45" t="s">
        <v>208</v>
      </c>
      <c r="G46" s="7" t="s">
        <v>193</v>
      </c>
      <c r="H46" s="7">
        <f xml:space="preserve"> SUM(J46:BZ46)</f>
        <v>1</v>
      </c>
      <c r="J46" s="7">
        <f t="shared" ref="J46:S46" si="15" xml:space="preserve"> I45</f>
        <v>0</v>
      </c>
      <c r="K46" s="7">
        <f t="shared" si="15"/>
        <v>0</v>
      </c>
      <c r="L46" s="7">
        <f t="shared" si="15"/>
        <v>1</v>
      </c>
      <c r="M46" s="7">
        <f t="shared" si="15"/>
        <v>0</v>
      </c>
      <c r="N46" s="7">
        <f t="shared" si="15"/>
        <v>0</v>
      </c>
      <c r="O46" s="7">
        <f t="shared" si="15"/>
        <v>0</v>
      </c>
      <c r="P46" s="7">
        <f t="shared" si="15"/>
        <v>0</v>
      </c>
      <c r="Q46" s="7">
        <f t="shared" si="15"/>
        <v>0</v>
      </c>
      <c r="R46" s="7">
        <f t="shared" si="15"/>
        <v>0</v>
      </c>
      <c r="S46" s="7">
        <f t="shared" si="15"/>
        <v>0</v>
      </c>
      <c r="T46" s="7">
        <f xml:space="preserve"> S45</f>
        <v>0</v>
      </c>
      <c r="U46" s="7">
        <f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16" xml:space="preserve"> E$23</f>
        <v>Model Period END</v>
      </c>
      <c r="F49" s="67">
        <f t="shared" si="16"/>
        <v>0</v>
      </c>
      <c r="G49" s="67" t="str">
        <f t="shared" si="16"/>
        <v>date</v>
      </c>
      <c r="H49" s="67">
        <f t="shared" si="16"/>
        <v>0</v>
      </c>
      <c r="I49" s="68">
        <f t="shared" si="16"/>
        <v>0</v>
      </c>
      <c r="J49" s="67">
        <f t="shared" si="16"/>
        <v>43555</v>
      </c>
      <c r="K49" s="67">
        <f t="shared" si="16"/>
        <v>43921</v>
      </c>
      <c r="L49" s="67">
        <f t="shared" si="16"/>
        <v>44286</v>
      </c>
      <c r="M49" s="67">
        <f t="shared" si="16"/>
        <v>44651</v>
      </c>
      <c r="N49" s="67">
        <f t="shared" si="16"/>
        <v>45016</v>
      </c>
      <c r="O49" s="67">
        <f t="shared" si="16"/>
        <v>45382</v>
      </c>
      <c r="P49" s="67">
        <f t="shared" si="16"/>
        <v>45747</v>
      </c>
      <c r="Q49" s="67">
        <f t="shared" si="16"/>
        <v>46112</v>
      </c>
      <c r="R49" s="67">
        <f t="shared" si="16"/>
        <v>46477</v>
      </c>
      <c r="S49" s="67">
        <f t="shared" si="16"/>
        <v>46843</v>
      </c>
      <c r="T49" s="67">
        <f t="shared" si="16"/>
        <v>47208</v>
      </c>
      <c r="U49" s="67">
        <f t="shared" si="16"/>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17" xml:space="preserve"> IF(AND($F48 &gt; I49, $F48 &lt;= J49), 1, 0)</f>
        <v>0</v>
      </c>
      <c r="K50" s="7">
        <f t="shared" si="17"/>
        <v>0</v>
      </c>
      <c r="L50" s="7">
        <f t="shared" si="17"/>
        <v>0</v>
      </c>
      <c r="M50" s="7">
        <f t="shared" si="17"/>
        <v>0</v>
      </c>
      <c r="N50" s="7">
        <f t="shared" si="17"/>
        <v>0</v>
      </c>
      <c r="O50" s="7">
        <f t="shared" si="17"/>
        <v>0</v>
      </c>
      <c r="P50" s="7">
        <f t="shared" si="17"/>
        <v>1</v>
      </c>
      <c r="Q50" s="7">
        <f t="shared" si="17"/>
        <v>0</v>
      </c>
      <c r="R50" s="7">
        <f t="shared" si="17"/>
        <v>0</v>
      </c>
      <c r="S50" s="7">
        <f t="shared" si="17"/>
        <v>0</v>
      </c>
      <c r="T50" s="7">
        <f xml:space="preserve"> IF(AND($F48 &gt; S49, $F48 &lt;= T49), 1, 0)</f>
        <v>0</v>
      </c>
      <c r="U50" s="7">
        <f xml:space="preserve"> IF(AND($F48 &gt; T49, $F48 &lt;= U49), 1, 0)</f>
        <v>0</v>
      </c>
    </row>
    <row r="51" spans="1:78"/>
    <row r="52" spans="1:78">
      <c r="E52" s="45" t="str">
        <f t="shared" ref="E52:U52" si="18" xml:space="preserve"> E$46</f>
        <v>1st Forecast Period Flag</v>
      </c>
      <c r="F52" s="7">
        <f t="shared" si="18"/>
        <v>0</v>
      </c>
      <c r="G52" s="7" t="str">
        <f t="shared" si="18"/>
        <v>flag</v>
      </c>
      <c r="H52" s="7">
        <f t="shared" si="18"/>
        <v>1</v>
      </c>
      <c r="I52" s="7">
        <f t="shared" si="18"/>
        <v>0</v>
      </c>
      <c r="J52" s="7">
        <f t="shared" si="18"/>
        <v>0</v>
      </c>
      <c r="K52" s="7">
        <f t="shared" si="18"/>
        <v>0</v>
      </c>
      <c r="L52" s="7">
        <f t="shared" si="18"/>
        <v>1</v>
      </c>
      <c r="M52" s="7">
        <f t="shared" si="18"/>
        <v>0</v>
      </c>
      <c r="N52" s="7">
        <f t="shared" si="18"/>
        <v>0</v>
      </c>
      <c r="O52" s="7">
        <f t="shared" si="18"/>
        <v>0</v>
      </c>
      <c r="P52" s="7">
        <f t="shared" si="18"/>
        <v>0</v>
      </c>
      <c r="Q52" s="7">
        <f t="shared" si="18"/>
        <v>0</v>
      </c>
      <c r="R52" s="7">
        <f t="shared" si="18"/>
        <v>0</v>
      </c>
      <c r="S52" s="7">
        <f t="shared" si="18"/>
        <v>0</v>
      </c>
      <c r="T52" s="7">
        <f t="shared" si="18"/>
        <v>0</v>
      </c>
      <c r="U52" s="7">
        <f t="shared" si="18"/>
        <v>0</v>
      </c>
    </row>
    <row r="53" spans="1:78">
      <c r="E53" s="45" t="str">
        <f t="shared" ref="E53:U53" si="19" xml:space="preserve"> E$50</f>
        <v>Last Forecast Period Flag</v>
      </c>
      <c r="F53" s="7">
        <f t="shared" si="19"/>
        <v>0</v>
      </c>
      <c r="G53" s="7" t="str">
        <f t="shared" si="19"/>
        <v>flag</v>
      </c>
      <c r="H53" s="7">
        <f t="shared" si="19"/>
        <v>1</v>
      </c>
      <c r="I53" s="14">
        <f t="shared" si="19"/>
        <v>0</v>
      </c>
      <c r="J53" s="7">
        <f t="shared" si="19"/>
        <v>0</v>
      </c>
      <c r="K53" s="7">
        <f t="shared" si="19"/>
        <v>0</v>
      </c>
      <c r="L53" s="7">
        <f t="shared" si="19"/>
        <v>0</v>
      </c>
      <c r="M53" s="7">
        <f t="shared" si="19"/>
        <v>0</v>
      </c>
      <c r="N53" s="7">
        <f t="shared" si="19"/>
        <v>0</v>
      </c>
      <c r="O53" s="7">
        <f t="shared" si="19"/>
        <v>0</v>
      </c>
      <c r="P53" s="7">
        <f t="shared" si="19"/>
        <v>1</v>
      </c>
      <c r="Q53" s="7">
        <f t="shared" si="19"/>
        <v>0</v>
      </c>
      <c r="R53" s="7">
        <f t="shared" si="19"/>
        <v>0</v>
      </c>
      <c r="S53" s="7">
        <f t="shared" si="19"/>
        <v>0</v>
      </c>
      <c r="T53" s="7">
        <f t="shared" si="19"/>
        <v>0</v>
      </c>
      <c r="U53" s="7">
        <f t="shared" si="19"/>
        <v>0</v>
      </c>
    </row>
    <row r="54" spans="1:78" s="35" customFormat="1">
      <c r="A54" s="46"/>
      <c r="B54" s="51"/>
      <c r="C54" s="85"/>
      <c r="D54" s="48"/>
      <c r="E54" s="75" t="s">
        <v>210</v>
      </c>
      <c r="G54" s="35" t="s">
        <v>193</v>
      </c>
      <c r="H54" s="35">
        <f xml:space="preserve"> SUM(J54:BZ54)</f>
        <v>5</v>
      </c>
      <c r="I54" s="36"/>
      <c r="J54" s="35">
        <f t="shared" ref="J54:S54" si="20" xml:space="preserve"> J52 - I53 + I54</f>
        <v>0</v>
      </c>
      <c r="K54" s="35">
        <f t="shared" si="20"/>
        <v>0</v>
      </c>
      <c r="L54" s="35">
        <f t="shared" si="20"/>
        <v>1</v>
      </c>
      <c r="M54" s="35">
        <f t="shared" si="20"/>
        <v>1</v>
      </c>
      <c r="N54" s="35">
        <f t="shared" si="20"/>
        <v>1</v>
      </c>
      <c r="O54" s="35">
        <f t="shared" si="20"/>
        <v>1</v>
      </c>
      <c r="P54" s="35">
        <f t="shared" si="20"/>
        <v>1</v>
      </c>
      <c r="Q54" s="35">
        <f t="shared" si="20"/>
        <v>0</v>
      </c>
      <c r="R54" s="35">
        <f t="shared" si="20"/>
        <v>0</v>
      </c>
      <c r="S54" s="35">
        <f t="shared" si="20"/>
        <v>0</v>
      </c>
      <c r="T54" s="35">
        <f xml:space="preserve"> T52 - S53 + S54</f>
        <v>0</v>
      </c>
      <c r="U54" s="35">
        <f xml:space="preserve"> U52 - T53 + T54</f>
        <v>0</v>
      </c>
    </row>
    <row r="55" spans="1:78">
      <c r="E55" s="45" t="s">
        <v>211</v>
      </c>
      <c r="F55" s="7">
        <f xml:space="preserve"> SUM(J54:BZ54)</f>
        <v>5</v>
      </c>
      <c r="G55" s="7" t="s">
        <v>205</v>
      </c>
    </row>
    <row r="56" spans="1:78"/>
    <row r="57" spans="1:78">
      <c r="E57" s="45" t="str">
        <f t="shared" ref="E57:U57" si="21" xml:space="preserve"> E$35</f>
        <v>Pre Forecast Period Flag</v>
      </c>
      <c r="F57" s="7">
        <f t="shared" si="21"/>
        <v>0</v>
      </c>
      <c r="G57" s="7" t="str">
        <f t="shared" si="21"/>
        <v>flag</v>
      </c>
      <c r="H57" s="7">
        <f t="shared" si="21"/>
        <v>2</v>
      </c>
      <c r="I57" s="7">
        <f t="shared" si="21"/>
        <v>0</v>
      </c>
      <c r="J57" s="7">
        <f t="shared" si="21"/>
        <v>1</v>
      </c>
      <c r="K57" s="7">
        <f t="shared" si="21"/>
        <v>1</v>
      </c>
      <c r="L57" s="7">
        <f t="shared" si="21"/>
        <v>0</v>
      </c>
      <c r="M57" s="7">
        <f t="shared" si="21"/>
        <v>0</v>
      </c>
      <c r="N57" s="7">
        <f t="shared" si="21"/>
        <v>0</v>
      </c>
      <c r="O57" s="7">
        <f t="shared" si="21"/>
        <v>0</v>
      </c>
      <c r="P57" s="7">
        <f t="shared" si="21"/>
        <v>0</v>
      </c>
      <c r="Q57" s="7">
        <f t="shared" si="21"/>
        <v>0</v>
      </c>
      <c r="R57" s="7">
        <f t="shared" si="21"/>
        <v>0</v>
      </c>
      <c r="S57" s="7">
        <f t="shared" si="21"/>
        <v>0</v>
      </c>
      <c r="T57" s="7">
        <f t="shared" si="21"/>
        <v>0</v>
      </c>
      <c r="U57" s="7">
        <f t="shared" si="21"/>
        <v>0</v>
      </c>
    </row>
    <row r="58" spans="1:78">
      <c r="E58" s="45" t="str">
        <f t="shared" ref="E58:U58" si="22" xml:space="preserve"> E$54</f>
        <v>Forecast Period Flag</v>
      </c>
      <c r="F58" s="7">
        <f t="shared" si="22"/>
        <v>0</v>
      </c>
      <c r="G58" s="7" t="str">
        <f t="shared" si="22"/>
        <v>flag</v>
      </c>
      <c r="H58" s="7">
        <f t="shared" si="22"/>
        <v>5</v>
      </c>
      <c r="I58" s="7">
        <f t="shared" si="22"/>
        <v>0</v>
      </c>
      <c r="J58" s="7">
        <f t="shared" si="22"/>
        <v>0</v>
      </c>
      <c r="K58" s="7">
        <f t="shared" si="22"/>
        <v>0</v>
      </c>
      <c r="L58" s="7">
        <f t="shared" si="22"/>
        <v>1</v>
      </c>
      <c r="M58" s="7">
        <f t="shared" si="22"/>
        <v>1</v>
      </c>
      <c r="N58" s="7">
        <f t="shared" si="22"/>
        <v>1</v>
      </c>
      <c r="O58" s="7">
        <f t="shared" si="22"/>
        <v>1</v>
      </c>
      <c r="P58" s="7">
        <f t="shared" si="22"/>
        <v>1</v>
      </c>
      <c r="Q58" s="7">
        <f t="shared" si="22"/>
        <v>0</v>
      </c>
      <c r="R58" s="7">
        <f t="shared" si="22"/>
        <v>0</v>
      </c>
      <c r="S58" s="7">
        <f t="shared" si="22"/>
        <v>0</v>
      </c>
      <c r="T58" s="7">
        <f t="shared" si="22"/>
        <v>0</v>
      </c>
      <c r="U58" s="7">
        <f t="shared" si="22"/>
        <v>0</v>
      </c>
    </row>
    <row r="59" spans="1:78">
      <c r="E59" s="45" t="s">
        <v>212</v>
      </c>
      <c r="G59" s="7" t="s">
        <v>193</v>
      </c>
      <c r="J59" s="7" t="str">
        <f t="shared" ref="J59:S59" si="23" xml:space="preserve"> IF(J57 = 1, "Pre Fcst", IF(J58 = 1, "Forecast", "Post-Fcst"))</f>
        <v>Pre Fcst</v>
      </c>
      <c r="K59" s="7" t="str">
        <f t="shared" si="23"/>
        <v>Pre Fcst</v>
      </c>
      <c r="L59" s="7" t="str">
        <f t="shared" si="23"/>
        <v>Forecast</v>
      </c>
      <c r="M59" s="7" t="str">
        <f t="shared" si="23"/>
        <v>Forecast</v>
      </c>
      <c r="N59" s="7" t="str">
        <f t="shared" si="23"/>
        <v>Forecast</v>
      </c>
      <c r="O59" s="7" t="str">
        <f t="shared" si="23"/>
        <v>Forecast</v>
      </c>
      <c r="P59" s="7" t="str">
        <f t="shared" si="23"/>
        <v>Forecast</v>
      </c>
      <c r="Q59" s="7" t="str">
        <f t="shared" si="23"/>
        <v>Post-Fcst</v>
      </c>
      <c r="R59" s="7" t="str">
        <f t="shared" si="23"/>
        <v>Post-Fcst</v>
      </c>
      <c r="S59" s="7" t="str">
        <f t="shared" si="23"/>
        <v>Post-Fcst</v>
      </c>
      <c r="T59" s="7" t="str">
        <f xml:space="preserve"> IF(T57 = 1, "Pre Fcst", IF(T58 = 1, "Forecast", "Post-Fcst"))</f>
        <v>Post-Fcst</v>
      </c>
      <c r="U59" s="7" t="str">
        <f xml:space="preserve"> IF(U57 = 1, "Pre Fcst", IF(U58 = 1, "Forecast", "Post-Fcst"))</f>
        <v>Post-Fcst</v>
      </c>
    </row>
    <row r="60" spans="1:78"/>
    <row r="61" spans="1:78"/>
    <row r="62" spans="1:78">
      <c r="A62" s="46" t="s">
        <v>213</v>
      </c>
    </row>
    <row r="63" spans="1:78"/>
    <row r="64" spans="1:78">
      <c r="E64" s="45" t="str">
        <f t="shared" ref="E64:U64" si="24" xml:space="preserve"> E$50</f>
        <v>Last Forecast Period Flag</v>
      </c>
      <c r="F64" s="7">
        <f t="shared" si="24"/>
        <v>0</v>
      </c>
      <c r="G64" s="7" t="str">
        <f t="shared" si="24"/>
        <v>flag</v>
      </c>
      <c r="H64" s="7">
        <f t="shared" si="24"/>
        <v>1</v>
      </c>
      <c r="I64" s="14">
        <f t="shared" si="24"/>
        <v>0</v>
      </c>
      <c r="J64" s="7">
        <f t="shared" si="24"/>
        <v>0</v>
      </c>
      <c r="K64" s="7">
        <f t="shared" si="24"/>
        <v>0</v>
      </c>
      <c r="L64" s="7">
        <f t="shared" si="24"/>
        <v>0</v>
      </c>
      <c r="M64" s="7">
        <f t="shared" si="24"/>
        <v>0</v>
      </c>
      <c r="N64" s="7">
        <f t="shared" si="24"/>
        <v>0</v>
      </c>
      <c r="O64" s="7">
        <f t="shared" si="24"/>
        <v>0</v>
      </c>
      <c r="P64" s="7">
        <f t="shared" si="24"/>
        <v>1</v>
      </c>
      <c r="Q64" s="7">
        <f t="shared" si="24"/>
        <v>0</v>
      </c>
      <c r="R64" s="7">
        <f t="shared" si="24"/>
        <v>0</v>
      </c>
      <c r="S64" s="7">
        <f t="shared" si="24"/>
        <v>0</v>
      </c>
      <c r="T64" s="7">
        <f t="shared" si="24"/>
        <v>0</v>
      </c>
      <c r="U64" s="7">
        <f t="shared" si="24"/>
        <v>0</v>
      </c>
    </row>
    <row r="65" spans="1:21">
      <c r="E65" s="45" t="s">
        <v>214</v>
      </c>
      <c r="G65" s="7" t="s">
        <v>193</v>
      </c>
      <c r="H65" s="7">
        <f xml:space="preserve"> SUM(J65:BZ65)</f>
        <v>1</v>
      </c>
      <c r="J65" s="7">
        <f t="shared" ref="J65:S65" si="25" xml:space="preserve"> I64</f>
        <v>0</v>
      </c>
      <c r="K65" s="7">
        <f t="shared" si="25"/>
        <v>0</v>
      </c>
      <c r="L65" s="7">
        <f t="shared" si="25"/>
        <v>0</v>
      </c>
      <c r="M65" s="7">
        <f t="shared" si="25"/>
        <v>0</v>
      </c>
      <c r="N65" s="7">
        <f t="shared" si="25"/>
        <v>0</v>
      </c>
      <c r="O65" s="7">
        <f t="shared" si="25"/>
        <v>0</v>
      </c>
      <c r="P65" s="7">
        <f t="shared" si="25"/>
        <v>0</v>
      </c>
      <c r="Q65" s="7">
        <f t="shared" si="25"/>
        <v>1</v>
      </c>
      <c r="R65" s="7">
        <f t="shared" si="25"/>
        <v>0</v>
      </c>
      <c r="S65" s="7">
        <f t="shared" si="25"/>
        <v>0</v>
      </c>
      <c r="T65" s="7">
        <f xml:space="preserve"> S64</f>
        <v>0</v>
      </c>
      <c r="U65" s="7">
        <f xml:space="preserve"> T64</f>
        <v>0</v>
      </c>
    </row>
    <row r="66" spans="1:21"/>
    <row r="67" spans="1:21">
      <c r="E67" s="45" t="str">
        <f t="shared" ref="E67:U67" si="26" xml:space="preserve"> E$65</f>
        <v>1st Post Last Forecast Period Flag</v>
      </c>
      <c r="F67" s="7">
        <f t="shared" si="26"/>
        <v>0</v>
      </c>
      <c r="G67" s="7" t="str">
        <f t="shared" si="26"/>
        <v>flag</v>
      </c>
      <c r="H67" s="7">
        <f t="shared" si="26"/>
        <v>1</v>
      </c>
      <c r="I67" s="7">
        <f t="shared" si="26"/>
        <v>0</v>
      </c>
      <c r="J67" s="7">
        <f t="shared" si="26"/>
        <v>0</v>
      </c>
      <c r="K67" s="7">
        <f t="shared" si="26"/>
        <v>0</v>
      </c>
      <c r="L67" s="7">
        <f t="shared" si="26"/>
        <v>0</v>
      </c>
      <c r="M67" s="7">
        <f t="shared" si="26"/>
        <v>0</v>
      </c>
      <c r="N67" s="7">
        <f t="shared" si="26"/>
        <v>0</v>
      </c>
      <c r="O67" s="7">
        <f t="shared" si="26"/>
        <v>0</v>
      </c>
      <c r="P67" s="7">
        <f t="shared" si="26"/>
        <v>0</v>
      </c>
      <c r="Q67" s="7">
        <f t="shared" si="26"/>
        <v>1</v>
      </c>
      <c r="R67" s="7">
        <f t="shared" si="26"/>
        <v>0</v>
      </c>
      <c r="S67" s="7">
        <f t="shared" si="26"/>
        <v>0</v>
      </c>
      <c r="T67" s="7">
        <f t="shared" si="26"/>
        <v>0</v>
      </c>
      <c r="U67" s="7">
        <f t="shared" si="26"/>
        <v>0</v>
      </c>
    </row>
    <row r="68" spans="1:21">
      <c r="E68" s="45" t="s">
        <v>215</v>
      </c>
      <c r="G68" s="7" t="s">
        <v>193</v>
      </c>
      <c r="H68" s="7">
        <f xml:space="preserve"> SUM(J68:BZ68)</f>
        <v>5</v>
      </c>
      <c r="I68" s="14"/>
      <c r="J68" s="7">
        <f t="shared" ref="J68:S68" si="27" xml:space="preserve"> I68 + J67</f>
        <v>0</v>
      </c>
      <c r="K68" s="7">
        <f t="shared" si="27"/>
        <v>0</v>
      </c>
      <c r="L68" s="7">
        <f t="shared" si="27"/>
        <v>0</v>
      </c>
      <c r="M68" s="7">
        <f t="shared" si="27"/>
        <v>0</v>
      </c>
      <c r="N68" s="7">
        <f t="shared" si="27"/>
        <v>0</v>
      </c>
      <c r="O68" s="7">
        <f t="shared" si="27"/>
        <v>0</v>
      </c>
      <c r="P68" s="7">
        <f t="shared" si="27"/>
        <v>0</v>
      </c>
      <c r="Q68" s="7">
        <f t="shared" si="27"/>
        <v>1</v>
      </c>
      <c r="R68" s="7">
        <f t="shared" si="27"/>
        <v>1</v>
      </c>
      <c r="S68" s="7">
        <f t="shared" si="27"/>
        <v>1</v>
      </c>
      <c r="T68" s="7">
        <f xml:space="preserve"> S68 + T67</f>
        <v>1</v>
      </c>
      <c r="U68" s="7">
        <f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28" xml:space="preserve"> E$22</f>
        <v>Model Period BEG</v>
      </c>
      <c r="F86" s="20">
        <f t="shared" si="28"/>
        <v>0</v>
      </c>
      <c r="G86" s="20" t="str">
        <f t="shared" si="28"/>
        <v>date</v>
      </c>
      <c r="H86" s="20">
        <f t="shared" si="28"/>
        <v>0</v>
      </c>
      <c r="I86" s="20">
        <f t="shared" si="28"/>
        <v>0</v>
      </c>
      <c r="J86" s="20">
        <f t="shared" si="28"/>
        <v>43191</v>
      </c>
      <c r="K86" s="20">
        <f t="shared" si="28"/>
        <v>43556</v>
      </c>
      <c r="L86" s="20">
        <f t="shared" si="28"/>
        <v>43922</v>
      </c>
      <c r="M86" s="20">
        <f t="shared" si="28"/>
        <v>44287</v>
      </c>
      <c r="N86" s="20">
        <f t="shared" si="28"/>
        <v>44652</v>
      </c>
      <c r="O86" s="20">
        <f t="shared" si="28"/>
        <v>45017</v>
      </c>
      <c r="P86" s="20">
        <f t="shared" si="28"/>
        <v>45383</v>
      </c>
      <c r="Q86" s="20">
        <f t="shared" si="28"/>
        <v>45748</v>
      </c>
      <c r="R86" s="20">
        <f t="shared" si="28"/>
        <v>46113</v>
      </c>
      <c r="S86" s="20">
        <f t="shared" si="28"/>
        <v>46478</v>
      </c>
      <c r="T86" s="20">
        <f t="shared" si="28"/>
        <v>46844</v>
      </c>
      <c r="U86" s="20">
        <f t="shared" si="28"/>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29" xml:space="preserve"> E$23</f>
        <v>Model Period END</v>
      </c>
      <c r="F87" s="20">
        <f t="shared" si="29"/>
        <v>0</v>
      </c>
      <c r="G87" s="20" t="str">
        <f t="shared" si="29"/>
        <v>date</v>
      </c>
      <c r="H87" s="20">
        <f t="shared" si="29"/>
        <v>0</v>
      </c>
      <c r="I87" s="20">
        <f t="shared" si="29"/>
        <v>0</v>
      </c>
      <c r="J87" s="20">
        <f t="shared" si="29"/>
        <v>43555</v>
      </c>
      <c r="K87" s="20">
        <f t="shared" si="29"/>
        <v>43921</v>
      </c>
      <c r="L87" s="20">
        <f t="shared" si="29"/>
        <v>44286</v>
      </c>
      <c r="M87" s="20">
        <f t="shared" si="29"/>
        <v>44651</v>
      </c>
      <c r="N87" s="20">
        <f t="shared" si="29"/>
        <v>45016</v>
      </c>
      <c r="O87" s="20">
        <f t="shared" si="29"/>
        <v>45382</v>
      </c>
      <c r="P87" s="20">
        <f t="shared" si="29"/>
        <v>45747</v>
      </c>
      <c r="Q87" s="20">
        <f t="shared" si="29"/>
        <v>46112</v>
      </c>
      <c r="R87" s="20">
        <f t="shared" si="29"/>
        <v>46477</v>
      </c>
      <c r="S87" s="20">
        <f t="shared" si="29"/>
        <v>46843</v>
      </c>
      <c r="T87" s="20">
        <f t="shared" si="29"/>
        <v>47208</v>
      </c>
      <c r="U87" s="20">
        <f t="shared" si="29"/>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30" xml:space="preserve"> MAX(0, (MIN($F85, J87) - MAX($F84, J86) + 1))</f>
        <v>365</v>
      </c>
      <c r="K88" s="7">
        <f t="shared" si="30"/>
        <v>366</v>
      </c>
      <c r="L88" s="7">
        <f t="shared" si="30"/>
        <v>365</v>
      </c>
      <c r="M88" s="7">
        <f t="shared" si="30"/>
        <v>365</v>
      </c>
      <c r="N88" s="7">
        <f t="shared" si="30"/>
        <v>365</v>
      </c>
      <c r="O88" s="7">
        <f t="shared" si="30"/>
        <v>366</v>
      </c>
      <c r="P88" s="7">
        <f t="shared" si="30"/>
        <v>365</v>
      </c>
      <c r="Q88" s="7">
        <f t="shared" si="30"/>
        <v>0</v>
      </c>
      <c r="R88" s="7">
        <f t="shared" si="30"/>
        <v>0</v>
      </c>
      <c r="S88" s="7">
        <f t="shared" si="30"/>
        <v>0</v>
      </c>
      <c r="T88" s="7">
        <f xml:space="preserve"> MAX(0, (MIN($F85, T87) - MAX($F84, T86) + 1))</f>
        <v>0</v>
      </c>
      <c r="U88" s="7">
        <f xml:space="preserve"> MAX(0, (MIN($F85, U87) - MAX($F84, U86) + 1))</f>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31" xml:space="preserve"> E$88</f>
        <v>Days in Operation Period</v>
      </c>
      <c r="F90" s="7">
        <f t="shared" si="31"/>
        <v>0</v>
      </c>
      <c r="G90" s="7" t="str">
        <f t="shared" si="31"/>
        <v>days</v>
      </c>
      <c r="H90" s="7">
        <f t="shared" si="31"/>
        <v>2557</v>
      </c>
      <c r="I90" s="7">
        <f t="shared" si="31"/>
        <v>0</v>
      </c>
      <c r="J90" s="7">
        <f t="shared" si="31"/>
        <v>365</v>
      </c>
      <c r="K90" s="7">
        <f t="shared" si="31"/>
        <v>366</v>
      </c>
      <c r="L90" s="7">
        <f t="shared" si="31"/>
        <v>365</v>
      </c>
      <c r="M90" s="7">
        <f t="shared" si="31"/>
        <v>365</v>
      </c>
      <c r="N90" s="7">
        <f t="shared" si="31"/>
        <v>365</v>
      </c>
      <c r="O90" s="7">
        <f t="shared" si="31"/>
        <v>366</v>
      </c>
      <c r="P90" s="7">
        <f t="shared" si="31"/>
        <v>365</v>
      </c>
      <c r="Q90" s="7">
        <f t="shared" si="31"/>
        <v>0</v>
      </c>
      <c r="R90" s="7">
        <f t="shared" si="31"/>
        <v>0</v>
      </c>
      <c r="S90" s="7">
        <f t="shared" si="31"/>
        <v>0</v>
      </c>
      <c r="T90" s="7">
        <f t="shared" si="31"/>
        <v>0</v>
      </c>
      <c r="U90" s="7">
        <f t="shared" si="31"/>
        <v>0</v>
      </c>
    </row>
    <row r="91" spans="1:78" s="13" customFormat="1">
      <c r="A91" s="46"/>
      <c r="B91" s="51"/>
      <c r="C91" s="85"/>
      <c r="D91" s="48"/>
      <c r="E91" s="73" t="str">
        <f t="shared" ref="E91:U91" si="32" xml:space="preserve"> E$27</f>
        <v>Days in Model Period</v>
      </c>
      <c r="F91" s="13">
        <f t="shared" si="32"/>
        <v>0</v>
      </c>
      <c r="G91" s="13" t="str">
        <f t="shared" si="32"/>
        <v>days</v>
      </c>
      <c r="H91" s="13">
        <f t="shared" si="32"/>
        <v>4383</v>
      </c>
      <c r="I91" s="13">
        <f t="shared" si="32"/>
        <v>0</v>
      </c>
      <c r="J91" s="13">
        <f t="shared" si="32"/>
        <v>365</v>
      </c>
      <c r="K91" s="13">
        <f t="shared" si="32"/>
        <v>366</v>
      </c>
      <c r="L91" s="13">
        <f t="shared" si="32"/>
        <v>365</v>
      </c>
      <c r="M91" s="13">
        <f t="shared" si="32"/>
        <v>365</v>
      </c>
      <c r="N91" s="13">
        <f t="shared" si="32"/>
        <v>365</v>
      </c>
      <c r="O91" s="13">
        <f t="shared" si="32"/>
        <v>366</v>
      </c>
      <c r="P91" s="13">
        <f t="shared" si="32"/>
        <v>365</v>
      </c>
      <c r="Q91" s="13">
        <f t="shared" si="32"/>
        <v>365</v>
      </c>
      <c r="R91" s="13">
        <f t="shared" si="32"/>
        <v>365</v>
      </c>
      <c r="S91" s="13">
        <f t="shared" si="32"/>
        <v>366</v>
      </c>
      <c r="T91" s="13">
        <f t="shared" si="32"/>
        <v>365</v>
      </c>
      <c r="U91" s="13">
        <f t="shared" si="32"/>
        <v>365</v>
      </c>
    </row>
    <row r="92" spans="1:78" s="31" customFormat="1">
      <c r="A92" s="69"/>
      <c r="B92" s="70"/>
      <c r="C92" s="101"/>
      <c r="D92" s="71"/>
      <c r="E92" s="76" t="s">
        <v>224</v>
      </c>
      <c r="F92" s="32"/>
      <c r="G92" s="31" t="s">
        <v>225</v>
      </c>
      <c r="H92" s="31">
        <f xml:space="preserve"> SUM(J92:BZ92)</f>
        <v>7</v>
      </c>
      <c r="J92" s="31">
        <f t="shared" ref="J92:S92" si="33" xml:space="preserve"> J90 / J91</f>
        <v>1</v>
      </c>
      <c r="K92" s="31">
        <f t="shared" si="33"/>
        <v>1</v>
      </c>
      <c r="L92" s="31">
        <f t="shared" si="33"/>
        <v>1</v>
      </c>
      <c r="M92" s="31">
        <f t="shared" si="33"/>
        <v>1</v>
      </c>
      <c r="N92" s="31">
        <f t="shared" si="33"/>
        <v>1</v>
      </c>
      <c r="O92" s="31">
        <f t="shared" si="33"/>
        <v>1</v>
      </c>
      <c r="P92" s="31">
        <f t="shared" si="33"/>
        <v>1</v>
      </c>
      <c r="Q92" s="31">
        <f t="shared" si="33"/>
        <v>0</v>
      </c>
      <c r="R92" s="31">
        <f t="shared" si="33"/>
        <v>0</v>
      </c>
      <c r="S92" s="31">
        <f t="shared" si="33"/>
        <v>0</v>
      </c>
      <c r="T92" s="31">
        <f xml:space="preserve"> T90 / T91</f>
        <v>0</v>
      </c>
      <c r="U92" s="31">
        <f xml:space="preserve"> U90 / U91</f>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34" xml:space="preserve"> E$23</f>
        <v>Model Period END</v>
      </c>
      <c r="F99" s="20">
        <f t="shared" si="34"/>
        <v>0</v>
      </c>
      <c r="G99" s="20" t="str">
        <f t="shared" si="34"/>
        <v>date</v>
      </c>
      <c r="H99" s="20">
        <f t="shared" si="34"/>
        <v>0</v>
      </c>
      <c r="I99" s="20">
        <f t="shared" si="34"/>
        <v>0</v>
      </c>
      <c r="J99" s="20">
        <f t="shared" si="34"/>
        <v>43555</v>
      </c>
      <c r="K99" s="20">
        <f t="shared" si="34"/>
        <v>43921</v>
      </c>
      <c r="L99" s="20">
        <f t="shared" si="34"/>
        <v>44286</v>
      </c>
      <c r="M99" s="20">
        <f t="shared" si="34"/>
        <v>44651</v>
      </c>
      <c r="N99" s="20">
        <f t="shared" si="34"/>
        <v>45016</v>
      </c>
      <c r="O99" s="20">
        <f t="shared" si="34"/>
        <v>45382</v>
      </c>
      <c r="P99" s="20">
        <f t="shared" si="34"/>
        <v>45747</v>
      </c>
      <c r="Q99" s="20">
        <f t="shared" si="34"/>
        <v>46112</v>
      </c>
      <c r="R99" s="20">
        <f t="shared" si="34"/>
        <v>46477</v>
      </c>
      <c r="S99" s="20">
        <f t="shared" si="34"/>
        <v>46843</v>
      </c>
      <c r="T99" s="20">
        <f t="shared" si="34"/>
        <v>47208</v>
      </c>
      <c r="U99" s="20">
        <f t="shared" si="34"/>
        <v>47573</v>
      </c>
    </row>
    <row r="100" spans="1:21">
      <c r="E100" s="45" t="str">
        <f t="shared" ref="E100:U100" si="35" xml:space="preserve"> E$15</f>
        <v>First model column flag</v>
      </c>
      <c r="F100" s="7">
        <f t="shared" si="35"/>
        <v>0</v>
      </c>
      <c r="G100" s="7" t="str">
        <f t="shared" si="35"/>
        <v>flag</v>
      </c>
      <c r="H100" s="7">
        <f t="shared" si="35"/>
        <v>1</v>
      </c>
      <c r="I100" s="7">
        <f t="shared" si="35"/>
        <v>0</v>
      </c>
      <c r="J100" s="7">
        <f t="shared" si="35"/>
        <v>1</v>
      </c>
      <c r="K100" s="7">
        <f t="shared" si="35"/>
        <v>0</v>
      </c>
      <c r="L100" s="7">
        <f t="shared" si="35"/>
        <v>0</v>
      </c>
      <c r="M100" s="7">
        <f t="shared" si="35"/>
        <v>0</v>
      </c>
      <c r="N100" s="7">
        <f t="shared" si="35"/>
        <v>0</v>
      </c>
      <c r="O100" s="7">
        <f t="shared" si="35"/>
        <v>0</v>
      </c>
      <c r="P100" s="7">
        <f t="shared" si="35"/>
        <v>0</v>
      </c>
      <c r="Q100" s="7">
        <f t="shared" si="35"/>
        <v>0</v>
      </c>
      <c r="R100" s="7">
        <f t="shared" si="35"/>
        <v>0</v>
      </c>
      <c r="S100" s="7">
        <f t="shared" si="35"/>
        <v>0</v>
      </c>
      <c r="T100" s="7">
        <f t="shared" si="35"/>
        <v>0</v>
      </c>
      <c r="U100" s="7">
        <f t="shared" si="35"/>
        <v>0</v>
      </c>
    </row>
    <row r="101" spans="1:21">
      <c r="E101" s="45" t="s">
        <v>227</v>
      </c>
      <c r="G101" s="7" t="s">
        <v>228</v>
      </c>
      <c r="I101" s="14"/>
      <c r="J101" s="137">
        <f xml:space="preserve"> IF(J100 = 1, $F97, IF(J99 &gt; (DATE(I101, $F98 + 1, 1) - 1), I101 + 1, I101))</f>
        <v>2020</v>
      </c>
      <c r="K101" s="137">
        <f t="shared" ref="K101:S101" si="36" xml:space="preserve"> IF(K100 = 1, $F97, IF(K99 &gt; (DATE(J101, $F98 + 1, 1) - 1), J101 + 1, J101))</f>
        <v>2020</v>
      </c>
      <c r="L101" s="137">
        <f t="shared" si="36"/>
        <v>2021</v>
      </c>
      <c r="M101" s="137">
        <f t="shared" si="36"/>
        <v>2022</v>
      </c>
      <c r="N101" s="137">
        <f t="shared" si="36"/>
        <v>2023</v>
      </c>
      <c r="O101" s="137">
        <f t="shared" si="36"/>
        <v>2024</v>
      </c>
      <c r="P101" s="137">
        <f t="shared" si="36"/>
        <v>2025</v>
      </c>
      <c r="Q101" s="137">
        <f t="shared" si="36"/>
        <v>2026</v>
      </c>
      <c r="R101" s="137">
        <f t="shared" si="36"/>
        <v>2027</v>
      </c>
      <c r="S101" s="137">
        <f t="shared" si="36"/>
        <v>2028</v>
      </c>
      <c r="T101" s="137">
        <f xml:space="preserve"> IF(T100 = 1, $F97, IF(T99 &gt; (DATE(S101, $F98 + 1, 1) - 1), S101 + 1, S101))</f>
        <v>2029</v>
      </c>
      <c r="U101" s="137">
        <f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0.8869999999999999</v>
      </c>
      <c r="I11" s="152">
        <f xml:space="preserve"> InpOverride!I$48</f>
        <v>0</v>
      </c>
      <c r="J11" s="129">
        <f xml:space="preserve"> InpOverride!J$48</f>
        <v>0.14799999999999999</v>
      </c>
      <c r="K11" s="129">
        <f xml:space="preserve"> InpOverride!K$48</f>
        <v>0.14399999999999999</v>
      </c>
      <c r="L11" s="129">
        <f xml:space="preserve"> InpOverride!L$48</f>
        <v>0.13200000000000001</v>
      </c>
      <c r="M11" s="129">
        <f xml:space="preserve"> InpOverride!M$48</f>
        <v>0.125</v>
      </c>
      <c r="N11" s="129">
        <f xml:space="preserve"> InpOverride!N$48</f>
        <v>0.11799999999999999</v>
      </c>
      <c r="O11" s="129">
        <f xml:space="preserve"> InpOverride!O$48</f>
        <v>0.113</v>
      </c>
      <c r="P11" s="129">
        <f xml:space="preserve"> InpOverride!P$48</f>
        <v>0.107</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1.3459999999999999</v>
      </c>
      <c r="I12" s="152">
        <f xml:space="preserve"> InpOverride!I$53</f>
        <v>0</v>
      </c>
      <c r="J12" s="129">
        <f xml:space="preserve"> InpOverride!J$53</f>
        <v>0.33700000000000002</v>
      </c>
      <c r="K12" s="129">
        <f xml:space="preserve"> InpOverride!K$53</f>
        <v>0.34699999999999998</v>
      </c>
      <c r="L12" s="129">
        <f xml:space="preserve"> InpOverride!L$53</f>
        <v>0.33100000000000002</v>
      </c>
      <c r="M12" s="129">
        <f xml:space="preserve"> InpOverride!M$53</f>
        <v>0.33100000000000002</v>
      </c>
      <c r="N12" s="129">
        <f xml:space="preserve"> InpOverride!N$53</f>
        <v>0</v>
      </c>
      <c r="O12" s="129">
        <f xml:space="preserve"> InpOverride!O$53</f>
        <v>0</v>
      </c>
      <c r="P12" s="129">
        <f xml:space="preserve"> InpOverride!P$53</f>
        <v>0</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2.2330000000000001</v>
      </c>
      <c r="I13" s="170"/>
      <c r="J13" s="171">
        <f>SUM(J11:J12)</f>
        <v>0.48499999999999999</v>
      </c>
      <c r="K13" s="171">
        <f t="shared" ref="K13:U13" si="0">SUM(K11:K12)</f>
        <v>0.49099999999999999</v>
      </c>
      <c r="L13" s="171">
        <f t="shared" si="0"/>
        <v>0.46300000000000002</v>
      </c>
      <c r="M13" s="171">
        <f t="shared" si="0"/>
        <v>0.45600000000000002</v>
      </c>
      <c r="N13" s="171">
        <f t="shared" si="0"/>
        <v>0.11799999999999999</v>
      </c>
      <c r="O13" s="171">
        <f t="shared" si="0"/>
        <v>0.113</v>
      </c>
      <c r="P13" s="171">
        <f t="shared" si="0"/>
        <v>0.107</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13.959000000000001</v>
      </c>
      <c r="I15" s="152">
        <f xml:space="preserve"> InpOverride!I$49</f>
        <v>0</v>
      </c>
      <c r="J15" s="129">
        <f xml:space="preserve"> InpOverride!J$49</f>
        <v>2.335</v>
      </c>
      <c r="K15" s="129">
        <f xml:space="preserve"> InpOverride!K$49</f>
        <v>2.2709999999999999</v>
      </c>
      <c r="L15" s="129">
        <f xml:space="preserve"> InpOverride!L$49</f>
        <v>2.0739999999999998</v>
      </c>
      <c r="M15" s="129">
        <f xml:space="preserve"> InpOverride!M$49</f>
        <v>1.962</v>
      </c>
      <c r="N15" s="129">
        <f xml:space="preserve"> InpOverride!N$49</f>
        <v>1.8640000000000001</v>
      </c>
      <c r="O15" s="129">
        <f xml:space="preserve"> InpOverride!O$49</f>
        <v>1.7709999999999999</v>
      </c>
      <c r="P15" s="129">
        <f xml:space="preserve"> InpOverride!P$49</f>
        <v>1.6819999999999999</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21.164000000000001</v>
      </c>
      <c r="I16" s="152">
        <f xml:space="preserve"> InpOverride!I$54</f>
        <v>0</v>
      </c>
      <c r="J16" s="129">
        <f xml:space="preserve"> InpOverride!J$54</f>
        <v>5.2949999999999999</v>
      </c>
      <c r="K16" s="129">
        <f xml:space="preserve"> InpOverride!K$54</f>
        <v>5.4550000000000001</v>
      </c>
      <c r="L16" s="129">
        <f xml:space="preserve"> InpOverride!L$54</f>
        <v>5.2069999999999999</v>
      </c>
      <c r="M16" s="129">
        <f xml:space="preserve"> InpOverride!M$54</f>
        <v>5.2069999999999999</v>
      </c>
      <c r="N16" s="129">
        <f xml:space="preserve"> InpOverride!N$54</f>
        <v>0</v>
      </c>
      <c r="O16" s="129">
        <f xml:space="preserve"> InpOverride!O$54</f>
        <v>0</v>
      </c>
      <c r="P16" s="129">
        <f xml:space="preserve"> InpOverride!P$54</f>
        <v>0</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35.123000000000005</v>
      </c>
      <c r="I17" s="170"/>
      <c r="J17" s="171">
        <f t="shared" ref="J17:U17" si="1">SUM(J15:J16)</f>
        <v>7.63</v>
      </c>
      <c r="K17" s="171">
        <f t="shared" si="1"/>
        <v>7.726</v>
      </c>
      <c r="L17" s="171">
        <f t="shared" si="1"/>
        <v>7.2809999999999997</v>
      </c>
      <c r="M17" s="171">
        <f t="shared" si="1"/>
        <v>7.1689999999999996</v>
      </c>
      <c r="N17" s="171">
        <f t="shared" si="1"/>
        <v>1.8640000000000001</v>
      </c>
      <c r="O17" s="171">
        <f t="shared" si="1"/>
        <v>1.7709999999999999</v>
      </c>
      <c r="P17" s="171">
        <f t="shared" si="1"/>
        <v>1.6819999999999999</v>
      </c>
      <c r="Q17" s="171">
        <f t="shared" si="1"/>
        <v>0</v>
      </c>
      <c r="R17" s="171">
        <f t="shared" si="1"/>
        <v>0</v>
      </c>
      <c r="S17" s="171">
        <f t="shared" si="1"/>
        <v>0</v>
      </c>
      <c r="T17" s="171">
        <f t="shared" si="1"/>
        <v>0</v>
      </c>
      <c r="U17" s="171">
        <f t="shared" si="1"/>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3.4430000000000001</v>
      </c>
      <c r="I19" s="152">
        <f xml:space="preserve"> InpOverride!I$50</f>
        <v>0</v>
      </c>
      <c r="J19" s="129">
        <f xml:space="preserve"> InpOverride!J$50</f>
        <v>0.57599999999999996</v>
      </c>
      <c r="K19" s="129">
        <f xml:space="preserve"> InpOverride!K$50</f>
        <v>0.56000000000000005</v>
      </c>
      <c r="L19" s="129">
        <f xml:space="preserve"> InpOverride!L$50</f>
        <v>0.51100000000000001</v>
      </c>
      <c r="M19" s="129">
        <f xml:space="preserve"> InpOverride!M$50</f>
        <v>0.48399999999999999</v>
      </c>
      <c r="N19" s="129">
        <f xml:space="preserve"> InpOverride!N$50</f>
        <v>0.46</v>
      </c>
      <c r="O19" s="129">
        <f xml:space="preserve"> InpOverride!O$50</f>
        <v>0.437</v>
      </c>
      <c r="P19" s="129">
        <f xml:space="preserve"> InpOverride!P$50</f>
        <v>0.41499999999999998</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5.22</v>
      </c>
      <c r="I20" s="152">
        <f xml:space="preserve"> InpOverride!I$55</f>
        <v>0</v>
      </c>
      <c r="J20" s="129">
        <f xml:space="preserve"> InpOverride!J$55</f>
        <v>1.306</v>
      </c>
      <c r="K20" s="129">
        <f xml:space="preserve"> InpOverride!K$55</f>
        <v>1.3460000000000001</v>
      </c>
      <c r="L20" s="129">
        <f xml:space="preserve"> InpOverride!L$55</f>
        <v>1.284</v>
      </c>
      <c r="M20" s="129">
        <f xml:space="preserve"> InpOverride!M$55</f>
        <v>1.284</v>
      </c>
      <c r="N20" s="129">
        <f xml:space="preserve"> InpOverride!N$55</f>
        <v>0</v>
      </c>
      <c r="O20" s="129">
        <f xml:space="preserve"> InpOverride!O$55</f>
        <v>0</v>
      </c>
      <c r="P20" s="129">
        <f xml:space="preserve"> InpOverride!P$55</f>
        <v>0</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8.6629999999999985</v>
      </c>
      <c r="I21" s="170"/>
      <c r="J21" s="171">
        <f t="shared" ref="J21:U21" si="2">SUM(J19:J20)</f>
        <v>1.8820000000000001</v>
      </c>
      <c r="K21" s="171">
        <f t="shared" si="2"/>
        <v>1.9060000000000001</v>
      </c>
      <c r="L21" s="171">
        <f t="shared" si="2"/>
        <v>1.7949999999999999</v>
      </c>
      <c r="M21" s="171">
        <f t="shared" si="2"/>
        <v>1.768</v>
      </c>
      <c r="N21" s="171">
        <f t="shared" si="2"/>
        <v>0.46</v>
      </c>
      <c r="O21" s="171">
        <f t="shared" si="2"/>
        <v>0.437</v>
      </c>
      <c r="P21" s="171">
        <f t="shared" si="2"/>
        <v>0.41499999999999998</v>
      </c>
      <c r="Q21" s="171">
        <f t="shared" si="2"/>
        <v>0</v>
      </c>
      <c r="R21" s="171">
        <f t="shared" si="2"/>
        <v>0</v>
      </c>
      <c r="S21" s="171">
        <f t="shared" si="2"/>
        <v>0</v>
      </c>
      <c r="T21" s="171">
        <f t="shared" si="2"/>
        <v>0</v>
      </c>
      <c r="U21" s="171">
        <f t="shared" si="2"/>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12.796999999999999</v>
      </c>
      <c r="I23" s="152">
        <f xml:space="preserve"> InpOverride!I$51</f>
        <v>0</v>
      </c>
      <c r="J23" s="129">
        <f xml:space="preserve"> InpOverride!J$51</f>
        <v>2.14</v>
      </c>
      <c r="K23" s="129">
        <f xml:space="preserve"> InpOverride!K$51</f>
        <v>2.0830000000000002</v>
      </c>
      <c r="L23" s="129">
        <f xml:space="preserve"> InpOverride!L$51</f>
        <v>1.901</v>
      </c>
      <c r="M23" s="129">
        <f xml:space="preserve"> InpOverride!M$51</f>
        <v>1.7989999999999999</v>
      </c>
      <c r="N23" s="129">
        <f xml:space="preserve"> InpOverride!N$51</f>
        <v>1.7090000000000001</v>
      </c>
      <c r="O23" s="129">
        <f xml:space="preserve"> InpOverride!O$51</f>
        <v>1.623</v>
      </c>
      <c r="P23" s="129">
        <f xml:space="preserve"> InpOverride!P$51</f>
        <v>1.542</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19.411999999999999</v>
      </c>
      <c r="I24" s="152">
        <f xml:space="preserve"> InpOverride!I$56</f>
        <v>0</v>
      </c>
      <c r="J24" s="129">
        <f xml:space="preserve"> InpOverride!J$56</f>
        <v>4.8570000000000002</v>
      </c>
      <c r="K24" s="129">
        <f xml:space="preserve"> InpOverride!K$56</f>
        <v>5.0030000000000001</v>
      </c>
      <c r="L24" s="129">
        <f xml:space="preserve"> InpOverride!L$56</f>
        <v>4.7759999999999998</v>
      </c>
      <c r="M24" s="129">
        <f xml:space="preserve"> InpOverride!M$56</f>
        <v>4.7759999999999998</v>
      </c>
      <c r="N24" s="129">
        <f xml:space="preserve"> InpOverride!N$56</f>
        <v>0</v>
      </c>
      <c r="O24" s="129">
        <f xml:space="preserve"> InpOverride!O$56</f>
        <v>0</v>
      </c>
      <c r="P24" s="129">
        <f xml:space="preserve"> InpOverride!P$56</f>
        <v>0</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32.208999999999996</v>
      </c>
      <c r="I25" s="170"/>
      <c r="J25" s="171">
        <f t="shared" ref="J25:U25" si="3">SUM(J23:J24)</f>
        <v>6.9969999999999999</v>
      </c>
      <c r="K25" s="171">
        <f t="shared" si="3"/>
        <v>7.0860000000000003</v>
      </c>
      <c r="L25" s="171">
        <f t="shared" si="3"/>
        <v>6.6769999999999996</v>
      </c>
      <c r="M25" s="171">
        <f t="shared" si="3"/>
        <v>6.5749999999999993</v>
      </c>
      <c r="N25" s="171">
        <f t="shared" si="3"/>
        <v>1.7090000000000001</v>
      </c>
      <c r="O25" s="171">
        <f t="shared" si="3"/>
        <v>1.623</v>
      </c>
      <c r="P25" s="171">
        <f t="shared" si="3"/>
        <v>1.542</v>
      </c>
      <c r="Q25" s="171">
        <f t="shared" si="3"/>
        <v>0</v>
      </c>
      <c r="R25" s="171">
        <f t="shared" si="3"/>
        <v>0</v>
      </c>
      <c r="S25" s="171">
        <f t="shared" si="3"/>
        <v>0</v>
      </c>
      <c r="T25" s="171">
        <f t="shared" si="3"/>
        <v>0</v>
      </c>
      <c r="U25" s="171">
        <f t="shared" si="3"/>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 t="shared" ref="J29:U29" si="4">SUM(J27:J28)</f>
        <v>0</v>
      </c>
      <c r="K29" s="171">
        <f t="shared" si="4"/>
        <v>0</v>
      </c>
      <c r="L29" s="171">
        <f t="shared" si="4"/>
        <v>0</v>
      </c>
      <c r="M29" s="171">
        <f t="shared" si="4"/>
        <v>0</v>
      </c>
      <c r="N29" s="171">
        <f t="shared" si="4"/>
        <v>0</v>
      </c>
      <c r="O29" s="171">
        <f t="shared" si="4"/>
        <v>0</v>
      </c>
      <c r="P29" s="171">
        <f t="shared" si="4"/>
        <v>0</v>
      </c>
      <c r="Q29" s="171">
        <f t="shared" si="4"/>
        <v>0</v>
      </c>
      <c r="R29" s="171">
        <f t="shared" si="4"/>
        <v>0</v>
      </c>
      <c r="S29" s="171">
        <f t="shared" si="4"/>
        <v>0</v>
      </c>
      <c r="T29" s="171">
        <f t="shared" si="4"/>
        <v>0</v>
      </c>
      <c r="U29" s="171">
        <f t="shared" si="4"/>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5">F13</f>
        <v>0</v>
      </c>
      <c r="G31" s="7" t="str">
        <f t="shared" si="5"/>
        <v>£m</v>
      </c>
      <c r="H31" s="131">
        <f t="shared" si="5"/>
        <v>2.2330000000000001</v>
      </c>
      <c r="I31" s="7">
        <f t="shared" si="5"/>
        <v>0</v>
      </c>
      <c r="J31" s="130">
        <f t="shared" si="5"/>
        <v>0.48499999999999999</v>
      </c>
      <c r="K31" s="130">
        <f t="shared" si="5"/>
        <v>0.49099999999999999</v>
      </c>
      <c r="L31" s="130">
        <f t="shared" si="5"/>
        <v>0.46300000000000002</v>
      </c>
      <c r="M31" s="130">
        <f t="shared" si="5"/>
        <v>0.45600000000000002</v>
      </c>
      <c r="N31" s="130">
        <f t="shared" si="5"/>
        <v>0.11799999999999999</v>
      </c>
      <c r="O31" s="130">
        <f t="shared" si="5"/>
        <v>0.113</v>
      </c>
      <c r="P31" s="130">
        <f t="shared" si="5"/>
        <v>0.107</v>
      </c>
      <c r="Q31" s="130">
        <f t="shared" si="5"/>
        <v>0</v>
      </c>
      <c r="R31" s="130">
        <f t="shared" si="5"/>
        <v>0</v>
      </c>
      <c r="S31" s="130">
        <f t="shared" si="5"/>
        <v>0</v>
      </c>
      <c r="T31" s="130">
        <f t="shared" si="5"/>
        <v>0</v>
      </c>
      <c r="U31" s="130">
        <f t="shared" si="5"/>
        <v>0</v>
      </c>
    </row>
    <row r="32" spans="1:21" hidden="1" outlineLevel="2">
      <c r="E32" s="7" t="str">
        <f>E17</f>
        <v>Water network plus ~ cash contributions (DB schemes)</v>
      </c>
      <c r="F32" s="6">
        <f t="shared" ref="F32:U32" si="6">F17</f>
        <v>0</v>
      </c>
      <c r="G32" s="7" t="str">
        <f t="shared" si="6"/>
        <v>£m</v>
      </c>
      <c r="H32" s="131">
        <f t="shared" si="6"/>
        <v>35.123000000000005</v>
      </c>
      <c r="I32" s="7">
        <f t="shared" si="6"/>
        <v>0</v>
      </c>
      <c r="J32" s="130">
        <f t="shared" si="6"/>
        <v>7.63</v>
      </c>
      <c r="K32" s="130">
        <f t="shared" si="6"/>
        <v>7.726</v>
      </c>
      <c r="L32" s="130">
        <f t="shared" si="6"/>
        <v>7.2809999999999997</v>
      </c>
      <c r="M32" s="130">
        <f t="shared" si="6"/>
        <v>7.1689999999999996</v>
      </c>
      <c r="N32" s="130">
        <f t="shared" si="6"/>
        <v>1.8640000000000001</v>
      </c>
      <c r="O32" s="130">
        <f t="shared" si="6"/>
        <v>1.7709999999999999</v>
      </c>
      <c r="P32" s="130">
        <f t="shared" si="6"/>
        <v>1.6819999999999999</v>
      </c>
      <c r="Q32" s="130">
        <f t="shared" si="6"/>
        <v>0</v>
      </c>
      <c r="R32" s="130">
        <f t="shared" si="6"/>
        <v>0</v>
      </c>
      <c r="S32" s="130">
        <f t="shared" si="6"/>
        <v>0</v>
      </c>
      <c r="T32" s="130">
        <f t="shared" si="6"/>
        <v>0</v>
      </c>
      <c r="U32" s="130">
        <f t="shared" si="6"/>
        <v>0</v>
      </c>
    </row>
    <row r="33" spans="2:21" hidden="1" outlineLevel="2">
      <c r="E33" s="7" t="str">
        <f>E21</f>
        <v>Bioresources ~ cash contributions (DB schemes)</v>
      </c>
      <c r="F33" s="6">
        <f t="shared" ref="F33:U33" si="7">F21</f>
        <v>0</v>
      </c>
      <c r="G33" s="7" t="str">
        <f t="shared" si="7"/>
        <v>£m</v>
      </c>
      <c r="H33" s="131">
        <f t="shared" si="7"/>
        <v>8.6629999999999985</v>
      </c>
      <c r="I33" s="7">
        <f t="shared" si="7"/>
        <v>0</v>
      </c>
      <c r="J33" s="130">
        <f t="shared" si="7"/>
        <v>1.8820000000000001</v>
      </c>
      <c r="K33" s="130">
        <f t="shared" si="7"/>
        <v>1.9060000000000001</v>
      </c>
      <c r="L33" s="130">
        <f t="shared" si="7"/>
        <v>1.7949999999999999</v>
      </c>
      <c r="M33" s="130">
        <f t="shared" si="7"/>
        <v>1.768</v>
      </c>
      <c r="N33" s="130">
        <f t="shared" si="7"/>
        <v>0.46</v>
      </c>
      <c r="O33" s="130">
        <f t="shared" si="7"/>
        <v>0.437</v>
      </c>
      <c r="P33" s="130">
        <f t="shared" si="7"/>
        <v>0.41499999999999998</v>
      </c>
      <c r="Q33" s="130">
        <f t="shared" si="7"/>
        <v>0</v>
      </c>
      <c r="R33" s="130">
        <f t="shared" si="7"/>
        <v>0</v>
      </c>
      <c r="S33" s="130">
        <f t="shared" si="7"/>
        <v>0</v>
      </c>
      <c r="T33" s="130">
        <f t="shared" si="7"/>
        <v>0</v>
      </c>
      <c r="U33" s="130">
        <f t="shared" si="7"/>
        <v>0</v>
      </c>
    </row>
    <row r="34" spans="2:21" hidden="1" outlineLevel="2">
      <c r="E34" s="7" t="str">
        <f>E25</f>
        <v>Wastewater network plus ~ cash contributions (DB schemes)</v>
      </c>
      <c r="F34" s="7">
        <f t="shared" ref="F34:U34" si="8">F25</f>
        <v>0</v>
      </c>
      <c r="G34" s="7" t="str">
        <f t="shared" si="8"/>
        <v>£m</v>
      </c>
      <c r="H34" s="131">
        <f t="shared" si="8"/>
        <v>32.208999999999996</v>
      </c>
      <c r="I34" s="7">
        <f t="shared" si="8"/>
        <v>0</v>
      </c>
      <c r="J34" s="130">
        <f t="shared" si="8"/>
        <v>6.9969999999999999</v>
      </c>
      <c r="K34" s="130">
        <f t="shared" si="8"/>
        <v>7.0860000000000003</v>
      </c>
      <c r="L34" s="130">
        <f t="shared" si="8"/>
        <v>6.6769999999999996</v>
      </c>
      <c r="M34" s="130">
        <f t="shared" si="8"/>
        <v>6.5749999999999993</v>
      </c>
      <c r="N34" s="130">
        <f t="shared" si="8"/>
        <v>1.7090000000000001</v>
      </c>
      <c r="O34" s="130">
        <f t="shared" si="8"/>
        <v>1.623</v>
      </c>
      <c r="P34" s="130">
        <f t="shared" si="8"/>
        <v>1.542</v>
      </c>
      <c r="Q34" s="130">
        <f t="shared" si="8"/>
        <v>0</v>
      </c>
      <c r="R34" s="130">
        <f t="shared" si="8"/>
        <v>0</v>
      </c>
      <c r="S34" s="130">
        <f t="shared" si="8"/>
        <v>0</v>
      </c>
      <c r="T34" s="130">
        <f t="shared" si="8"/>
        <v>0</v>
      </c>
      <c r="U34" s="130">
        <f t="shared" si="8"/>
        <v>0</v>
      </c>
    </row>
    <row r="35" spans="2:21" hidden="1" outlineLevel="2">
      <c r="E35" s="7" t="str">
        <f>E29</f>
        <v>Dummy ~ cash contributions (DB schemes)</v>
      </c>
      <c r="F35" s="7">
        <f t="shared" ref="F35:U35" si="9">F29</f>
        <v>0</v>
      </c>
      <c r="G35" s="7" t="str">
        <f t="shared" si="9"/>
        <v>£m</v>
      </c>
      <c r="H35" s="131">
        <f t="shared" si="9"/>
        <v>0</v>
      </c>
      <c r="I35" s="7">
        <f t="shared" si="9"/>
        <v>0</v>
      </c>
      <c r="J35" s="130">
        <f t="shared" si="9"/>
        <v>0</v>
      </c>
      <c r="K35" s="130">
        <f t="shared" si="9"/>
        <v>0</v>
      </c>
      <c r="L35" s="130">
        <f t="shared" si="9"/>
        <v>0</v>
      </c>
      <c r="M35" s="130">
        <f t="shared" si="9"/>
        <v>0</v>
      </c>
      <c r="N35" s="130">
        <f t="shared" si="9"/>
        <v>0</v>
      </c>
      <c r="O35" s="130">
        <f t="shared" si="9"/>
        <v>0</v>
      </c>
      <c r="P35" s="130">
        <f t="shared" si="9"/>
        <v>0</v>
      </c>
      <c r="Q35" s="130">
        <f t="shared" si="9"/>
        <v>0</v>
      </c>
      <c r="R35" s="130">
        <f t="shared" si="9"/>
        <v>0</v>
      </c>
      <c r="S35" s="130">
        <f t="shared" si="9"/>
        <v>0</v>
      </c>
      <c r="T35" s="130">
        <f t="shared" si="9"/>
        <v>0</v>
      </c>
      <c r="U35" s="130">
        <f t="shared" si="9"/>
        <v>0</v>
      </c>
    </row>
    <row r="36" spans="2:21" ht="3.65" hidden="1" customHeight="1" outlineLevel="2">
      <c r="H36" s="131"/>
      <c r="T36" s="130"/>
      <c r="U36" s="130"/>
    </row>
    <row r="37" spans="2:21" hidden="1" outlineLevel="2">
      <c r="E37" s="167" t="s">
        <v>236</v>
      </c>
      <c r="F37" s="168"/>
      <c r="G37" s="167" t="s">
        <v>136</v>
      </c>
      <c r="H37" s="169">
        <f xml:space="preserve"> SUM(J37:U37)</f>
        <v>78.227999999999994</v>
      </c>
      <c r="I37" s="170"/>
      <c r="J37" s="171">
        <f xml:space="preserve"> SUM(J31:J35)</f>
        <v>16.994</v>
      </c>
      <c r="K37" s="171">
        <f t="shared" ref="K37:U37" si="10" xml:space="preserve"> SUM(K31:K35)</f>
        <v>17.209000000000003</v>
      </c>
      <c r="L37" s="171">
        <f t="shared" si="10"/>
        <v>16.216000000000001</v>
      </c>
      <c r="M37" s="171">
        <f t="shared" si="10"/>
        <v>15.968</v>
      </c>
      <c r="N37" s="171">
        <f t="shared" si="10"/>
        <v>4.1509999999999998</v>
      </c>
      <c r="O37" s="171">
        <f t="shared" si="10"/>
        <v>3.944</v>
      </c>
      <c r="P37" s="171">
        <f t="shared" si="10"/>
        <v>3.7459999999999996</v>
      </c>
      <c r="Q37" s="171">
        <f t="shared" si="10"/>
        <v>0</v>
      </c>
      <c r="R37" s="171">
        <f t="shared" si="10"/>
        <v>0</v>
      </c>
      <c r="S37" s="171">
        <f t="shared" si="10"/>
        <v>0</v>
      </c>
      <c r="T37" s="171">
        <f t="shared" si="10"/>
        <v>0</v>
      </c>
      <c r="U37" s="171">
        <f t="shared" si="1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2.8539484523949631E-2</v>
      </c>
      <c r="K39" s="153">
        <f t="shared" ref="K39:U39" si="11" xml:space="preserve"> IF(K31 = 0, 0, K31 / K$37)</f>
        <v>2.8531582311581143E-2</v>
      </c>
      <c r="L39" s="153">
        <f t="shared" si="11"/>
        <v>2.8552047360631473E-2</v>
      </c>
      <c r="M39" s="153">
        <f xml:space="preserve"> IF(M31 = 0, 0, M31 / M$37)</f>
        <v>2.8557114228456915E-2</v>
      </c>
      <c r="N39" s="153">
        <f t="shared" si="11"/>
        <v>2.842688508793062E-2</v>
      </c>
      <c r="O39" s="153">
        <f t="shared" si="11"/>
        <v>2.8651115618661259E-2</v>
      </c>
      <c r="P39" s="153">
        <f t="shared" si="11"/>
        <v>2.8563801388147361E-2</v>
      </c>
      <c r="Q39" s="153">
        <f t="shared" si="11"/>
        <v>0</v>
      </c>
      <c r="R39" s="153">
        <f t="shared" si="11"/>
        <v>0</v>
      </c>
      <c r="S39" s="153">
        <f t="shared" si="11"/>
        <v>0</v>
      </c>
      <c r="T39" s="153">
        <f t="shared" si="11"/>
        <v>0</v>
      </c>
      <c r="U39" s="153">
        <f t="shared" si="11"/>
        <v>0</v>
      </c>
    </row>
    <row r="40" spans="2:21" hidden="1" outlineLevel="2">
      <c r="C40" s="154"/>
      <c r="D40" s="6"/>
      <c r="E40" s="113" t="s">
        <v>238</v>
      </c>
      <c r="F40" s="113"/>
      <c r="G40" s="113" t="s">
        <v>71</v>
      </c>
      <c r="H40" s="113"/>
      <c r="I40" s="113"/>
      <c r="J40" s="153">
        <f t="shared" ref="J40:U40" si="12" xml:space="preserve"> IF(J32 = 0, 0, J32 / J$37)</f>
        <v>0.44898199364481584</v>
      </c>
      <c r="K40" s="153">
        <f t="shared" si="12"/>
        <v>0.44895113022255789</v>
      </c>
      <c r="L40" s="153">
        <f t="shared" si="12"/>
        <v>0.44900098667982236</v>
      </c>
      <c r="M40" s="153">
        <f t="shared" si="12"/>
        <v>0.44896042084168336</v>
      </c>
      <c r="N40" s="153">
        <f t="shared" si="12"/>
        <v>0.44904842206697188</v>
      </c>
      <c r="O40" s="153">
        <f t="shared" si="12"/>
        <v>0.44903651115618659</v>
      </c>
      <c r="P40" s="153">
        <f t="shared" si="12"/>
        <v>0.44901227976508279</v>
      </c>
      <c r="Q40" s="153">
        <f t="shared" si="12"/>
        <v>0</v>
      </c>
      <c r="R40" s="153">
        <f t="shared" si="12"/>
        <v>0</v>
      </c>
      <c r="S40" s="153">
        <f t="shared" si="12"/>
        <v>0</v>
      </c>
      <c r="T40" s="153">
        <f t="shared" si="12"/>
        <v>0</v>
      </c>
      <c r="U40" s="153">
        <f t="shared" si="12"/>
        <v>0</v>
      </c>
    </row>
    <row r="41" spans="2:21" hidden="1" outlineLevel="2">
      <c r="C41" s="154"/>
      <c r="D41" s="6"/>
      <c r="E41" s="113" t="s">
        <v>239</v>
      </c>
      <c r="F41" s="113"/>
      <c r="G41" s="113" t="s">
        <v>71</v>
      </c>
      <c r="H41" s="113"/>
      <c r="I41" s="113"/>
      <c r="J41" s="153">
        <f t="shared" ref="J41:U41" si="13" xml:space="preserve"> IF(J33 = 0, 0, J33 / J$37)</f>
        <v>0.11074496881252208</v>
      </c>
      <c r="K41" s="153">
        <f t="shared" si="13"/>
        <v>0.11075599976756346</v>
      </c>
      <c r="L41" s="153">
        <f t="shared" si="13"/>
        <v>0.11069314257523433</v>
      </c>
      <c r="M41" s="153">
        <f t="shared" si="13"/>
        <v>0.11072144288577154</v>
      </c>
      <c r="N41" s="153">
        <f t="shared" si="13"/>
        <v>0.11081667068176344</v>
      </c>
      <c r="O41" s="153">
        <f t="shared" si="13"/>
        <v>0.11080121703853955</v>
      </c>
      <c r="P41" s="153">
        <f t="shared" si="13"/>
        <v>0.11078483715963695</v>
      </c>
      <c r="Q41" s="153">
        <f t="shared" si="13"/>
        <v>0</v>
      </c>
      <c r="R41" s="153">
        <f t="shared" si="13"/>
        <v>0</v>
      </c>
      <c r="S41" s="153">
        <f t="shared" si="13"/>
        <v>0</v>
      </c>
      <c r="T41" s="153">
        <f t="shared" si="13"/>
        <v>0</v>
      </c>
      <c r="U41" s="153">
        <f t="shared" si="13"/>
        <v>0</v>
      </c>
    </row>
    <row r="42" spans="2:21" hidden="1" outlineLevel="2">
      <c r="C42" s="154"/>
      <c r="D42" s="6"/>
      <c r="E42" s="113" t="s">
        <v>240</v>
      </c>
      <c r="F42" s="113"/>
      <c r="G42" s="113" t="s">
        <v>71</v>
      </c>
      <c r="H42" s="113"/>
      <c r="I42" s="113"/>
      <c r="J42" s="153">
        <f t="shared" ref="J42:U42" si="14" xml:space="preserve"> IF(J34 = 0, 0, J34 / J$37)</f>
        <v>0.41173355301871251</v>
      </c>
      <c r="K42" s="153">
        <f t="shared" si="14"/>
        <v>0.41176128769829734</v>
      </c>
      <c r="L42" s="153">
        <f t="shared" si="14"/>
        <v>0.41175382338431171</v>
      </c>
      <c r="M42" s="153">
        <f t="shared" si="14"/>
        <v>0.41176102204408815</v>
      </c>
      <c r="N42" s="153">
        <f t="shared" si="14"/>
        <v>0.41170802216333419</v>
      </c>
      <c r="O42" s="153">
        <f t="shared" si="14"/>
        <v>0.4115111561866126</v>
      </c>
      <c r="P42" s="153">
        <f t="shared" si="14"/>
        <v>0.41163908168713298</v>
      </c>
      <c r="Q42" s="153">
        <f t="shared" si="14"/>
        <v>0</v>
      </c>
      <c r="R42" s="153">
        <f t="shared" si="14"/>
        <v>0</v>
      </c>
      <c r="S42" s="153">
        <f t="shared" si="14"/>
        <v>0</v>
      </c>
      <c r="T42" s="153">
        <f t="shared" si="14"/>
        <v>0</v>
      </c>
      <c r="U42" s="153">
        <f t="shared" si="14"/>
        <v>0</v>
      </c>
    </row>
    <row r="43" spans="2:21" hidden="1" outlineLevel="2">
      <c r="C43" s="154"/>
      <c r="D43" s="6"/>
      <c r="E43" s="113" t="s">
        <v>241</v>
      </c>
      <c r="F43" s="113"/>
      <c r="G43" s="113" t="s">
        <v>71</v>
      </c>
      <c r="H43" s="113"/>
      <c r="I43" s="113"/>
      <c r="J43" s="153">
        <f t="shared" ref="J43:U43" si="15" xml:space="preserve"> IF(J35 = 0, 0, J35 / J$37)</f>
        <v>0</v>
      </c>
      <c r="K43" s="153">
        <f t="shared" si="15"/>
        <v>0</v>
      </c>
      <c r="L43" s="153">
        <f t="shared" si="15"/>
        <v>0</v>
      </c>
      <c r="M43" s="153">
        <f t="shared" si="15"/>
        <v>0</v>
      </c>
      <c r="N43" s="153">
        <f t="shared" si="15"/>
        <v>0</v>
      </c>
      <c r="O43" s="153">
        <f t="shared" si="15"/>
        <v>0</v>
      </c>
      <c r="P43" s="153">
        <f t="shared" si="15"/>
        <v>0</v>
      </c>
      <c r="Q43" s="153">
        <f t="shared" si="15"/>
        <v>0</v>
      </c>
      <c r="R43" s="153">
        <f t="shared" si="15"/>
        <v>0</v>
      </c>
      <c r="S43" s="153">
        <f t="shared" si="15"/>
        <v>0</v>
      </c>
      <c r="T43" s="153">
        <f t="shared" si="15"/>
        <v>0</v>
      </c>
      <c r="U43" s="153">
        <f t="shared" si="15"/>
        <v>0</v>
      </c>
    </row>
    <row r="44" spans="2:21" hidden="1" outlineLevel="2">
      <c r="E44" s="172" t="s">
        <v>242</v>
      </c>
      <c r="F44" s="173"/>
      <c r="G44" s="173"/>
      <c r="H44" s="173"/>
      <c r="I44" s="173"/>
      <c r="J44" s="174">
        <f xml:space="preserve"> SUM(J39:J43)</f>
        <v>1</v>
      </c>
      <c r="K44" s="174">
        <f t="shared" ref="K44:U44" si="16" xml:space="preserve"> SUM(K39:K43)</f>
        <v>0.99999999999999989</v>
      </c>
      <c r="L44" s="174">
        <f t="shared" si="16"/>
        <v>0.99999999999999978</v>
      </c>
      <c r="M44" s="174">
        <f t="shared" si="16"/>
        <v>1</v>
      </c>
      <c r="N44" s="174">
        <f t="shared" si="16"/>
        <v>1.0000000000000002</v>
      </c>
      <c r="O44" s="174">
        <f t="shared" si="16"/>
        <v>1</v>
      </c>
      <c r="P44" s="174">
        <f t="shared" si="16"/>
        <v>1</v>
      </c>
      <c r="Q44" s="174">
        <f t="shared" si="16"/>
        <v>0</v>
      </c>
      <c r="R44" s="174">
        <f t="shared" si="16"/>
        <v>0</v>
      </c>
      <c r="S44" s="174">
        <f t="shared" si="16"/>
        <v>0</v>
      </c>
      <c r="T44" s="174">
        <f t="shared" si="16"/>
        <v>0</v>
      </c>
      <c r="U44" s="174">
        <f t="shared" si="1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17" xml:space="preserve"> F$39</f>
        <v>0</v>
      </c>
      <c r="G53" s="113" t="str">
        <f t="shared" si="17"/>
        <v>%</v>
      </c>
      <c r="H53" s="113">
        <f t="shared" si="17"/>
        <v>0</v>
      </c>
      <c r="I53" s="113">
        <f t="shared" si="17"/>
        <v>0</v>
      </c>
      <c r="J53" s="153">
        <f t="shared" si="17"/>
        <v>2.8539484523949631E-2</v>
      </c>
      <c r="K53" s="153">
        <f t="shared" si="17"/>
        <v>2.8531582311581143E-2</v>
      </c>
      <c r="L53" s="153">
        <f xml:space="preserve"> L$39</f>
        <v>2.8552047360631473E-2</v>
      </c>
      <c r="M53" s="153">
        <f t="shared" si="17"/>
        <v>2.8557114228456915E-2</v>
      </c>
      <c r="N53" s="153">
        <f t="shared" si="17"/>
        <v>2.842688508793062E-2</v>
      </c>
      <c r="O53" s="153">
        <f t="shared" si="17"/>
        <v>2.8651115618661259E-2</v>
      </c>
      <c r="P53" s="153">
        <f t="shared" si="17"/>
        <v>2.8563801388147361E-2</v>
      </c>
      <c r="Q53" s="153">
        <f t="shared" si="17"/>
        <v>0</v>
      </c>
      <c r="R53" s="153">
        <f t="shared" si="17"/>
        <v>0</v>
      </c>
      <c r="S53" s="153">
        <f t="shared" si="17"/>
        <v>0</v>
      </c>
      <c r="T53" s="153">
        <f t="shared" si="17"/>
        <v>0</v>
      </c>
      <c r="U53" s="153">
        <f t="shared" si="17"/>
        <v>0</v>
      </c>
    </row>
    <row r="54" spans="3:21" hidden="1" outlineLevel="3">
      <c r="E54" s="113" t="str">
        <f xml:space="preserve"> E$40</f>
        <v>Water network plus Proportion of wholesale cash contributions (DB schemes)</v>
      </c>
      <c r="F54" s="113">
        <f t="shared" ref="F54:U54" si="18" xml:space="preserve"> F$40</f>
        <v>0</v>
      </c>
      <c r="G54" s="113" t="str">
        <f t="shared" si="18"/>
        <v>%</v>
      </c>
      <c r="H54" s="113">
        <f t="shared" si="18"/>
        <v>0</v>
      </c>
      <c r="I54" s="113">
        <f t="shared" si="18"/>
        <v>0</v>
      </c>
      <c r="J54" s="153">
        <f t="shared" si="18"/>
        <v>0.44898199364481584</v>
      </c>
      <c r="K54" s="153">
        <f t="shared" si="18"/>
        <v>0.44895113022255789</v>
      </c>
      <c r="L54" s="153">
        <f t="shared" si="18"/>
        <v>0.44900098667982236</v>
      </c>
      <c r="M54" s="153">
        <f t="shared" si="18"/>
        <v>0.44896042084168336</v>
      </c>
      <c r="N54" s="153">
        <f t="shared" si="18"/>
        <v>0.44904842206697188</v>
      </c>
      <c r="O54" s="153">
        <f t="shared" si="18"/>
        <v>0.44903651115618659</v>
      </c>
      <c r="P54" s="153">
        <f t="shared" si="18"/>
        <v>0.44901227976508279</v>
      </c>
      <c r="Q54" s="153">
        <f t="shared" si="18"/>
        <v>0</v>
      </c>
      <c r="R54" s="153">
        <f t="shared" si="18"/>
        <v>0</v>
      </c>
      <c r="S54" s="153">
        <f t="shared" si="18"/>
        <v>0</v>
      </c>
      <c r="T54" s="153">
        <f t="shared" si="18"/>
        <v>0</v>
      </c>
      <c r="U54" s="153">
        <f t="shared" si="18"/>
        <v>0</v>
      </c>
    </row>
    <row r="55" spans="3:21" hidden="1" outlineLevel="3">
      <c r="E55" s="113" t="str">
        <f xml:space="preserve"> E$41</f>
        <v>Bioresources Proportion of wholesale cash contributions (DB schemes)</v>
      </c>
      <c r="F55" s="113">
        <f t="shared" ref="F55:U55" si="19" xml:space="preserve"> F$41</f>
        <v>0</v>
      </c>
      <c r="G55" s="113" t="str">
        <f t="shared" si="19"/>
        <v>%</v>
      </c>
      <c r="H55" s="113">
        <f t="shared" si="19"/>
        <v>0</v>
      </c>
      <c r="I55" s="113">
        <f t="shared" si="19"/>
        <v>0</v>
      </c>
      <c r="J55" s="153">
        <f t="shared" si="19"/>
        <v>0.11074496881252208</v>
      </c>
      <c r="K55" s="153">
        <f t="shared" si="19"/>
        <v>0.11075599976756346</v>
      </c>
      <c r="L55" s="153">
        <f t="shared" si="19"/>
        <v>0.11069314257523433</v>
      </c>
      <c r="M55" s="153">
        <f t="shared" si="19"/>
        <v>0.11072144288577154</v>
      </c>
      <c r="N55" s="153">
        <f t="shared" si="19"/>
        <v>0.11081667068176344</v>
      </c>
      <c r="O55" s="153">
        <f t="shared" si="19"/>
        <v>0.11080121703853955</v>
      </c>
      <c r="P55" s="153">
        <f t="shared" si="19"/>
        <v>0.11078483715963695</v>
      </c>
      <c r="Q55" s="153">
        <f t="shared" si="19"/>
        <v>0</v>
      </c>
      <c r="R55" s="153">
        <f t="shared" si="19"/>
        <v>0</v>
      </c>
      <c r="S55" s="153">
        <f t="shared" si="19"/>
        <v>0</v>
      </c>
      <c r="T55" s="153">
        <f t="shared" si="19"/>
        <v>0</v>
      </c>
      <c r="U55" s="153">
        <f t="shared" si="19"/>
        <v>0</v>
      </c>
    </row>
    <row r="56" spans="3:21" hidden="1" outlineLevel="3">
      <c r="E56" s="113" t="str">
        <f xml:space="preserve"> E$42</f>
        <v>Wastewater network plus Proportion of wholesale cash contributions (DB schemes)</v>
      </c>
      <c r="F56" s="113">
        <f t="shared" ref="F56:U56" si="20" xml:space="preserve"> F$42</f>
        <v>0</v>
      </c>
      <c r="G56" s="113" t="str">
        <f t="shared" si="20"/>
        <v>%</v>
      </c>
      <c r="H56" s="113">
        <f t="shared" si="20"/>
        <v>0</v>
      </c>
      <c r="I56" s="113">
        <f t="shared" si="20"/>
        <v>0</v>
      </c>
      <c r="J56" s="153">
        <f t="shared" si="20"/>
        <v>0.41173355301871251</v>
      </c>
      <c r="K56" s="153">
        <f t="shared" si="20"/>
        <v>0.41176128769829734</v>
      </c>
      <c r="L56" s="153">
        <f t="shared" si="20"/>
        <v>0.41175382338431171</v>
      </c>
      <c r="M56" s="153">
        <f t="shared" si="20"/>
        <v>0.41176102204408815</v>
      </c>
      <c r="N56" s="153">
        <f t="shared" si="20"/>
        <v>0.41170802216333419</v>
      </c>
      <c r="O56" s="153">
        <f t="shared" si="20"/>
        <v>0.4115111561866126</v>
      </c>
      <c r="P56" s="153">
        <f t="shared" si="20"/>
        <v>0.41163908168713298</v>
      </c>
      <c r="Q56" s="153">
        <f t="shared" si="20"/>
        <v>0</v>
      </c>
      <c r="R56" s="153">
        <f t="shared" si="20"/>
        <v>0</v>
      </c>
      <c r="S56" s="153">
        <f t="shared" si="20"/>
        <v>0</v>
      </c>
      <c r="T56" s="153">
        <f t="shared" si="20"/>
        <v>0</v>
      </c>
      <c r="U56" s="153">
        <f t="shared" si="20"/>
        <v>0</v>
      </c>
    </row>
    <row r="57" spans="3:21" hidden="1" outlineLevel="3">
      <c r="E57" s="113" t="str">
        <f xml:space="preserve"> E$43</f>
        <v>Dummy Proportion of wholesale cash contributions (DB schemes)</v>
      </c>
      <c r="F57" s="113">
        <f t="shared" ref="F57:U57" si="21" xml:space="preserve"> F$43</f>
        <v>0</v>
      </c>
      <c r="G57" s="113" t="str">
        <f t="shared" si="21"/>
        <v>%</v>
      </c>
      <c r="H57" s="113">
        <f t="shared" si="21"/>
        <v>0</v>
      </c>
      <c r="I57" s="113">
        <f t="shared" si="21"/>
        <v>0</v>
      </c>
      <c r="J57" s="153">
        <f t="shared" si="21"/>
        <v>0</v>
      </c>
      <c r="K57" s="153">
        <f t="shared" si="21"/>
        <v>0</v>
      </c>
      <c r="L57" s="153">
        <f t="shared" si="21"/>
        <v>0</v>
      </c>
      <c r="M57" s="153">
        <f t="shared" si="21"/>
        <v>0</v>
      </c>
      <c r="N57" s="153">
        <f t="shared" si="21"/>
        <v>0</v>
      </c>
      <c r="O57" s="153">
        <f t="shared" si="21"/>
        <v>0</v>
      </c>
      <c r="P57" s="153">
        <f t="shared" si="21"/>
        <v>0</v>
      </c>
      <c r="Q57" s="153">
        <f t="shared" si="21"/>
        <v>0</v>
      </c>
      <c r="R57" s="153">
        <f t="shared" si="21"/>
        <v>0</v>
      </c>
      <c r="S57" s="153">
        <f t="shared" si="21"/>
        <v>0</v>
      </c>
      <c r="T57" s="153">
        <f t="shared" si="21"/>
        <v>0</v>
      </c>
      <c r="U57" s="153">
        <f t="shared" si="2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2.8539484523949631E-2</v>
      </c>
      <c r="K65" s="153">
        <f t="shared" ref="K65:U65" si="22" xml:space="preserve"> IF($F51 = 0, K53, K59)</f>
        <v>2.8531582311581143E-2</v>
      </c>
      <c r="L65" s="153">
        <f t="shared" si="22"/>
        <v>2.8552047360631473E-2</v>
      </c>
      <c r="M65" s="153">
        <f xml:space="preserve"> IF($F51 = 0, M53, M59)</f>
        <v>2.8557114228456915E-2</v>
      </c>
      <c r="N65" s="153">
        <f t="shared" si="22"/>
        <v>2.842688508793062E-2</v>
      </c>
      <c r="O65" s="153">
        <f t="shared" si="22"/>
        <v>2.8651115618661259E-2</v>
      </c>
      <c r="P65" s="153">
        <f t="shared" si="22"/>
        <v>2.8563801388147361E-2</v>
      </c>
      <c r="Q65" s="153">
        <f t="shared" si="22"/>
        <v>0</v>
      </c>
      <c r="R65" s="153">
        <f t="shared" si="22"/>
        <v>0</v>
      </c>
      <c r="S65" s="153">
        <f t="shared" si="22"/>
        <v>0</v>
      </c>
      <c r="T65" s="153">
        <f t="shared" si="22"/>
        <v>0</v>
      </c>
      <c r="U65" s="153">
        <f t="shared" si="22"/>
        <v>0</v>
      </c>
    </row>
    <row r="66" spans="3:21" hidden="1" outlineLevel="3">
      <c r="C66" s="154"/>
      <c r="D66" s="6"/>
      <c r="E66" s="113" t="s">
        <v>246</v>
      </c>
      <c r="F66" s="113"/>
      <c r="G66" s="113" t="s">
        <v>71</v>
      </c>
      <c r="H66" s="113"/>
      <c r="I66" s="113"/>
      <c r="J66" s="153">
        <f xml:space="preserve"> IF($F51 = 0, J54, J60)</f>
        <v>0.44898199364481584</v>
      </c>
      <c r="K66" s="153">
        <f t="shared" ref="K66:U66" si="23" xml:space="preserve"> IF($F51 = 0, K54, K60)</f>
        <v>0.44895113022255789</v>
      </c>
      <c r="L66" s="153">
        <f t="shared" si="23"/>
        <v>0.44900098667982236</v>
      </c>
      <c r="M66" s="153">
        <f t="shared" si="23"/>
        <v>0.44896042084168336</v>
      </c>
      <c r="N66" s="153">
        <f t="shared" si="23"/>
        <v>0.44904842206697188</v>
      </c>
      <c r="O66" s="153">
        <f t="shared" si="23"/>
        <v>0.44903651115618659</v>
      </c>
      <c r="P66" s="153">
        <f t="shared" si="23"/>
        <v>0.44901227976508279</v>
      </c>
      <c r="Q66" s="153">
        <f t="shared" si="23"/>
        <v>0</v>
      </c>
      <c r="R66" s="153">
        <f t="shared" si="23"/>
        <v>0</v>
      </c>
      <c r="S66" s="153">
        <f t="shared" si="23"/>
        <v>0</v>
      </c>
      <c r="T66" s="153">
        <f t="shared" si="23"/>
        <v>0</v>
      </c>
      <c r="U66" s="153">
        <f t="shared" si="23"/>
        <v>0</v>
      </c>
    </row>
    <row r="67" spans="3:21" hidden="1" outlineLevel="3">
      <c r="C67" s="154"/>
      <c r="D67" s="6"/>
      <c r="E67" s="113" t="s">
        <v>247</v>
      </c>
      <c r="F67" s="113"/>
      <c r="G67" s="113" t="s">
        <v>71</v>
      </c>
      <c r="H67" s="113"/>
      <c r="I67" s="113"/>
      <c r="J67" s="153">
        <f xml:space="preserve"> IF($F51 = 0, J55, J61)</f>
        <v>0.11074496881252208</v>
      </c>
      <c r="K67" s="153">
        <f t="shared" ref="K67:U67" si="24" xml:space="preserve"> IF($F51 = 0, K55, K61)</f>
        <v>0.11075599976756346</v>
      </c>
      <c r="L67" s="153">
        <f t="shared" si="24"/>
        <v>0.11069314257523433</v>
      </c>
      <c r="M67" s="153">
        <f t="shared" si="24"/>
        <v>0.11072144288577154</v>
      </c>
      <c r="N67" s="153">
        <f t="shared" si="24"/>
        <v>0.11081667068176344</v>
      </c>
      <c r="O67" s="153">
        <f t="shared" si="24"/>
        <v>0.11080121703853955</v>
      </c>
      <c r="P67" s="153">
        <f t="shared" si="24"/>
        <v>0.11078483715963695</v>
      </c>
      <c r="Q67" s="153">
        <f t="shared" si="24"/>
        <v>0</v>
      </c>
      <c r="R67" s="153">
        <f t="shared" si="24"/>
        <v>0</v>
      </c>
      <c r="S67" s="153">
        <f t="shared" si="24"/>
        <v>0</v>
      </c>
      <c r="T67" s="153">
        <f t="shared" si="24"/>
        <v>0</v>
      </c>
      <c r="U67" s="153">
        <f t="shared" si="24"/>
        <v>0</v>
      </c>
    </row>
    <row r="68" spans="3:21" hidden="1" outlineLevel="3">
      <c r="C68" s="154"/>
      <c r="D68" s="6"/>
      <c r="E68" s="113" t="s">
        <v>248</v>
      </c>
      <c r="F68" s="113"/>
      <c r="G68" s="113" t="s">
        <v>71</v>
      </c>
      <c r="H68" s="113"/>
      <c r="I68" s="113"/>
      <c r="J68" s="153">
        <f xml:space="preserve"> IF($F51 = 0, J56, J62)</f>
        <v>0.41173355301871251</v>
      </c>
      <c r="K68" s="153">
        <f t="shared" ref="K68:U68" si="25" xml:space="preserve"> IF($F51 = 0, K56, K62)</f>
        <v>0.41176128769829734</v>
      </c>
      <c r="L68" s="153">
        <f t="shared" si="25"/>
        <v>0.41175382338431171</v>
      </c>
      <c r="M68" s="153">
        <f t="shared" si="25"/>
        <v>0.41176102204408815</v>
      </c>
      <c r="N68" s="153">
        <f t="shared" si="25"/>
        <v>0.41170802216333419</v>
      </c>
      <c r="O68" s="153">
        <f t="shared" si="25"/>
        <v>0.4115111561866126</v>
      </c>
      <c r="P68" s="153">
        <f t="shared" si="25"/>
        <v>0.41163908168713298</v>
      </c>
      <c r="Q68" s="153">
        <f t="shared" si="25"/>
        <v>0</v>
      </c>
      <c r="R68" s="153">
        <f t="shared" si="25"/>
        <v>0</v>
      </c>
      <c r="S68" s="153">
        <f t="shared" si="25"/>
        <v>0</v>
      </c>
      <c r="T68" s="153">
        <f t="shared" si="25"/>
        <v>0</v>
      </c>
      <c r="U68" s="153">
        <f t="shared" si="25"/>
        <v>0</v>
      </c>
    </row>
    <row r="69" spans="3:21" hidden="1" outlineLevel="3">
      <c r="C69" s="154"/>
      <c r="D69" s="6"/>
      <c r="E69" s="113" t="s">
        <v>249</v>
      </c>
      <c r="F69" s="113"/>
      <c r="G69" s="113" t="s">
        <v>71</v>
      </c>
      <c r="H69" s="113"/>
      <c r="I69" s="113"/>
      <c r="J69" s="153">
        <f xml:space="preserve"> IF($F51 = 0, J57, J63)</f>
        <v>0</v>
      </c>
      <c r="K69" s="153">
        <f t="shared" ref="K69:U69" si="26" xml:space="preserve"> IF($F51 = 0, K57, K63)</f>
        <v>0</v>
      </c>
      <c r="L69" s="153">
        <f t="shared" si="26"/>
        <v>0</v>
      </c>
      <c r="M69" s="153">
        <f t="shared" si="26"/>
        <v>0</v>
      </c>
      <c r="N69" s="153">
        <f t="shared" si="26"/>
        <v>0</v>
      </c>
      <c r="O69" s="153">
        <f t="shared" si="26"/>
        <v>0</v>
      </c>
      <c r="P69" s="153">
        <f t="shared" si="26"/>
        <v>0</v>
      </c>
      <c r="Q69" s="153">
        <f t="shared" si="26"/>
        <v>0</v>
      </c>
      <c r="R69" s="153">
        <f t="shared" si="26"/>
        <v>0</v>
      </c>
      <c r="S69" s="153">
        <f t="shared" si="26"/>
        <v>0</v>
      </c>
      <c r="T69" s="153">
        <f t="shared" si="26"/>
        <v>0</v>
      </c>
      <c r="U69" s="153">
        <f t="shared" si="26"/>
        <v>0</v>
      </c>
    </row>
    <row r="70" spans="3:21" hidden="1" outlineLevel="3">
      <c r="C70" s="154"/>
      <c r="D70" s="6"/>
      <c r="E70" s="172" t="s">
        <v>250</v>
      </c>
      <c r="F70" s="173"/>
      <c r="G70" s="173"/>
      <c r="H70" s="173"/>
      <c r="I70" s="173"/>
      <c r="J70" s="174">
        <f t="shared" ref="J70:U70" si="27" xml:space="preserve"> SUM(J65:J69)</f>
        <v>1</v>
      </c>
      <c r="K70" s="174">
        <f t="shared" si="27"/>
        <v>0.99999999999999989</v>
      </c>
      <c r="L70" s="174">
        <f t="shared" si="27"/>
        <v>0.99999999999999978</v>
      </c>
      <c r="M70" s="174">
        <f t="shared" si="27"/>
        <v>1</v>
      </c>
      <c r="N70" s="174">
        <f t="shared" si="27"/>
        <v>1.0000000000000002</v>
      </c>
      <c r="O70" s="174">
        <f t="shared" si="27"/>
        <v>1</v>
      </c>
      <c r="P70" s="174">
        <f t="shared" si="27"/>
        <v>1</v>
      </c>
      <c r="Q70" s="174">
        <f t="shared" si="27"/>
        <v>0</v>
      </c>
      <c r="R70" s="174">
        <f t="shared" si="27"/>
        <v>0</v>
      </c>
      <c r="S70" s="174">
        <f t="shared" si="27"/>
        <v>0</v>
      </c>
      <c r="T70" s="174">
        <f t="shared" si="27"/>
        <v>0</v>
      </c>
      <c r="U70" s="174">
        <f t="shared" si="27"/>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28" xml:space="preserve"> F$70</f>
        <v>0</v>
      </c>
      <c r="G72" s="35">
        <f t="shared" si="28"/>
        <v>0</v>
      </c>
      <c r="H72" s="35">
        <f t="shared" si="28"/>
        <v>0</v>
      </c>
      <c r="I72" s="35">
        <f t="shared" si="28"/>
        <v>0</v>
      </c>
      <c r="J72" s="153">
        <f t="shared" si="28"/>
        <v>1</v>
      </c>
      <c r="K72" s="153">
        <f t="shared" si="28"/>
        <v>0.99999999999999989</v>
      </c>
      <c r="L72" s="153">
        <f t="shared" si="28"/>
        <v>0.99999999999999978</v>
      </c>
      <c r="M72" s="153">
        <f t="shared" si="28"/>
        <v>1</v>
      </c>
      <c r="N72" s="153">
        <f t="shared" si="28"/>
        <v>1.0000000000000002</v>
      </c>
      <c r="O72" s="153">
        <f t="shared" si="28"/>
        <v>1</v>
      </c>
      <c r="P72" s="153">
        <f t="shared" si="28"/>
        <v>1</v>
      </c>
      <c r="Q72" s="153">
        <f t="shared" si="28"/>
        <v>0</v>
      </c>
      <c r="R72" s="153">
        <f t="shared" si="28"/>
        <v>0</v>
      </c>
      <c r="S72" s="153">
        <f t="shared" si="28"/>
        <v>0</v>
      </c>
      <c r="T72" s="153">
        <f t="shared" si="28"/>
        <v>0</v>
      </c>
      <c r="U72" s="153">
        <f t="shared" si="28"/>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 t="shared" ref="J74:U74" si="29">IF(J72 &lt;&gt; 1, 1, 0) * J73</f>
        <v>0</v>
      </c>
      <c r="K74" s="113">
        <f t="shared" si="29"/>
        <v>0</v>
      </c>
      <c r="L74" s="113">
        <f t="shared" si="29"/>
        <v>0</v>
      </c>
      <c r="M74" s="113">
        <f t="shared" si="29"/>
        <v>0</v>
      </c>
      <c r="N74" s="113">
        <f t="shared" si="29"/>
        <v>0</v>
      </c>
      <c r="O74" s="113">
        <f t="shared" si="29"/>
        <v>0</v>
      </c>
      <c r="P74" s="113">
        <f t="shared" si="29"/>
        <v>0</v>
      </c>
      <c r="Q74" s="113">
        <f t="shared" si="29"/>
        <v>0</v>
      </c>
      <c r="R74" s="113">
        <f t="shared" si="29"/>
        <v>0</v>
      </c>
      <c r="S74" s="113">
        <f t="shared" si="29"/>
        <v>0</v>
      </c>
      <c r="T74" s="113">
        <f t="shared" si="29"/>
        <v>0</v>
      </c>
      <c r="U74" s="113">
        <f t="shared" si="29"/>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0</v>
      </c>
      <c r="I79" s="152">
        <f xml:space="preserve"> InpOverride!I$63</f>
        <v>0</v>
      </c>
      <c r="J79" s="129">
        <f xml:space="preserve"> InpOverride!J$63</f>
        <v>0</v>
      </c>
      <c r="K79" s="129">
        <f xml:space="preserve"> InpOverride!K$63</f>
        <v>0</v>
      </c>
      <c r="L79" s="129">
        <f xml:space="preserve"> InpOverride!L$63</f>
        <v>0</v>
      </c>
      <c r="M79" s="129">
        <f xml:space="preserve"> InpOverride!M$63</f>
        <v>0</v>
      </c>
      <c r="N79" s="129">
        <f xml:space="preserve"> InpOverride!N$63</f>
        <v>0</v>
      </c>
      <c r="O79" s="129">
        <f xml:space="preserve"> InpOverride!O$63</f>
        <v>0</v>
      </c>
      <c r="P79" s="129">
        <f xml:space="preserve"> InpOverride!P$63</f>
        <v>0</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0</v>
      </c>
      <c r="I81" s="45"/>
      <c r="J81" s="130">
        <f xml:space="preserve"> IF($F78 = 0, J79, J80)</f>
        <v>0</v>
      </c>
      <c r="K81" s="130">
        <f t="shared" ref="K81:U81" si="30" xml:space="preserve"> IF($F78 = 0, K79, K80)</f>
        <v>0</v>
      </c>
      <c r="L81" s="130">
        <f t="shared" si="30"/>
        <v>0</v>
      </c>
      <c r="M81" s="130">
        <f t="shared" si="30"/>
        <v>0</v>
      </c>
      <c r="N81" s="130">
        <f t="shared" si="30"/>
        <v>0</v>
      </c>
      <c r="O81" s="130">
        <f t="shared" si="30"/>
        <v>0</v>
      </c>
      <c r="P81" s="130">
        <f t="shared" si="30"/>
        <v>0</v>
      </c>
      <c r="Q81" s="130">
        <f t="shared" si="30"/>
        <v>0</v>
      </c>
      <c r="R81" s="130">
        <f t="shared" si="30"/>
        <v>0</v>
      </c>
      <c r="S81" s="130">
        <f t="shared" si="30"/>
        <v>0</v>
      </c>
      <c r="T81" s="130">
        <f t="shared" si="30"/>
        <v>0</v>
      </c>
      <c r="U81" s="130">
        <f t="shared" si="30"/>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31" xml:space="preserve"> E$65</f>
        <v>Water resources Proportion of wholesale cash contributions (DB schemes) - Active</v>
      </c>
      <c r="F85" s="113">
        <f t="shared" si="31"/>
        <v>0</v>
      </c>
      <c r="G85" s="113" t="str">
        <f t="shared" si="31"/>
        <v>%</v>
      </c>
      <c r="H85" s="113">
        <f t="shared" si="31"/>
        <v>0</v>
      </c>
      <c r="I85" s="113">
        <f t="shared" si="31"/>
        <v>0</v>
      </c>
      <c r="J85" s="153">
        <f t="shared" si="31"/>
        <v>2.8539484523949631E-2</v>
      </c>
      <c r="K85" s="153">
        <f t="shared" si="31"/>
        <v>2.8531582311581143E-2</v>
      </c>
      <c r="L85" s="153">
        <f t="shared" si="31"/>
        <v>2.8552047360631473E-2</v>
      </c>
      <c r="M85" s="153">
        <f t="shared" si="31"/>
        <v>2.8557114228456915E-2</v>
      </c>
      <c r="N85" s="153">
        <f t="shared" si="31"/>
        <v>2.842688508793062E-2</v>
      </c>
      <c r="O85" s="153">
        <f t="shared" si="31"/>
        <v>2.8651115618661259E-2</v>
      </c>
      <c r="P85" s="153">
        <f t="shared" si="31"/>
        <v>2.8563801388147361E-2</v>
      </c>
      <c r="Q85" s="153">
        <f t="shared" si="31"/>
        <v>0</v>
      </c>
      <c r="R85" s="153">
        <f t="shared" si="31"/>
        <v>0</v>
      </c>
      <c r="S85" s="153">
        <f t="shared" si="31"/>
        <v>0</v>
      </c>
      <c r="T85" s="153">
        <f t="shared" si="31"/>
        <v>0</v>
      </c>
      <c r="U85" s="153">
        <f t="shared" si="31"/>
        <v>0</v>
      </c>
    </row>
    <row r="86" spans="1:21" hidden="1" outlineLevel="3">
      <c r="C86" s="154"/>
      <c r="D86" s="6"/>
      <c r="E86" s="113" t="str">
        <f xml:space="preserve"> E$66</f>
        <v>Water network plus Proportion of wholesale cash contributions (DB schemes) - Active</v>
      </c>
      <c r="F86" s="113">
        <f t="shared" ref="F86:U86" si="32" xml:space="preserve"> F$66</f>
        <v>0</v>
      </c>
      <c r="G86" s="113" t="str">
        <f t="shared" si="32"/>
        <v>%</v>
      </c>
      <c r="H86" s="113">
        <f t="shared" si="32"/>
        <v>0</v>
      </c>
      <c r="I86" s="113">
        <f t="shared" si="32"/>
        <v>0</v>
      </c>
      <c r="J86" s="153">
        <f t="shared" si="32"/>
        <v>0.44898199364481584</v>
      </c>
      <c r="K86" s="153">
        <f t="shared" si="32"/>
        <v>0.44895113022255789</v>
      </c>
      <c r="L86" s="153">
        <f t="shared" si="32"/>
        <v>0.44900098667982236</v>
      </c>
      <c r="M86" s="153">
        <f t="shared" si="32"/>
        <v>0.44896042084168336</v>
      </c>
      <c r="N86" s="153">
        <f t="shared" si="32"/>
        <v>0.44904842206697188</v>
      </c>
      <c r="O86" s="153">
        <f t="shared" si="32"/>
        <v>0.44903651115618659</v>
      </c>
      <c r="P86" s="153">
        <f t="shared" si="32"/>
        <v>0.44901227976508279</v>
      </c>
      <c r="Q86" s="153">
        <f t="shared" si="32"/>
        <v>0</v>
      </c>
      <c r="R86" s="153">
        <f t="shared" si="32"/>
        <v>0</v>
      </c>
      <c r="S86" s="153">
        <f t="shared" si="32"/>
        <v>0</v>
      </c>
      <c r="T86" s="153">
        <f t="shared" si="32"/>
        <v>0</v>
      </c>
      <c r="U86" s="153">
        <f t="shared" si="32"/>
        <v>0</v>
      </c>
    </row>
    <row r="87" spans="1:21" hidden="1" outlineLevel="3">
      <c r="C87" s="154"/>
      <c r="D87" s="6"/>
      <c r="E87" s="113" t="str">
        <f xml:space="preserve"> E$67</f>
        <v>Bioresources Proportion of wholesale cash contributions (DB schemes) - Active</v>
      </c>
      <c r="F87" s="113">
        <f t="shared" ref="F87:U87" si="33" xml:space="preserve"> F$67</f>
        <v>0</v>
      </c>
      <c r="G87" s="113" t="str">
        <f t="shared" si="33"/>
        <v>%</v>
      </c>
      <c r="H87" s="113">
        <f t="shared" si="33"/>
        <v>0</v>
      </c>
      <c r="I87" s="113">
        <f t="shared" si="33"/>
        <v>0</v>
      </c>
      <c r="J87" s="153">
        <f t="shared" si="33"/>
        <v>0.11074496881252208</v>
      </c>
      <c r="K87" s="153">
        <f t="shared" si="33"/>
        <v>0.11075599976756346</v>
      </c>
      <c r="L87" s="153">
        <f t="shared" si="33"/>
        <v>0.11069314257523433</v>
      </c>
      <c r="M87" s="153">
        <f t="shared" si="33"/>
        <v>0.11072144288577154</v>
      </c>
      <c r="N87" s="153">
        <f t="shared" si="33"/>
        <v>0.11081667068176344</v>
      </c>
      <c r="O87" s="153">
        <f t="shared" si="33"/>
        <v>0.11080121703853955</v>
      </c>
      <c r="P87" s="153">
        <f t="shared" si="33"/>
        <v>0.11078483715963695</v>
      </c>
      <c r="Q87" s="153">
        <f t="shared" si="33"/>
        <v>0</v>
      </c>
      <c r="R87" s="153">
        <f t="shared" si="33"/>
        <v>0</v>
      </c>
      <c r="S87" s="153">
        <f t="shared" si="33"/>
        <v>0</v>
      </c>
      <c r="T87" s="153">
        <f t="shared" si="33"/>
        <v>0</v>
      </c>
      <c r="U87" s="153">
        <f t="shared" si="33"/>
        <v>0</v>
      </c>
    </row>
    <row r="88" spans="1:21" hidden="1" outlineLevel="3">
      <c r="C88" s="154"/>
      <c r="D88" s="6"/>
      <c r="E88" s="113" t="str">
        <f xml:space="preserve"> E$68</f>
        <v>Wastewater network plus Proportion of wholesale cash contributions (DB schemes) - Active</v>
      </c>
      <c r="F88" s="113">
        <f t="shared" ref="F88:U88" si="34" xml:space="preserve"> F$68</f>
        <v>0</v>
      </c>
      <c r="G88" s="113" t="str">
        <f t="shared" si="34"/>
        <v>%</v>
      </c>
      <c r="H88" s="113">
        <f t="shared" si="34"/>
        <v>0</v>
      </c>
      <c r="I88" s="113">
        <f t="shared" si="34"/>
        <v>0</v>
      </c>
      <c r="J88" s="153">
        <f t="shared" si="34"/>
        <v>0.41173355301871251</v>
      </c>
      <c r="K88" s="153">
        <f t="shared" si="34"/>
        <v>0.41176128769829734</v>
      </c>
      <c r="L88" s="153">
        <f t="shared" si="34"/>
        <v>0.41175382338431171</v>
      </c>
      <c r="M88" s="153">
        <f t="shared" si="34"/>
        <v>0.41176102204408815</v>
      </c>
      <c r="N88" s="153">
        <f t="shared" si="34"/>
        <v>0.41170802216333419</v>
      </c>
      <c r="O88" s="153">
        <f t="shared" si="34"/>
        <v>0.4115111561866126</v>
      </c>
      <c r="P88" s="153">
        <f t="shared" si="34"/>
        <v>0.41163908168713298</v>
      </c>
      <c r="Q88" s="153">
        <f t="shared" si="34"/>
        <v>0</v>
      </c>
      <c r="R88" s="153">
        <f t="shared" si="34"/>
        <v>0</v>
      </c>
      <c r="S88" s="153">
        <f t="shared" si="34"/>
        <v>0</v>
      </c>
      <c r="T88" s="153">
        <f t="shared" si="34"/>
        <v>0</v>
      </c>
      <c r="U88" s="153">
        <f t="shared" si="34"/>
        <v>0</v>
      </c>
    </row>
    <row r="89" spans="1:21" hidden="1" outlineLevel="3">
      <c r="C89" s="154"/>
      <c r="D89" s="6"/>
      <c r="E89" s="113" t="str">
        <f xml:space="preserve"> E$69</f>
        <v>Dummy Proportion of wholesale cash contributions (DB schemes) - Active</v>
      </c>
      <c r="F89" s="113">
        <f t="shared" ref="F89:U89" si="35" xml:space="preserve"> F$69</f>
        <v>0</v>
      </c>
      <c r="G89" s="113" t="str">
        <f t="shared" si="35"/>
        <v>%</v>
      </c>
      <c r="H89" s="113">
        <f t="shared" si="35"/>
        <v>0</v>
      </c>
      <c r="I89" s="113">
        <f t="shared" si="35"/>
        <v>0</v>
      </c>
      <c r="J89" s="153">
        <f t="shared" si="35"/>
        <v>0</v>
      </c>
      <c r="K89" s="153">
        <f t="shared" si="35"/>
        <v>0</v>
      </c>
      <c r="L89" s="153">
        <f t="shared" si="35"/>
        <v>0</v>
      </c>
      <c r="M89" s="153">
        <f t="shared" si="35"/>
        <v>0</v>
      </c>
      <c r="N89" s="153">
        <f t="shared" si="35"/>
        <v>0</v>
      </c>
      <c r="O89" s="153">
        <f t="shared" si="35"/>
        <v>0</v>
      </c>
      <c r="P89" s="153">
        <f t="shared" si="35"/>
        <v>0</v>
      </c>
      <c r="Q89" s="153">
        <f t="shared" si="35"/>
        <v>0</v>
      </c>
      <c r="R89" s="153">
        <f t="shared" si="35"/>
        <v>0</v>
      </c>
      <c r="S89" s="153">
        <f t="shared" si="35"/>
        <v>0</v>
      </c>
      <c r="T89" s="153">
        <f t="shared" si="35"/>
        <v>0</v>
      </c>
      <c r="U89" s="153">
        <f t="shared" si="35"/>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36" xml:space="preserve"> F$81</f>
        <v>0</v>
      </c>
      <c r="G91" s="7" t="str">
        <f t="shared" si="36"/>
        <v>£m</v>
      </c>
      <c r="H91" s="7">
        <f t="shared" si="36"/>
        <v>0</v>
      </c>
      <c r="I91" s="7">
        <f t="shared" si="36"/>
        <v>0</v>
      </c>
      <c r="J91" s="7">
        <f t="shared" si="36"/>
        <v>0</v>
      </c>
      <c r="K91" s="7">
        <f t="shared" si="36"/>
        <v>0</v>
      </c>
      <c r="L91" s="7">
        <f t="shared" si="36"/>
        <v>0</v>
      </c>
      <c r="M91" s="7">
        <f t="shared" si="36"/>
        <v>0</v>
      </c>
      <c r="N91" s="7">
        <f t="shared" si="36"/>
        <v>0</v>
      </c>
      <c r="O91" s="7">
        <f t="shared" si="36"/>
        <v>0</v>
      </c>
      <c r="P91" s="7">
        <f t="shared" si="36"/>
        <v>0</v>
      </c>
      <c r="Q91" s="7">
        <f t="shared" si="36"/>
        <v>0</v>
      </c>
      <c r="R91" s="7">
        <f t="shared" si="36"/>
        <v>0</v>
      </c>
      <c r="S91" s="7">
        <f t="shared" si="36"/>
        <v>0</v>
      </c>
      <c r="T91" s="7">
        <f t="shared" si="36"/>
        <v>0</v>
      </c>
      <c r="U91" s="7">
        <f t="shared" si="36"/>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0</v>
      </c>
      <c r="I93" s="35"/>
      <c r="J93" s="136">
        <f xml:space="preserve"> J85 * J$91</f>
        <v>0</v>
      </c>
      <c r="K93" s="136">
        <f t="shared" ref="K93:U93" si="37" xml:space="preserve"> K85 * K$91</f>
        <v>0</v>
      </c>
      <c r="L93" s="136">
        <f t="shared" si="37"/>
        <v>0</v>
      </c>
      <c r="M93" s="136">
        <f xml:space="preserve"> M85 * M$91</f>
        <v>0</v>
      </c>
      <c r="N93" s="136">
        <f t="shared" si="37"/>
        <v>0</v>
      </c>
      <c r="O93" s="136">
        <f t="shared" si="37"/>
        <v>0</v>
      </c>
      <c r="P93" s="136">
        <f t="shared" si="37"/>
        <v>0</v>
      </c>
      <c r="Q93" s="136">
        <f t="shared" si="37"/>
        <v>0</v>
      </c>
      <c r="R93" s="136">
        <f t="shared" si="37"/>
        <v>0</v>
      </c>
      <c r="S93" s="136">
        <f t="shared" si="37"/>
        <v>0</v>
      </c>
      <c r="T93" s="136">
        <f t="shared" si="37"/>
        <v>0</v>
      </c>
      <c r="U93" s="136">
        <f t="shared" si="37"/>
        <v>0</v>
      </c>
    </row>
    <row r="94" spans="1:21" hidden="1" outlineLevel="3">
      <c r="E94" s="35" t="s">
        <v>255</v>
      </c>
      <c r="F94" s="35"/>
      <c r="G94" s="35" t="s">
        <v>136</v>
      </c>
      <c r="H94" s="156">
        <f xml:space="preserve"> SUM(J94:U94)</f>
        <v>0</v>
      </c>
      <c r="I94" s="35"/>
      <c r="J94" s="136">
        <f xml:space="preserve"> J86 * J$91</f>
        <v>0</v>
      </c>
      <c r="K94" s="136">
        <f t="shared" ref="K94:U94" si="38" xml:space="preserve"> K86 * K$91</f>
        <v>0</v>
      </c>
      <c r="L94" s="136">
        <f t="shared" si="38"/>
        <v>0</v>
      </c>
      <c r="M94" s="136">
        <f t="shared" si="38"/>
        <v>0</v>
      </c>
      <c r="N94" s="136">
        <f t="shared" si="38"/>
        <v>0</v>
      </c>
      <c r="O94" s="136">
        <f t="shared" si="38"/>
        <v>0</v>
      </c>
      <c r="P94" s="136">
        <f t="shared" si="38"/>
        <v>0</v>
      </c>
      <c r="Q94" s="136">
        <f t="shared" si="38"/>
        <v>0</v>
      </c>
      <c r="R94" s="136">
        <f t="shared" si="38"/>
        <v>0</v>
      </c>
      <c r="S94" s="136">
        <f t="shared" si="38"/>
        <v>0</v>
      </c>
      <c r="T94" s="136">
        <f t="shared" si="38"/>
        <v>0</v>
      </c>
      <c r="U94" s="136">
        <f t="shared" si="38"/>
        <v>0</v>
      </c>
    </row>
    <row r="95" spans="1:21" hidden="1" outlineLevel="3">
      <c r="E95" s="35" t="s">
        <v>256</v>
      </c>
      <c r="F95" s="35"/>
      <c r="G95" s="35" t="s">
        <v>136</v>
      </c>
      <c r="H95" s="156">
        <f xml:space="preserve"> SUM(J95:U95)</f>
        <v>0</v>
      </c>
      <c r="I95" s="35"/>
      <c r="J95" s="136">
        <f xml:space="preserve"> J87 * J$91</f>
        <v>0</v>
      </c>
      <c r="K95" s="136">
        <f t="shared" ref="K95:U95" si="39" xml:space="preserve"> K87 * K$91</f>
        <v>0</v>
      </c>
      <c r="L95" s="136">
        <f t="shared" si="39"/>
        <v>0</v>
      </c>
      <c r="M95" s="136">
        <f t="shared" si="39"/>
        <v>0</v>
      </c>
      <c r="N95" s="136">
        <f t="shared" si="39"/>
        <v>0</v>
      </c>
      <c r="O95" s="136">
        <f t="shared" si="39"/>
        <v>0</v>
      </c>
      <c r="P95" s="136">
        <f t="shared" si="39"/>
        <v>0</v>
      </c>
      <c r="Q95" s="136">
        <f t="shared" si="39"/>
        <v>0</v>
      </c>
      <c r="R95" s="136">
        <f t="shared" si="39"/>
        <v>0</v>
      </c>
      <c r="S95" s="136">
        <f t="shared" si="39"/>
        <v>0</v>
      </c>
      <c r="T95" s="136">
        <f t="shared" si="39"/>
        <v>0</v>
      </c>
      <c r="U95" s="136">
        <f t="shared" si="39"/>
        <v>0</v>
      </c>
    </row>
    <row r="96" spans="1:21" hidden="1" outlineLevel="3">
      <c r="E96" s="35" t="s">
        <v>257</v>
      </c>
      <c r="F96" s="35"/>
      <c r="G96" s="35" t="s">
        <v>136</v>
      </c>
      <c r="H96" s="156">
        <f xml:space="preserve"> SUM(J96:U96)</f>
        <v>0</v>
      </c>
      <c r="I96" s="35"/>
      <c r="J96" s="136">
        <f xml:space="preserve"> J88 * J$91</f>
        <v>0</v>
      </c>
      <c r="K96" s="136">
        <f t="shared" ref="K96:U96" si="40" xml:space="preserve"> K88 * K$91</f>
        <v>0</v>
      </c>
      <c r="L96" s="136">
        <f t="shared" si="40"/>
        <v>0</v>
      </c>
      <c r="M96" s="136">
        <f t="shared" si="40"/>
        <v>0</v>
      </c>
      <c r="N96" s="136">
        <f t="shared" si="40"/>
        <v>0</v>
      </c>
      <c r="O96" s="136">
        <f t="shared" si="40"/>
        <v>0</v>
      </c>
      <c r="P96" s="136">
        <f t="shared" si="40"/>
        <v>0</v>
      </c>
      <c r="Q96" s="136">
        <f t="shared" si="40"/>
        <v>0</v>
      </c>
      <c r="R96" s="136">
        <f t="shared" si="40"/>
        <v>0</v>
      </c>
      <c r="S96" s="136">
        <f t="shared" si="40"/>
        <v>0</v>
      </c>
      <c r="T96" s="136">
        <f t="shared" si="40"/>
        <v>0</v>
      </c>
      <c r="U96" s="136">
        <f t="shared" si="40"/>
        <v>0</v>
      </c>
    </row>
    <row r="97" spans="1:21" hidden="1" outlineLevel="3">
      <c r="E97" s="35" t="s">
        <v>258</v>
      </c>
      <c r="F97" s="35"/>
      <c r="G97" s="35" t="s">
        <v>136</v>
      </c>
      <c r="H97" s="156">
        <f xml:space="preserve"> SUM(J97:U97)</f>
        <v>0</v>
      </c>
      <c r="I97" s="35"/>
      <c r="J97" s="136">
        <f xml:space="preserve"> J89 * J$91</f>
        <v>0</v>
      </c>
      <c r="K97" s="136">
        <f t="shared" ref="K97:U97" si="41" xml:space="preserve"> K89 * K$91</f>
        <v>0</v>
      </c>
      <c r="L97" s="136">
        <f t="shared" si="41"/>
        <v>0</v>
      </c>
      <c r="M97" s="136">
        <f t="shared" si="41"/>
        <v>0</v>
      </c>
      <c r="N97" s="136">
        <f t="shared" si="41"/>
        <v>0</v>
      </c>
      <c r="O97" s="136">
        <f t="shared" si="41"/>
        <v>0</v>
      </c>
      <c r="P97" s="136">
        <f t="shared" si="41"/>
        <v>0</v>
      </c>
      <c r="Q97" s="136">
        <f t="shared" si="41"/>
        <v>0</v>
      </c>
      <c r="R97" s="136">
        <f t="shared" si="41"/>
        <v>0</v>
      </c>
      <c r="S97" s="136">
        <f t="shared" si="41"/>
        <v>0</v>
      </c>
      <c r="T97" s="136">
        <f t="shared" si="41"/>
        <v>0</v>
      </c>
      <c r="U97" s="136">
        <f t="shared" si="41"/>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0.8869999999999999</v>
      </c>
      <c r="I103" s="152">
        <f xml:space="preserve"> InpOverride!I$48</f>
        <v>0</v>
      </c>
      <c r="J103" s="129">
        <f xml:space="preserve"> InpOverride!J$48</f>
        <v>0.14799999999999999</v>
      </c>
      <c r="K103" s="129">
        <f xml:space="preserve"> InpOverride!K$48</f>
        <v>0.14399999999999999</v>
      </c>
      <c r="L103" s="129">
        <f xml:space="preserve"> InpOverride!L$48</f>
        <v>0.13200000000000001</v>
      </c>
      <c r="M103" s="129">
        <f xml:space="preserve"> InpOverride!M$48</f>
        <v>0.125</v>
      </c>
      <c r="N103" s="129">
        <f xml:space="preserve"> InpOverride!N$48</f>
        <v>0.11799999999999999</v>
      </c>
      <c r="O103" s="129">
        <f xml:space="preserve"> InpOverride!O$48</f>
        <v>0.113</v>
      </c>
      <c r="P103" s="129">
        <f xml:space="preserve"> InpOverride!P$48</f>
        <v>0.107</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0.88200000000000001</v>
      </c>
      <c r="I104" s="152">
        <f xml:space="preserve"> InpOverride!I$58</f>
        <v>0</v>
      </c>
      <c r="J104" s="129">
        <f xml:space="preserve"> InpOverride!J$58</f>
        <v>0.14699999999999999</v>
      </c>
      <c r="K104" s="129">
        <f xml:space="preserve"> InpOverride!K$58</f>
        <v>0.14399999999999999</v>
      </c>
      <c r="L104" s="129">
        <f xml:space="preserve"> InpOverride!L$58</f>
        <v>0.13100000000000001</v>
      </c>
      <c r="M104" s="129">
        <f xml:space="preserve"> InpOverride!M$58</f>
        <v>0.124</v>
      </c>
      <c r="N104" s="129">
        <f xml:space="preserve"> InpOverride!N$58</f>
        <v>0.11799999999999999</v>
      </c>
      <c r="O104" s="129">
        <f xml:space="preserve"> InpOverride!O$58</f>
        <v>0.112</v>
      </c>
      <c r="P104" s="129">
        <f xml:space="preserve"> InpOverride!P$58</f>
        <v>0.106</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5.0000000000000044E-3</v>
      </c>
      <c r="J105" s="130">
        <f xml:space="preserve"> J103 - J104</f>
        <v>1.0000000000000009E-3</v>
      </c>
      <c r="K105" s="130">
        <f t="shared" ref="K105:U105" si="42" xml:space="preserve"> K103 - K104</f>
        <v>0</v>
      </c>
      <c r="L105" s="130">
        <f xml:space="preserve"> L103 - L104</f>
        <v>1.0000000000000009E-3</v>
      </c>
      <c r="M105" s="130">
        <f t="shared" si="42"/>
        <v>1.0000000000000009E-3</v>
      </c>
      <c r="N105" s="130">
        <f t="shared" si="42"/>
        <v>0</v>
      </c>
      <c r="O105" s="130">
        <f t="shared" si="42"/>
        <v>1.0000000000000009E-3</v>
      </c>
      <c r="P105" s="130">
        <f t="shared" si="42"/>
        <v>1.0000000000000009E-3</v>
      </c>
      <c r="Q105" s="130">
        <f t="shared" si="42"/>
        <v>0</v>
      </c>
      <c r="R105" s="130">
        <f t="shared" si="42"/>
        <v>0</v>
      </c>
      <c r="S105" s="130">
        <f t="shared" si="42"/>
        <v>0</v>
      </c>
      <c r="T105" s="130">
        <f t="shared" si="42"/>
        <v>0</v>
      </c>
      <c r="U105" s="130">
        <f t="shared" si="42"/>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13.959000000000001</v>
      </c>
      <c r="I107" s="152">
        <f xml:space="preserve"> InpOverride!I$49</f>
        <v>0</v>
      </c>
      <c r="J107" s="129">
        <f xml:space="preserve"> InpOverride!J$49</f>
        <v>2.335</v>
      </c>
      <c r="K107" s="129">
        <f xml:space="preserve"> InpOverride!K$49</f>
        <v>2.2709999999999999</v>
      </c>
      <c r="L107" s="129">
        <f xml:space="preserve"> InpOverride!L$49</f>
        <v>2.0739999999999998</v>
      </c>
      <c r="M107" s="129">
        <f xml:space="preserve"> InpOverride!M$49</f>
        <v>1.962</v>
      </c>
      <c r="N107" s="129">
        <f xml:space="preserve"> InpOverride!N$49</f>
        <v>1.8640000000000001</v>
      </c>
      <c r="O107" s="129">
        <f xml:space="preserve"> InpOverride!O$49</f>
        <v>1.7709999999999999</v>
      </c>
      <c r="P107" s="129">
        <f xml:space="preserve"> InpOverride!P$49</f>
        <v>1.6819999999999999</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13.887</v>
      </c>
      <c r="I108" s="152">
        <f xml:space="preserve"> InpOverride!I$59</f>
        <v>0</v>
      </c>
      <c r="J108" s="129">
        <f xml:space="preserve"> InpOverride!J$59</f>
        <v>2.3170000000000002</v>
      </c>
      <c r="K108" s="129">
        <f xml:space="preserve"> InpOverride!K$59</f>
        <v>2.2669999999999999</v>
      </c>
      <c r="L108" s="129">
        <f xml:space="preserve"> InpOverride!L$59</f>
        <v>2.056</v>
      </c>
      <c r="M108" s="129">
        <f xml:space="preserve"> InpOverride!M$59</f>
        <v>1.9530000000000001</v>
      </c>
      <c r="N108" s="129">
        <f xml:space="preserve"> InpOverride!N$59</f>
        <v>1.8560000000000001</v>
      </c>
      <c r="O108" s="129">
        <f xml:space="preserve"> InpOverride!O$59</f>
        <v>1.7629999999999999</v>
      </c>
      <c r="P108" s="129">
        <f xml:space="preserve"> InpOverride!P$59</f>
        <v>1.675</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7.1999999999999398E-2</v>
      </c>
      <c r="J109" s="130">
        <f t="shared" ref="J109:U109" si="43" xml:space="preserve"> J107 - J108</f>
        <v>1.7999999999999794E-2</v>
      </c>
      <c r="K109" s="130">
        <f t="shared" si="43"/>
        <v>4.0000000000000036E-3</v>
      </c>
      <c r="L109" s="130">
        <f t="shared" si="43"/>
        <v>1.7999999999999794E-2</v>
      </c>
      <c r="M109" s="130">
        <f t="shared" si="43"/>
        <v>8.999999999999897E-3</v>
      </c>
      <c r="N109" s="130">
        <f t="shared" si="43"/>
        <v>8.0000000000000071E-3</v>
      </c>
      <c r="O109" s="130">
        <f t="shared" si="43"/>
        <v>8.0000000000000071E-3</v>
      </c>
      <c r="P109" s="130">
        <f t="shared" si="43"/>
        <v>6.9999999999998952E-3</v>
      </c>
      <c r="Q109" s="130">
        <f t="shared" si="43"/>
        <v>0</v>
      </c>
      <c r="R109" s="130">
        <f t="shared" si="43"/>
        <v>0</v>
      </c>
      <c r="S109" s="130">
        <f t="shared" si="43"/>
        <v>0</v>
      </c>
      <c r="T109" s="130">
        <f t="shared" si="43"/>
        <v>0</v>
      </c>
      <c r="U109" s="130">
        <f t="shared" si="43"/>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3.4430000000000001</v>
      </c>
      <c r="I111" s="152">
        <f xml:space="preserve"> InpOverride!I$50</f>
        <v>0</v>
      </c>
      <c r="J111" s="129">
        <f xml:space="preserve"> InpOverride!J$50</f>
        <v>0.57599999999999996</v>
      </c>
      <c r="K111" s="129">
        <f xml:space="preserve"> InpOverride!K$50</f>
        <v>0.56000000000000005</v>
      </c>
      <c r="L111" s="129">
        <f xml:space="preserve"> InpOverride!L$50</f>
        <v>0.51100000000000001</v>
      </c>
      <c r="M111" s="129">
        <f xml:space="preserve"> InpOverride!M$50</f>
        <v>0.48399999999999999</v>
      </c>
      <c r="N111" s="129">
        <f xml:space="preserve"> InpOverride!N$50</f>
        <v>0.46</v>
      </c>
      <c r="O111" s="129">
        <f xml:space="preserve"> InpOverride!O$50</f>
        <v>0.437</v>
      </c>
      <c r="P111" s="129">
        <f xml:space="preserve"> InpOverride!P$50</f>
        <v>0.41499999999999998</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3.4249999999999998</v>
      </c>
      <c r="I112" s="152">
        <f xml:space="preserve"> InpOverride!I$60</f>
        <v>0</v>
      </c>
      <c r="J112" s="129">
        <f xml:space="preserve"> InpOverride!J$60</f>
        <v>0.57099999999999995</v>
      </c>
      <c r="K112" s="129">
        <f xml:space="preserve"> InpOverride!K$60</f>
        <v>0.55900000000000005</v>
      </c>
      <c r="L112" s="129">
        <f xml:space="preserve"> InpOverride!L$60</f>
        <v>0.50700000000000001</v>
      </c>
      <c r="M112" s="129">
        <f xml:space="preserve"> InpOverride!M$60</f>
        <v>0.48199999999999998</v>
      </c>
      <c r="N112" s="129">
        <f xml:space="preserve"> InpOverride!N$60</f>
        <v>0.45800000000000002</v>
      </c>
      <c r="O112" s="129">
        <f xml:space="preserve"> InpOverride!O$60</f>
        <v>0.435</v>
      </c>
      <c r="P112" s="129">
        <f xml:space="preserve"> InpOverride!P$60</f>
        <v>0.41299999999999998</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1.8000000000000016E-2</v>
      </c>
      <c r="J113" s="130">
        <f t="shared" ref="J113:U113" si="44" xml:space="preserve"> J111 - J112</f>
        <v>5.0000000000000044E-3</v>
      </c>
      <c r="K113" s="130">
        <f t="shared" si="44"/>
        <v>1.0000000000000009E-3</v>
      </c>
      <c r="L113" s="130">
        <f t="shared" si="44"/>
        <v>4.0000000000000036E-3</v>
      </c>
      <c r="M113" s="130">
        <f t="shared" si="44"/>
        <v>2.0000000000000018E-3</v>
      </c>
      <c r="N113" s="130">
        <f t="shared" si="44"/>
        <v>2.0000000000000018E-3</v>
      </c>
      <c r="O113" s="130">
        <f t="shared" si="44"/>
        <v>2.0000000000000018E-3</v>
      </c>
      <c r="P113" s="130">
        <f t="shared" si="44"/>
        <v>2.0000000000000018E-3</v>
      </c>
      <c r="Q113" s="130">
        <f t="shared" si="44"/>
        <v>0</v>
      </c>
      <c r="R113" s="130">
        <f t="shared" si="44"/>
        <v>0</v>
      </c>
      <c r="S113" s="130">
        <f t="shared" si="44"/>
        <v>0</v>
      </c>
      <c r="T113" s="130">
        <f t="shared" si="44"/>
        <v>0</v>
      </c>
      <c r="U113" s="130">
        <f t="shared" si="44"/>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12.796999999999999</v>
      </c>
      <c r="I115" s="152">
        <f xml:space="preserve"> InpOverride!I$51</f>
        <v>0</v>
      </c>
      <c r="J115" s="129">
        <f xml:space="preserve"> InpOverride!J$51</f>
        <v>2.14</v>
      </c>
      <c r="K115" s="129">
        <f xml:space="preserve"> InpOverride!K$51</f>
        <v>2.0830000000000002</v>
      </c>
      <c r="L115" s="129">
        <f xml:space="preserve"> InpOverride!L$51</f>
        <v>1.901</v>
      </c>
      <c r="M115" s="129">
        <f xml:space="preserve"> InpOverride!M$51</f>
        <v>1.7989999999999999</v>
      </c>
      <c r="N115" s="129">
        <f xml:space="preserve"> InpOverride!N$51</f>
        <v>1.7090000000000001</v>
      </c>
      <c r="O115" s="129">
        <f xml:space="preserve"> InpOverride!O$51</f>
        <v>1.623</v>
      </c>
      <c r="P115" s="129">
        <f xml:space="preserve"> InpOverride!P$51</f>
        <v>1.542</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12.731999999999999</v>
      </c>
      <c r="I116" s="152">
        <f xml:space="preserve"> InpOverride!I$61</f>
        <v>0</v>
      </c>
      <c r="J116" s="129">
        <f xml:space="preserve"> InpOverride!J$61</f>
        <v>2.1240000000000001</v>
      </c>
      <c r="K116" s="129">
        <f xml:space="preserve"> InpOverride!K$61</f>
        <v>2.0790000000000002</v>
      </c>
      <c r="L116" s="129">
        <f xml:space="preserve"> InpOverride!L$61</f>
        <v>1.885</v>
      </c>
      <c r="M116" s="129">
        <f xml:space="preserve"> InpOverride!M$61</f>
        <v>1.7909999999999999</v>
      </c>
      <c r="N116" s="129">
        <f xml:space="preserve"> InpOverride!N$61</f>
        <v>1.7010000000000001</v>
      </c>
      <c r="O116" s="129">
        <f xml:space="preserve"> InpOverride!O$61</f>
        <v>1.6160000000000001</v>
      </c>
      <c r="P116" s="129">
        <f xml:space="preserve"> InpOverride!P$61</f>
        <v>1.536</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6.4999999999999947E-2</v>
      </c>
      <c r="J117" s="130">
        <f t="shared" ref="J117:U117" si="45" xml:space="preserve"> J115 - J116</f>
        <v>1.6000000000000014E-2</v>
      </c>
      <c r="K117" s="130">
        <f t="shared" si="45"/>
        <v>4.0000000000000036E-3</v>
      </c>
      <c r="L117" s="130">
        <f t="shared" si="45"/>
        <v>1.6000000000000014E-2</v>
      </c>
      <c r="M117" s="130">
        <f t="shared" si="45"/>
        <v>8.0000000000000071E-3</v>
      </c>
      <c r="N117" s="130">
        <f t="shared" si="45"/>
        <v>8.0000000000000071E-3</v>
      </c>
      <c r="O117" s="130">
        <f t="shared" si="45"/>
        <v>6.9999999999998952E-3</v>
      </c>
      <c r="P117" s="130">
        <f t="shared" si="45"/>
        <v>6.0000000000000053E-3</v>
      </c>
      <c r="Q117" s="130">
        <f t="shared" si="45"/>
        <v>0</v>
      </c>
      <c r="R117" s="130">
        <f t="shared" si="45"/>
        <v>0</v>
      </c>
      <c r="S117" s="130">
        <f t="shared" si="45"/>
        <v>0</v>
      </c>
      <c r="T117" s="130">
        <f t="shared" si="45"/>
        <v>0</v>
      </c>
      <c r="U117" s="130">
        <f t="shared" si="45"/>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t="shared" ref="J121:U121" si="46" xml:space="preserve"> J119 - J120</f>
        <v>0</v>
      </c>
      <c r="K121" s="130">
        <f t="shared" si="46"/>
        <v>0</v>
      </c>
      <c r="L121" s="130">
        <f t="shared" si="46"/>
        <v>0</v>
      </c>
      <c r="M121" s="130">
        <f t="shared" si="46"/>
        <v>0</v>
      </c>
      <c r="N121" s="130">
        <f t="shared" si="46"/>
        <v>0</v>
      </c>
      <c r="O121" s="130">
        <f t="shared" si="46"/>
        <v>0</v>
      </c>
      <c r="P121" s="130">
        <f t="shared" si="46"/>
        <v>0</v>
      </c>
      <c r="Q121" s="130">
        <f t="shared" si="46"/>
        <v>0</v>
      </c>
      <c r="R121" s="130">
        <f t="shared" si="46"/>
        <v>0</v>
      </c>
      <c r="S121" s="130">
        <f t="shared" si="46"/>
        <v>0</v>
      </c>
      <c r="T121" s="130">
        <f t="shared" si="46"/>
        <v>0</v>
      </c>
      <c r="U121" s="130">
        <f t="shared" si="46"/>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47">F$105</f>
        <v>0</v>
      </c>
      <c r="G126" s="7" t="str">
        <f t="shared" si="47"/>
        <v>£m</v>
      </c>
      <c r="H126" s="131">
        <f t="shared" si="47"/>
        <v>5.0000000000000044E-3</v>
      </c>
      <c r="I126" s="7">
        <f t="shared" si="47"/>
        <v>0</v>
      </c>
      <c r="J126" s="130">
        <f t="shared" si="47"/>
        <v>1.0000000000000009E-3</v>
      </c>
      <c r="K126" s="130">
        <f t="shared" si="47"/>
        <v>0</v>
      </c>
      <c r="L126" s="130">
        <f t="shared" si="47"/>
        <v>1.0000000000000009E-3</v>
      </c>
      <c r="M126" s="130">
        <f t="shared" si="47"/>
        <v>1.0000000000000009E-3</v>
      </c>
      <c r="N126" s="130">
        <f t="shared" si="47"/>
        <v>0</v>
      </c>
      <c r="O126" s="130">
        <f t="shared" si="47"/>
        <v>1.0000000000000009E-3</v>
      </c>
      <c r="P126" s="130">
        <f t="shared" si="47"/>
        <v>1.0000000000000009E-3</v>
      </c>
      <c r="Q126" s="130">
        <f t="shared" si="47"/>
        <v>0</v>
      </c>
      <c r="R126" s="130">
        <f t="shared" si="47"/>
        <v>0</v>
      </c>
      <c r="S126" s="130">
        <f t="shared" si="47"/>
        <v>0</v>
      </c>
      <c r="T126" s="130">
        <f t="shared" si="47"/>
        <v>0</v>
      </c>
      <c r="U126" s="130">
        <f t="shared" si="47"/>
        <v>0</v>
      </c>
    </row>
    <row r="127" spans="1:21" hidden="1" outlineLevel="1">
      <c r="C127" s="154"/>
      <c r="E127" s="7" t="str">
        <f>E$109</f>
        <v>Wholesale Water network DB pension cash excess over charge</v>
      </c>
      <c r="F127" s="6">
        <f t="shared" ref="F127:U127" si="48">F$109</f>
        <v>0</v>
      </c>
      <c r="G127" s="7" t="str">
        <f t="shared" si="48"/>
        <v>£m</v>
      </c>
      <c r="H127" s="131">
        <f t="shared" si="48"/>
        <v>7.1999999999999398E-2</v>
      </c>
      <c r="I127" s="7">
        <f t="shared" si="48"/>
        <v>0</v>
      </c>
      <c r="J127" s="130">
        <f t="shared" si="48"/>
        <v>1.7999999999999794E-2</v>
      </c>
      <c r="K127" s="130">
        <f t="shared" si="48"/>
        <v>4.0000000000000036E-3</v>
      </c>
      <c r="L127" s="130">
        <f t="shared" si="48"/>
        <v>1.7999999999999794E-2</v>
      </c>
      <c r="M127" s="130">
        <f t="shared" si="48"/>
        <v>8.999999999999897E-3</v>
      </c>
      <c r="N127" s="130">
        <f t="shared" si="48"/>
        <v>8.0000000000000071E-3</v>
      </c>
      <c r="O127" s="130">
        <f t="shared" si="48"/>
        <v>8.0000000000000071E-3</v>
      </c>
      <c r="P127" s="130">
        <f t="shared" si="48"/>
        <v>6.9999999999998952E-3</v>
      </c>
      <c r="Q127" s="130">
        <f t="shared" si="48"/>
        <v>0</v>
      </c>
      <c r="R127" s="130">
        <f t="shared" si="48"/>
        <v>0</v>
      </c>
      <c r="S127" s="130">
        <f t="shared" si="48"/>
        <v>0</v>
      </c>
      <c r="T127" s="130">
        <f t="shared" si="48"/>
        <v>0</v>
      </c>
      <c r="U127" s="130">
        <f t="shared" si="48"/>
        <v>0</v>
      </c>
    </row>
    <row r="128" spans="1:21" hidden="1" outlineLevel="1">
      <c r="C128" s="154"/>
      <c r="E128" s="7" t="str">
        <f>E$113</f>
        <v>Wholesale Bioresources DB pension cash excess over charge</v>
      </c>
      <c r="F128" s="6">
        <f t="shared" ref="F128:U128" si="49">F$113</f>
        <v>0</v>
      </c>
      <c r="G128" s="7" t="str">
        <f t="shared" si="49"/>
        <v>£m</v>
      </c>
      <c r="H128" s="131">
        <f t="shared" si="49"/>
        <v>1.8000000000000016E-2</v>
      </c>
      <c r="I128" s="7">
        <f t="shared" si="49"/>
        <v>0</v>
      </c>
      <c r="J128" s="130">
        <f t="shared" si="49"/>
        <v>5.0000000000000044E-3</v>
      </c>
      <c r="K128" s="130">
        <f t="shared" si="49"/>
        <v>1.0000000000000009E-3</v>
      </c>
      <c r="L128" s="130">
        <f t="shared" si="49"/>
        <v>4.0000000000000036E-3</v>
      </c>
      <c r="M128" s="130">
        <f t="shared" si="49"/>
        <v>2.0000000000000018E-3</v>
      </c>
      <c r="N128" s="130">
        <f t="shared" si="49"/>
        <v>2.0000000000000018E-3</v>
      </c>
      <c r="O128" s="130">
        <f t="shared" si="49"/>
        <v>2.0000000000000018E-3</v>
      </c>
      <c r="P128" s="130">
        <f t="shared" si="49"/>
        <v>2.0000000000000018E-3</v>
      </c>
      <c r="Q128" s="130">
        <f t="shared" si="49"/>
        <v>0</v>
      </c>
      <c r="R128" s="130">
        <f t="shared" si="49"/>
        <v>0</v>
      </c>
      <c r="S128" s="130">
        <f t="shared" si="49"/>
        <v>0</v>
      </c>
      <c r="T128" s="130">
        <f t="shared" si="49"/>
        <v>0</v>
      </c>
      <c r="U128" s="130">
        <f t="shared" si="49"/>
        <v>0</v>
      </c>
    </row>
    <row r="129" spans="1:21" hidden="1" outlineLevel="1">
      <c r="C129" s="154"/>
      <c r="E129" s="7" t="str">
        <f>E$117</f>
        <v>Wholesale Wastewater network DB pension cash excess over charge</v>
      </c>
      <c r="F129" s="6">
        <f t="shared" ref="F129:U129" si="50">F$117</f>
        <v>0</v>
      </c>
      <c r="G129" s="7" t="str">
        <f t="shared" si="50"/>
        <v>£m</v>
      </c>
      <c r="H129" s="131">
        <f t="shared" si="50"/>
        <v>6.4999999999999947E-2</v>
      </c>
      <c r="I129" s="7">
        <f t="shared" si="50"/>
        <v>0</v>
      </c>
      <c r="J129" s="130">
        <f t="shared" si="50"/>
        <v>1.6000000000000014E-2</v>
      </c>
      <c r="K129" s="130">
        <f t="shared" si="50"/>
        <v>4.0000000000000036E-3</v>
      </c>
      <c r="L129" s="130">
        <f t="shared" si="50"/>
        <v>1.6000000000000014E-2</v>
      </c>
      <c r="M129" s="130">
        <f t="shared" si="50"/>
        <v>8.0000000000000071E-3</v>
      </c>
      <c r="N129" s="130">
        <f t="shared" si="50"/>
        <v>8.0000000000000071E-3</v>
      </c>
      <c r="O129" s="130">
        <f t="shared" si="50"/>
        <v>6.9999999999998952E-3</v>
      </c>
      <c r="P129" s="130">
        <f t="shared" si="50"/>
        <v>6.0000000000000053E-3</v>
      </c>
      <c r="Q129" s="130">
        <f t="shared" si="50"/>
        <v>0</v>
      </c>
      <c r="R129" s="130">
        <f t="shared" si="50"/>
        <v>0</v>
      </c>
      <c r="S129" s="130">
        <f t="shared" si="50"/>
        <v>0</v>
      </c>
      <c r="T129" s="130">
        <f t="shared" si="50"/>
        <v>0</v>
      </c>
      <c r="U129" s="130">
        <f t="shared" si="50"/>
        <v>0</v>
      </c>
    </row>
    <row r="130" spans="1:21" hidden="1" outlineLevel="1">
      <c r="C130" s="154"/>
      <c r="E130" s="7" t="str">
        <f t="shared" ref="E130:U130" si="51">E$121</f>
        <v>Wholesale Dummy control DB pension cash excess over charge</v>
      </c>
      <c r="F130" s="6">
        <f t="shared" si="51"/>
        <v>0</v>
      </c>
      <c r="G130" s="7" t="str">
        <f t="shared" si="51"/>
        <v>£m</v>
      </c>
      <c r="H130" s="131">
        <f t="shared" si="51"/>
        <v>0</v>
      </c>
      <c r="I130" s="7">
        <f t="shared" si="51"/>
        <v>0</v>
      </c>
      <c r="J130" s="130">
        <f t="shared" si="51"/>
        <v>0</v>
      </c>
      <c r="K130" s="130">
        <f t="shared" si="51"/>
        <v>0</v>
      </c>
      <c r="L130" s="130">
        <f t="shared" si="51"/>
        <v>0</v>
      </c>
      <c r="M130" s="130">
        <f t="shared" si="51"/>
        <v>0</v>
      </c>
      <c r="N130" s="130">
        <f t="shared" si="51"/>
        <v>0</v>
      </c>
      <c r="O130" s="130">
        <f t="shared" si="51"/>
        <v>0</v>
      </c>
      <c r="P130" s="130">
        <f t="shared" si="51"/>
        <v>0</v>
      </c>
      <c r="Q130" s="130">
        <f t="shared" si="51"/>
        <v>0</v>
      </c>
      <c r="R130" s="130">
        <f t="shared" si="51"/>
        <v>0</v>
      </c>
      <c r="S130" s="130">
        <f t="shared" si="51"/>
        <v>0</v>
      </c>
      <c r="T130" s="130">
        <f t="shared" si="51"/>
        <v>0</v>
      </c>
      <c r="U130" s="130">
        <f t="shared" si="51"/>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5.0000000000000044E-3</v>
      </c>
      <c r="I138" s="75"/>
      <c r="J138" s="136">
        <f xml:space="preserve"> IF($F124 = 0, J126, J132)</f>
        <v>1.0000000000000009E-3</v>
      </c>
      <c r="K138" s="136">
        <f t="shared" ref="K138:U138" si="52" xml:space="preserve"> IF($F124 = 0, K126, K132)</f>
        <v>0</v>
      </c>
      <c r="L138" s="136">
        <f t="shared" si="52"/>
        <v>1.0000000000000009E-3</v>
      </c>
      <c r="M138" s="136">
        <f xml:space="preserve"> IF($F124 = 0, M126, M132)</f>
        <v>1.0000000000000009E-3</v>
      </c>
      <c r="N138" s="136">
        <f t="shared" si="52"/>
        <v>0</v>
      </c>
      <c r="O138" s="136">
        <f t="shared" si="52"/>
        <v>1.0000000000000009E-3</v>
      </c>
      <c r="P138" s="136">
        <f t="shared" si="52"/>
        <v>1.0000000000000009E-3</v>
      </c>
      <c r="Q138" s="136">
        <f t="shared" si="52"/>
        <v>0</v>
      </c>
      <c r="R138" s="136">
        <f t="shared" si="52"/>
        <v>0</v>
      </c>
      <c r="S138" s="136">
        <f t="shared" si="52"/>
        <v>0</v>
      </c>
      <c r="T138" s="136">
        <f t="shared" si="52"/>
        <v>0</v>
      </c>
      <c r="U138" s="136">
        <f t="shared" si="52"/>
        <v>0</v>
      </c>
    </row>
    <row r="139" spans="1:21" s="151" customFormat="1" hidden="1" outlineLevel="1">
      <c r="A139" s="46"/>
      <c r="B139" s="51"/>
      <c r="C139" s="85"/>
      <c r="D139" s="128"/>
      <c r="E139" s="35" t="s">
        <v>267</v>
      </c>
      <c r="F139" s="157"/>
      <c r="G139" s="155" t="s">
        <v>136</v>
      </c>
      <c r="H139" s="166">
        <f xml:space="preserve"> SUM(J139:U139)</f>
        <v>7.1999999999999398E-2</v>
      </c>
      <c r="I139" s="75"/>
      <c r="J139" s="136">
        <f xml:space="preserve"> IF($F124 = 0, J127, J133)</f>
        <v>1.7999999999999794E-2</v>
      </c>
      <c r="K139" s="136">
        <f t="shared" ref="K139:U139" si="53" xml:space="preserve"> IF($F124 = 0, K127, K133)</f>
        <v>4.0000000000000036E-3</v>
      </c>
      <c r="L139" s="136">
        <f t="shared" si="53"/>
        <v>1.7999999999999794E-2</v>
      </c>
      <c r="M139" s="136">
        <f xml:space="preserve"> IF($F124 = 0, M127, M133)</f>
        <v>8.999999999999897E-3</v>
      </c>
      <c r="N139" s="136">
        <f t="shared" si="53"/>
        <v>8.0000000000000071E-3</v>
      </c>
      <c r="O139" s="136">
        <f t="shared" si="53"/>
        <v>8.0000000000000071E-3</v>
      </c>
      <c r="P139" s="136">
        <f t="shared" si="53"/>
        <v>6.9999999999998952E-3</v>
      </c>
      <c r="Q139" s="136">
        <f t="shared" si="53"/>
        <v>0</v>
      </c>
      <c r="R139" s="136">
        <f t="shared" si="53"/>
        <v>0</v>
      </c>
      <c r="S139" s="136">
        <f t="shared" si="53"/>
        <v>0</v>
      </c>
      <c r="T139" s="136">
        <f t="shared" si="53"/>
        <v>0</v>
      </c>
      <c r="U139" s="136">
        <f t="shared" si="53"/>
        <v>0</v>
      </c>
    </row>
    <row r="140" spans="1:21" s="151" customFormat="1" hidden="1" outlineLevel="1">
      <c r="A140" s="46"/>
      <c r="B140" s="51"/>
      <c r="C140" s="85"/>
      <c r="D140" s="128"/>
      <c r="E140" s="35" t="s">
        <v>268</v>
      </c>
      <c r="F140" s="157"/>
      <c r="G140" s="155" t="s">
        <v>136</v>
      </c>
      <c r="H140" s="166">
        <f xml:space="preserve"> SUM(J140:U140)</f>
        <v>1.8000000000000016E-2</v>
      </c>
      <c r="I140" s="75"/>
      <c r="J140" s="136">
        <f xml:space="preserve"> IF($F124 = 0, J128, J134)</f>
        <v>5.0000000000000044E-3</v>
      </c>
      <c r="K140" s="136">
        <f t="shared" ref="K140:U140" si="54" xml:space="preserve"> IF($F124 = 0, K128, K134)</f>
        <v>1.0000000000000009E-3</v>
      </c>
      <c r="L140" s="136">
        <f t="shared" si="54"/>
        <v>4.0000000000000036E-3</v>
      </c>
      <c r="M140" s="136">
        <f t="shared" si="54"/>
        <v>2.0000000000000018E-3</v>
      </c>
      <c r="N140" s="136">
        <f t="shared" si="54"/>
        <v>2.0000000000000018E-3</v>
      </c>
      <c r="O140" s="136">
        <f t="shared" si="54"/>
        <v>2.0000000000000018E-3</v>
      </c>
      <c r="P140" s="136">
        <f t="shared" si="54"/>
        <v>2.0000000000000018E-3</v>
      </c>
      <c r="Q140" s="136">
        <f t="shared" si="54"/>
        <v>0</v>
      </c>
      <c r="R140" s="136">
        <f t="shared" si="54"/>
        <v>0</v>
      </c>
      <c r="S140" s="136">
        <f t="shared" si="54"/>
        <v>0</v>
      </c>
      <c r="T140" s="136">
        <f t="shared" si="54"/>
        <v>0</v>
      </c>
      <c r="U140" s="136">
        <f t="shared" si="54"/>
        <v>0</v>
      </c>
    </row>
    <row r="141" spans="1:21" s="151" customFormat="1" hidden="1" outlineLevel="1">
      <c r="A141" s="46"/>
      <c r="B141" s="51"/>
      <c r="C141" s="85"/>
      <c r="D141" s="128"/>
      <c r="E141" s="35" t="s">
        <v>269</v>
      </c>
      <c r="F141" s="157"/>
      <c r="G141" s="155" t="s">
        <v>136</v>
      </c>
      <c r="H141" s="166">
        <f xml:space="preserve"> SUM(J141:U141)</f>
        <v>6.4999999999999947E-2</v>
      </c>
      <c r="I141" s="75"/>
      <c r="J141" s="136">
        <f xml:space="preserve"> IF($F124 = 0, J129, J135)</f>
        <v>1.6000000000000014E-2</v>
      </c>
      <c r="K141" s="136">
        <f t="shared" ref="K141:U141" si="55" xml:space="preserve"> IF($F124 = 0, K129, K135)</f>
        <v>4.0000000000000036E-3</v>
      </c>
      <c r="L141" s="136">
        <f t="shared" si="55"/>
        <v>1.6000000000000014E-2</v>
      </c>
      <c r="M141" s="136">
        <f t="shared" si="55"/>
        <v>8.0000000000000071E-3</v>
      </c>
      <c r="N141" s="136">
        <f t="shared" si="55"/>
        <v>8.0000000000000071E-3</v>
      </c>
      <c r="O141" s="136">
        <f t="shared" si="55"/>
        <v>6.9999999999998952E-3</v>
      </c>
      <c r="P141" s="136">
        <f t="shared" si="55"/>
        <v>6.0000000000000053E-3</v>
      </c>
      <c r="Q141" s="136">
        <f t="shared" si="55"/>
        <v>0</v>
      </c>
      <c r="R141" s="136">
        <f t="shared" si="55"/>
        <v>0</v>
      </c>
      <c r="S141" s="136">
        <f t="shared" si="55"/>
        <v>0</v>
      </c>
      <c r="T141" s="136">
        <f t="shared" si="55"/>
        <v>0</v>
      </c>
      <c r="U141" s="136">
        <f t="shared" si="55"/>
        <v>0</v>
      </c>
    </row>
    <row r="142" spans="1:21" s="151" customFormat="1" hidden="1" outlineLevel="1">
      <c r="A142" s="46"/>
      <c r="B142" s="51"/>
      <c r="C142" s="85"/>
      <c r="D142" s="128"/>
      <c r="E142" s="35" t="s">
        <v>270</v>
      </c>
      <c r="F142" s="157"/>
      <c r="G142" s="155" t="s">
        <v>136</v>
      </c>
      <c r="H142" s="166">
        <f xml:space="preserve"> SUM(J142:U142)</f>
        <v>0</v>
      </c>
      <c r="I142" s="75"/>
      <c r="J142" s="136">
        <f xml:space="preserve"> IF($F124 = 0, J130, J136)</f>
        <v>0</v>
      </c>
      <c r="K142" s="136">
        <f t="shared" ref="K142:U142" si="56" xml:space="preserve"> IF($F124 = 0, K130, K136)</f>
        <v>0</v>
      </c>
      <c r="L142" s="136">
        <f t="shared" si="56"/>
        <v>0</v>
      </c>
      <c r="M142" s="136">
        <f t="shared" si="56"/>
        <v>0</v>
      </c>
      <c r="N142" s="136">
        <f t="shared" si="56"/>
        <v>0</v>
      </c>
      <c r="O142" s="136">
        <f t="shared" si="56"/>
        <v>0</v>
      </c>
      <c r="P142" s="136">
        <f t="shared" si="56"/>
        <v>0</v>
      </c>
      <c r="Q142" s="136">
        <f t="shared" si="56"/>
        <v>0</v>
      </c>
      <c r="R142" s="136">
        <f t="shared" si="56"/>
        <v>0</v>
      </c>
      <c r="S142" s="136">
        <f t="shared" si="56"/>
        <v>0</v>
      </c>
      <c r="T142" s="136">
        <f t="shared" si="56"/>
        <v>0</v>
      </c>
      <c r="U142" s="136">
        <f t="shared" si="56"/>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0</v>
      </c>
      <c r="I9" s="152">
        <f xml:space="preserve"> 'Pension Calculations'!I$93</f>
        <v>0</v>
      </c>
      <c r="J9" s="129">
        <f xml:space="preserve"> 'Pension Calculations'!J$93</f>
        <v>0</v>
      </c>
      <c r="K9" s="129">
        <f xml:space="preserve"> 'Pension Calculations'!K$93</f>
        <v>0</v>
      </c>
      <c r="L9" s="129">
        <f xml:space="preserve"> 'Pension Calculations'!L$93</f>
        <v>0</v>
      </c>
      <c r="M9" s="129">
        <f xml:space="preserve"> 'Pension Calculations'!M$93</f>
        <v>0</v>
      </c>
      <c r="N9" s="129">
        <f xml:space="preserve"> 'Pension Calculations'!N$93</f>
        <v>0</v>
      </c>
      <c r="O9" s="129">
        <f xml:space="preserve"> 'Pension Calculations'!O$93</f>
        <v>0</v>
      </c>
      <c r="P9" s="129">
        <f xml:space="preserve"> 'Pension Calculations'!P$93</f>
        <v>0</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0</v>
      </c>
      <c r="I10" s="152">
        <f xml:space="preserve"> 'Pension Calculations'!I$94</f>
        <v>0</v>
      </c>
      <c r="J10" s="129">
        <f xml:space="preserve"> 'Pension Calculations'!J$94</f>
        <v>0</v>
      </c>
      <c r="K10" s="129">
        <f xml:space="preserve"> 'Pension Calculations'!K$94</f>
        <v>0</v>
      </c>
      <c r="L10" s="129">
        <f xml:space="preserve"> 'Pension Calculations'!L$94</f>
        <v>0</v>
      </c>
      <c r="M10" s="129">
        <f xml:space="preserve"> 'Pension Calculations'!M$94</f>
        <v>0</v>
      </c>
      <c r="N10" s="129">
        <f xml:space="preserve"> 'Pension Calculations'!N$94</f>
        <v>0</v>
      </c>
      <c r="O10" s="129">
        <f xml:space="preserve"> 'Pension Calculations'!O$94</f>
        <v>0</v>
      </c>
      <c r="P10" s="129">
        <f xml:space="preserve"> 'Pension Calculations'!P$94</f>
        <v>0</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0</v>
      </c>
      <c r="I11" s="152">
        <f xml:space="preserve"> 'Pension Calculations'!I$95</f>
        <v>0</v>
      </c>
      <c r="J11" s="129">
        <f xml:space="preserve"> 'Pension Calculations'!J$95</f>
        <v>0</v>
      </c>
      <c r="K11" s="129">
        <f xml:space="preserve"> 'Pension Calculations'!K$95</f>
        <v>0</v>
      </c>
      <c r="L11" s="129">
        <f xml:space="preserve"> 'Pension Calculations'!L$95</f>
        <v>0</v>
      </c>
      <c r="M11" s="129">
        <f xml:space="preserve"> 'Pension Calculations'!M$95</f>
        <v>0</v>
      </c>
      <c r="N11" s="129">
        <f xml:space="preserve"> 'Pension Calculations'!N$95</f>
        <v>0</v>
      </c>
      <c r="O11" s="129">
        <f xml:space="preserve"> 'Pension Calculations'!O$95</f>
        <v>0</v>
      </c>
      <c r="P11" s="129">
        <f xml:space="preserve"> 'Pension Calculations'!P$95</f>
        <v>0</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0</v>
      </c>
      <c r="I12" s="152">
        <f xml:space="preserve"> 'Pension Calculations'!I$96</f>
        <v>0</v>
      </c>
      <c r="J12" s="129">
        <f xml:space="preserve"> 'Pension Calculations'!J$96</f>
        <v>0</v>
      </c>
      <c r="K12" s="129">
        <f xml:space="preserve"> 'Pension Calculations'!K$96</f>
        <v>0</v>
      </c>
      <c r="L12" s="129">
        <f xml:space="preserve"> 'Pension Calculations'!L$96</f>
        <v>0</v>
      </c>
      <c r="M12" s="129">
        <f xml:space="preserve"> 'Pension Calculations'!M$96</f>
        <v>0</v>
      </c>
      <c r="N12" s="129">
        <f xml:space="preserve"> 'Pension Calculations'!N$96</f>
        <v>0</v>
      </c>
      <c r="O12" s="129">
        <f xml:space="preserve"> 'Pension Calculations'!O$96</f>
        <v>0</v>
      </c>
      <c r="P12" s="129">
        <f xml:space="preserve"> 'Pension Calculations'!P$96</f>
        <v>0</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5.0000000000000044E-3</v>
      </c>
      <c r="I16" s="152">
        <f>'Pension Calculations'!I$138</f>
        <v>0</v>
      </c>
      <c r="J16" s="129">
        <f>'Pension Calculations'!J$138</f>
        <v>1.0000000000000009E-3</v>
      </c>
      <c r="K16" s="129">
        <f>'Pension Calculations'!K$138</f>
        <v>0</v>
      </c>
      <c r="L16" s="129">
        <f>'Pension Calculations'!L$138</f>
        <v>1.0000000000000009E-3</v>
      </c>
      <c r="M16" s="129">
        <f>'Pension Calculations'!M$138</f>
        <v>1.0000000000000009E-3</v>
      </c>
      <c r="N16" s="129">
        <f>'Pension Calculations'!N$138</f>
        <v>0</v>
      </c>
      <c r="O16" s="129">
        <f>'Pension Calculations'!O$138</f>
        <v>1.0000000000000009E-3</v>
      </c>
      <c r="P16" s="129">
        <f>'Pension Calculations'!P$138</f>
        <v>1.0000000000000009E-3</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7.1999999999999398E-2</v>
      </c>
      <c r="I17" s="152">
        <f>'Pension Calculations'!I$139</f>
        <v>0</v>
      </c>
      <c r="J17" s="129">
        <f>'Pension Calculations'!J$139</f>
        <v>1.7999999999999794E-2</v>
      </c>
      <c r="K17" s="129">
        <f>'Pension Calculations'!K$139</f>
        <v>4.0000000000000036E-3</v>
      </c>
      <c r="L17" s="129">
        <f>'Pension Calculations'!L$139</f>
        <v>1.7999999999999794E-2</v>
      </c>
      <c r="M17" s="129">
        <f>'Pension Calculations'!M$139</f>
        <v>8.999999999999897E-3</v>
      </c>
      <c r="N17" s="129">
        <f>'Pension Calculations'!N$139</f>
        <v>8.0000000000000071E-3</v>
      </c>
      <c r="O17" s="129">
        <f>'Pension Calculations'!O$139</f>
        <v>8.0000000000000071E-3</v>
      </c>
      <c r="P17" s="129">
        <f>'Pension Calculations'!P$139</f>
        <v>6.9999999999998952E-3</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1.8000000000000016E-2</v>
      </c>
      <c r="I18" s="152">
        <f>'Pension Calculations'!I$140</f>
        <v>0</v>
      </c>
      <c r="J18" s="129">
        <f>'Pension Calculations'!J$140</f>
        <v>5.0000000000000044E-3</v>
      </c>
      <c r="K18" s="129">
        <f>'Pension Calculations'!K$140</f>
        <v>1.0000000000000009E-3</v>
      </c>
      <c r="L18" s="129">
        <f>'Pension Calculations'!L$140</f>
        <v>4.0000000000000036E-3</v>
      </c>
      <c r="M18" s="129">
        <f>'Pension Calculations'!M$140</f>
        <v>2.0000000000000018E-3</v>
      </c>
      <c r="N18" s="129">
        <f>'Pension Calculations'!N$140</f>
        <v>2.0000000000000018E-3</v>
      </c>
      <c r="O18" s="129">
        <f>'Pension Calculations'!O$140</f>
        <v>2.0000000000000018E-3</v>
      </c>
      <c r="P18" s="129">
        <f>'Pension Calculations'!P$140</f>
        <v>2.0000000000000018E-3</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6.4999999999999947E-2</v>
      </c>
      <c r="I19" s="152">
        <f>'Pension Calculations'!I$141</f>
        <v>0</v>
      </c>
      <c r="J19" s="129">
        <f>'Pension Calculations'!J$141</f>
        <v>1.6000000000000014E-2</v>
      </c>
      <c r="K19" s="129">
        <f>'Pension Calculations'!K$141</f>
        <v>4.0000000000000036E-3</v>
      </c>
      <c r="L19" s="129">
        <f>'Pension Calculations'!L$141</f>
        <v>1.6000000000000014E-2</v>
      </c>
      <c r="M19" s="129">
        <f>'Pension Calculations'!M$141</f>
        <v>8.0000000000000071E-3</v>
      </c>
      <c r="N19" s="129">
        <f>'Pension Calculations'!N$141</f>
        <v>8.0000000000000071E-3</v>
      </c>
      <c r="O19" s="129">
        <f>'Pension Calculations'!O$141</f>
        <v>6.9999999999998952E-3</v>
      </c>
      <c r="P19" s="129">
        <f>'Pension Calculations'!P$141</f>
        <v>6.0000000000000053E-3</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v>
      </c>
      <c r="G4" s="178">
        <f>Outputs!M9</f>
        <v>0</v>
      </c>
      <c r="H4" s="178">
        <f>Outputs!N9</f>
        <v>0</v>
      </c>
      <c r="I4" s="178">
        <f>Outputs!O9</f>
        <v>0</v>
      </c>
      <c r="J4" s="178">
        <f>Outputs!P9</f>
        <v>0</v>
      </c>
    </row>
    <row r="5" spans="1:10">
      <c r="B5" t="s">
        <v>274</v>
      </c>
      <c r="C5" t="s">
        <v>255</v>
      </c>
      <c r="D5" t="s">
        <v>136</v>
      </c>
      <c r="E5" t="s">
        <v>305</v>
      </c>
      <c r="F5" s="178">
        <f>Outputs!L10</f>
        <v>0</v>
      </c>
      <c r="G5" s="178">
        <f>Outputs!M10</f>
        <v>0</v>
      </c>
      <c r="H5" s="178">
        <f>Outputs!N10</f>
        <v>0</v>
      </c>
      <c r="I5" s="178">
        <f>Outputs!O10</f>
        <v>0</v>
      </c>
      <c r="J5" s="178">
        <f>Outputs!P10</f>
        <v>0</v>
      </c>
    </row>
    <row r="6" spans="1:10">
      <c r="B6" t="s">
        <v>275</v>
      </c>
      <c r="C6" t="s">
        <v>256</v>
      </c>
      <c r="D6" t="s">
        <v>136</v>
      </c>
      <c r="E6" t="s">
        <v>305</v>
      </c>
      <c r="F6" s="178">
        <f>Outputs!L11</f>
        <v>0</v>
      </c>
      <c r="G6" s="178">
        <f>Outputs!M11</f>
        <v>0</v>
      </c>
      <c r="H6" s="178">
        <f>Outputs!N11</f>
        <v>0</v>
      </c>
      <c r="I6" s="178">
        <f>Outputs!O11</f>
        <v>0</v>
      </c>
      <c r="J6" s="178">
        <f>Outputs!P11</f>
        <v>0</v>
      </c>
    </row>
    <row r="7" spans="1:10">
      <c r="B7" t="s">
        <v>276</v>
      </c>
      <c r="C7" t="s">
        <v>257</v>
      </c>
      <c r="D7" t="s">
        <v>136</v>
      </c>
      <c r="E7" t="s">
        <v>305</v>
      </c>
      <c r="F7" s="178">
        <f>Outputs!L12</f>
        <v>0</v>
      </c>
      <c r="G7" s="178">
        <f>Outputs!M12</f>
        <v>0</v>
      </c>
      <c r="H7" s="178">
        <f>Outputs!N12</f>
        <v>0</v>
      </c>
      <c r="I7" s="178">
        <f>Outputs!O12</f>
        <v>0</v>
      </c>
      <c r="J7" s="178">
        <f>Outputs!P12</f>
        <v>0</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1.0000000000000009E-3</v>
      </c>
      <c r="G9" s="178">
        <f>Outputs!M16</f>
        <v>1.0000000000000009E-3</v>
      </c>
      <c r="H9" s="178">
        <f>Outputs!N16</f>
        <v>0</v>
      </c>
      <c r="I9" s="178">
        <f>Outputs!O16</f>
        <v>1.0000000000000009E-3</v>
      </c>
      <c r="J9" s="178">
        <f>Outputs!P16</f>
        <v>1.0000000000000009E-3</v>
      </c>
    </row>
    <row r="10" spans="1:10">
      <c r="B10" t="s">
        <v>279</v>
      </c>
      <c r="C10" t="s">
        <v>267</v>
      </c>
      <c r="D10" t="s">
        <v>136</v>
      </c>
      <c r="E10" t="s">
        <v>305</v>
      </c>
      <c r="F10" s="178">
        <f>Outputs!L17</f>
        <v>1.7999999999999794E-2</v>
      </c>
      <c r="G10" s="178">
        <f>Outputs!M17</f>
        <v>8.999999999999897E-3</v>
      </c>
      <c r="H10" s="178">
        <f>Outputs!N17</f>
        <v>8.0000000000000071E-3</v>
      </c>
      <c r="I10" s="178">
        <f>Outputs!O17</f>
        <v>8.0000000000000071E-3</v>
      </c>
      <c r="J10" s="178">
        <f>Outputs!P17</f>
        <v>6.9999999999998952E-3</v>
      </c>
    </row>
    <row r="11" spans="1:10">
      <c r="B11" t="s">
        <v>280</v>
      </c>
      <c r="C11" t="s">
        <v>268</v>
      </c>
      <c r="D11" t="s">
        <v>136</v>
      </c>
      <c r="E11" t="s">
        <v>305</v>
      </c>
      <c r="F11" s="178">
        <f>Outputs!L18</f>
        <v>4.0000000000000036E-3</v>
      </c>
      <c r="G11" s="178">
        <f>Outputs!M18</f>
        <v>2.0000000000000018E-3</v>
      </c>
      <c r="H11" s="178">
        <f>Outputs!N18</f>
        <v>2.0000000000000018E-3</v>
      </c>
      <c r="I11" s="178">
        <f>Outputs!O18</f>
        <v>2.0000000000000018E-3</v>
      </c>
      <c r="J11" s="178">
        <f>Outputs!P18</f>
        <v>2.0000000000000018E-3</v>
      </c>
    </row>
    <row r="12" spans="1:10">
      <c r="B12" t="s">
        <v>281</v>
      </c>
      <c r="C12" t="s">
        <v>269</v>
      </c>
      <c r="D12" t="s">
        <v>136</v>
      </c>
      <c r="E12" t="s">
        <v>305</v>
      </c>
      <c r="F12" s="178">
        <f>Outputs!L19</f>
        <v>1.6000000000000014E-2</v>
      </c>
      <c r="G12" s="178">
        <f>Outputs!M19</f>
        <v>8.0000000000000071E-3</v>
      </c>
      <c r="H12" s="178">
        <f>Outputs!N19</f>
        <v>8.0000000000000071E-3</v>
      </c>
      <c r="I12" s="178">
        <f>Outputs!O19</f>
        <v>6.9999999999998952E-3</v>
      </c>
      <c r="J12" s="178">
        <f>Outputs!P19</f>
        <v>6.0000000000000053E-3</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17:29:31</v>
      </c>
      <c r="G28" s="176" t="str">
        <f t="shared" ref="G28:J29" ca="1" si="0">CONCATENATE("[…]", TEXT(NOW(),"dd/mm/yyy hh:mm:ss"))</f>
        <v>[…]12/12/2019 17:29:31</v>
      </c>
      <c r="H28" s="176" t="str">
        <f t="shared" ca="1" si="0"/>
        <v>[…]12/12/2019 17:29:31</v>
      </c>
      <c r="I28" s="176" t="str">
        <f t="shared" ca="1" si="0"/>
        <v>[…]12/12/2019 17:29:31</v>
      </c>
      <c r="J28" s="176" t="str">
        <f ca="1">CONCATENATE("[…]", TEXT(NOW(),"dd/mm/yyy hh:mm:ss"))</f>
        <v>[…]12/12/2019 17:29:31</v>
      </c>
    </row>
    <row r="29" spans="2:10">
      <c r="B29" t="s">
        <v>325</v>
      </c>
      <c r="C29" t="s">
        <v>327</v>
      </c>
      <c r="D29" t="s">
        <v>328</v>
      </c>
      <c r="E29" t="s">
        <v>305</v>
      </c>
      <c r="F29" s="177" t="str">
        <f ca="1">CONCATENATE("[…]", TEXT(NOW(),"dd/mm/yyy hh:mm:ss"))</f>
        <v>[…]12/12/2019 17:29:31</v>
      </c>
      <c r="G29" s="177" t="str">
        <f t="shared" ca="1" si="0"/>
        <v>[…]12/12/2019 17:29:31</v>
      </c>
      <c r="H29" s="177" t="str">
        <f t="shared" ca="1" si="0"/>
        <v>[…]12/12/2019 17:29:31</v>
      </c>
      <c r="I29" s="177" t="str">
        <f t="shared" ca="1" si="0"/>
        <v>[…]12/12/2019 17:29:31</v>
      </c>
      <c r="J29" s="177" t="str">
        <f t="shared" ca="1" si="0"/>
        <v>[…]12/12/2019 17:29:31</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2019-12-11T17:09:30Z</dcterms:created>
  <dcterms:modified xsi:type="dcterms:W3CDTF">2019-12-12T17:29:30Z</dcterms:modified>
  <cp:category/>
  <cp:contentStatus/>
</cp:coreProperties>
</file>