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J36" i="7"/>
  <c r="J29" i="7"/>
  <c r="S30" i="7"/>
  <c r="H104" i="4"/>
  <c r="H115" i="4" s="1"/>
  <c r="H96" i="4"/>
  <c r="G40" i="5" s="1"/>
  <c r="G45" i="5"/>
  <c r="I49" i="7" l="1"/>
  <c r="K45" i="7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<sst xmlns="http://schemas.openxmlformats.org/spreadsheetml/2006/main" count="1358" uniqueCount="478">
  <si>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</si>
  <si>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</si>
  <si>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</si>
  <si>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</si>
  <si>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</si>
  <si>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</si>
  <si>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</si>
  <si>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</si>
  <si>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</si>
  <si>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</si>
  <si>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</si>
  <si>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</si>
  <si>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</si>
  <si>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</si>
  <si>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</si>
  <si>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</si>
  <si>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</si>
  <si>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</si>
  <si>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</si>
  <si>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</si>
  <si>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</si>
  <si>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</si>
  <si>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</si>
  <si>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</si>
  <si>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</si>
  <si>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</si>
  <si>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</si>
  <si>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</si>
  <si>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</si>
  <si>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</si>
  <si>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</si>
  <si>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</si>
  <si>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</si>
  <si>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</si>
  <si>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</si>
  <si>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</si>
  <si>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</si>
  <si>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</si>
  <si>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</si>
  <si>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</si>
  <si>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</si>
  <si>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</si>
  <si>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</si>
  <si>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</si>
  <si>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</si>
  <si>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</si>
  <si>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</si>
  <si>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</si>
  <si>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</si>
  <si>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</si>
  <si>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</si>
  <si>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</si>
  <si>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</si>
  <si>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</si>
  <si>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</si>
  <si>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</si>
  <si>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</si>
  <si>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</si>
  <si>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</si>
  <si>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</si>
  <si>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</si>
  <si>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</si>
  <si>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</si>
  <si>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</si>
  <si>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</si>
  <si>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</si>
  <si>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</si>
  <si>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</si>
  <si>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</si>
  <si>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</si>
  <si>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</si>
  <si>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</si>
  <si>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</si>
  <si>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</si>
  <si>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</si>
  <si>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</si>
  <si>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</si>
  <si>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</si>
  <si>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</si>
  <si>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</si>
  <si>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</si>
  <si>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</si>
  <si>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</si>
  <si>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</si>
  <si>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</si>
  <si>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</si>
  <si>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</si>
  <si>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</si>
  <si>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</si>
  <si>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</si>
  <si>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</si>
  <si>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</si>
  <si>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</si>
  <si>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</si>
  <si>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</si>
  <si>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</si>
  <si>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</si>
  <si>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</si>
  <si>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</si>
  <si>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</si>
  <si>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</si>
  <si>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</si>
  <si>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</si>
  <si>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</si>
  <si>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</si>
  <si>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</si>
  <si>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</si>
  <si>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</si>
  <si>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</si>
  <si>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</si>
  <si>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</si>
  <si>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</si>
  <si>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</si>
  <si>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</si>
  <si>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</si>
  <si>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</si>
  <si>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</si>
  <si>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</si>
  <si>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</si>
  <si>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</si>
  <si>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</si>
  <si>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</si>
  <si>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</si>
  <si>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</si>
  <si>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</si>
  <si>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</si>
  <si>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</si>
  <si>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</si>
  <si>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</si>
  <si>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</si>
  <si>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</si>
  <si>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</si>
  <si>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</si>
  <si>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</si>
  <si>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</si>
  <si>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</si>
  <si>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</si>
  <si>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</si>
  <si>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</si>
  <si>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</si>
  <si>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</si>
  <si>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</si>
  <si>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</si>
  <si>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</si>
  <si>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</si>
  <si>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</si>
  <si>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</si>
  <si>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</si>
  <si>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</si>
  <si>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</si>
  <si>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</si>
  <si>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</si>
  <si>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</si>
  <si>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</si>
  <si>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</si>
  <si>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</si>
  <si>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</si>
  <si>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</si>
  <si>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</si>
  <si>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</si>
  <si>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</si>
  <si>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</si>
  <si>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</si>
  <si>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</si>
  <si>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</si>
  <si>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</si>
  <si>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</si>
  <si>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</si>
  <si>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</si>
  <si>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</si>
  <si>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</si>
  <si>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</si>
  <si>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</si>
  <si>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</si>
  <si>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</si>
  <si>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</si>
  <si>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</si>
  <si>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</si>
  <si>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</si>
  <si>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</si>
  <si>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</si>
  <si>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</si>
  <si>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</si>
  <si>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</si>
  <si>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</si>
  <si>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</si>
  <si>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</si>
  <si>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</si>
  <si>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</si>
  <si>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</si>
  <si>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</si>
  <si>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</si>
  <si>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</si>
  <si>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</si>
  <si>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</si>
  <si>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</si>
  <si>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</si>
  <si>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</si>
  <si>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</si>
  <si>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</si>
  <si>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</si>
  <si>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</si>
  <si>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</si>
  <si>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</si>
  <si>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</si>
  <si>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</si>
  <si>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</si>
  <si>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</si>
  <si>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</si>
  <si>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</si>
  <si>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</si>
  <si>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</si>
  <si>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</si>
  <si>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</si>
  <si>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</si>
  <si>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</si>
  <si>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</si>
  <si>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</si>
  <si>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</si>
  <si>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</si>
  <si>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</si>
  <si>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</si>
  <si>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</si>
  <si>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</si>
  <si>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</si>
  <si>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</si>
  <si>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</si>
  <si>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</si>
  <si>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</si>
  <si>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</si>
  <si>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</si>
  <si>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</si>
  <si>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</si>
  <si>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</si>
  <si>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</si>
  <si>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</si>
  <si>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</si>
  <si>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</si>
  <si>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</si>
  <si>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</si>
  <si>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</si>
  <si>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</si>
  <si>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</si>
  <si>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</si>
  <si>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</si>
  <si>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</si>
  <si>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</si>
  <si>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</si>
  <si>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</si>
  <si>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</si>
  <si>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</si>
  <si>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</si>
  <si>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</si>
  <si>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</si>
  <si>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</si>
  <si>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</si>
  <si>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</si>
  <si>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</si>
  <si>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</si>
  <si>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</si>
  <si>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</si>
  <si>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</si>
  <si>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</si>
  <si>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</si>
  <si>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</si>
  <si>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</si>
  <si>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</si>
  <si>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</si>
  <si>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</si>
  <si>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</si>
  <si>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</si>
  <si>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</si>
  <si>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</si>
  <si>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</si>
  <si>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</si>
  <si>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</si>
  <si>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</si>
  <si>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</si>
  <si>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</si>
  <si>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</si>
  <si>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</si>
  <si>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</si>
  <si>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</si>
  <si>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</si>
  <si>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</si>
  <si>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</si>
  <si>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</si>
  <si>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</si>
  <si>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</si>
  <si>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</si>
  <si>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</si>
  <si>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</si>
  <si>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</si>
  <si>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</si>
  <si>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</si>
  <si>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</si>
  <si>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</si>
  <si>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</si>
  <si>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</si>
  <si>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</si>
  <si>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</si>
  <si>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</si>
  <si>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</si>
  <si>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</si>
  <si>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</si>
  <si>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</si>
  <si>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</si>
  <si>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</si>
  <si>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</si>
  <si>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</si>
  <si>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</si>
  <si>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</si>
  <si>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</si>
  <si>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</si>
  <si>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</si>
  <si>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</si>
  <si>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</si>
  <si>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</si>
  <si>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</si>
  <si>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</si>
  <si>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</si>
  <si>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</si>
  <si>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</si>
  <si>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</si>
  <si>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</si>
  <si>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</si>
  <si>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</si>
  <si>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</si>
  <si>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</si>
  <si>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</si>
  <si>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</si>
  <si>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</si>
  <si>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</si>
  <si>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</si>
  <si>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</si>
  <si>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</si>
  <si>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</si>
  <si>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</si>
  <si>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</si>
  <si>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</si>
  <si>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</si>
  <si>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</si>
  <si>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</si>
  <si>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</si>
  <si>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</si>
  <si>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</si>
  <si>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</si>
  <si>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</si>
  <si>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</si>
  <si>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</si>
  <si>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</si>
  <si>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</si>
  <si>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</si>
  <si>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</si>
  <si>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</si>
  <si>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</si>
  <si>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</si>
  <si>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</si>
  <si>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</si>
  <si>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</si>
  <si>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</si>
  <si>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</si>
  <si>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</si>
  <si>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</si>
  <si>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</si>
  <si>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</si>
  <si>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</si>
  <si>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</si>
  <si>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</si>
  <si>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</si>
  <si>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</si>
  <si>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</si>
  <si>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</si>
  <si>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</si>
  <si>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</si>
  <si>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</si>
  <si>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</si>
  <si>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</si>
  <si>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</si>
  <si>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</si>
  <si>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</si>
  <si>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</si>
  <si>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</si>
  <si>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</si>
  <si>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</si>
  <si>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</si>
  <si>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</si>
  <si>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</si>
  <si>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</si>
  <si>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</si>
  <si>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</si>
  <si>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</si>
  <si>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</si>
  <si>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</si>
  <si>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</si>
  <si>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</si>
  <si>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</si>
  <si>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</si>
  <si>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</si>
  <si>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</si>
  <si>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</si>
  <si>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</si>
  <si>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</si>
  <si>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</si>
  <si>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</si>
  <si>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</si>
  <si>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</si>
  <si>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</si>
  <si>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</si>
  <si>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</si>
  <si>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</si>
  <si>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</si>
  <si>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</si>
  <si>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</si>
  <si>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</si>
  <si>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</si>
  <si>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</si>
  <si>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</si>
  <si>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</si>
  <si>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</si>
  <si>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</si>
  <si>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</si>
  <si>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</si>
  <si>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</si>
  <si>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</si>
  <si>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</si>
  <si>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</si>
  <si>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</si>
  <si>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</si>
  <si>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</si>
  <si>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</si>
  <si>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</si>
  <si>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</si>
  <si>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</si>
  <si>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</si>
  <si>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</si>
  <si>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</si>
  <si>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</si>
  <si>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</si>
  <si>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</si>
  <si>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</si>
  <si>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</si>
  <si>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</si>
  <si>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</si>
  <si>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</si>
  <si>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</si>
  <si>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</si>
  <si>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</si>
  <si>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</si>
  <si>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</si>
  <si>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</si>
  <si>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</si>
  <si>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</si>
  <si>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</si>
  <si>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</si>
  <si>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</si>
  <si>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</si>
  <si>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</si>
  <si>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</si>
  <si>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</si>
  <si>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</si>
  <si>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</si>
  <si>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</si>
  <si>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</si>
  <si>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</si>
  <si>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</si>
  <si>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</si>
  <si>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</si>
  <si>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</si>
  <si>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ANH</t>
  </si>
  <si>
    <t>PR19_PD006_Run8</t>
  </si>
  <si>
    <t>ANH.PD.REP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</si>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</sst>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  <numFmt numFmtId="195" formatCode="0.000%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95" fontId="10" fillId="8" borderId="5" xfId="7" applyNumberFormat="1" applyFont="1" applyFill="1" applyProtection="1">
      <protection locked="0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4.285156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470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7.5068864991291999</v>
      </c>
      <c r="K5" s="217">
        <v>7.5068864991291999</v>
      </c>
      <c r="L5" s="217">
        <v>7.5068864991291999</v>
      </c>
      <c r="M5" s="217">
        <v>7.5068864991291999</v>
      </c>
      <c r="N5" s="217">
        <v>7.5068864991291999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10.8597838502555</v>
      </c>
      <c r="K6" s="217">
        <v>10.8597838502555</v>
      </c>
      <c r="L6" s="217">
        <v>10.8597838502555</v>
      </c>
      <c r="M6" s="217">
        <v>10.8597838502555</v>
      </c>
      <c r="N6" s="217">
        <v>10.8597838502555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102.865694449028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98.447216771155496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102.865694449028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98.447216771155496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349.41975636847297</v>
      </c>
      <c r="K12" s="217">
        <v>399.16979540059498</v>
      </c>
      <c r="L12" s="217">
        <v>343.061328731407</v>
      </c>
      <c r="M12" s="217">
        <v>305.47540397255</v>
      </c>
      <c r="N12" s="217">
        <v>296.53225937895098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436.61484532449902</v>
      </c>
      <c r="K13" s="217">
        <v>557.22118259870501</v>
      </c>
      <c r="L13" s="217">
        <v>493.20517093443601</v>
      </c>
      <c r="M13" s="217">
        <v>506.73833108470501</v>
      </c>
      <c r="N13" s="217">
        <v>501.33781855443499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341.75382487268098</v>
      </c>
      <c r="K14" s="217">
        <v>391.30991203013002</v>
      </c>
      <c r="L14" s="217">
        <v>335.62786400668898</v>
      </c>
      <c r="M14" s="217">
        <v>298.29741950711099</v>
      </c>
      <c r="N14" s="217">
        <v>289.44516467190999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437.52331760992797</v>
      </c>
      <c r="K15" s="217">
        <v>558.83287963175997</v>
      </c>
      <c r="L15" s="217">
        <v>494.54716205404497</v>
      </c>
      <c r="M15" s="217">
        <v>508.11447096185799</v>
      </c>
      <c r="N15" s="217">
        <v>502.67562566400602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316.610208948067</v>
      </c>
      <c r="K16" s="217">
        <v>366.02057071270201</v>
      </c>
      <c r="L16" s="217">
        <v>387.73500000000001</v>
      </c>
      <c r="M16" s="217">
        <v>413.048</v>
      </c>
      <c r="N16" s="217">
        <v>427.76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408.326284122586</v>
      </c>
      <c r="K17" s="217">
        <v>464.71712125504598</v>
      </c>
      <c r="L17" s="217">
        <v>540.64643572057696</v>
      </c>
      <c r="M17" s="217">
        <v>514.74400000000003</v>
      </c>
      <c r="N17" s="217">
        <v>591.89200000000005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6.2029999999999896</v>
      </c>
      <c r="K18" s="217">
        <v>5.9550000000000001</v>
      </c>
      <c r="L18" s="217">
        <v>8.3659999999999997</v>
      </c>
      <c r="M18" s="217">
        <v>10.904</v>
      </c>
      <c r="N18" s="217">
        <v>9.32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0.70299999999999996</v>
      </c>
      <c r="K19" s="217">
        <v>0.53400000000000003</v>
      </c>
      <c r="L19" s="217">
        <v>1.0149815599791401</v>
      </c>
      <c r="M19" s="217">
        <v>3.3140000000000001</v>
      </c>
      <c r="N19" s="217">
        <v>2.3290000000000002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3.6920000000000002</v>
      </c>
      <c r="K20" s="217">
        <v>3.7320000000000002</v>
      </c>
      <c r="L20" s="217">
        <v>3.8</v>
      </c>
      <c r="M20" s="217">
        <v>4.3979999999999997</v>
      </c>
      <c r="N20" s="217">
        <v>4.532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0.78300000000000003</v>
      </c>
      <c r="K22" s="217">
        <v>0.93100000000000005</v>
      </c>
      <c r="L22" s="217">
        <v>1.036</v>
      </c>
      <c r="M22" s="217">
        <v>1.141</v>
      </c>
      <c r="N22" s="217">
        <v>1.4390000000000001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0.48599999999999999</v>
      </c>
      <c r="K23" s="217">
        <v>3.1869999999999998</v>
      </c>
      <c r="L23" s="217">
        <v>7.143283931</v>
      </c>
      <c r="M23" s="217">
        <v>4.492</v>
      </c>
      <c r="N23" s="217">
        <v>0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5.3579999999999997</v>
      </c>
      <c r="K24" s="217">
        <v>5.4180000000000001</v>
      </c>
      <c r="L24" s="217">
        <v>5.9</v>
      </c>
      <c r="M24" s="217">
        <v>6.83</v>
      </c>
      <c r="N24" s="217">
        <v>7.0330000000000004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25.310480320541199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26.964197955770899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0.57548999999999995</v>
      </c>
      <c r="K28" s="218">
        <v>0.50838000000000005</v>
      </c>
      <c r="L28" s="218">
        <v>0.5857</v>
      </c>
      <c r="M28" s="218">
        <v>0.65902000000000005</v>
      </c>
      <c r="N28" s="218">
        <v>0.68181000000000003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0.63917000000000002</v>
      </c>
      <c r="K29" s="218">
        <v>0.50465000000000004</v>
      </c>
      <c r="L29" s="218">
        <v>0.56679999999999997</v>
      </c>
      <c r="M29" s="218">
        <v>0.54888999999999999</v>
      </c>
      <c r="N29" s="218">
        <v>0.55271000000000003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0.20100000000000001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0.442</v>
      </c>
      <c r="K31" s="217">
        <v>0</v>
      </c>
      <c r="L31" s="217">
        <v>0</v>
      </c>
      <c r="M31" s="217">
        <v>0.48899999999999999</v>
      </c>
      <c r="N31" s="217">
        <v>0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>
        <v>297.12843877199998</v>
      </c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289.40170000000001</v>
      </c>
      <c r="O35" s="220">
        <v>298.33627795400002</v>
      </c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290.22649999999999</v>
      </c>
      <c r="O36" s="220">
        <v>298.995099326</v>
      </c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290.43270000000001</v>
      </c>
      <c r="O37" s="220">
        <v>299.65392069799998</v>
      </c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293.0102</v>
      </c>
      <c r="O38" s="220">
        <v>301.63038481400002</v>
      </c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292.90710000000001</v>
      </c>
      <c r="O39" s="220">
        <v>302.06959906200001</v>
      </c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293.31950000000001</v>
      </c>
      <c r="O40" s="220">
        <v>302.289206186</v>
      </c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293.42259999999999</v>
      </c>
      <c r="O41" s="220">
        <v>302.83822399600001</v>
      </c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294.45359999999999</v>
      </c>
      <c r="O42" s="220">
        <v>305.36370592200001</v>
      </c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291.77300000000002</v>
      </c>
      <c r="O43" s="220">
        <v>303.05783112</v>
      </c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293.83499999999998</v>
      </c>
      <c r="O44" s="220">
        <v>305.36370592200001</v>
      </c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293.93810000000002</v>
      </c>
      <c r="O45" s="220">
        <v>305.583313046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90" zoomScaleNormal="9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ANH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ANH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ANH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ANH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ANH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ANH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tr">
        <f>F_Inputs!A10</f>
        <v>ANH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tr">
        <f>F_Inputs!A11</f>
        <v>ANH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ANH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ANH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ANH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ANH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ANH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>
        <v>419.84673512458454</v>
      </c>
      <c r="N16" s="264">
        <v>401.71392450762437</v>
      </c>
      <c r="O16" s="217"/>
      <c r="P16" s="217"/>
      <c r="Q16" t="s">
        <v>471</v>
      </c>
    </row>
    <row r="17" spans="1:17">
      <c r="A17" t="str">
        <f>F_Inputs!A17</f>
        <v>ANH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>
        <v>517.41398797040006</v>
      </c>
      <c r="N17" s="264">
        <v>531.20274069472566</v>
      </c>
      <c r="O17" s="217"/>
      <c r="P17" s="217"/>
      <c r="Q17" t="s">
        <v>471</v>
      </c>
    </row>
    <row r="18" spans="1:17">
      <c r="A18" t="str">
        <f>F_Inputs!A18</f>
        <v>ANH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tr">
        <f>F_Inputs!A19</f>
        <v>ANH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>
        <v>0.2505</v>
      </c>
      <c r="N19" s="264"/>
      <c r="O19" s="217"/>
      <c r="P19" s="217"/>
      <c r="Q19" t="s">
        <v>471</v>
      </c>
    </row>
    <row r="20" spans="1:17">
      <c r="A20" t="str">
        <f>F_Inputs!A20</f>
        <v>ANH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tr">
        <f>F_Inputs!A21</f>
        <v>ANH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tr">
        <f>F_Inputs!A22</f>
        <v>ANH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tr">
        <f>F_Inputs!A23</f>
        <v>ANH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>
        <v>5.2999999999999999E-2</v>
      </c>
      <c r="N23" s="264"/>
      <c r="O23" s="217"/>
      <c r="P23" s="217"/>
      <c r="Q23" t="s">
        <v>471</v>
      </c>
    </row>
    <row r="24" spans="1:17">
      <c r="A24" t="str">
        <f>F_Inputs!A24</f>
        <v>ANH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tr">
        <f>F_Inputs!A25</f>
        <v>ANH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tr">
        <f>F_Inputs!A26</f>
        <v>ANH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tr">
        <f>F_Inputs!A27</f>
        <v>ANH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tr">
        <f>F_Inputs!A28</f>
        <v>ANH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tr">
        <f>F_Inputs!A29</f>
        <v>ANH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tr">
        <f>F_Inputs!A30</f>
        <v>ANH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7">
      <c r="A31" t="str">
        <f>F_Inputs!A31</f>
        <v>ANH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tr">
        <f>F_Inputs!A32</f>
        <v>ANH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7">
      <c r="A33" t="str">
        <f>F_Inputs!A33</f>
        <v>ANH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7">
      <c r="A34" t="str">
        <f>F_Inputs!A34</f>
        <v>ANH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>
        <v>296.846</v>
      </c>
      <c r="P34" s="220"/>
      <c r="Q34" t="s">
        <v>471</v>
      </c>
    </row>
    <row r="35" spans="1:17">
      <c r="A35" t="str">
        <f>F_Inputs!A35</f>
        <v>ANH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>
        <v>298.08375099999995</v>
      </c>
      <c r="P35" s="220"/>
      <c r="Q35" t="s">
        <v>471</v>
      </c>
    </row>
    <row r="36" spans="1:17">
      <c r="A36" t="str">
        <f>F_Inputs!A36</f>
        <v>ANH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>
        <v>298.93329499999999</v>
      </c>
      <c r="P36" s="220"/>
      <c r="Q36" t="s">
        <v>471</v>
      </c>
    </row>
    <row r="37" spans="1:17">
      <c r="A37" t="str">
        <f>F_Inputs!A37</f>
        <v>ANH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>
        <v>299.14568099999997</v>
      </c>
      <c r="P37" s="220"/>
      <c r="Q37" t="s">
        <v>471</v>
      </c>
    </row>
    <row r="38" spans="1:17">
      <c r="A38" t="str">
        <f>F_Inputs!A38</f>
        <v>ANH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>
        <v>301.80050599999993</v>
      </c>
      <c r="P38" s="220"/>
      <c r="Q38" t="s">
        <v>471</v>
      </c>
    </row>
    <row r="39" spans="1:17">
      <c r="A39" t="str">
        <f>F_Inputs!A39</f>
        <v>ANH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>
        <v>301.69431300000002</v>
      </c>
      <c r="P39" s="220"/>
      <c r="Q39" t="s">
        <v>471</v>
      </c>
    </row>
    <row r="40" spans="1:17">
      <c r="A40" t="str">
        <f>F_Inputs!A40</f>
        <v>ANH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>
        <v>302.11908499999993</v>
      </c>
      <c r="P40" s="220"/>
      <c r="Q40" t="s">
        <v>471</v>
      </c>
    </row>
    <row r="41" spans="1:17">
      <c r="A41" t="str">
        <f>F_Inputs!A41</f>
        <v>ANH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>
        <v>302.225278</v>
      </c>
      <c r="P41" s="220"/>
      <c r="Q41" t="s">
        <v>471</v>
      </c>
    </row>
    <row r="42" spans="1:17">
      <c r="A42" t="str">
        <f>F_Inputs!A42</f>
        <v>ANH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>
        <v>303.28720800000002</v>
      </c>
      <c r="P42" s="220"/>
      <c r="Q42" t="s">
        <v>471</v>
      </c>
    </row>
    <row r="43" spans="1:17">
      <c r="A43" t="str">
        <f>F_Inputs!A43</f>
        <v>ANH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>
        <v>300.52618999999999</v>
      </c>
      <c r="P43" s="220"/>
      <c r="Q43" t="s">
        <v>471</v>
      </c>
    </row>
    <row r="44" spans="1:17">
      <c r="A44" t="str">
        <f>F_Inputs!A44</f>
        <v>ANH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>
        <v>302.65004999999996</v>
      </c>
      <c r="P44" s="220"/>
      <c r="Q44" t="s">
        <v>471</v>
      </c>
    </row>
    <row r="45" spans="1:17">
      <c r="A45" t="str">
        <f>F_Inputs!A45</f>
        <v>ANH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>
        <v>302.75624300000004</v>
      </c>
      <c r="P45" s="220"/>
      <c r="Q45" t="s">
        <v>471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="90" zoomScaleNormal="9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ANH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ANH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7.5068864991291999</v>
      </c>
      <c r="K5" s="264">
        <f>IF(InpOverride!K5="",F_Inputs!K5,InpOverride!K5)</f>
        <v>7.5068864991291999</v>
      </c>
      <c r="L5" s="264">
        <f>IF(InpOverride!L5="",F_Inputs!L5,InpOverride!L5)</f>
        <v>7.5068864991291999</v>
      </c>
      <c r="M5" s="264">
        <f>IF(InpOverride!M5="",F_Inputs!M5,InpOverride!M5)</f>
        <v>7.5068864991291999</v>
      </c>
      <c r="N5" s="264">
        <f>IF(InpOverride!N5="",F_Inputs!N5,InpOverride!N5)</f>
        <v>7.5068864991291999</v>
      </c>
      <c r="O5" s="217"/>
      <c r="P5" s="217"/>
    </row>
    <row r="6" spans="1:16">
      <c r="A6" t="str">
        <f>F_Inputs!A6</f>
        <v>ANH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10.8597838502555</v>
      </c>
      <c r="K6" s="264">
        <f>IF(InpOverride!K6="",F_Inputs!K6,InpOverride!K6)</f>
        <v>10.8597838502555</v>
      </c>
      <c r="L6" s="264">
        <f>IF(InpOverride!L6="",F_Inputs!L6,InpOverride!L6)</f>
        <v>10.8597838502555</v>
      </c>
      <c r="M6" s="264">
        <f>IF(InpOverride!M6="",F_Inputs!M6,InpOverride!M6)</f>
        <v>10.8597838502555</v>
      </c>
      <c r="N6" s="264">
        <f>IF(InpOverride!N6="",F_Inputs!N6,InpOverride!N6)</f>
        <v>10.8597838502555</v>
      </c>
      <c r="O6" s="217"/>
      <c r="P6" s="217"/>
    </row>
    <row r="7" spans="1:16">
      <c r="A7" t="str">
        <f>F_Inputs!A7</f>
        <v>ANH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102.865694449028</v>
      </c>
    </row>
    <row r="8" spans="1:16">
      <c r="A8" t="str">
        <f>F_Inputs!A8</f>
        <v>ANH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98.447216771155496</v>
      </c>
    </row>
    <row r="9" spans="1:16">
      <c r="A9" t="str">
        <f>F_Inputs!A9</f>
        <v>ANH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102.865694449028</v>
      </c>
    </row>
    <row r="10" spans="1:16">
      <c r="A10" t="str">
        <f>F_Inputs!A10</f>
        <v>ANH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98.447216771155496</v>
      </c>
    </row>
    <row r="11" spans="1:16">
      <c r="A11" t="str">
        <f>F_Inputs!A11</f>
        <v>ANH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ANH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349.41975636847297</v>
      </c>
      <c r="K12" s="264">
        <f>IF(InpOverride!K12="",F_Inputs!K12,InpOverride!K12)</f>
        <v>399.16979540059498</v>
      </c>
      <c r="L12" s="264">
        <f>IF(InpOverride!L12="",F_Inputs!L12,InpOverride!L12)</f>
        <v>343.061328731407</v>
      </c>
      <c r="M12" s="264">
        <f>IF(InpOverride!M12="",F_Inputs!M12,InpOverride!M12)</f>
        <v>305.47540397255</v>
      </c>
      <c r="N12" s="264">
        <f>IF(InpOverride!N12="",F_Inputs!N12,InpOverride!N12)</f>
        <v>296.53225937895098</v>
      </c>
      <c r="O12" s="217"/>
      <c r="P12" s="217"/>
    </row>
    <row r="13" spans="1:16">
      <c r="A13" t="str">
        <f>F_Inputs!A13</f>
        <v>ANH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436.61484532449902</v>
      </c>
      <c r="K13" s="264">
        <f>IF(InpOverride!K13="",F_Inputs!K13,InpOverride!K13)</f>
        <v>557.22118259870501</v>
      </c>
      <c r="L13" s="264">
        <f>IF(InpOverride!L13="",F_Inputs!L13,InpOverride!L13)</f>
        <v>493.20517093443601</v>
      </c>
      <c r="M13" s="264">
        <f>IF(InpOverride!M13="",F_Inputs!M13,InpOverride!M13)</f>
        <v>506.73833108470501</v>
      </c>
      <c r="N13" s="264">
        <f>IF(InpOverride!N13="",F_Inputs!N13,InpOverride!N13)</f>
        <v>501.33781855443499</v>
      </c>
      <c r="O13" s="217"/>
      <c r="P13" s="217"/>
    </row>
    <row r="14" spans="1:16">
      <c r="A14" t="str">
        <f>F_Inputs!A14</f>
        <v>ANH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341.75382487268098</v>
      </c>
      <c r="K14" s="264">
        <f>IF(InpOverride!K14="",F_Inputs!K14,InpOverride!K14)</f>
        <v>391.30991203013002</v>
      </c>
      <c r="L14" s="264">
        <f>IF(InpOverride!L14="",F_Inputs!L14,InpOverride!L14)</f>
        <v>335.62786400668898</v>
      </c>
      <c r="M14" s="264">
        <f>IF(InpOverride!M14="",F_Inputs!M14,InpOverride!M14)</f>
        <v>298.29741950711099</v>
      </c>
      <c r="N14" s="264">
        <f>IF(InpOverride!N14="",F_Inputs!N14,InpOverride!N14)</f>
        <v>289.44516467190999</v>
      </c>
      <c r="O14" s="217"/>
      <c r="P14" s="217"/>
    </row>
    <row r="15" spans="1:16">
      <c r="A15" t="str">
        <f>F_Inputs!A15</f>
        <v>ANH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437.52331760992797</v>
      </c>
      <c r="K15" s="264">
        <f>IF(InpOverride!K15="",F_Inputs!K15,InpOverride!K15)</f>
        <v>558.83287963175997</v>
      </c>
      <c r="L15" s="264">
        <f>IF(InpOverride!L15="",F_Inputs!L15,InpOverride!L15)</f>
        <v>494.54716205404497</v>
      </c>
      <c r="M15" s="264">
        <f>IF(InpOverride!M15="",F_Inputs!M15,InpOverride!M15)</f>
        <v>508.11447096185799</v>
      </c>
      <c r="N15" s="264">
        <f>IF(InpOverride!N15="",F_Inputs!N15,InpOverride!N15)</f>
        <v>502.67562566400602</v>
      </c>
      <c r="O15" s="217"/>
      <c r="P15" s="217"/>
    </row>
    <row r="16" spans="1:16">
      <c r="A16" t="str">
        <f>F_Inputs!A16</f>
        <v>ANH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316.610208948067</v>
      </c>
      <c r="K16" s="264">
        <f>IF(InpOverride!K16="",F_Inputs!K16,InpOverride!K16)</f>
        <v>366.02057071270201</v>
      </c>
      <c r="L16" s="264">
        <f>IF(InpOverride!L16="",F_Inputs!L16,InpOverride!L16)</f>
        <v>387.73500000000001</v>
      </c>
      <c r="M16" s="264">
        <f>IF(InpOverride!M16="",F_Inputs!M16,InpOverride!M16)</f>
        <v>419.84673512458454</v>
      </c>
      <c r="N16" s="264">
        <f>IF(InpOverride!N16="",F_Inputs!N16,InpOverride!N16)</f>
        <v>401.71392450762437</v>
      </c>
      <c r="O16" s="217"/>
      <c r="P16" s="217"/>
    </row>
    <row r="17" spans="1:16">
      <c r="A17" t="str">
        <f>F_Inputs!A17</f>
        <v>ANH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408.326284122586</v>
      </c>
      <c r="K17" s="264">
        <f>IF(InpOverride!K17="",F_Inputs!K17,InpOverride!K17)</f>
        <v>464.71712125504598</v>
      </c>
      <c r="L17" s="264">
        <f>IF(InpOverride!L17="",F_Inputs!L17,InpOverride!L17)</f>
        <v>540.64643572057696</v>
      </c>
      <c r="M17" s="264">
        <f>IF(InpOverride!M17="",F_Inputs!M17,InpOverride!M17)</f>
        <v>517.41398797040006</v>
      </c>
      <c r="N17" s="264">
        <f>IF(InpOverride!N17="",F_Inputs!N17,InpOverride!N17)</f>
        <v>531.20274069472566</v>
      </c>
      <c r="O17" s="217"/>
      <c r="P17" s="217"/>
    </row>
    <row r="18" spans="1:16">
      <c r="A18" t="str">
        <f>F_Inputs!A18</f>
        <v>ANH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6.2029999999999896</v>
      </c>
      <c r="K18" s="264">
        <f>IF(InpOverride!K18="",F_Inputs!K18,InpOverride!K18)</f>
        <v>5.9550000000000001</v>
      </c>
      <c r="L18" s="264">
        <f>IF(InpOverride!L18="",F_Inputs!L18,InpOverride!L18)</f>
        <v>8.3659999999999997</v>
      </c>
      <c r="M18" s="264">
        <f>IF(InpOverride!M18="",F_Inputs!M18,InpOverride!M18)</f>
        <v>10.904</v>
      </c>
      <c r="N18" s="264">
        <f>IF(InpOverride!N18="",F_Inputs!N18,InpOverride!N18)</f>
        <v>9.32</v>
      </c>
      <c r="O18" s="217"/>
      <c r="P18" s="217"/>
    </row>
    <row r="19" spans="1:16">
      <c r="A19" t="str">
        <f>F_Inputs!A19</f>
        <v>ANH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0.70299999999999996</v>
      </c>
      <c r="K19" s="264">
        <f>IF(InpOverride!K19="",F_Inputs!K19,InpOverride!K19)</f>
        <v>0.53400000000000003</v>
      </c>
      <c r="L19" s="264">
        <f>IF(InpOverride!L19="",F_Inputs!L19,InpOverride!L19)</f>
        <v>1.0149815599791401</v>
      </c>
      <c r="M19" s="264">
        <f>IF(InpOverride!M19="",F_Inputs!M19,InpOverride!M19)</f>
        <v>0.2505</v>
      </c>
      <c r="N19" s="264">
        <f>IF(InpOverride!N19="",F_Inputs!N19,InpOverride!N19)</f>
        <v>2.3290000000000002</v>
      </c>
      <c r="O19" s="217"/>
      <c r="P19" s="217"/>
    </row>
    <row r="20" spans="1:16">
      <c r="A20" t="str">
        <f>F_Inputs!A20</f>
        <v>ANH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3.6920000000000002</v>
      </c>
      <c r="K20" s="264">
        <f>IF(InpOverride!K20="",F_Inputs!K20,InpOverride!K20)</f>
        <v>3.7320000000000002</v>
      </c>
      <c r="L20" s="264">
        <f>IF(InpOverride!L20="",F_Inputs!L20,InpOverride!L20)</f>
        <v>3.8</v>
      </c>
      <c r="M20" s="264">
        <f>IF(InpOverride!M20="",F_Inputs!M20,InpOverride!M20)</f>
        <v>4.3979999999999997</v>
      </c>
      <c r="N20" s="264">
        <f>IF(InpOverride!N20="",F_Inputs!N20,InpOverride!N20)</f>
        <v>4.532</v>
      </c>
      <c r="O20" s="217"/>
      <c r="P20" s="217"/>
    </row>
    <row r="21" spans="1:16">
      <c r="A21" t="str">
        <f>F_Inputs!A21</f>
        <v>ANH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ANH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0.78300000000000003</v>
      </c>
      <c r="K22" s="264">
        <f>IF(InpOverride!K22="",F_Inputs!K22,InpOverride!K22)</f>
        <v>0.93100000000000005</v>
      </c>
      <c r="L22" s="264">
        <f>IF(InpOverride!L22="",F_Inputs!L22,InpOverride!L22)</f>
        <v>1.036</v>
      </c>
      <c r="M22" s="264">
        <f>IF(InpOverride!M22="",F_Inputs!M22,InpOverride!M22)</f>
        <v>1.141</v>
      </c>
      <c r="N22" s="264">
        <f>IF(InpOverride!N22="",F_Inputs!N22,InpOverride!N22)</f>
        <v>1.4390000000000001</v>
      </c>
      <c r="O22" s="217"/>
      <c r="P22" s="217"/>
    </row>
    <row r="23" spans="1:16">
      <c r="A23" t="str">
        <f>F_Inputs!A23</f>
        <v>ANH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0.48599999999999999</v>
      </c>
      <c r="K23" s="264">
        <f>IF(InpOverride!K23="",F_Inputs!K23,InpOverride!K23)</f>
        <v>3.1869999999999998</v>
      </c>
      <c r="L23" s="264">
        <f>IF(InpOverride!L23="",F_Inputs!L23,InpOverride!L23)</f>
        <v>7.143283931</v>
      </c>
      <c r="M23" s="264">
        <f>IF(InpOverride!M23="",F_Inputs!M23,InpOverride!M23)</f>
        <v>5.2999999999999999E-2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ANH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5.3579999999999997</v>
      </c>
      <c r="K24" s="264">
        <f>IF(InpOverride!K24="",F_Inputs!K24,InpOverride!K24)</f>
        <v>5.4180000000000001</v>
      </c>
      <c r="L24" s="264">
        <f>IF(InpOverride!L24="",F_Inputs!L24,InpOverride!L24)</f>
        <v>5.9</v>
      </c>
      <c r="M24" s="264">
        <f>IF(InpOverride!M24="",F_Inputs!M24,InpOverride!M24)</f>
        <v>6.83</v>
      </c>
      <c r="N24" s="264">
        <f>IF(InpOverride!N24="",F_Inputs!N24,InpOverride!N24)</f>
        <v>7.0330000000000004</v>
      </c>
      <c r="O24" s="217"/>
      <c r="P24" s="217"/>
    </row>
    <row r="25" spans="1:16">
      <c r="A25" t="str">
        <f>F_Inputs!A25</f>
        <v>ANH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ANH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25.310480320541199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ANH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26.964197955770899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ANH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0.57548999999999995</v>
      </c>
      <c r="K28" s="264">
        <f>IF(InpOverride!K28="",F_Inputs!K28,InpOverride!K28)</f>
        <v>0.50838000000000005</v>
      </c>
      <c r="L28" s="264">
        <f>IF(InpOverride!L28="",F_Inputs!L28,InpOverride!L28)</f>
        <v>0.5857</v>
      </c>
      <c r="M28" s="264">
        <f>IF(InpOverride!M28="",F_Inputs!M28,InpOverride!M28)</f>
        <v>0.65902000000000005</v>
      </c>
      <c r="N28" s="264">
        <f>IF(InpOverride!N28="",F_Inputs!N28,InpOverride!N28)</f>
        <v>0.68181000000000003</v>
      </c>
      <c r="O28" s="218"/>
      <c r="P28" s="218"/>
    </row>
    <row r="29" spans="1:16">
      <c r="A29" t="str">
        <f>F_Inputs!A29</f>
        <v>ANH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0.63917000000000002</v>
      </c>
      <c r="K29" s="264">
        <f>IF(InpOverride!K29="",F_Inputs!K29,InpOverride!K29)</f>
        <v>0.50465000000000004</v>
      </c>
      <c r="L29" s="264">
        <f>IF(InpOverride!L29="",F_Inputs!L29,InpOverride!L29)</f>
        <v>0.56679999999999997</v>
      </c>
      <c r="M29" s="264">
        <f>IF(InpOverride!M29="",F_Inputs!M29,InpOverride!M29)</f>
        <v>0.54888999999999999</v>
      </c>
      <c r="N29" s="264">
        <f>IF(InpOverride!N29="",F_Inputs!N29,InpOverride!N29)</f>
        <v>0.55271000000000003</v>
      </c>
      <c r="O29" s="218"/>
      <c r="P29" s="218"/>
    </row>
    <row r="30" spans="1:16">
      <c r="A30" t="str">
        <f>F_Inputs!A30</f>
        <v>ANH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0.20100000000000001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ANH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0.442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0.48899999999999999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ANH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ANH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ANH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296.846</v>
      </c>
      <c r="P34" s="220"/>
    </row>
    <row r="35" spans="1:16">
      <c r="A35" t="str">
        <f>F_Inputs!A35</f>
        <v>ANH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289.40170000000001</v>
      </c>
      <c r="O35" s="264">
        <f>IF(InpOverride!O35="",F_Inputs!O35,InpOverride!O35)</f>
        <v>298.08375099999995</v>
      </c>
      <c r="P35" s="220"/>
    </row>
    <row r="36" spans="1:16">
      <c r="A36" t="str">
        <f>F_Inputs!A36</f>
        <v>ANH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290.22649999999999</v>
      </c>
      <c r="O36" s="264">
        <f>IF(InpOverride!O36="",F_Inputs!O36,InpOverride!O36)</f>
        <v>298.93329499999999</v>
      </c>
      <c r="P36" s="220"/>
    </row>
    <row r="37" spans="1:16">
      <c r="A37" t="str">
        <f>F_Inputs!A37</f>
        <v>ANH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290.43270000000001</v>
      </c>
      <c r="O37" s="264">
        <f>IF(InpOverride!O37="",F_Inputs!O37,InpOverride!O37)</f>
        <v>299.14568099999997</v>
      </c>
      <c r="P37" s="220"/>
    </row>
    <row r="38" spans="1:16">
      <c r="A38" t="str">
        <f>F_Inputs!A38</f>
        <v>ANH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293.0102</v>
      </c>
      <c r="O38" s="264">
        <f>IF(InpOverride!O38="",F_Inputs!O38,InpOverride!O38)</f>
        <v>301.80050599999993</v>
      </c>
      <c r="P38" s="220"/>
    </row>
    <row r="39" spans="1:16">
      <c r="A39" t="str">
        <f>F_Inputs!A39</f>
        <v>ANH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292.90710000000001</v>
      </c>
      <c r="O39" s="264">
        <f>IF(InpOverride!O39="",F_Inputs!O39,InpOverride!O39)</f>
        <v>301.69431300000002</v>
      </c>
      <c r="P39" s="220"/>
    </row>
    <row r="40" spans="1:16">
      <c r="A40" t="str">
        <f>F_Inputs!A40</f>
        <v>ANH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293.31950000000001</v>
      </c>
      <c r="O40" s="264">
        <f>IF(InpOverride!O40="",F_Inputs!O40,InpOverride!O40)</f>
        <v>302.11908499999993</v>
      </c>
      <c r="P40" s="220"/>
    </row>
    <row r="41" spans="1:16">
      <c r="A41" t="str">
        <f>F_Inputs!A41</f>
        <v>ANH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293.42259999999999</v>
      </c>
      <c r="O41" s="264">
        <f>IF(InpOverride!O41="",F_Inputs!O41,InpOverride!O41)</f>
        <v>302.225278</v>
      </c>
      <c r="P41" s="220"/>
    </row>
    <row r="42" spans="1:16">
      <c r="A42" t="str">
        <f>F_Inputs!A42</f>
        <v>ANH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294.45359999999999</v>
      </c>
      <c r="O42" s="264">
        <f>IF(InpOverride!O42="",F_Inputs!O42,InpOverride!O42)</f>
        <v>303.28720800000002</v>
      </c>
      <c r="P42" s="220"/>
    </row>
    <row r="43" spans="1:16">
      <c r="A43" t="str">
        <f>F_Inputs!A43</f>
        <v>ANH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291.77300000000002</v>
      </c>
      <c r="O43" s="264">
        <f>IF(InpOverride!O43="",F_Inputs!O43,InpOverride!O43)</f>
        <v>300.52618999999999</v>
      </c>
      <c r="P43" s="220"/>
    </row>
    <row r="44" spans="1:16">
      <c r="A44" t="str">
        <f>F_Inputs!A44</f>
        <v>ANH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293.83499999999998</v>
      </c>
      <c r="O44" s="264">
        <f>IF(InpOverride!O44="",F_Inputs!O44,InpOverride!O44)</f>
        <v>302.65004999999996</v>
      </c>
      <c r="P44" s="220"/>
    </row>
    <row r="45" spans="1:16">
      <c r="A45" t="str">
        <f>F_Inputs!A45</f>
        <v>ANH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293.93810000000002</v>
      </c>
      <c r="O45" s="264">
        <f>IF(InpOverride!O45="",F_Inputs!O45,InpOverride!O45)</f>
        <v>302.75624300000004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-7.5472015791048133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-19.554414323310908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-27.101615902415723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-12.581233915454465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-151.79660939510833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-164.37784331056281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11:26:18</v>
      </c>
      <c r="G10" s="259" t="str">
        <f ca="1">CONCATENATE("[…]", TEXT(NOW(),"dd/mm/yyy hh:mm:ss"))</f>
        <v>[…]10/12/2019 11:26:18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menu_ANH_FD</v>
      </c>
      <c r="G11" s="262" t="str">
        <f ca="1">MID(CELL("filename",F1),SEARCH("[",CELL("filename",F1))+1,SEARCH(".",CELL("filename",F1))-1-SEARCH("[",CELL("filename",F1)))</f>
        <v>Totex menu_ANH_FD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472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473</v>
      </c>
      <c r="C3" s="273" t="s">
        <v>474</v>
      </c>
      <c r="D3" s="273" t="s">
        <v>475</v>
      </c>
      <c r="E3" s="273" t="s">
        <v>476</v>
      </c>
      <c r="F3" s="273" t="s">
        <v>477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ANH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102.865694449028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98.447216771155496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7.5068864991291999</v>
      </c>
      <c r="M26" s="35">
        <f>InpActive!K5</f>
        <v>7.5068864991291999</v>
      </c>
      <c r="N26" s="35">
        <f>InpActive!L5</f>
        <v>7.5068864991291999</v>
      </c>
      <c r="O26" s="35">
        <f>InpActive!M5</f>
        <v>7.5068864991291999</v>
      </c>
      <c r="P26" s="35">
        <f>InpActive!N5</f>
        <v>7.5068864991291999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10.8597838502555</v>
      </c>
      <c r="M27" s="35">
        <f>InpActive!K6</f>
        <v>10.8597838502555</v>
      </c>
      <c r="N27" s="35">
        <f>InpActive!L6</f>
        <v>10.8597838502555</v>
      </c>
      <c r="O27" s="35">
        <f>InpActive!M6</f>
        <v>10.8597838502555</v>
      </c>
      <c r="P27" s="35">
        <f>InpActive!N6</f>
        <v>10.8597838502555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102.865694449028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98.447216771155496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341.75382487268098</v>
      </c>
      <c r="M40" s="35">
        <f>InpActive!K14</f>
        <v>391.30991203013002</v>
      </c>
      <c r="N40" s="35">
        <f>InpActive!L14</f>
        <v>335.62786400668898</v>
      </c>
      <c r="O40" s="35">
        <f>InpActive!M14</f>
        <v>298.29741950711099</v>
      </c>
      <c r="P40" s="35">
        <f>InpActive!N14</f>
        <v>289.44516467190999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437.52331760992797</v>
      </c>
      <c r="M41" s="35">
        <f>InpActive!K15</f>
        <v>558.83287963175997</v>
      </c>
      <c r="N41" s="35">
        <f>InpActive!L15</f>
        <v>494.54716205404497</v>
      </c>
      <c r="O41" s="35">
        <f>InpActive!M15</f>
        <v>508.11447096185799</v>
      </c>
      <c r="P41" s="35">
        <f>InpActive!N15</f>
        <v>502.67562566400602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349.41975636847297</v>
      </c>
      <c r="M46" s="35">
        <f>InpActive!K12</f>
        <v>399.16979540059498</v>
      </c>
      <c r="N46" s="35">
        <f>InpActive!L12</f>
        <v>343.061328731407</v>
      </c>
      <c r="O46" s="35">
        <f>InpActive!M12</f>
        <v>305.47540397255</v>
      </c>
      <c r="P46" s="35">
        <f>InpActive!N12</f>
        <v>296.53225937895098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436.61484532449902</v>
      </c>
      <c r="M47" s="35">
        <f>InpActive!K13</f>
        <v>557.22118259870501</v>
      </c>
      <c r="N47" s="35">
        <f>InpActive!L13</f>
        <v>493.20517093443601</v>
      </c>
      <c r="O47" s="35">
        <f>InpActive!M13</f>
        <v>506.73833108470501</v>
      </c>
      <c r="P47" s="35">
        <f>InpActive!N13</f>
        <v>501.33781855443499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316.610208948067</v>
      </c>
      <c r="M52" s="35">
        <f>InpActive!K16</f>
        <v>366.02057071270201</v>
      </c>
      <c r="N52" s="35">
        <f>InpActive!L16</f>
        <v>387.73500000000001</v>
      </c>
      <c r="O52" s="35">
        <f>InpActive!M16</f>
        <v>419.84673512458454</v>
      </c>
      <c r="P52" s="35">
        <f>InpActive!N16</f>
        <v>401.71392450762437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408.326284122586</v>
      </c>
      <c r="M53" s="35">
        <f>InpActive!K17</f>
        <v>464.71712125504598</v>
      </c>
      <c r="N53" s="35">
        <f>InpActive!L17</f>
        <v>540.64643572057696</v>
      </c>
      <c r="O53" s="35">
        <f>InpActive!M17</f>
        <v>517.41398797040006</v>
      </c>
      <c r="P53" s="35">
        <f>InpActive!N17</f>
        <v>531.20274069472566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6.2029999999999896</v>
      </c>
      <c r="M60" s="35">
        <f>InpActive!K18</f>
        <v>5.9550000000000001</v>
      </c>
      <c r="N60" s="35">
        <f>InpActive!L18</f>
        <v>8.3659999999999997</v>
      </c>
      <c r="O60" s="35">
        <f>InpActive!M18</f>
        <v>10.904</v>
      </c>
      <c r="P60" s="35">
        <f>InpActive!N18</f>
        <v>9.32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0.70299999999999996</v>
      </c>
      <c r="M61" s="35">
        <f>InpActive!K19</f>
        <v>0.53400000000000003</v>
      </c>
      <c r="N61" s="35">
        <f>InpActive!L19</f>
        <v>1.0149815599791401</v>
      </c>
      <c r="O61" s="35">
        <f>InpActive!M19</f>
        <v>0.2505</v>
      </c>
      <c r="P61" s="35">
        <f>InpActive!N19</f>
        <v>2.3290000000000002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3.6920000000000002</v>
      </c>
      <c r="M62" s="35">
        <f>InpActive!K20</f>
        <v>3.7320000000000002</v>
      </c>
      <c r="N62" s="35">
        <f>InpActive!L20</f>
        <v>3.8</v>
      </c>
      <c r="O62" s="35">
        <f>InpActive!M20</f>
        <v>4.3979999999999997</v>
      </c>
      <c r="P62" s="35">
        <f>InpActive!N20</f>
        <v>4.532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0.20100000000000001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0.78300000000000003</v>
      </c>
      <c r="M66" s="35">
        <f>InpActive!K22</f>
        <v>0.93100000000000005</v>
      </c>
      <c r="N66" s="35">
        <f>InpActive!L22</f>
        <v>1.036</v>
      </c>
      <c r="O66" s="35">
        <f>InpActive!M22</f>
        <v>1.141</v>
      </c>
      <c r="P66" s="35">
        <f>InpActive!N22</f>
        <v>1.4390000000000001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0.48599999999999999</v>
      </c>
      <c r="M67" s="35">
        <f>InpActive!K23</f>
        <v>3.1869999999999998</v>
      </c>
      <c r="N67" s="35">
        <f>InpActive!L23</f>
        <v>7.143283931</v>
      </c>
      <c r="O67" s="35">
        <f>InpActive!M23</f>
        <v>5.2999999999999999E-2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5.3579999999999997</v>
      </c>
      <c r="M68" s="35">
        <f>InpActive!K24</f>
        <v>5.4180000000000001</v>
      </c>
      <c r="N68" s="35">
        <f>InpActive!L24</f>
        <v>5.9</v>
      </c>
      <c r="O68" s="35">
        <f>InpActive!M24</f>
        <v>6.83</v>
      </c>
      <c r="P68" s="35">
        <f>InpActive!N24</f>
        <v>7.0330000000000004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0.442</v>
      </c>
      <c r="M70" s="221">
        <f>InpActive!K31</f>
        <v>0</v>
      </c>
      <c r="N70" s="221">
        <f>InpActive!L31</f>
        <v>0</v>
      </c>
      <c r="O70" s="221">
        <f>InpActive!M31</f>
        <v>0.48899999999999999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25.310480320541199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26.964197955770899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269">
        <f>InpActive!J28</f>
        <v>0.57548999999999995</v>
      </c>
      <c r="M125" s="269">
        <f>InpActive!K28</f>
        <v>0.50838000000000005</v>
      </c>
      <c r="N125" s="269">
        <f>InpActive!L28</f>
        <v>0.5857</v>
      </c>
      <c r="O125" s="269">
        <f>InpActive!M28</f>
        <v>0.65902000000000005</v>
      </c>
      <c r="P125" s="269">
        <f>InpActive!N28</f>
        <v>0.68181000000000003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269">
        <f>InpActive!J29</f>
        <v>0.63917000000000002</v>
      </c>
      <c r="M126" s="269">
        <f>InpActive!K29</f>
        <v>0.50465000000000004</v>
      </c>
      <c r="N126" s="269">
        <f>InpActive!L29</f>
        <v>0.56679999999999997</v>
      </c>
      <c r="O126" s="269">
        <f>InpActive!M29</f>
        <v>0.54888999999999999</v>
      </c>
      <c r="P126" s="269">
        <f>InpActive!N29</f>
        <v>0.55271000000000003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0.49426861110194398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1.0071642361225701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298.59926586548227</v>
      </c>
      <c r="M14" s="50">
        <f>Actual.Totex.Water/Indexation.Average</f>
        <v>337.95811115744647</v>
      </c>
      <c r="N14" s="50">
        <f>Actual.Totex.Water/Indexation.Average</f>
        <v>345.09343523598773</v>
      </c>
      <c r="O14" s="50">
        <f>Actual.Totex.Water/Indexation.Average</f>
        <v>362.59434626563888</v>
      </c>
      <c r="P14" s="50">
        <f>Actual.Totex.Water/Indexation.Average</f>
        <v>336.51902290118915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385.09790659524748</v>
      </c>
      <c r="M15" s="50">
        <f>Actual.Totex.Sewerage/Indexation.Average</f>
        <v>429.08768820306932</v>
      </c>
      <c r="N15" s="50">
        <f>Actual.Totex.Sewerage/Indexation.Average</f>
        <v>481.18827485500793</v>
      </c>
      <c r="O15" s="50">
        <f>Actual.Totex.Sewerage/Indexation.Average</f>
        <v>446.85684327437463</v>
      </c>
      <c r="P15" s="50">
        <f>Actual.Totex.Sewerage/Indexation.Average</f>
        <v>444.99285774105653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9.9951136451239773</v>
      </c>
      <c r="M18" s="50">
        <f>SUM(INDEX(Actual.Exclusions.Water,,M6))/Indexation.Average</f>
        <v>9.4373653574011733</v>
      </c>
      <c r="N18" s="50">
        <f>SUM(INDEX(Actual.Exclusions.Water,,N6))/Indexation.Average</f>
        <v>11.731389238308148</v>
      </c>
      <c r="O18" s="50">
        <f>SUM(INDEX(Actual.Exclusions.Water,,O6))/Indexation.Average</f>
        <v>13.605274391858105</v>
      </c>
      <c r="P18" s="50">
        <f>SUM(INDEX(Actual.Exclusions.Water,,P6))/Indexation.Average</f>
        <v>13.554955348481563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6.6668671784658855</v>
      </c>
      <c r="M19" s="212">
        <f>SUM(Inputs!M66:M72)/Indexation.Average</f>
        <v>8.8048836755872806</v>
      </c>
      <c r="N19" s="212">
        <f>SUM(Inputs!N66:N72)/Indexation.Average</f>
        <v>12.530899860501712</v>
      </c>
      <c r="O19" s="212">
        <f>SUM(Inputs!O66:O72)/Indexation.Average</f>
        <v>7.3521249816160257</v>
      </c>
      <c r="P19" s="212">
        <f>SUM(Inputs!P66:P72)/Indexation.Average</f>
        <v>7.0970633281216129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25.310480320541199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26.964197955770899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313.9146325408995</v>
      </c>
      <c r="M30" s="212">
        <f t="shared" ref="M30:P30" si="2">M14-M18+M22</f>
        <v>328.52074580004529</v>
      </c>
      <c r="N30" s="212">
        <f t="shared" si="2"/>
        <v>333.36204599767956</v>
      </c>
      <c r="O30" s="212">
        <f t="shared" si="2"/>
        <v>348.98907187378074</v>
      </c>
      <c r="P30" s="212">
        <f t="shared" si="2"/>
        <v>322.9640675527076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405.39523737255246</v>
      </c>
      <c r="M31" s="212">
        <f t="shared" ref="M31:P31" si="3">M15-M19+M23</f>
        <v>420.28280452748203</v>
      </c>
      <c r="N31" s="212">
        <f t="shared" si="3"/>
        <v>468.6573749945062</v>
      </c>
      <c r="O31" s="212">
        <f t="shared" si="3"/>
        <v>439.50471829275858</v>
      </c>
      <c r="P31" s="212">
        <f t="shared" si="3"/>
        <v>437.89579441293489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719.30986991345196</v>
      </c>
      <c r="M32" s="77">
        <f>SUM(M30:M31)</f>
        <v>748.80355032752732</v>
      </c>
      <c r="N32" s="77">
        <f t="shared" ref="N32:P32" si="4">SUM(N30:N31)</f>
        <v>802.01942099218581</v>
      </c>
      <c r="O32" s="77">
        <f t="shared" si="4"/>
        <v>788.49379016653938</v>
      </c>
      <c r="P32" s="77">
        <f t="shared" si="4"/>
        <v>760.85986196564249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0.49426861110194398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100.716423612257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-0.36231790846609346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0.50310556645768889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99.611804192788867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0.19289233572767372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0.49426861110194398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100.716423612257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-0.36231790846609346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0.50310556645768889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99.611804192788867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0.19289233572767372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0.99475764180576565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99.475764180576562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0.25090110568112556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2.5090110568112556E-3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0.86810633191674957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86.810633191674953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6.6332327235648298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6.6332327235648303E-2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4.1560116852672415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165.94314896147128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-1.2382353103815738</v>
      </c>
      <c r="M97" s="147">
        <f>FD.AddInc.Coeff.Water/100*Baseline.Totex.Water</f>
        <v>-1.4177858888880774</v>
      </c>
      <c r="N97" s="147">
        <f>FD.AddInc.Coeff.Water/100*Baseline.Totex.Water</f>
        <v>-1.2160398570984601</v>
      </c>
      <c r="O97" s="147">
        <f>FD.AddInc.Coeff.Water/100*Baseline.Totex.Water</f>
        <v>-1.0807849713664932</v>
      </c>
      <c r="P97" s="147">
        <f>FD.AddInc.Coeff.Water/100*Baseline.Totex.Water</f>
        <v>-1.0487116667955043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0.8439489466909984</v>
      </c>
      <c r="M98" s="147">
        <f>FD.AddInc.Coeff.Sewerage/100*Baseline.Totex.Sewerage</f>
        <v>1.0779457943359212</v>
      </c>
      <c r="N98" s="147">
        <f>FD.AddInc.Coeff.Sewerage/100*Baseline.Totex.Sewerage</f>
        <v>0.95394357216097103</v>
      </c>
      <c r="O98" s="147">
        <f>FD.AddInc.Coeff.Sewerage/100*Baseline.Totex.Sewerage</f>
        <v>0.98011387120864035</v>
      </c>
      <c r="P98" s="147">
        <f>FD.AddInc.Coeff.Sewerage/100*Baseline.Totex.Sewerage</f>
        <v>0.96962275547699894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10.157569379797351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161.11757402159776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2.0956994356946677</v>
      </c>
      <c r="M105" s="147">
        <f>IF(SUM(Baseline.Totex.Water)=0,0,$G101*(Baseline.Totex.Water/SUM(Baseline.Totex.Water)))</f>
        <v>2.3995867848115133</v>
      </c>
      <c r="N105" s="147">
        <f>IF(SUM(Baseline.Totex.Water)=0,0,$G101*(Baseline.Totex.Water/SUM(Baseline.Totex.Water)))</f>
        <v>2.0581338788651871</v>
      </c>
      <c r="O105" s="147">
        <f>IF(SUM(Baseline.Totex.Water)=0,0,$G101*(Baseline.Totex.Water/SUM(Baseline.Totex.Water)))</f>
        <v>1.8292164951281003</v>
      </c>
      <c r="P105" s="147">
        <f>IF(SUM(Baseline.Totex.Water)=0,0,$G101*(Baseline.Totex.Water/SUM(Baseline.Totex.Water)))</f>
        <v>1.7749327852978811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28.177990930237229</v>
      </c>
      <c r="M106" s="147">
        <f>IF(SUM(Baseline.Totex.Sewerage)=0,0,$G102*(Baseline.Totex.Sewerage/SUM(Baseline.Totex.Sewerage)))</f>
        <v>35.990739647437643</v>
      </c>
      <c r="N106" s="147">
        <f>IF(SUM(Baseline.Totex.Sewerage)=0,0,$G102*(Baseline.Totex.Sewerage/SUM(Baseline.Totex.Sewerage)))</f>
        <v>31.850520614669133</v>
      </c>
      <c r="O106" s="147">
        <f>IF(SUM(Baseline.Totex.Sewerage)=0,0,$G102*(Baseline.Totex.Sewerage/SUM(Baseline.Totex.Sewerage)))</f>
        <v>32.72430148980164</v>
      </c>
      <c r="P106" s="147">
        <f>IF(SUM(Baseline.Totex.Sewerage)=0,0,$G102*(Baseline.Totex.Sewerage/SUM(Baseline.Totex.Sewerage)))</f>
        <v>32.374021339452106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2.4141709410284524</v>
      </c>
      <c r="M109" s="147">
        <f>M105*(1+WACC)^Calcs!M7</f>
        <v>2.6681837061115363</v>
      </c>
      <c r="N109" s="147">
        <f>N105*(1+WACC)^Calcs!N7</f>
        <v>2.2089868596504898</v>
      </c>
      <c r="O109" s="147">
        <f>O105*(1+WACC)^Calcs!O7</f>
        <v>1.895068288952712</v>
      </c>
      <c r="P109" s="147">
        <f>P105*(1+WACC)^Calcs!P7</f>
        <v>1.7749327852978811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32.460039699248696</v>
      </c>
      <c r="M110" s="147">
        <f>M106*(1+WACC)^Calcs!M7</f>
        <v>40.01935070905914</v>
      </c>
      <c r="N110" s="147">
        <f>N106*(1+WACC)^Calcs!N7</f>
        <v>34.185036373641921</v>
      </c>
      <c r="O110" s="147">
        <f>O106*(1+WACC)^Calcs!O7</f>
        <v>33.902376343434497</v>
      </c>
      <c r="P110" s="147">
        <f>P106*(1+WACC)^Calcs!P7</f>
        <v>32.374021339452106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10.961342581041071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172.94082446483634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344.20222996986035</v>
      </c>
      <c r="M136" s="147">
        <f>Baseline.Totex.Water*(FD.AllExp.Coeff.Water/100)</f>
        <v>394.11334863701603</v>
      </c>
      <c r="N136" s="147">
        <f>Baseline.Totex.Water*(FD.AllExp.Coeff.Water/100)</f>
        <v>338.03238127374675</v>
      </c>
      <c r="O136" s="147">
        <f>Baseline.Totex.Water*(FD.AllExp.Coeff.Water/100)</f>
        <v>300.43449265521326</v>
      </c>
      <c r="P136" s="147">
        <f>Baseline.Totex.Water*(FD.AllExp.Coeff.Water/100)</f>
        <v>291.51881817615572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435.82487043539516</v>
      </c>
      <c r="M137" s="147">
        <f>Baseline.Totex.Sewerage*(FD.AllExp.Coeff.Sewerage/100)</f>
        <v>556.66351382371226</v>
      </c>
      <c r="N137" s="147">
        <f>Baseline.Totex.Sewerage*(FD.AllExp.Coeff.Sewerage/100)</f>
        <v>492.62735070626951</v>
      </c>
      <c r="O137" s="147">
        <f>Baseline.Totex.Sewerage*(FD.AllExp.Coeff.Sewerage/100)</f>
        <v>506.14199188975101</v>
      </c>
      <c r="P137" s="147">
        <f>Baseline.Totex.Sewerage*(FD.AllExp.Coeff.Sewerage/100)</f>
        <v>500.72425996130602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349.41975636847297</v>
      </c>
      <c r="M140" s="147">
        <f>Inputs!M46</f>
        <v>399.16979540059498</v>
      </c>
      <c r="N140" s="147">
        <f>Inputs!N46</f>
        <v>343.061328731407</v>
      </c>
      <c r="O140" s="147">
        <f>Inputs!O46</f>
        <v>305.47540397255</v>
      </c>
      <c r="P140" s="147">
        <f>Inputs!P46</f>
        <v>296.53225937895098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436.61484532449902</v>
      </c>
      <c r="M141" s="147">
        <f>Inputs!M47</f>
        <v>557.22118259870501</v>
      </c>
      <c r="N141" s="147">
        <f>Inputs!N47</f>
        <v>493.20517093443601</v>
      </c>
      <c r="O141" s="147">
        <f>Inputs!O47</f>
        <v>506.73833108470501</v>
      </c>
      <c r="P141" s="147">
        <f>Inputs!P47</f>
        <v>501.33781855443499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5.2175263986126197</v>
      </c>
      <c r="M144" s="147">
        <f t="shared" ref="M144:P144" si="5">M140-M136</f>
        <v>5.056446763578947</v>
      </c>
      <c r="N144" s="147">
        <f t="shared" si="5"/>
        <v>5.0289474576602515</v>
      </c>
      <c r="O144" s="147">
        <f t="shared" si="5"/>
        <v>5.0409113173367359</v>
      </c>
      <c r="P144" s="147">
        <f t="shared" si="5"/>
        <v>5.0134412027952635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0.78997488910385982</v>
      </c>
      <c r="M145" s="147">
        <f t="shared" ref="M145:P145" si="6">M141-M137</f>
        <v>0.55766877499274869</v>
      </c>
      <c r="N145" s="147">
        <f t="shared" si="6"/>
        <v>0.57782022816650169</v>
      </c>
      <c r="O145" s="147">
        <f t="shared" si="6"/>
        <v>0.59633919495399823</v>
      </c>
      <c r="P145" s="147">
        <f t="shared" si="6"/>
        <v>0.6135585931289711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344.20222996986035</v>
      </c>
      <c r="M148" s="147">
        <f>Baseline.Totex.Water*(AllExp.Coeff.Water/100)</f>
        <v>394.11334863701603</v>
      </c>
      <c r="N148" s="147">
        <f>Baseline.Totex.Water*(AllExp.Coeff.Water/100)</f>
        <v>338.03238127374675</v>
      </c>
      <c r="O148" s="147">
        <f>Baseline.Totex.Water*(AllExp.Coeff.Water/100)</f>
        <v>300.43449265521326</v>
      </c>
      <c r="P148" s="147">
        <f>Baseline.Totex.Water*(AllExp.Coeff.Water/100)</f>
        <v>291.51881817615572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435.82487043539516</v>
      </c>
      <c r="M149" s="147">
        <f>Baseline.Totex.Sewerage*(AllExp.Coeff.Sewerage/100)</f>
        <v>556.66351382371226</v>
      </c>
      <c r="N149" s="147">
        <f>Baseline.Totex.Sewerage*(AllExp.Coeff.Sewerage/100)</f>
        <v>492.62735070626951</v>
      </c>
      <c r="O149" s="147">
        <f>Baseline.Totex.Sewerage*(AllExp.Coeff.Sewerage/100)</f>
        <v>506.14199188975101</v>
      </c>
      <c r="P149" s="147">
        <f>Baseline.Totex.Sewerage*(AllExp.Coeff.Sewerage/100)</f>
        <v>500.72425996130602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349.41975636847297</v>
      </c>
      <c r="M152" s="147">
        <f t="shared" ref="M152:P152" si="7">M148+M144</f>
        <v>399.16979540059498</v>
      </c>
      <c r="N152" s="147">
        <f t="shared" si="7"/>
        <v>343.061328731407</v>
      </c>
      <c r="O152" s="147">
        <f t="shared" si="7"/>
        <v>305.47540397255</v>
      </c>
      <c r="P152" s="147">
        <f t="shared" si="7"/>
        <v>296.53225937895098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436.61484532449902</v>
      </c>
      <c r="M153" s="147">
        <f t="shared" ref="M153:P153" si="8">M149+M145</f>
        <v>557.22118259870501</v>
      </c>
      <c r="N153" s="147">
        <f t="shared" si="8"/>
        <v>493.20517093443601</v>
      </c>
      <c r="O153" s="147">
        <f t="shared" si="8"/>
        <v>506.73833108470501</v>
      </c>
      <c r="P153" s="147">
        <f t="shared" si="8"/>
        <v>501.33781855443499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-30.287597428960908</v>
      </c>
      <c r="M162" s="209">
        <f>(Actual.Totex.Water-SUM(Inputs!M60:M64))/Indexation.Average-M148</f>
        <v>-65.592602836970741</v>
      </c>
      <c r="N162" s="209">
        <f>(Actual.Totex.Water-SUM(Inputs!N60:N64))/Indexation.Average-N148</f>
        <v>-4.6703352760671919</v>
      </c>
      <c r="O162" s="209">
        <f>(Actual.Totex.Water-SUM(Inputs!O60:O64))/Indexation.Average-O148</f>
        <v>48.55457921856754</v>
      </c>
      <c r="P162" s="209">
        <f>(Actual.Totex.Water-SUM(Inputs!P60:P64))/Indexation.Average-P148</f>
        <v>31.445249376551885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-30.42963306284264</v>
      </c>
      <c r="M163" s="209">
        <f>(Actual.Totex.Sewerage-SUM(Inputs!M66:M72))/Indexation.Average-M149</f>
        <v>-136.38070929623024</v>
      </c>
      <c r="N163" s="209">
        <f>(Actual.Totex.Sewerage-SUM(Inputs!N66:N72))/Indexation.Average-N149</f>
        <v>-23.969975711763254</v>
      </c>
      <c r="O163" s="209">
        <f>(Actual.Totex.Sewerage-SUM(Inputs!O66:O72))/Indexation.Average-O149</f>
        <v>-66.637273596992372</v>
      </c>
      <c r="P163" s="209">
        <f>(Actual.Totex.Sewerage-SUM(Inputs!P66:P72))/Indexation.Average-P149</f>
        <v>-62.828465548371071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-30.287597428960908</v>
      </c>
      <c r="M166" s="147">
        <f t="shared" ref="L166:P167" si="10">M162+M156</f>
        <v>-65.592602836970741</v>
      </c>
      <c r="N166" s="147">
        <f t="shared" si="10"/>
        <v>-4.6703352760671919</v>
      </c>
      <c r="O166" s="147">
        <f t="shared" si="10"/>
        <v>48.55457921856754</v>
      </c>
      <c r="P166" s="147">
        <f t="shared" si="10"/>
        <v>31.445249376551885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-30.42963306284264</v>
      </c>
      <c r="M167" s="147">
        <f t="shared" si="10"/>
        <v>-136.38070929623024</v>
      </c>
      <c r="N167" s="147">
        <f t="shared" si="10"/>
        <v>-23.969975711763254</v>
      </c>
      <c r="O167" s="147">
        <f t="shared" si="10"/>
        <v>-66.637273596992372</v>
      </c>
      <c r="P167" s="147">
        <f t="shared" si="10"/>
        <v>-62.828465548371071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-34.890231080454704</v>
      </c>
      <c r="M170" s="147">
        <f>M166*(1+WACC)^Calcs!M7</f>
        <v>-72.934688271671689</v>
      </c>
      <c r="N170" s="147">
        <f>N166*(1+WACC)^Calcs!N7</f>
        <v>-5.0126521704618128</v>
      </c>
      <c r="O170" s="147">
        <f>O166*(1+WACC)^Calcs!O7</f>
        <v>50.302544070435971</v>
      </c>
      <c r="P170" s="147">
        <f>P166*(1+WACC)^Calcs!P7</f>
        <v>31.445249376551885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-35.053851060527933</v>
      </c>
      <c r="M171" s="147">
        <f>M167*(1+WACC)^Calcs!M7</f>
        <v>-151.64643707633979</v>
      </c>
      <c r="N171" s="147">
        <f>N167*(1+WACC)^Calcs!N7</f>
        <v>-25.726879051532656</v>
      </c>
      <c r="O171" s="147">
        <f>O167*(1+WACC)^Calcs!O7</f>
        <v>-69.036215446484107</v>
      </c>
      <c r="P171" s="147">
        <f>P167*(1+WACC)^Calcs!P7</f>
        <v>-62.828465548371071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-31.08977807560035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-344.29184818325558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0.59532570850583277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0.55910484027983187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-7.5472015791048133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-19.554414323310908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-12.581233915454465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-151.79660939510833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tabSelected="1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P11" s="84">
        <f>Calcs!P197</f>
        <v>-7.5472015791048133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P12" s="84">
        <f>Calcs!P198</f>
        <v>-19.554414323310908</v>
      </c>
    </row>
    <row r="13" spans="1:22" s="3" customFormat="1" ht="12.75">
      <c r="E13" s="87"/>
      <c r="F13" s="3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P14" s="150">
        <f>SUM(P11:P12)</f>
        <v>-27.101615902415723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P18" s="84">
        <f>Calcs!P202</f>
        <v>-12.581233915454465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P19" s="84">
        <f>Calcs!P203</f>
        <v>-151.79660939510833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P21" s="150">
        <f>SUM(P18:P19)</f>
        <v>-164.37784331056281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296.846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289.40170000000001</v>
      </c>
      <c r="Q12" s="122">
        <f>InpActive!O35</f>
        <v>298.08375099999995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290.22649999999999</v>
      </c>
      <c r="Q13" s="122">
        <f>InpActive!O36</f>
        <v>298.93329499999999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290.43270000000001</v>
      </c>
      <c r="Q14" s="122">
        <f>InpActive!O37</f>
        <v>299.14568099999997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293.0102</v>
      </c>
      <c r="Q15" s="122">
        <f>InpActive!O38</f>
        <v>301.80050599999993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292.90710000000001</v>
      </c>
      <c r="Q16" s="122">
        <f>InpActive!O39</f>
        <v>301.69431300000002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293.31950000000001</v>
      </c>
      <c r="Q17" s="122">
        <f>InpActive!O40</f>
        <v>302.11908499999993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293.42259999999999</v>
      </c>
      <c r="Q18" s="122">
        <f>InpActive!O41</f>
        <v>302.225278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294.45359999999999</v>
      </c>
      <c r="Q19" s="122">
        <f>InpActive!O42</f>
        <v>303.28720800000002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291.77300000000002</v>
      </c>
      <c r="Q20" s="122">
        <f>InpActive!O43</f>
        <v>300.52618999999999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293.83499999999998</v>
      </c>
      <c r="Q21" s="122">
        <f>InpActive!O44</f>
        <v>302.65004999999996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293.93810000000002</v>
      </c>
      <c r="Q22" s="122">
        <f>InpActive!O45</f>
        <v>302.75624300000004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296.846</v>
      </c>
      <c r="R29" s="127">
        <f t="shared" si="2"/>
        <v>296.846</v>
      </c>
      <c r="S29" s="127">
        <f t="shared" si="2"/>
        <v>296.846</v>
      </c>
      <c r="T29" s="127">
        <f t="shared" si="2"/>
        <v>296.846</v>
      </c>
      <c r="U29" s="127">
        <f t="shared" si="2"/>
        <v>296.846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289.40170000000001</v>
      </c>
      <c r="Q30" s="127">
        <f t="shared" si="3"/>
        <v>298.08375099999995</v>
      </c>
      <c r="R30" s="127">
        <f t="shared" si="3"/>
        <v>298.08375099999995</v>
      </c>
      <c r="S30" s="127">
        <f t="shared" si="3"/>
        <v>298.08375099999995</v>
      </c>
      <c r="T30" s="127">
        <f t="shared" si="3"/>
        <v>298.08375099999995</v>
      </c>
      <c r="U30" s="127">
        <f t="shared" si="3"/>
        <v>298.08375099999995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290.22649999999999</v>
      </c>
      <c r="Q31" s="127">
        <f t="shared" si="3"/>
        <v>298.93329499999999</v>
      </c>
      <c r="R31" s="127">
        <f t="shared" si="3"/>
        <v>298.93329499999999</v>
      </c>
      <c r="S31" s="127">
        <f t="shared" si="3"/>
        <v>298.93329499999999</v>
      </c>
      <c r="T31" s="127">
        <f t="shared" si="3"/>
        <v>298.93329499999999</v>
      </c>
      <c r="U31" s="127">
        <f t="shared" si="3"/>
        <v>298.93329499999999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290.43270000000001</v>
      </c>
      <c r="Q32" s="127">
        <f t="shared" si="3"/>
        <v>299.14568099999997</v>
      </c>
      <c r="R32" s="127">
        <f t="shared" si="3"/>
        <v>299.14568099999997</v>
      </c>
      <c r="S32" s="127">
        <f t="shared" si="3"/>
        <v>299.14568099999997</v>
      </c>
      <c r="T32" s="127">
        <f t="shared" si="3"/>
        <v>299.14568099999997</v>
      </c>
      <c r="U32" s="127">
        <f t="shared" si="3"/>
        <v>299.14568099999997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293.0102</v>
      </c>
      <c r="Q33" s="127">
        <f t="shared" si="3"/>
        <v>301.80050599999993</v>
      </c>
      <c r="R33" s="127">
        <f t="shared" si="3"/>
        <v>301.80050599999993</v>
      </c>
      <c r="S33" s="127">
        <f t="shared" si="3"/>
        <v>301.80050599999993</v>
      </c>
      <c r="T33" s="127">
        <f t="shared" si="3"/>
        <v>301.80050599999993</v>
      </c>
      <c r="U33" s="127">
        <f t="shared" si="3"/>
        <v>301.80050599999993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292.90710000000001</v>
      </c>
      <c r="Q34" s="127">
        <f t="shared" si="3"/>
        <v>301.69431300000002</v>
      </c>
      <c r="R34" s="127">
        <f t="shared" si="3"/>
        <v>301.69431300000002</v>
      </c>
      <c r="S34" s="127">
        <f t="shared" si="3"/>
        <v>301.69431300000002</v>
      </c>
      <c r="T34" s="127">
        <f t="shared" si="3"/>
        <v>301.69431300000002</v>
      </c>
      <c r="U34" s="127">
        <f t="shared" si="3"/>
        <v>301.69431300000002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293.31950000000001</v>
      </c>
      <c r="Q35" s="127">
        <f t="shared" si="3"/>
        <v>302.11908499999993</v>
      </c>
      <c r="R35" s="127">
        <f t="shared" si="3"/>
        <v>302.11908499999993</v>
      </c>
      <c r="S35" s="127">
        <f t="shared" si="3"/>
        <v>302.11908499999993</v>
      </c>
      <c r="T35" s="127">
        <f t="shared" si="3"/>
        <v>302.11908499999993</v>
      </c>
      <c r="U35" s="127">
        <f t="shared" si="3"/>
        <v>302.11908499999993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293.42259999999999</v>
      </c>
      <c r="Q36" s="127">
        <f t="shared" si="3"/>
        <v>302.225278</v>
      </c>
      <c r="R36" s="127">
        <f t="shared" si="3"/>
        <v>302.225278</v>
      </c>
      <c r="S36" s="127">
        <f t="shared" si="3"/>
        <v>302.225278</v>
      </c>
      <c r="T36" s="127">
        <f t="shared" si="3"/>
        <v>302.225278</v>
      </c>
      <c r="U36" s="127">
        <f t="shared" si="3"/>
        <v>302.225278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294.45359999999999</v>
      </c>
      <c r="Q37" s="127">
        <f t="shared" si="3"/>
        <v>303.28720800000002</v>
      </c>
      <c r="R37" s="127">
        <f t="shared" si="3"/>
        <v>303.28720800000002</v>
      </c>
      <c r="S37" s="127">
        <f t="shared" si="3"/>
        <v>303.28720800000002</v>
      </c>
      <c r="T37" s="127">
        <f t="shared" si="3"/>
        <v>303.28720800000002</v>
      </c>
      <c r="U37" s="127">
        <f t="shared" si="3"/>
        <v>303.28720800000002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291.77300000000002</v>
      </c>
      <c r="Q38" s="127">
        <f t="shared" si="3"/>
        <v>300.52618999999999</v>
      </c>
      <c r="R38" s="127">
        <f t="shared" si="3"/>
        <v>300.52618999999999</v>
      </c>
      <c r="S38" s="127">
        <f t="shared" si="3"/>
        <v>300.52618999999999</v>
      </c>
      <c r="T38" s="127">
        <f t="shared" si="3"/>
        <v>300.52618999999999</v>
      </c>
      <c r="U38" s="127">
        <f t="shared" si="3"/>
        <v>300.52618999999999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293.83499999999998</v>
      </c>
      <c r="Q39" s="127">
        <f t="shared" si="3"/>
        <v>302.65004999999996</v>
      </c>
      <c r="R39" s="127">
        <f t="shared" si="3"/>
        <v>302.65004999999996</v>
      </c>
      <c r="S39" s="127">
        <f t="shared" si="3"/>
        <v>302.65004999999996</v>
      </c>
      <c r="T39" s="127">
        <f t="shared" si="3"/>
        <v>302.65004999999996</v>
      </c>
      <c r="U39" s="127">
        <f t="shared" si="3"/>
        <v>302.65004999999996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293.93810000000002</v>
      </c>
      <c r="Q40" s="127">
        <f t="shared" si="3"/>
        <v>302.75624300000004</v>
      </c>
      <c r="R40" s="127">
        <f t="shared" si="3"/>
        <v>302.75624300000004</v>
      </c>
      <c r="S40" s="127">
        <f t="shared" si="3"/>
        <v>302.75624300000004</v>
      </c>
      <c r="T40" s="127">
        <f t="shared" si="3"/>
        <v>302.75624300000004</v>
      </c>
      <c r="U40" s="127">
        <f t="shared" si="3"/>
        <v>302.75624300000004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292.07666666666665</v>
      </c>
      <c r="Q41" s="123">
        <f t="shared" si="4"/>
        <v>300.83896666666664</v>
      </c>
      <c r="R41" s="123">
        <f t="shared" si="4"/>
        <v>300.83896666666664</v>
      </c>
      <c r="S41" s="123">
        <f t="shared" si="4"/>
        <v>300.83896666666664</v>
      </c>
      <c r="T41" s="123">
        <f t="shared" si="4"/>
        <v>300.83896666666664</v>
      </c>
      <c r="U41" s="123">
        <f t="shared" si="4"/>
        <v>300.83896666666664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1.2302834381551362</v>
      </c>
      <c r="R45" s="179">
        <f t="shared" si="5"/>
        <v>1.2671919412997903</v>
      </c>
      <c r="S45" s="179">
        <f t="shared" si="5"/>
        <v>1.2671919412997903</v>
      </c>
      <c r="T45" s="179">
        <f t="shared" si="5"/>
        <v>1.2671919412997903</v>
      </c>
      <c r="U45" s="179">
        <f t="shared" si="5"/>
        <v>1.2671919412997903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>IF(Indexation.Average.Override&lt;&gt;"",Indexation.Average.Override,IF($I41=0,0,O41/$I41))</f>
        <v>1.1578965294097614</v>
      </c>
      <c r="P49" s="179">
        <f>IF(Indexation.Average.Override&lt;&gt;"",Indexation.Average.Override,IF($I41=0,0,P41/$I41))</f>
        <v>1.1937331834746774</v>
      </c>
      <c r="Q49" s="179">
        <f t="shared" si="6"/>
        <v>1.2295451789789176</v>
      </c>
      <c r="R49" s="179">
        <f t="shared" si="6"/>
        <v>1.2295451789789176</v>
      </c>
      <c r="S49" s="179">
        <f t="shared" si="6"/>
        <v>1.2295451789789176</v>
      </c>
      <c r="T49" s="179">
        <f t="shared" si="6"/>
        <v>1.2295451789789176</v>
      </c>
      <c r="U49" s="179">
        <f t="shared" si="6"/>
        <v>1.2295451789789176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3.0949789687325202E-2</v>
      </c>
      <c r="Q51" s="133">
        <f t="shared" si="7"/>
        <v>2.9999999999999805E-2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2019-12-05T08:04:43Z</dcterms:created>
  <dcterms:modified xsi:type="dcterms:W3CDTF">2019-12-10T11:26:26Z</dcterms:modified>
  <cp:category/>
  <cp:contentStatus/>
</cp:coreProperties>
</file>