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<sst xmlns="http://schemas.openxmlformats.org/spreadsheetml/2006/main" count="1356" uniqueCount="480">
  <si>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</si>
  <si>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</si>
  <si>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</si>
  <si>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</si>
  <si>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</si>
  <si>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</si>
  <si>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</si>
  <si>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</si>
  <si>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</si>
  <si>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</si>
  <si>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</si>
  <si>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</si>
  <si>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</si>
  <si>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</si>
  <si>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</si>
  <si>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</si>
  <si>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</si>
  <si>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</si>
  <si>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</si>
  <si>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</si>
  <si>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</si>
  <si>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</si>
  <si>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</si>
  <si>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</si>
  <si>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</si>
  <si>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</si>
  <si>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</si>
  <si>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</si>
  <si>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</si>
  <si>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</si>
  <si>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</si>
  <si>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</si>
  <si>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</si>
  <si>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</si>
  <si>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</si>
  <si>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</si>
  <si>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</si>
  <si>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</si>
  <si>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</si>
  <si>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</si>
  <si>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</si>
  <si>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</si>
  <si>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</si>
  <si>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</si>
  <si>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</si>
  <si>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</si>
  <si>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</si>
  <si>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</si>
  <si>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</si>
  <si>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</si>
  <si>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</si>
  <si>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</si>
  <si>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</si>
  <si>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</si>
  <si>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</si>
  <si>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</si>
  <si>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</si>
  <si>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</si>
  <si>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</si>
  <si>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</si>
  <si>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</si>
  <si>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</si>
  <si>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</si>
  <si>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</si>
  <si>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</si>
  <si>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</si>
  <si>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</si>
  <si>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</si>
  <si>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</si>
  <si>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</si>
  <si>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</si>
  <si>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</si>
  <si>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</si>
  <si>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</si>
  <si>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</si>
  <si>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</si>
  <si>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</si>
  <si>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</si>
  <si>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</si>
  <si>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</si>
  <si>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</si>
  <si>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</si>
  <si>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</si>
  <si>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</si>
  <si>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</si>
  <si>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</si>
  <si>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</si>
  <si>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</si>
  <si>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</si>
  <si>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</si>
  <si>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</si>
  <si>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</si>
  <si>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</si>
  <si>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</si>
  <si>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</si>
  <si>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</si>
  <si>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</si>
  <si>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</si>
  <si>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</si>
  <si>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</si>
  <si>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</si>
  <si>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</si>
  <si>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</si>
  <si>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</si>
  <si>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</si>
  <si>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</si>
  <si>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</si>
  <si>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</si>
  <si>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</si>
  <si>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</si>
  <si>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</si>
  <si>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</si>
  <si>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</si>
  <si>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</si>
  <si>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</si>
  <si>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</si>
  <si>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</si>
  <si>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</si>
  <si>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</si>
  <si>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</si>
  <si>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</si>
  <si>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</si>
  <si>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</si>
  <si>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</si>
  <si>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</si>
  <si>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</si>
  <si>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</si>
  <si>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</si>
  <si>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</si>
  <si>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</si>
  <si>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</si>
  <si>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</si>
  <si>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</si>
  <si>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</si>
  <si>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</si>
  <si>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</si>
  <si>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</si>
  <si>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</si>
  <si>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</si>
  <si>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</si>
  <si>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</si>
  <si>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</si>
  <si>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</si>
  <si>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</si>
  <si>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</si>
  <si>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</si>
  <si>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</si>
  <si>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</si>
  <si>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</si>
  <si>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</si>
  <si>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</si>
  <si>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</si>
  <si>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</si>
  <si>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</si>
  <si>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</si>
  <si>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</si>
  <si>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</si>
  <si>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</si>
  <si>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</si>
  <si>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</si>
  <si>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</si>
  <si>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</si>
  <si>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</si>
  <si>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</si>
  <si>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</si>
  <si>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</si>
  <si>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</si>
  <si>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</si>
  <si>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</si>
  <si>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</si>
  <si>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</si>
  <si>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</si>
  <si>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</si>
  <si>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</si>
  <si>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</si>
  <si>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</si>
  <si>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</si>
  <si>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</si>
  <si>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</si>
  <si>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</si>
  <si>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</si>
  <si>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</si>
  <si>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</si>
  <si>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</si>
  <si>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</si>
  <si>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</si>
  <si>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</si>
  <si>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</si>
  <si>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</si>
  <si>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</si>
  <si>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</si>
  <si>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</si>
  <si>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</si>
  <si>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</si>
  <si>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</si>
  <si>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</si>
  <si>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</si>
  <si>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</si>
  <si>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</si>
  <si>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</si>
  <si>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</si>
  <si>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</si>
  <si>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</si>
  <si>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</si>
  <si>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</si>
  <si>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</si>
  <si>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</si>
  <si>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</si>
  <si>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</si>
  <si>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</si>
  <si>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</si>
  <si>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</si>
  <si>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</si>
  <si>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</si>
  <si>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</si>
  <si>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</si>
  <si>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</si>
  <si>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</si>
  <si>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</si>
  <si>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</si>
  <si>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</si>
  <si>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</si>
  <si>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</si>
  <si>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</si>
  <si>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</si>
  <si>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</si>
  <si>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</si>
  <si>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</si>
  <si>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</si>
  <si>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</si>
  <si>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</si>
  <si>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</si>
  <si>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</si>
  <si>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</si>
  <si>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</si>
  <si>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</si>
  <si>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</si>
  <si>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</si>
  <si>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</si>
  <si>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</si>
  <si>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</si>
  <si>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</si>
  <si>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</si>
  <si>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</si>
  <si>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</si>
  <si>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</si>
  <si>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</si>
  <si>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</si>
  <si>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</si>
  <si>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</si>
  <si>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</si>
  <si>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</si>
  <si>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</si>
  <si>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</si>
  <si>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</si>
  <si>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</si>
  <si>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</si>
  <si>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</si>
  <si>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</si>
  <si>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</si>
  <si>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</si>
  <si>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</si>
  <si>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</si>
  <si>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</si>
  <si>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</si>
  <si>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</si>
  <si>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</si>
  <si>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</si>
  <si>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</si>
  <si>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</si>
  <si>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</si>
  <si>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</si>
  <si>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</si>
  <si>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</si>
  <si>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</si>
  <si>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</si>
  <si>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</si>
  <si>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</si>
  <si>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</si>
  <si>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</si>
  <si>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</si>
  <si>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</si>
  <si>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</si>
  <si>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</si>
  <si>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</si>
  <si>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</si>
  <si>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</si>
  <si>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</si>
  <si>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</si>
  <si>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</si>
  <si>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</si>
  <si>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</si>
  <si>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</si>
  <si>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</si>
  <si>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</si>
  <si>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</si>
  <si>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</si>
  <si>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</si>
  <si>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</si>
  <si>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</si>
  <si>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</si>
  <si>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</si>
  <si>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</si>
  <si>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</si>
  <si>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</si>
  <si>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</si>
  <si>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</si>
  <si>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</si>
  <si>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</si>
  <si>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</si>
  <si>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</si>
  <si>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</si>
  <si>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</si>
  <si>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</si>
  <si>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</si>
  <si>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</si>
  <si>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</si>
  <si>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</si>
  <si>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</si>
  <si>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</si>
  <si>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</si>
  <si>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</si>
  <si>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</si>
  <si>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</si>
  <si>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</si>
  <si>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</si>
  <si>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</si>
  <si>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</si>
  <si>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</si>
  <si>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</si>
  <si>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</si>
  <si>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</si>
  <si>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</si>
  <si>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</si>
  <si>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</si>
  <si>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</si>
  <si>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</si>
  <si>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</si>
  <si>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</si>
  <si>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</si>
  <si>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</si>
  <si>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</si>
  <si>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</si>
  <si>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</si>
  <si>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</si>
  <si>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</si>
  <si>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</si>
  <si>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</si>
  <si>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</si>
  <si>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</si>
  <si>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</si>
  <si>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</si>
  <si>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</si>
  <si>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</si>
  <si>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</si>
  <si>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</si>
  <si>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</si>
  <si>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</si>
  <si>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</si>
  <si>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</si>
  <si>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</si>
  <si>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</si>
  <si>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</si>
  <si>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</si>
  <si>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</si>
  <si>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</si>
  <si>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</si>
  <si>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</si>
  <si>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</si>
  <si>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</si>
  <si>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</si>
  <si>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</si>
  <si>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</si>
  <si>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</si>
  <si>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</si>
  <si>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</si>
  <si>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</si>
  <si>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</si>
  <si>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</si>
  <si>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</si>
  <si>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</si>
  <si>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</si>
  <si>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</si>
  <si>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</si>
  <si>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</si>
  <si>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</si>
  <si>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</si>
  <si>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</si>
  <si>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</si>
  <si>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</si>
  <si>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</si>
  <si>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</si>
  <si>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</si>
  <si>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</si>
  <si>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</si>
  <si>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</si>
  <si>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</si>
  <si>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</si>
  <si>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</si>
  <si>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</si>
  <si>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</si>
  <si>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</si>
  <si>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</si>
  <si>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</si>
  <si>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</si>
  <si>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</si>
  <si>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</si>
  <si>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</si>
  <si>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</si>
  <si>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</si>
  <si>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</si>
  <si>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</si>
  <si>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</si>
  <si>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</si>
  <si>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</si>
  <si>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</si>
  <si>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</si>
  <si>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</si>
  <si>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</si>
  <si>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</si>
  <si>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</si>
  <si>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</si>
  <si>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</si>
  <si>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</si>
  <si>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</si>
  <si>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</si>
  <si>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</si>
  <si>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</si>
  <si>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</si>
  <si>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</si>
  <si>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</si>
  <si>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</si>
  <si>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</si>
  <si>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</si>
  <si>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</si>
  <si>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</si>
  <si>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</si>
  <si>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</si>
  <si>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</si>
  <si>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</si>
  <si>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</si>
  <si>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</si>
  <si>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</si>
  <si>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</si>
  <si>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</si>
  <si>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</si>
  <si>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</si>
  <si>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</si>
  <si>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</si>
  <si>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</si>
  <si>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</si>
  <si>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</si>
  <si>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</si>
  <si>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</si>
  <si>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</si>
  <si>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</si>
  <si>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</si>
  <si>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</si>
  <si>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</si>
  <si>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</si>
  <si>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</si>
  <si>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</si>
  <si>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</si>
  <si>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</si>
  <si>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</si>
  <si>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</si>
  <si>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</si>
  <si>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</si>
  <si>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</si>
  <si>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</si>
  <si>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BRL</t>
  </si>
  <si>
    <t>BRL.PD.REP</t>
  </si>
  <si>
    <t>BRL.PD.A6a</t>
  </si>
  <si>
    <t>BRL.PD.C006.01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</si>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</sst>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M24" sqref="M24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0.32</v>
      </c>
      <c r="K5" s="217">
        <v>0.32</v>
      </c>
      <c r="L5" s="217">
        <v>0.32</v>
      </c>
      <c r="M5" s="217">
        <v>0.32</v>
      </c>
      <c r="N5" s="217">
        <v>0.32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>
        <v>0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100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0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100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0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87.83</v>
      </c>
      <c r="K12" s="217">
        <v>85.025000000000006</v>
      </c>
      <c r="L12" s="217">
        <v>84.692999999999998</v>
      </c>
      <c r="M12" s="217">
        <v>84.084999999999994</v>
      </c>
      <c r="N12" s="217">
        <v>85.355000000000004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86.81</v>
      </c>
      <c r="K14" s="217">
        <v>84.004999999999995</v>
      </c>
      <c r="L14" s="217">
        <v>83.673000000000002</v>
      </c>
      <c r="M14" s="217">
        <v>83.064999999999998</v>
      </c>
      <c r="N14" s="217">
        <v>84.334999999999994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69.891000000000005</v>
      </c>
      <c r="K16" s="217">
        <v>82.936999999999998</v>
      </c>
      <c r="L16" s="217">
        <v>104.04300000000001</v>
      </c>
      <c r="M16" s="217">
        <v>109.07</v>
      </c>
      <c r="N16" s="217">
        <v>115.276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1.2170000000000001</v>
      </c>
      <c r="K18" s="217">
        <v>1.2330000000000001</v>
      </c>
      <c r="L18" s="217">
        <v>1.552</v>
      </c>
      <c r="M18" s="217">
        <v>1.36</v>
      </c>
      <c r="N18" s="217">
        <v>1.3340000000000001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1.6E-2</v>
      </c>
      <c r="K19" s="217">
        <v>3.3000000000000002E-2</v>
      </c>
      <c r="L19" s="217">
        <v>0.159</v>
      </c>
      <c r="M19" s="217">
        <v>0.16900000000000001</v>
      </c>
      <c r="N19" s="217">
        <v>6.9000000000000006E-2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0.33700000000000002</v>
      </c>
      <c r="K20" s="217">
        <v>9.8000000000000004E-2</v>
      </c>
      <c r="L20" s="217">
        <v>0</v>
      </c>
      <c r="M20" s="217">
        <v>0</v>
      </c>
      <c r="N20" s="217">
        <v>0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0.10199999999999999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>
        <v>0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0.68500000000000005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0.59940000000000004</v>
      </c>
      <c r="K28" s="218">
        <v>0.5403</v>
      </c>
      <c r="L28" s="218">
        <v>0.54049999999999998</v>
      </c>
      <c r="M28" s="218">
        <v>0.54069999999999996</v>
      </c>
      <c r="N28" s="218">
        <v>0.54159999999999997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1.115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</v>
      </c>
      <c r="O34" s="220">
        <v>296.60000000000002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</v>
      </c>
      <c r="O35" s="220">
        <v>297.8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289.8</v>
      </c>
      <c r="O36" s="220">
        <v>298.39999999999998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</v>
      </c>
      <c r="O37" s="220">
        <v>299.10000000000002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292.60000000000002</v>
      </c>
      <c r="O38" s="220">
        <v>301.10000000000002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292.5</v>
      </c>
      <c r="O39" s="220">
        <v>301.5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292.89999999999998</v>
      </c>
      <c r="O40" s="220">
        <v>301.7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</v>
      </c>
      <c r="O41" s="220">
        <v>302.3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</v>
      </c>
      <c r="O42" s="220">
        <v>304.8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291.3</v>
      </c>
      <c r="O43" s="220">
        <v>302.5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293.39999999999998</v>
      </c>
      <c r="O44" s="220">
        <v>304.8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293.5</v>
      </c>
      <c r="O45" s="220">
        <v>305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M24" sqref="M24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39.140625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BRL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BRL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BRL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BRL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BRL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BRL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BRL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BRL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BRL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BRL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BRL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v>86.8069926054078</v>
      </c>
      <c r="K14" s="264">
        <v>84.001734707013</v>
      </c>
      <c r="L14" s="264">
        <v>83.6704229772443</v>
      </c>
      <c r="M14" s="264">
        <v>83.062473548044693</v>
      </c>
      <c r="N14" s="264">
        <v>84.332472085462598</v>
      </c>
      <c r="O14" s="217"/>
      <c r="P14" s="217"/>
      <c r="Q14" t="s">
        <v>473</v>
      </c>
    </row>
    <row r="15" spans="1:17">
      <c r="A15" t="str">
        <f>F_Inputs!A15</f>
        <v>BRL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BRL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tr">
        <f>F_Inputs!A17</f>
        <v>BRL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tr">
        <f>F_Inputs!A18</f>
        <v>BRL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tr">
        <f>F_Inputs!A19</f>
        <v>BRL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tr">
        <f>F_Inputs!A20</f>
        <v>BRL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tr">
        <f>F_Inputs!A21</f>
        <v>BRL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tr">
        <f>F_Inputs!A22</f>
        <v>BRL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tr">
        <f>F_Inputs!A23</f>
        <v>BRL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tr">
        <f>F_Inputs!A24</f>
        <v>BRL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tr">
        <f>F_Inputs!A25</f>
        <v>BRL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tr">
        <f>F_Inputs!A26</f>
        <v>BRL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tr">
        <f>F_Inputs!A27</f>
        <v>BRL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tr">
        <f>F_Inputs!A28</f>
        <v>BRL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>
        <v>0.59943999999999997</v>
      </c>
      <c r="K28" s="266">
        <v>0.54200000000000004</v>
      </c>
      <c r="L28" s="266">
        <v>0.54200000000000004</v>
      </c>
      <c r="M28" s="266">
        <v>0.54200000000000004</v>
      </c>
      <c r="N28" s="266">
        <v>0.54200000000000004</v>
      </c>
      <c r="O28" s="218"/>
      <c r="P28" s="218"/>
      <c r="Q28" s="269" t="s">
        <v>472</v>
      </c>
    </row>
    <row r="29" spans="1:17">
      <c r="A29" t="str">
        <f>F_Inputs!A29</f>
        <v>BRL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tr">
        <f>F_Inputs!A30</f>
        <v>BRL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tr">
        <f>F_Inputs!A31</f>
        <v>BRL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tr">
        <f>F_Inputs!A32</f>
        <v>BRL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7">
      <c r="A33" t="str">
        <f>F_Inputs!A33</f>
        <v>BRL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7">
      <c r="A34" t="str">
        <f>F_Inputs!A34</f>
        <v>BRL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>
        <v>286.39999999999998</v>
      </c>
      <c r="O34" s="265">
        <v>294.64999281021773</v>
      </c>
      <c r="P34" s="220"/>
      <c r="Q34" t="s">
        <v>471</v>
      </c>
    </row>
    <row r="35" spans="1:17">
      <c r="A35" t="str">
        <f>F_Inputs!A35</f>
        <v>BRL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>
        <v>287.39999999999998</v>
      </c>
      <c r="O35" s="265">
        <v>295.70344290964647</v>
      </c>
      <c r="P35" s="220"/>
      <c r="Q35" t="s">
        <v>471</v>
      </c>
    </row>
    <row r="36" spans="1:17">
      <c r="A36" t="str">
        <f>F_Inputs!A36</f>
        <v>BRL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>
        <v>288.2</v>
      </c>
      <c r="O36" s="265">
        <v>296.54620298918951</v>
      </c>
      <c r="P36" s="220"/>
      <c r="Q36" t="s">
        <v>471</v>
      </c>
    </row>
    <row r="37" spans="1:17">
      <c r="A37" t="str">
        <f>F_Inputs!A37</f>
        <v>BRL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>
        <v>288.39999999999998</v>
      </c>
      <c r="O37" s="265">
        <v>296.75689300907527</v>
      </c>
      <c r="P37" s="220"/>
      <c r="Q37" t="s">
        <v>471</v>
      </c>
    </row>
    <row r="38" spans="1:17">
      <c r="A38" t="str">
        <f>F_Inputs!A38</f>
        <v>BRL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>
        <v>291</v>
      </c>
      <c r="O38" s="265">
        <v>299.3905182576471</v>
      </c>
      <c r="P38" s="220"/>
      <c r="Q38" t="s">
        <v>471</v>
      </c>
    </row>
    <row r="39" spans="1:17">
      <c r="A39" t="str">
        <f>F_Inputs!A39</f>
        <v>BRL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>
        <v>290.89999999999998</v>
      </c>
      <c r="O39" s="265">
        <v>299.28517324770422</v>
      </c>
      <c r="P39" s="220"/>
      <c r="Q39" t="s">
        <v>471</v>
      </c>
    </row>
    <row r="40" spans="1:17">
      <c r="A40" t="str">
        <f>F_Inputs!A40</f>
        <v>BRL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>
        <v>291.3</v>
      </c>
      <c r="O40" s="265">
        <v>299.70655328747574</v>
      </c>
      <c r="P40" s="220"/>
      <c r="Q40" t="s">
        <v>471</v>
      </c>
    </row>
    <row r="41" spans="1:17">
      <c r="A41" t="str">
        <f>F_Inputs!A41</f>
        <v>BRL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>
        <v>291.39999999999998</v>
      </c>
      <c r="O41" s="265">
        <v>299.81189829741857</v>
      </c>
      <c r="P41" s="220"/>
      <c r="Q41" t="s">
        <v>471</v>
      </c>
    </row>
    <row r="42" spans="1:17">
      <c r="A42" t="str">
        <f>F_Inputs!A42</f>
        <v>BRL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>
        <v>292.39999999999998</v>
      </c>
      <c r="O42" s="265">
        <v>300.86534839684737</v>
      </c>
      <c r="P42" s="220"/>
      <c r="Q42" t="s">
        <v>471</v>
      </c>
    </row>
    <row r="43" spans="1:17">
      <c r="A43" t="str">
        <f>F_Inputs!A43</f>
        <v>BRL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>
        <v>289.7</v>
      </c>
      <c r="O43" s="265">
        <v>298.1263781383326</v>
      </c>
      <c r="P43" s="220"/>
      <c r="Q43" t="s">
        <v>471</v>
      </c>
    </row>
    <row r="44" spans="1:17">
      <c r="A44" t="str">
        <f>F_Inputs!A44</f>
        <v>BRL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>
        <v>291.8</v>
      </c>
      <c r="O44" s="265">
        <v>300.23327833719009</v>
      </c>
      <c r="P44" s="220"/>
      <c r="Q44" t="s">
        <v>471</v>
      </c>
    </row>
    <row r="45" spans="1:17">
      <c r="A45" t="str">
        <f>F_Inputs!A45</f>
        <v>BRL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>
        <v>291.89999999999998</v>
      </c>
      <c r="O45" s="265">
        <v>300.33862334713297</v>
      </c>
      <c r="P45" s="220"/>
      <c r="Q45" t="s">
        <v>471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M24" sqref="M24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BRL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BRL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0.32</v>
      </c>
      <c r="K5" s="264">
        <f>IF(InpOverride!K5="",F_Inputs!K5,InpOverride!K5)</f>
        <v>0.32</v>
      </c>
      <c r="L5" s="264">
        <f>IF(InpOverride!L5="",F_Inputs!L5,InpOverride!L5)</f>
        <v>0.32</v>
      </c>
      <c r="M5" s="264">
        <f>IF(InpOverride!M5="",F_Inputs!M5,InpOverride!M5)</f>
        <v>0.32</v>
      </c>
      <c r="N5" s="264">
        <f>IF(InpOverride!N5="",F_Inputs!N5,InpOverride!N5)</f>
        <v>0.32</v>
      </c>
      <c r="O5" s="217"/>
      <c r="P5" s="217"/>
    </row>
    <row r="6" spans="1:16">
      <c r="A6" t="str">
        <f>F_Inputs!A6</f>
        <v>BRL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BRL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100</v>
      </c>
    </row>
    <row r="8" spans="1:16">
      <c r="A8" t="str">
        <f>F_Inputs!A8</f>
        <v>BRL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BRL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</v>
      </c>
    </row>
    <row r="10" spans="1:16">
      <c r="A10" t="str">
        <f>F_Inputs!A10</f>
        <v>BRL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BRL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BRL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87.83</v>
      </c>
      <c r="K12" s="264">
        <f>IF(InpOverride!K12="",F_Inputs!K12,InpOverride!K12)</f>
        <v>85.025000000000006</v>
      </c>
      <c r="L12" s="264">
        <f>IF(InpOverride!L12="",F_Inputs!L12,InpOverride!L12)</f>
        <v>84.692999999999998</v>
      </c>
      <c r="M12" s="264">
        <f>IF(InpOverride!M12="",F_Inputs!M12,InpOverride!M12)</f>
        <v>84.084999999999994</v>
      </c>
      <c r="N12" s="264">
        <f>IF(InpOverride!N12="",F_Inputs!N12,InpOverride!N12)</f>
        <v>85.355000000000004</v>
      </c>
      <c r="O12" s="217"/>
      <c r="P12" s="217"/>
    </row>
    <row r="13" spans="1:16">
      <c r="A13" t="str">
        <f>F_Inputs!A13</f>
        <v>BRL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BRL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86.8069926054078</v>
      </c>
      <c r="K14" s="264">
        <f>IF(InpOverride!K14="",F_Inputs!K14,InpOverride!K14)</f>
        <v>84.001734707013</v>
      </c>
      <c r="L14" s="264">
        <f>IF(InpOverride!L14="",F_Inputs!L14,InpOverride!L14)</f>
        <v>83.6704229772443</v>
      </c>
      <c r="M14" s="264">
        <f>IF(InpOverride!M14="",F_Inputs!M14,InpOverride!M14)</f>
        <v>83.062473548044693</v>
      </c>
      <c r="N14" s="264">
        <f>IF(InpOverride!N14="",F_Inputs!N14,InpOverride!N14)</f>
        <v>84.332472085462598</v>
      </c>
      <c r="O14" s="217"/>
      <c r="P14" s="217"/>
    </row>
    <row r="15" spans="1:16">
      <c r="A15" t="str">
        <f>F_Inputs!A15</f>
        <v>BRL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BRL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69.891000000000005</v>
      </c>
      <c r="K16" s="264">
        <f>IF(InpOverride!K16="",F_Inputs!K16,InpOverride!K16)</f>
        <v>82.936999999999998</v>
      </c>
      <c r="L16" s="264">
        <f>IF(InpOverride!L16="",F_Inputs!L16,InpOverride!L16)</f>
        <v>104.04300000000001</v>
      </c>
      <c r="M16" s="264">
        <f>IF(InpOverride!M16="",F_Inputs!M16,InpOverride!M16)</f>
        <v>109.07</v>
      </c>
      <c r="N16" s="264">
        <f>IF(InpOverride!N16="",F_Inputs!N16,InpOverride!N16)</f>
        <v>115.276</v>
      </c>
      <c r="O16" s="217"/>
      <c r="P16" s="217"/>
    </row>
    <row r="17" spans="1:16">
      <c r="A17" t="str">
        <f>F_Inputs!A17</f>
        <v>BRL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BRL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1.2170000000000001</v>
      </c>
      <c r="K18" s="264">
        <f>IF(InpOverride!K18="",F_Inputs!K18,InpOverride!K18)</f>
        <v>1.2330000000000001</v>
      </c>
      <c r="L18" s="264">
        <f>IF(InpOverride!L18="",F_Inputs!L18,InpOverride!L18)</f>
        <v>1.552</v>
      </c>
      <c r="M18" s="264">
        <f>IF(InpOverride!M18="",F_Inputs!M18,InpOverride!M18)</f>
        <v>1.36</v>
      </c>
      <c r="N18" s="264">
        <f>IF(InpOverride!N18="",F_Inputs!N18,InpOverride!N18)</f>
        <v>1.3340000000000001</v>
      </c>
      <c r="O18" s="217"/>
      <c r="P18" s="217"/>
    </row>
    <row r="19" spans="1:16">
      <c r="A19" t="str">
        <f>F_Inputs!A19</f>
        <v>BRL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1.6E-2</v>
      </c>
      <c r="K19" s="264">
        <f>IF(InpOverride!K19="",F_Inputs!K19,InpOverride!K19)</f>
        <v>3.3000000000000002E-2</v>
      </c>
      <c r="L19" s="264">
        <f>IF(InpOverride!L19="",F_Inputs!L19,InpOverride!L19)</f>
        <v>0.159</v>
      </c>
      <c r="M19" s="264">
        <f>IF(InpOverride!M19="",F_Inputs!M19,InpOverride!M19)</f>
        <v>0.16900000000000001</v>
      </c>
      <c r="N19" s="264">
        <f>IF(InpOverride!N19="",F_Inputs!N19,InpOverride!N19)</f>
        <v>6.9000000000000006E-2</v>
      </c>
      <c r="O19" s="217"/>
      <c r="P19" s="217"/>
    </row>
    <row r="20" spans="1:16">
      <c r="A20" t="str">
        <f>F_Inputs!A20</f>
        <v>BRL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0.33700000000000002</v>
      </c>
      <c r="K20" s="264">
        <f>IF(InpOverride!K20="",F_Inputs!K20,InpOverride!K20)</f>
        <v>9.8000000000000004E-2</v>
      </c>
      <c r="L20" s="264">
        <f>IF(InpOverride!L20="",F_Inputs!L20,InpOverride!L20)</f>
        <v>0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BRL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0.10199999999999999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BRL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BRL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BRL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BRL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BRL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0.68500000000000005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BRL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BRL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0.59943999999999997</v>
      </c>
      <c r="K28" s="264">
        <f>IF(InpOverride!K28="",F_Inputs!K28,InpOverride!K28)</f>
        <v>0.54200000000000004</v>
      </c>
      <c r="L28" s="264">
        <f>IF(InpOverride!L28="",F_Inputs!L28,InpOverride!L28)</f>
        <v>0.54200000000000004</v>
      </c>
      <c r="M28" s="264">
        <f>IF(InpOverride!M28="",F_Inputs!M28,InpOverride!M28)</f>
        <v>0.54200000000000004</v>
      </c>
      <c r="N28" s="264">
        <f>IF(InpOverride!N28="",F_Inputs!N28,InpOverride!N28)</f>
        <v>0.54200000000000004</v>
      </c>
      <c r="O28" s="218"/>
      <c r="P28" s="218"/>
    </row>
    <row r="29" spans="1:16">
      <c r="A29" t="str">
        <f>F_Inputs!A29</f>
        <v>BRL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BRL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1.115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BRL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BRL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BRL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BRL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286.39999999999998</v>
      </c>
      <c r="O34" s="264">
        <f>IF(InpOverride!O34="",F_Inputs!O34,InpOverride!O34)</f>
        <v>294.64999281021773</v>
      </c>
      <c r="P34" s="220"/>
    </row>
    <row r="35" spans="1:16">
      <c r="A35" t="str">
        <f>F_Inputs!A35</f>
        <v>BRL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287.39999999999998</v>
      </c>
      <c r="O35" s="264">
        <f>IF(InpOverride!O35="",F_Inputs!O35,InpOverride!O35)</f>
        <v>295.70344290964647</v>
      </c>
      <c r="P35" s="220"/>
    </row>
    <row r="36" spans="1:16">
      <c r="A36" t="str">
        <f>F_Inputs!A36</f>
        <v>BRL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288.2</v>
      </c>
      <c r="O36" s="264">
        <f>IF(InpOverride!O36="",F_Inputs!O36,InpOverride!O36)</f>
        <v>296.54620298918951</v>
      </c>
      <c r="P36" s="220"/>
    </row>
    <row r="37" spans="1:16">
      <c r="A37" t="str">
        <f>F_Inputs!A37</f>
        <v>BRL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288.39999999999998</v>
      </c>
      <c r="O37" s="264">
        <f>IF(InpOverride!O37="",F_Inputs!O37,InpOverride!O37)</f>
        <v>296.75689300907527</v>
      </c>
      <c r="P37" s="220"/>
    </row>
    <row r="38" spans="1:16">
      <c r="A38" t="str">
        <f>F_Inputs!A38</f>
        <v>BRL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</v>
      </c>
      <c r="O38" s="264">
        <f>IF(InpOverride!O38="",F_Inputs!O38,InpOverride!O38)</f>
        <v>299.3905182576471</v>
      </c>
      <c r="P38" s="220"/>
    </row>
    <row r="39" spans="1:16">
      <c r="A39" t="str">
        <f>F_Inputs!A39</f>
        <v>BRL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290.89999999999998</v>
      </c>
      <c r="O39" s="264">
        <f>IF(InpOverride!O39="",F_Inputs!O39,InpOverride!O39)</f>
        <v>299.28517324770422</v>
      </c>
      <c r="P39" s="220"/>
    </row>
    <row r="40" spans="1:16">
      <c r="A40" t="str">
        <f>F_Inputs!A40</f>
        <v>BRL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291.3</v>
      </c>
      <c r="O40" s="264">
        <f>IF(InpOverride!O40="",F_Inputs!O40,InpOverride!O40)</f>
        <v>299.70655328747574</v>
      </c>
      <c r="P40" s="220"/>
    </row>
    <row r="41" spans="1:16">
      <c r="A41" t="str">
        <f>F_Inputs!A41</f>
        <v>BRL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291.39999999999998</v>
      </c>
      <c r="O41" s="264">
        <f>IF(InpOverride!O41="",F_Inputs!O41,InpOverride!O41)</f>
        <v>299.81189829741857</v>
      </c>
      <c r="P41" s="220"/>
    </row>
    <row r="42" spans="1:16">
      <c r="A42" t="str">
        <f>F_Inputs!A42</f>
        <v>BRL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292.39999999999998</v>
      </c>
      <c r="O42" s="264">
        <f>IF(InpOverride!O42="",F_Inputs!O42,InpOverride!O42)</f>
        <v>300.86534839684737</v>
      </c>
      <c r="P42" s="220"/>
    </row>
    <row r="43" spans="1:16">
      <c r="A43" t="str">
        <f>F_Inputs!A43</f>
        <v>BRL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289.7</v>
      </c>
      <c r="O43" s="264">
        <f>IF(InpOverride!O43="",F_Inputs!O43,InpOverride!O43)</f>
        <v>298.1263781383326</v>
      </c>
      <c r="P43" s="220"/>
    </row>
    <row r="44" spans="1:16">
      <c r="A44" t="str">
        <f>F_Inputs!A44</f>
        <v>BRL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291.8</v>
      </c>
      <c r="O44" s="264">
        <f>IF(InpOverride!O44="",F_Inputs!O44,InpOverride!O44)</f>
        <v>300.23327833719009</v>
      </c>
      <c r="P44" s="220"/>
    </row>
    <row r="45" spans="1:16">
      <c r="A45" t="str">
        <f>F_Inputs!A45</f>
        <v>BRL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291.89999999999998</v>
      </c>
      <c r="O45" s="264">
        <f>IF(InpOverride!O45="",F_Inputs!O45,InpOverride!O45)</f>
        <v>300.33862334713297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-2.0441067959883537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-2.0441067959883537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-2.7641187303746935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-2.7641187303746935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11:24:49</v>
      </c>
      <c r="G10" s="259" t="str">
        <f ca="1">CONCATENATE("[…]", TEXT(NOW(),"dd/mm/yyy hh:mm:ss"))</f>
        <v>[…]10/12/2019 11:24:49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menu_BRL_FD</v>
      </c>
      <c r="G11" s="262" t="str">
        <f ca="1">MID(CELL("filename",F1),SEARCH("[",CELL("filename",F1))+1,SEARCH(".",CELL("filename",F1))-1-SEARCH("[",CELL("filename",F1)))</f>
        <v>Totex menu_BRL_FD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474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475</v>
      </c>
      <c r="C3" s="273" t="s">
        <v>476</v>
      </c>
      <c r="D3" s="273" t="s">
        <v>477</v>
      </c>
      <c r="E3" s="273" t="s">
        <v>478</v>
      </c>
      <c r="F3" s="273" t="s">
        <v>479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BRL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3.6699999999999997E-2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100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0.32</v>
      </c>
      <c r="M26" s="35">
        <f>InpActive!K5</f>
        <v>0.32</v>
      </c>
      <c r="N26" s="35">
        <f>InpActive!L5</f>
        <v>0.32</v>
      </c>
      <c r="O26" s="35">
        <f>InpActive!M5</f>
        <v>0.32</v>
      </c>
      <c r="P26" s="35">
        <f>InpActive!N5</f>
        <v>0.32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86.8069926054078</v>
      </c>
      <c r="M40" s="35">
        <f>InpActive!K14</f>
        <v>84.001734707013</v>
      </c>
      <c r="N40" s="35">
        <f>InpActive!L14</f>
        <v>83.6704229772443</v>
      </c>
      <c r="O40" s="35">
        <f>InpActive!M14</f>
        <v>83.062473548044693</v>
      </c>
      <c r="P40" s="35">
        <f>InpActive!N14</f>
        <v>84.332472085462598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87.83</v>
      </c>
      <c r="M46" s="35">
        <f>InpActive!K12</f>
        <v>85.025000000000006</v>
      </c>
      <c r="N46" s="35">
        <f>InpActive!L12</f>
        <v>84.692999999999998</v>
      </c>
      <c r="O46" s="35">
        <f>InpActive!M12</f>
        <v>84.084999999999994</v>
      </c>
      <c r="P46" s="35">
        <f>InpActive!N12</f>
        <v>85.355000000000004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69.891000000000005</v>
      </c>
      <c r="M52" s="35">
        <f>InpActive!K16</f>
        <v>82.936999999999998</v>
      </c>
      <c r="N52" s="35">
        <f>InpActive!L16</f>
        <v>104.04300000000001</v>
      </c>
      <c r="O52" s="35">
        <f>InpActive!M16</f>
        <v>109.07</v>
      </c>
      <c r="P52" s="35">
        <f>InpActive!N16</f>
        <v>115.276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1.2170000000000001</v>
      </c>
      <c r="M60" s="35">
        <f>InpActive!K18</f>
        <v>1.2330000000000001</v>
      </c>
      <c r="N60" s="35">
        <f>InpActive!L18</f>
        <v>1.552</v>
      </c>
      <c r="O60" s="35">
        <f>InpActive!M18</f>
        <v>1.36</v>
      </c>
      <c r="P60" s="35">
        <f>InpActive!N18</f>
        <v>1.3340000000000001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1.6E-2</v>
      </c>
      <c r="M61" s="35">
        <f>InpActive!K19</f>
        <v>3.3000000000000002E-2</v>
      </c>
      <c r="N61" s="35">
        <f>InpActive!L19</f>
        <v>0.159</v>
      </c>
      <c r="O61" s="35">
        <f>InpActive!M19</f>
        <v>0.16900000000000001</v>
      </c>
      <c r="P61" s="35">
        <f>InpActive!N19</f>
        <v>6.9000000000000006E-2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0.33700000000000002</v>
      </c>
      <c r="M62" s="35">
        <f>InpActive!K20</f>
        <v>9.8000000000000004E-2</v>
      </c>
      <c r="N62" s="35">
        <f>InpActive!L20</f>
        <v>0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0.10199999999999999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1.115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0.68500000000000005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0.59943999999999997</v>
      </c>
      <c r="M125" s="173">
        <f>InpActive!K28</f>
        <v>0.54200000000000004</v>
      </c>
      <c r="N125" s="173">
        <f>InpActive!L28</f>
        <v>0.54200000000000004</v>
      </c>
      <c r="O125" s="173">
        <f>InpActive!M28</f>
        <v>0.54200000000000004</v>
      </c>
      <c r="P125" s="173">
        <f>InpActive!N28</f>
        <v>0.54200000000000004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65.915124341513547</v>
      </c>
      <c r="M14" s="50">
        <f>Actual.Totex.Water/Indexation.Average</f>
        <v>76.578296707443599</v>
      </c>
      <c r="N14" s="50">
        <f>Actual.Totex.Water/Indexation.Average</f>
        <v>92.600761556882588</v>
      </c>
      <c r="O14" s="50">
        <f>Actual.Totex.Water/Indexation.Average</f>
        <v>94.196672353442935</v>
      </c>
      <c r="P14" s="50">
        <f>Actual.Totex.Water/Indexation.Average</f>
        <v>97.23680291886923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2.6284564756520616</v>
      </c>
      <c r="M18" s="50">
        <f>SUM(INDEX(Actual.Exclusions.Water,,M6))/Indexation.Average</f>
        <v>1.2594233780936506</v>
      </c>
      <c r="N18" s="50">
        <f>SUM(INDEX(Actual.Exclusions.Water,,N6))/Indexation.Average</f>
        <v>1.5228309739610171</v>
      </c>
      <c r="O18" s="50">
        <f>SUM(INDEX(Actual.Exclusions.Water,,O6))/Indexation.Average</f>
        <v>1.3204979557019736</v>
      </c>
      <c r="P18" s="50">
        <f>SUM(INDEX(Actual.Exclusions.Water,,P6))/Indexation.Average</f>
        <v>1.1834487186853597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0.68500000000000005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63.971667865861491</v>
      </c>
      <c r="M30" s="212">
        <f t="shared" ref="M30:P30" si="2">M14-M18+M22</f>
        <v>75.318873329349941</v>
      </c>
      <c r="N30" s="212">
        <f t="shared" si="2"/>
        <v>91.077930582921567</v>
      </c>
      <c r="O30" s="212">
        <f t="shared" si="2"/>
        <v>92.876174397740968</v>
      </c>
      <c r="P30" s="212">
        <f t="shared" si="2"/>
        <v>96.053354200183875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63.971667865861491</v>
      </c>
      <c r="M32" s="77">
        <f>SUM(M30:M31)</f>
        <v>75.318873329349941</v>
      </c>
      <c r="N32" s="77">
        <f t="shared" ref="N32:P32" si="4">SUM(N30:N31)</f>
        <v>91.077930582921567</v>
      </c>
      <c r="O32" s="77">
        <f t="shared" si="4"/>
        <v>92.876174397740968</v>
      </c>
      <c r="P32" s="77">
        <f t="shared" si="4"/>
        <v>96.053354200183875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0.49999999999999994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0.49999999999999994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0.99389368635806541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99.389368635806534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0.30531568209673304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3.0531568209673306E-3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1.2880477735572597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0</v>
      </c>
      <c r="M97" s="147">
        <f>FD.AddInc.Coeff.Water/100*Baseline.Totex.Water</f>
        <v>0</v>
      </c>
      <c r="N97" s="147">
        <f>FD.AddInc.Coeff.Water/100*Baseline.Totex.Water</f>
        <v>0</v>
      </c>
      <c r="O97" s="147">
        <f>FD.AddInc.Coeff.Water/100*Baseline.Totex.Water</f>
        <v>0</v>
      </c>
      <c r="P97" s="147">
        <f>FD.AddInc.Coeff.Water/100*Baseline.Totex.Water</f>
        <v>0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1.2880477735572597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0.26503536158086149</v>
      </c>
      <c r="M105" s="147">
        <f>IF(SUM(Baseline.Totex.Water)=0,0,$G101*(Baseline.Totex.Water/SUM(Baseline.Totex.Water)))</f>
        <v>0.2564704692938049</v>
      </c>
      <c r="N105" s="147">
        <f>IF(SUM(Baseline.Totex.Water)=0,0,$G101*(Baseline.Totex.Water/SUM(Baseline.Totex.Water)))</f>
        <v>0.25545892262619513</v>
      </c>
      <c r="O105" s="147">
        <f>IF(SUM(Baseline.Totex.Water)=0,0,$G101*(Baseline.Totex.Water/SUM(Baseline.Totex.Water)))</f>
        <v>0.25360275767963114</v>
      </c>
      <c r="P105" s="147">
        <f>IF(SUM(Baseline.Totex.Water)=0,0,$G101*(Baseline.Totex.Water/SUM(Baseline.Totex.Water)))</f>
        <v>0.25748026237676713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0.30613727804049162</v>
      </c>
      <c r="M109" s="147">
        <f>M105*(1+WACC)^Calcs!M7</f>
        <v>0.28575685805084539</v>
      </c>
      <c r="N109" s="147">
        <f>N105*(1+WACC)^Calcs!N7</f>
        <v>0.27455368261525381</v>
      </c>
      <c r="O109" s="147">
        <f>O105*(1+WACC)^Calcs!O7</f>
        <v>0.26290997888647361</v>
      </c>
      <c r="P109" s="147">
        <f>P105*(1+WACC)^Calcs!P7</f>
        <v>0.25748026237676713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1.3868380599698316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86.8069926054078</v>
      </c>
      <c r="M136" s="147">
        <f>Baseline.Totex.Water*(FD.AllExp.Coeff.Water/100)</f>
        <v>84.001734707013</v>
      </c>
      <c r="N136" s="147">
        <f>Baseline.Totex.Water*(FD.AllExp.Coeff.Water/100)</f>
        <v>83.6704229772443</v>
      </c>
      <c r="O136" s="147">
        <f>Baseline.Totex.Water*(FD.AllExp.Coeff.Water/100)</f>
        <v>83.062473548044693</v>
      </c>
      <c r="P136" s="147">
        <f>Baseline.Totex.Water*(FD.AllExp.Coeff.Water/100)</f>
        <v>84.332472085462598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87.83</v>
      </c>
      <c r="M140" s="147">
        <f>Inputs!M46</f>
        <v>85.025000000000006</v>
      </c>
      <c r="N140" s="147">
        <f>Inputs!N46</f>
        <v>84.692999999999998</v>
      </c>
      <c r="O140" s="147">
        <f>Inputs!O46</f>
        <v>84.084999999999994</v>
      </c>
      <c r="P140" s="147">
        <f>Inputs!P46</f>
        <v>85.355000000000004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1.0230073945921987</v>
      </c>
      <c r="M144" s="147">
        <f t="shared" ref="M144:P144" si="5">M140-M136</f>
        <v>1.0232652929870056</v>
      </c>
      <c r="N144" s="147">
        <f t="shared" si="5"/>
        <v>1.0225770227556978</v>
      </c>
      <c r="O144" s="147">
        <f t="shared" si="5"/>
        <v>1.0225264519553008</v>
      </c>
      <c r="P144" s="147">
        <f t="shared" si="5"/>
        <v>1.022527914537406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86.8069926054078</v>
      </c>
      <c r="M148" s="147">
        <f>Baseline.Totex.Water*(AllExp.Coeff.Water/100)</f>
        <v>84.001734707013</v>
      </c>
      <c r="N148" s="147">
        <f>Baseline.Totex.Water*(AllExp.Coeff.Water/100)</f>
        <v>83.6704229772443</v>
      </c>
      <c r="O148" s="147">
        <f>Baseline.Totex.Water*(AllExp.Coeff.Water/100)</f>
        <v>83.062473548044693</v>
      </c>
      <c r="P148" s="147">
        <f>Baseline.Totex.Water*(AllExp.Coeff.Water/100)</f>
        <v>84.332472085462598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87.83</v>
      </c>
      <c r="M152" s="147">
        <f t="shared" ref="M152:P152" si="7">M148+M144</f>
        <v>85.025000000000006</v>
      </c>
      <c r="N152" s="147">
        <f t="shared" si="7"/>
        <v>84.692999999999998</v>
      </c>
      <c r="O152" s="147">
        <f t="shared" si="7"/>
        <v>84.084999999999994</v>
      </c>
      <c r="P152" s="147">
        <f t="shared" si="7"/>
        <v>85.355000000000004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-22.835324739546316</v>
      </c>
      <c r="M162" s="209">
        <f>(Actual.Totex.Water-SUM(Inputs!M60:M64))/Indexation.Average-M148</f>
        <v>-8.6828613776630448</v>
      </c>
      <c r="N162" s="209">
        <f>(Actual.Totex.Water-SUM(Inputs!N60:N64))/Indexation.Average-N148</f>
        <v>7.4075076056772673</v>
      </c>
      <c r="O162" s="209">
        <f>(Actual.Totex.Water-SUM(Inputs!O60:O64))/Indexation.Average-O148</f>
        <v>9.813700849696275</v>
      </c>
      <c r="P162" s="209">
        <f>(Actual.Totex.Water-SUM(Inputs!P60:P64))/Indexation.Average-P148</f>
        <v>11.720882114721263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-22.835324739546316</v>
      </c>
      <c r="M166" s="147">
        <f t="shared" ref="L166:P167" si="10">M162+M156</f>
        <v>-8.6828613776630448</v>
      </c>
      <c r="N166" s="147">
        <f t="shared" si="10"/>
        <v>7.4075076056772673</v>
      </c>
      <c r="O166" s="147">
        <f t="shared" si="10"/>
        <v>9.813700849696275</v>
      </c>
      <c r="P166" s="147">
        <f t="shared" si="10"/>
        <v>11.720882114721263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-26.376646939629421</v>
      </c>
      <c r="M170" s="147">
        <f>M166*(1+WACC)^Calcs!M7</f>
        <v>-9.6743581941578327</v>
      </c>
      <c r="N170" s="147">
        <f>N166*(1+WACC)^Calcs!N7</f>
        <v>7.9611957618529887</v>
      </c>
      <c r="O170" s="147">
        <f>O166*(1+WACC)^Calcs!O7</f>
        <v>10.173863670880127</v>
      </c>
      <c r="P170" s="147">
        <f>P166*(1+WACC)^Calcs!P7</f>
        <v>11.720882114721263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-6.1950635863328785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0.55381915102974866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-2.0441067959883537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-2.7641187303746935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-2.0441067959883537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-2.0441067959883537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-2.7641187303746935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-2.7641187303746935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286.39999999999998</v>
      </c>
      <c r="Q11" s="122">
        <f>InpActive!O34</f>
        <v>294.64999281021773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287.39999999999998</v>
      </c>
      <c r="Q12" s="122">
        <f>InpActive!O35</f>
        <v>295.70344290964647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288.2</v>
      </c>
      <c r="Q13" s="122">
        <f>InpActive!O36</f>
        <v>296.54620298918951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288.39999999999998</v>
      </c>
      <c r="Q14" s="122">
        <f>InpActive!O37</f>
        <v>296.75689300907527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</v>
      </c>
      <c r="Q15" s="122">
        <f>InpActive!O38</f>
        <v>299.3905182576471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290.89999999999998</v>
      </c>
      <c r="Q16" s="122">
        <f>InpActive!O39</f>
        <v>299.28517324770422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291.3</v>
      </c>
      <c r="Q17" s="122">
        <f>InpActive!O40</f>
        <v>299.70655328747574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291.39999999999998</v>
      </c>
      <c r="Q18" s="122">
        <f>InpActive!O41</f>
        <v>299.81189829741857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292.39999999999998</v>
      </c>
      <c r="Q19" s="122">
        <f>InpActive!O42</f>
        <v>300.86534839684737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289.7</v>
      </c>
      <c r="Q20" s="122">
        <f>InpActive!O43</f>
        <v>298.1263781383326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291.8</v>
      </c>
      <c r="Q21" s="122">
        <f>InpActive!O44</f>
        <v>300.23327833719009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291.89999999999998</v>
      </c>
      <c r="Q22" s="122">
        <f>InpActive!O45</f>
        <v>300.33862334713297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286.39999999999998</v>
      </c>
      <c r="Q29" s="127">
        <f t="shared" si="2"/>
        <v>294.64999281021773</v>
      </c>
      <c r="R29" s="127">
        <f t="shared" si="2"/>
        <v>294.64999281021773</v>
      </c>
      <c r="S29" s="127">
        <f t="shared" si="2"/>
        <v>294.64999281021773</v>
      </c>
      <c r="T29" s="127">
        <f t="shared" si="2"/>
        <v>294.64999281021773</v>
      </c>
      <c r="U29" s="127">
        <f t="shared" si="2"/>
        <v>294.64999281021773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287.39999999999998</v>
      </c>
      <c r="Q30" s="127">
        <f t="shared" si="3"/>
        <v>295.70344290964647</v>
      </c>
      <c r="R30" s="127">
        <f t="shared" si="3"/>
        <v>295.70344290964647</v>
      </c>
      <c r="S30" s="127">
        <f t="shared" si="3"/>
        <v>295.70344290964647</v>
      </c>
      <c r="T30" s="127">
        <f t="shared" si="3"/>
        <v>295.70344290964647</v>
      </c>
      <c r="U30" s="127">
        <f t="shared" si="3"/>
        <v>295.70344290964647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288.2</v>
      </c>
      <c r="Q31" s="127">
        <f t="shared" si="3"/>
        <v>296.54620298918951</v>
      </c>
      <c r="R31" s="127">
        <f t="shared" si="3"/>
        <v>296.54620298918951</v>
      </c>
      <c r="S31" s="127">
        <f t="shared" si="3"/>
        <v>296.54620298918951</v>
      </c>
      <c r="T31" s="127">
        <f t="shared" si="3"/>
        <v>296.54620298918951</v>
      </c>
      <c r="U31" s="127">
        <f t="shared" si="3"/>
        <v>296.54620298918951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288.39999999999998</v>
      </c>
      <c r="Q32" s="127">
        <f t="shared" si="3"/>
        <v>296.75689300907527</v>
      </c>
      <c r="R32" s="127">
        <f t="shared" si="3"/>
        <v>296.75689300907527</v>
      </c>
      <c r="S32" s="127">
        <f t="shared" si="3"/>
        <v>296.75689300907527</v>
      </c>
      <c r="T32" s="127">
        <f t="shared" si="3"/>
        <v>296.75689300907527</v>
      </c>
      <c r="U32" s="127">
        <f t="shared" si="3"/>
        <v>296.75689300907527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</v>
      </c>
      <c r="Q33" s="127">
        <f t="shared" si="3"/>
        <v>299.3905182576471</v>
      </c>
      <c r="R33" s="127">
        <f t="shared" si="3"/>
        <v>299.3905182576471</v>
      </c>
      <c r="S33" s="127">
        <f t="shared" si="3"/>
        <v>299.3905182576471</v>
      </c>
      <c r="T33" s="127">
        <f t="shared" si="3"/>
        <v>299.3905182576471</v>
      </c>
      <c r="U33" s="127">
        <f t="shared" si="3"/>
        <v>299.3905182576471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290.89999999999998</v>
      </c>
      <c r="Q34" s="127">
        <f t="shared" si="3"/>
        <v>299.28517324770422</v>
      </c>
      <c r="R34" s="127">
        <f t="shared" si="3"/>
        <v>299.28517324770422</v>
      </c>
      <c r="S34" s="127">
        <f t="shared" si="3"/>
        <v>299.28517324770422</v>
      </c>
      <c r="T34" s="127">
        <f t="shared" si="3"/>
        <v>299.28517324770422</v>
      </c>
      <c r="U34" s="127">
        <f t="shared" si="3"/>
        <v>299.28517324770422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291.3</v>
      </c>
      <c r="Q35" s="127">
        <f t="shared" si="3"/>
        <v>299.70655328747574</v>
      </c>
      <c r="R35" s="127">
        <f t="shared" si="3"/>
        <v>299.70655328747574</v>
      </c>
      <c r="S35" s="127">
        <f t="shared" si="3"/>
        <v>299.70655328747574</v>
      </c>
      <c r="T35" s="127">
        <f t="shared" si="3"/>
        <v>299.70655328747574</v>
      </c>
      <c r="U35" s="127">
        <f t="shared" si="3"/>
        <v>299.70655328747574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291.39999999999998</v>
      </c>
      <c r="Q36" s="127">
        <f t="shared" si="3"/>
        <v>299.81189829741857</v>
      </c>
      <c r="R36" s="127">
        <f t="shared" si="3"/>
        <v>299.81189829741857</v>
      </c>
      <c r="S36" s="127">
        <f t="shared" si="3"/>
        <v>299.81189829741857</v>
      </c>
      <c r="T36" s="127">
        <f t="shared" si="3"/>
        <v>299.81189829741857</v>
      </c>
      <c r="U36" s="127">
        <f t="shared" si="3"/>
        <v>299.81189829741857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292.39999999999998</v>
      </c>
      <c r="Q37" s="127">
        <f t="shared" si="3"/>
        <v>300.86534839684737</v>
      </c>
      <c r="R37" s="127">
        <f t="shared" si="3"/>
        <v>300.86534839684737</v>
      </c>
      <c r="S37" s="127">
        <f t="shared" si="3"/>
        <v>300.86534839684737</v>
      </c>
      <c r="T37" s="127">
        <f t="shared" si="3"/>
        <v>300.86534839684737</v>
      </c>
      <c r="U37" s="127">
        <f t="shared" si="3"/>
        <v>300.86534839684737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289.7</v>
      </c>
      <c r="Q38" s="127">
        <f t="shared" si="3"/>
        <v>298.1263781383326</v>
      </c>
      <c r="R38" s="127">
        <f t="shared" si="3"/>
        <v>298.1263781383326</v>
      </c>
      <c r="S38" s="127">
        <f t="shared" si="3"/>
        <v>298.1263781383326</v>
      </c>
      <c r="T38" s="127">
        <f t="shared" si="3"/>
        <v>298.1263781383326</v>
      </c>
      <c r="U38" s="127">
        <f t="shared" si="3"/>
        <v>298.1263781383326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291.8</v>
      </c>
      <c r="Q39" s="127">
        <f t="shared" si="3"/>
        <v>300.23327833719009</v>
      </c>
      <c r="R39" s="127">
        <f t="shared" si="3"/>
        <v>300.23327833719009</v>
      </c>
      <c r="S39" s="127">
        <f t="shared" si="3"/>
        <v>300.23327833719009</v>
      </c>
      <c r="T39" s="127">
        <f t="shared" si="3"/>
        <v>300.23327833719009</v>
      </c>
      <c r="U39" s="127">
        <f t="shared" si="3"/>
        <v>300.23327833719009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291.89999999999998</v>
      </c>
      <c r="Q40" s="127">
        <f t="shared" si="3"/>
        <v>300.33862334713297</v>
      </c>
      <c r="R40" s="127">
        <f t="shared" si="3"/>
        <v>300.33862334713297</v>
      </c>
      <c r="S40" s="127">
        <f t="shared" si="3"/>
        <v>300.33862334713297</v>
      </c>
      <c r="T40" s="127">
        <f t="shared" si="3"/>
        <v>300.33862334713297</v>
      </c>
      <c r="U40" s="127">
        <f t="shared" si="3"/>
        <v>300.33862334713297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290.06666666666666</v>
      </c>
      <c r="Q41" s="123">
        <f t="shared" si="4"/>
        <v>298.45119191898976</v>
      </c>
      <c r="R41" s="123">
        <f t="shared" si="4"/>
        <v>298.45119191898976</v>
      </c>
      <c r="S41" s="123">
        <f t="shared" si="4"/>
        <v>298.45119191898976</v>
      </c>
      <c r="T41" s="123">
        <f t="shared" si="4"/>
        <v>298.45119191898976</v>
      </c>
      <c r="U41" s="123">
        <f t="shared" si="4"/>
        <v>298.45119191898976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1.221802935010482</v>
      </c>
      <c r="R45" s="179">
        <f t="shared" si="5"/>
        <v>1.2570729488361365</v>
      </c>
      <c r="S45" s="179">
        <f t="shared" si="5"/>
        <v>1.2570729488361365</v>
      </c>
      <c r="T45" s="179">
        <f t="shared" si="5"/>
        <v>1.2570729488361365</v>
      </c>
      <c r="U45" s="179">
        <f t="shared" si="5"/>
        <v>1.2570729488361365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1.1855182044208303</v>
      </c>
      <c r="Q49" s="179">
        <f t="shared" si="6"/>
        <v>1.2197862140349025</v>
      </c>
      <c r="R49" s="179">
        <f t="shared" si="6"/>
        <v>1.2197862140349025</v>
      </c>
      <c r="S49" s="179">
        <f t="shared" si="6"/>
        <v>1.2197862140349025</v>
      </c>
      <c r="T49" s="179">
        <f t="shared" si="6"/>
        <v>1.2197862140349025</v>
      </c>
      <c r="U49" s="179">
        <f t="shared" si="6"/>
        <v>1.2197862140349025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2.3855046033473437E-2</v>
      </c>
      <c r="Q51" s="133">
        <f t="shared" si="7"/>
        <v>2.8905511097413683E-2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2019-12-05T11:28:42Z</dcterms:created>
  <dcterms:modified xsi:type="dcterms:W3CDTF">2019-12-10T11:24:57Z</dcterms:modified>
  <cp:category/>
  <cp:contentStatus/>
</cp:coreProperties>
</file>