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<sst xmlns="http://schemas.openxmlformats.org/spreadsheetml/2006/main" count="1342" uniqueCount="477">
  <si>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</si>
  <si>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</si>
  <si>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</si>
  <si>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</si>
  <si>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</si>
  <si>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</si>
  <si>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</si>
  <si>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</si>
  <si>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</si>
  <si>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</si>
  <si>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</si>
  <si>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</si>
  <si>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</si>
  <si>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</si>
  <si>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</si>
  <si>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</si>
  <si>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</si>
  <si>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</si>
  <si>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</si>
  <si>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</si>
  <si>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</si>
  <si>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</si>
  <si>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</si>
  <si>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</si>
  <si>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</si>
  <si>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</si>
  <si>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</si>
  <si>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</si>
  <si>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</si>
  <si>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</si>
  <si>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</si>
  <si>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</si>
  <si>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</si>
  <si>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</si>
  <si>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</si>
  <si>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</si>
  <si>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</si>
  <si>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</si>
  <si>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</si>
  <si>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</si>
  <si>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</si>
  <si>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</si>
  <si>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</si>
  <si>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</si>
  <si>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</si>
  <si>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</si>
  <si>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</si>
  <si>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</si>
  <si>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</si>
  <si>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</si>
  <si>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</si>
  <si>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</si>
  <si>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</si>
  <si>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</si>
  <si>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</si>
  <si>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</si>
  <si>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</si>
  <si>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</si>
  <si>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</si>
  <si>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</si>
  <si>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</si>
  <si>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</si>
  <si>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</si>
  <si>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</si>
  <si>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</si>
  <si>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</si>
  <si>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</si>
  <si>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</si>
  <si>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</si>
  <si>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</si>
  <si>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</si>
  <si>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</si>
  <si>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</si>
  <si>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</si>
  <si>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</si>
  <si>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</si>
  <si>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</si>
  <si>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</si>
  <si>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</si>
  <si>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</si>
  <si>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</si>
  <si>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</si>
  <si>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</si>
  <si>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</si>
  <si>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</si>
  <si>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</si>
  <si>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</si>
  <si>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</si>
  <si>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</si>
  <si>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</si>
  <si>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</si>
  <si>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</si>
  <si>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</si>
  <si>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</si>
  <si>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</si>
  <si>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</si>
  <si>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</si>
  <si>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</si>
  <si>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</si>
  <si>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</si>
  <si>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</si>
  <si>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</si>
  <si>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</si>
  <si>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</si>
  <si>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</si>
  <si>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</si>
  <si>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</si>
  <si>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</si>
  <si>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</si>
  <si>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</si>
  <si>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</si>
  <si>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</si>
  <si>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</si>
  <si>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</si>
  <si>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</si>
  <si>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</si>
  <si>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</si>
  <si>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</si>
  <si>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</si>
  <si>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</si>
  <si>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</si>
  <si>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</si>
  <si>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</si>
  <si>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</si>
  <si>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</si>
  <si>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</si>
  <si>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</si>
  <si>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</si>
  <si>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</si>
  <si>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</si>
  <si>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</si>
  <si>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</si>
  <si>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</si>
  <si>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</si>
  <si>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</si>
  <si>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</si>
  <si>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</si>
  <si>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</si>
  <si>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</si>
  <si>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</si>
  <si>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</si>
  <si>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</si>
  <si>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</si>
  <si>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</si>
  <si>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</si>
  <si>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</si>
  <si>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</si>
  <si>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</si>
  <si>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</si>
  <si>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</si>
  <si>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</si>
  <si>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</si>
  <si>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</si>
  <si>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</si>
  <si>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</si>
  <si>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</si>
  <si>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</si>
  <si>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</si>
  <si>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</si>
  <si>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</si>
  <si>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</si>
  <si>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</si>
  <si>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</si>
  <si>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</si>
  <si>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</si>
  <si>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</si>
  <si>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</si>
  <si>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</si>
  <si>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</si>
  <si>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</si>
  <si>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</si>
  <si>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</si>
  <si>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</si>
  <si>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</si>
  <si>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</si>
  <si>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</si>
  <si>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</si>
  <si>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</si>
  <si>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</si>
  <si>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</si>
  <si>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</si>
  <si>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</si>
  <si>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</si>
  <si>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</si>
  <si>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</si>
  <si>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</si>
  <si>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</si>
  <si>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</si>
  <si>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</si>
  <si>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</si>
  <si>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</si>
  <si>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</si>
  <si>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</si>
  <si>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</si>
  <si>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</si>
  <si>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</si>
  <si>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</si>
  <si>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</si>
  <si>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</si>
  <si>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</si>
  <si>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</si>
  <si>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</si>
  <si>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</si>
  <si>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</si>
  <si>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</si>
  <si>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</si>
  <si>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</si>
  <si>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</si>
  <si>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</si>
  <si>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</si>
  <si>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</si>
  <si>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</si>
  <si>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</si>
  <si>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</si>
  <si>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</si>
  <si>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</si>
  <si>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</si>
  <si>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</si>
  <si>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</si>
  <si>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</si>
  <si>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</si>
  <si>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</si>
  <si>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</si>
  <si>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</si>
  <si>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</si>
  <si>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</si>
  <si>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</si>
  <si>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</si>
  <si>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</si>
  <si>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</si>
  <si>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</si>
  <si>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</si>
  <si>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</si>
  <si>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</si>
  <si>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</si>
  <si>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</si>
  <si>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</si>
  <si>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</si>
  <si>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</si>
  <si>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</si>
  <si>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</si>
  <si>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</si>
  <si>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</si>
  <si>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</si>
  <si>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</si>
  <si>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</si>
  <si>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</si>
  <si>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</si>
  <si>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</si>
  <si>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</si>
  <si>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</si>
  <si>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</si>
  <si>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</si>
  <si>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</si>
  <si>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</si>
  <si>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</si>
  <si>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</si>
  <si>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</si>
  <si>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</si>
  <si>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</si>
  <si>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</si>
  <si>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</si>
  <si>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</si>
  <si>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</si>
  <si>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</si>
  <si>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</si>
  <si>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</si>
  <si>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</si>
  <si>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</si>
  <si>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</si>
  <si>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</si>
  <si>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</si>
  <si>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</si>
  <si>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</si>
  <si>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</si>
  <si>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</si>
  <si>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</si>
  <si>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</si>
  <si>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</si>
  <si>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</si>
  <si>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</si>
  <si>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</si>
  <si>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</si>
  <si>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</si>
  <si>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</si>
  <si>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</si>
  <si>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</si>
  <si>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</si>
  <si>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</si>
  <si>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</si>
  <si>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</si>
  <si>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</si>
  <si>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</si>
  <si>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</si>
  <si>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</si>
  <si>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</si>
  <si>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</si>
  <si>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</si>
  <si>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</si>
  <si>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</si>
  <si>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</si>
  <si>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</si>
  <si>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</si>
  <si>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</si>
  <si>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</si>
  <si>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</si>
  <si>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</si>
  <si>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</si>
  <si>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</si>
  <si>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</si>
  <si>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</si>
  <si>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</si>
  <si>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</si>
  <si>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</si>
  <si>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</si>
  <si>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</si>
  <si>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</si>
  <si>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</si>
  <si>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</si>
  <si>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</si>
  <si>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</si>
  <si>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</si>
  <si>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</si>
  <si>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</si>
  <si>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</si>
  <si>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</si>
  <si>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</si>
  <si>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</si>
  <si>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</si>
  <si>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</si>
  <si>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</si>
  <si>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</si>
  <si>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</si>
  <si>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</si>
  <si>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</si>
  <si>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</si>
  <si>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</si>
  <si>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</si>
  <si>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</si>
  <si>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</si>
  <si>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</si>
  <si>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</si>
  <si>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</si>
  <si>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</si>
  <si>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</si>
  <si>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</si>
  <si>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</si>
  <si>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</si>
  <si>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</si>
  <si>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</si>
  <si>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</si>
  <si>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</si>
  <si>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</si>
  <si>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</si>
  <si>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</si>
  <si>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</si>
  <si>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</si>
  <si>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</si>
  <si>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</si>
  <si>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</si>
  <si>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</si>
  <si>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</si>
  <si>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</si>
  <si>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</si>
  <si>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</si>
  <si>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</si>
  <si>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</si>
  <si>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</si>
  <si>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</si>
  <si>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</si>
  <si>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</si>
  <si>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</si>
  <si>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</si>
  <si>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</si>
  <si>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</si>
  <si>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</si>
  <si>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</si>
  <si>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</si>
  <si>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</si>
  <si>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</si>
  <si>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</si>
  <si>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</si>
  <si>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</si>
  <si>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</si>
  <si>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</si>
  <si>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</si>
  <si>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</si>
  <si>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</si>
  <si>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</si>
  <si>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</si>
  <si>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</si>
  <si>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</si>
  <si>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</si>
  <si>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</si>
  <si>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</si>
  <si>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</si>
  <si>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</si>
  <si>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</si>
  <si>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</si>
  <si>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</si>
  <si>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</si>
  <si>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</si>
  <si>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</si>
  <si>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</si>
  <si>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</si>
  <si>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</si>
  <si>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</si>
  <si>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</si>
  <si>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</si>
  <si>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</si>
  <si>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</si>
  <si>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</si>
  <si>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</si>
  <si>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</si>
  <si>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</si>
  <si>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</si>
  <si>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</si>
  <si>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</si>
  <si>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</si>
  <si>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</si>
  <si>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</si>
  <si>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</si>
  <si>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</si>
  <si>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</si>
  <si>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</si>
  <si>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</si>
  <si>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</si>
  <si>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</si>
  <si>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</si>
  <si>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</si>
  <si>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</si>
  <si>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</si>
  <si>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</si>
  <si>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</si>
  <si>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</si>
  <si>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</si>
  <si>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</si>
  <si>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</si>
  <si>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</si>
  <si>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</si>
  <si>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</si>
  <si>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</si>
  <si>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</si>
  <si>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</si>
  <si>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</si>
  <si>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</si>
  <si>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</si>
  <si>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</si>
  <si>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</si>
  <si>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</si>
  <si>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</si>
  <si>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</si>
  <si>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</si>
  <si>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</si>
  <si>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</si>
  <si>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</si>
  <si>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</si>
  <si>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</si>
  <si>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</si>
  <si>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</si>
  <si>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</si>
  <si>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</si>
  <si>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</si>
  <si>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</si>
  <si>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</si>
  <si>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</si>
  <si>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</si>
  <si>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</si>
  <si>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</si>
  <si>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</si>
  <si>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PRT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</si>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</sst>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F39" sqref="F39"/>
      <selection pane="bottomLeft"/>
    </sheetView>
  </sheetViews>
  <sheetFormatPr defaultRowHeight="15"/>
  <cols>
    <col min="1" max="1" width="3.7109375" customWidth="1"/>
    <col min="2" max="2" width="5.7109375" customWidth="1"/>
    <col min="3" max="3" width="12" customWidth="1"/>
    <col min="4" max="4" width="2.7109375" customWidth="1"/>
    <col min="5" max="5" width="15.28515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0</v>
      </c>
      <c r="K5" s="217">
        <v>0</v>
      </c>
      <c r="L5" s="217">
        <v>0</v>
      </c>
      <c r="M5" s="217">
        <v>0</v>
      </c>
      <c r="N5" s="217">
        <v>0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>
        <v>0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96.5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0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96.5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0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27.185855998165199</v>
      </c>
      <c r="K12" s="217">
        <v>29.4274960109429</v>
      </c>
      <c r="L12" s="217">
        <v>29.432520541437601</v>
      </c>
      <c r="M12" s="217">
        <v>27.9804312284719</v>
      </c>
      <c r="N12" s="217">
        <v>26.6770680181491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>
        <v>0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26.789701842134999</v>
      </c>
      <c r="K14" s="217">
        <v>29.087902632119199</v>
      </c>
      <c r="L14" s="217">
        <v>29.092971447271299</v>
      </c>
      <c r="M14" s="217">
        <v>27.628083868300401</v>
      </c>
      <c r="N14" s="217">
        <v>26.313233217833101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>
        <v>0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27.542000000000002</v>
      </c>
      <c r="K16" s="217">
        <v>31.6509999999999</v>
      </c>
      <c r="L16" s="217">
        <v>27.995999999999999</v>
      </c>
      <c r="M16" s="217">
        <v>37.442</v>
      </c>
      <c r="N16" s="217">
        <v>37.277000000000001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>
        <v>0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0.84399999999999997</v>
      </c>
      <c r="K18" s="217">
        <v>0.56399999999999995</v>
      </c>
      <c r="L18" s="217">
        <v>0.73199999999999998</v>
      </c>
      <c r="M18" s="217">
        <v>0.82</v>
      </c>
      <c r="N18" s="217">
        <v>1.639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1.0489999999999999</v>
      </c>
      <c r="M19" s="217">
        <v>-0.06</v>
      </c>
      <c r="N19" s="217">
        <v>0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</v>
      </c>
      <c r="K20" s="217">
        <v>0</v>
      </c>
      <c r="L20" s="217">
        <v>0</v>
      </c>
      <c r="M20" s="217">
        <v>0</v>
      </c>
      <c r="N20" s="217">
        <v>0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2.1999999999999999E-2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>
        <v>0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>
        <v>0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0.82913999999999999</v>
      </c>
      <c r="K28" s="218">
        <v>0.72192000000000001</v>
      </c>
      <c r="L28" s="218">
        <v>0.71338000000000001</v>
      </c>
      <c r="M28" s="218">
        <v>0.74433000000000005</v>
      </c>
      <c r="N28" s="218">
        <v>0.77856999999999998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>
        <v>0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0.125</v>
      </c>
      <c r="K30" s="217">
        <v>0.34399999999999997</v>
      </c>
      <c r="L30" s="217">
        <v>0.67500000000000004</v>
      </c>
      <c r="M30" s="217">
        <v>0.61199999999999999</v>
      </c>
      <c r="N30" s="217">
        <v>0.38500000000000001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288.09100000000001</v>
      </c>
      <c r="O34" s="220">
        <v>295.69192620000001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289.12099999999998</v>
      </c>
      <c r="O35" s="220">
        <v>296.8939259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289.94499999999999</v>
      </c>
      <c r="O36" s="220">
        <v>297.5495621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290.15100000000001</v>
      </c>
      <c r="O37" s="220">
        <v>298.20519830000001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292.726</v>
      </c>
      <c r="O38" s="220">
        <v>300.17210690000002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292.62299999999999</v>
      </c>
      <c r="O39" s="220">
        <v>300.60919769999998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293.03500000000003</v>
      </c>
      <c r="O40" s="220">
        <v>300.82774310000002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293.13799999999998</v>
      </c>
      <c r="O41" s="220">
        <v>301.3741066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294.16800000000001</v>
      </c>
      <c r="O42" s="220">
        <v>303.8873787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291.49</v>
      </c>
      <c r="O43" s="220">
        <v>301.59265199999999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293.55</v>
      </c>
      <c r="O44" s="220">
        <v>303.8873787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293.65300000000002</v>
      </c>
      <c r="O45" s="220">
        <v>304.10592409999998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F39" sqref="F39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PRT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PRT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PRT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PRT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PRT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PRT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tr">
        <f>F_Inputs!A10</f>
        <v>PRT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tr">
        <f>F_Inputs!A11</f>
        <v>PRT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PRT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PRT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PRT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PRT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PRT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PRT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PRT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PRT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PRT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PRT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PRT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PRT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PRT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PRT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PRT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PRT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PRT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PRT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PRT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PRT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PRT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PRT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PRT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PRT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PRT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PRT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PRT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PRT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PRT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PRT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PRT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PRT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PRT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PRT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F39" sqref="F39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PRT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PRT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0</v>
      </c>
      <c r="K5" s="264">
        <f>IF(InpOverride!K5="",F_Inputs!K5,InpOverride!K5)</f>
        <v>0</v>
      </c>
      <c r="L5" s="264">
        <f>IF(InpOverride!L5="",F_Inputs!L5,InpOverride!L5)</f>
        <v>0</v>
      </c>
      <c r="M5" s="264">
        <f>IF(InpOverride!M5="",F_Inputs!M5,InpOverride!M5)</f>
        <v>0</v>
      </c>
      <c r="N5" s="264">
        <f>IF(InpOverride!N5="",F_Inputs!N5,InpOverride!N5)</f>
        <v>0</v>
      </c>
      <c r="O5" s="217"/>
      <c r="P5" s="217"/>
    </row>
    <row r="6" spans="1:16">
      <c r="A6" t="str">
        <f>F_Inputs!A6</f>
        <v>PRT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PRT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96.5</v>
      </c>
    </row>
    <row r="8" spans="1:16">
      <c r="A8" t="str">
        <f>F_Inputs!A8</f>
        <v>PRT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PRT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96.5</v>
      </c>
    </row>
    <row r="10" spans="1:16">
      <c r="A10" t="str">
        <f>F_Inputs!A10</f>
        <v>PRT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PRT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PRT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27.185855998165199</v>
      </c>
      <c r="K12" s="264">
        <f>IF(InpOverride!K12="",F_Inputs!K12,InpOverride!K12)</f>
        <v>29.4274960109429</v>
      </c>
      <c r="L12" s="264">
        <f>IF(InpOverride!L12="",F_Inputs!L12,InpOverride!L12)</f>
        <v>29.432520541437601</v>
      </c>
      <c r="M12" s="264">
        <f>IF(InpOverride!M12="",F_Inputs!M12,InpOverride!M12)</f>
        <v>27.9804312284719</v>
      </c>
      <c r="N12" s="264">
        <f>IF(InpOverride!N12="",F_Inputs!N12,InpOverride!N12)</f>
        <v>26.6770680181491</v>
      </c>
      <c r="O12" s="217"/>
      <c r="P12" s="217"/>
    </row>
    <row r="13" spans="1:16">
      <c r="A13" t="str">
        <f>F_Inputs!A13</f>
        <v>PRT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PRT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26.789701842134999</v>
      </c>
      <c r="K14" s="264">
        <f>IF(InpOverride!K14="",F_Inputs!K14,InpOverride!K14)</f>
        <v>29.087902632119199</v>
      </c>
      <c r="L14" s="264">
        <f>IF(InpOverride!L14="",F_Inputs!L14,InpOverride!L14)</f>
        <v>29.092971447271299</v>
      </c>
      <c r="M14" s="264">
        <f>IF(InpOverride!M14="",F_Inputs!M14,InpOverride!M14)</f>
        <v>27.628083868300401</v>
      </c>
      <c r="N14" s="264">
        <f>IF(InpOverride!N14="",F_Inputs!N14,InpOverride!N14)</f>
        <v>26.313233217833101</v>
      </c>
      <c r="O14" s="217"/>
      <c r="P14" s="217"/>
    </row>
    <row r="15" spans="1:16">
      <c r="A15" t="str">
        <f>F_Inputs!A15</f>
        <v>PRT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PRT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27.542000000000002</v>
      </c>
      <c r="K16" s="264">
        <f>IF(InpOverride!K16="",F_Inputs!K16,InpOverride!K16)</f>
        <v>31.6509999999999</v>
      </c>
      <c r="L16" s="264">
        <f>IF(InpOverride!L16="",F_Inputs!L16,InpOverride!L16)</f>
        <v>27.995999999999999</v>
      </c>
      <c r="M16" s="264">
        <f>IF(InpOverride!M16="",F_Inputs!M16,InpOverride!M16)</f>
        <v>37.442</v>
      </c>
      <c r="N16" s="264">
        <f>IF(InpOverride!N16="",F_Inputs!N16,InpOverride!N16)</f>
        <v>37.277000000000001</v>
      </c>
      <c r="O16" s="217"/>
      <c r="P16" s="217"/>
    </row>
    <row r="17" spans="1:16">
      <c r="A17" t="str">
        <f>F_Inputs!A17</f>
        <v>PRT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PRT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0.84399999999999997</v>
      </c>
      <c r="K18" s="264">
        <f>IF(InpOverride!K18="",F_Inputs!K18,InpOverride!K18)</f>
        <v>0.56399999999999995</v>
      </c>
      <c r="L18" s="264">
        <f>IF(InpOverride!L18="",F_Inputs!L18,InpOverride!L18)</f>
        <v>0.73199999999999998</v>
      </c>
      <c r="M18" s="264">
        <f>IF(InpOverride!M18="",F_Inputs!M18,InpOverride!M18)</f>
        <v>0.82</v>
      </c>
      <c r="N18" s="264">
        <f>IF(InpOverride!N18="",F_Inputs!N18,InpOverride!N18)</f>
        <v>1.639</v>
      </c>
      <c r="O18" s="217"/>
      <c r="P18" s="217"/>
    </row>
    <row r="19" spans="1:16">
      <c r="A19" t="str">
        <f>F_Inputs!A19</f>
        <v>PRT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1.0489999999999999</v>
      </c>
      <c r="M19" s="264">
        <f>IF(InpOverride!M19="",F_Inputs!M19,InpOverride!M19)</f>
        <v>-0.06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PRT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</v>
      </c>
      <c r="K20" s="264">
        <f>IF(InpOverride!K20="",F_Inputs!K20,InpOverride!K20)</f>
        <v>0</v>
      </c>
      <c r="L20" s="264">
        <f>IF(InpOverride!L20="",F_Inputs!L20,InpOverride!L20)</f>
        <v>0</v>
      </c>
      <c r="M20" s="264">
        <f>IF(InpOverride!M20="",F_Inputs!M20,InpOverride!M20)</f>
        <v>0</v>
      </c>
      <c r="N20" s="264">
        <f>IF(InpOverride!N20="",F_Inputs!N20,InpOverride!N20)</f>
        <v>0</v>
      </c>
      <c r="O20" s="217"/>
      <c r="P20" s="217"/>
    </row>
    <row r="21" spans="1:16">
      <c r="A21" t="str">
        <f>F_Inputs!A21</f>
        <v>PRT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2.1999999999999999E-2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PRT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PRT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PRT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PRT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PRT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PRT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PRT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0.82913999999999999</v>
      </c>
      <c r="K28" s="264">
        <f>IF(InpOverride!K28="",F_Inputs!K28,InpOverride!K28)</f>
        <v>0.72192000000000001</v>
      </c>
      <c r="L28" s="264">
        <f>IF(InpOverride!L28="",F_Inputs!L28,InpOverride!L28)</f>
        <v>0.71338000000000001</v>
      </c>
      <c r="M28" s="264">
        <f>IF(InpOverride!M28="",F_Inputs!M28,InpOverride!M28)</f>
        <v>0.74433000000000005</v>
      </c>
      <c r="N28" s="264">
        <f>IF(InpOverride!N28="",F_Inputs!N28,InpOverride!N28)</f>
        <v>0.77856999999999998</v>
      </c>
      <c r="O28" s="218"/>
      <c r="P28" s="218"/>
    </row>
    <row r="29" spans="1:16">
      <c r="A29" t="str">
        <f>F_Inputs!A29</f>
        <v>PRT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PRT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0.125</v>
      </c>
      <c r="K30" s="264">
        <f>IF(InpOverride!K30="",F_Inputs!K30,InpOverride!K30)</f>
        <v>0.34399999999999997</v>
      </c>
      <c r="L30" s="264">
        <f>IF(InpOverride!L30="",F_Inputs!L30,InpOverride!L30)</f>
        <v>0.67500000000000004</v>
      </c>
      <c r="M30" s="264">
        <f>IF(InpOverride!M30="",F_Inputs!M30,InpOverride!M30)</f>
        <v>0.61199999999999999</v>
      </c>
      <c r="N30" s="264">
        <f>IF(InpOverride!N30="",F_Inputs!N30,InpOverride!N30)</f>
        <v>0.38500000000000001</v>
      </c>
      <c r="O30" s="217"/>
      <c r="P30" s="217"/>
    </row>
    <row r="31" spans="1:16">
      <c r="A31" t="str">
        <f>F_Inputs!A31</f>
        <v>PRT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PRT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PRT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PRT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288.09100000000001</v>
      </c>
      <c r="O34" s="264">
        <f>IF(InpOverride!O34="",F_Inputs!O34,InpOverride!O34)</f>
        <v>295.69192620000001</v>
      </c>
      <c r="P34" s="220"/>
    </row>
    <row r="35" spans="1:16">
      <c r="A35" t="str">
        <f>F_Inputs!A35</f>
        <v>PRT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289.12099999999998</v>
      </c>
      <c r="O35" s="264">
        <f>IF(InpOverride!O35="",F_Inputs!O35,InpOverride!O35)</f>
        <v>296.8939259</v>
      </c>
      <c r="P35" s="220"/>
    </row>
    <row r="36" spans="1:16">
      <c r="A36" t="str">
        <f>F_Inputs!A36</f>
        <v>PRT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289.94499999999999</v>
      </c>
      <c r="O36" s="264">
        <f>IF(InpOverride!O36="",F_Inputs!O36,InpOverride!O36)</f>
        <v>297.5495621</v>
      </c>
      <c r="P36" s="220"/>
    </row>
    <row r="37" spans="1:16">
      <c r="A37" t="str">
        <f>F_Inputs!A37</f>
        <v>PRT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290.15100000000001</v>
      </c>
      <c r="O37" s="264">
        <f>IF(InpOverride!O37="",F_Inputs!O37,InpOverride!O37)</f>
        <v>298.20519830000001</v>
      </c>
      <c r="P37" s="220"/>
    </row>
    <row r="38" spans="1:16">
      <c r="A38" t="str">
        <f>F_Inputs!A38</f>
        <v>PRT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292.726</v>
      </c>
      <c r="O38" s="264">
        <f>IF(InpOverride!O38="",F_Inputs!O38,InpOverride!O38)</f>
        <v>300.17210690000002</v>
      </c>
      <c r="P38" s="220"/>
    </row>
    <row r="39" spans="1:16">
      <c r="A39" t="str">
        <f>F_Inputs!A39</f>
        <v>PRT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292.62299999999999</v>
      </c>
      <c r="O39" s="264">
        <f>IF(InpOverride!O39="",F_Inputs!O39,InpOverride!O39)</f>
        <v>300.60919769999998</v>
      </c>
      <c r="P39" s="220"/>
    </row>
    <row r="40" spans="1:16">
      <c r="A40" t="str">
        <f>F_Inputs!A40</f>
        <v>PRT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293.03500000000003</v>
      </c>
      <c r="O40" s="264">
        <f>IF(InpOverride!O40="",F_Inputs!O40,InpOverride!O40)</f>
        <v>300.82774310000002</v>
      </c>
      <c r="P40" s="220"/>
    </row>
    <row r="41" spans="1:16">
      <c r="A41" t="str">
        <f>F_Inputs!A41</f>
        <v>PRT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293.13799999999998</v>
      </c>
      <c r="O41" s="264">
        <f>IF(InpOverride!O41="",F_Inputs!O41,InpOverride!O41)</f>
        <v>301.3741066</v>
      </c>
      <c r="P41" s="220"/>
    </row>
    <row r="42" spans="1:16">
      <c r="A42" t="str">
        <f>F_Inputs!A42</f>
        <v>PRT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294.16800000000001</v>
      </c>
      <c r="O42" s="264">
        <f>IF(InpOverride!O42="",F_Inputs!O42,InpOverride!O42)</f>
        <v>303.8873787</v>
      </c>
      <c r="P42" s="220"/>
    </row>
    <row r="43" spans="1:16">
      <c r="A43" t="str">
        <f>F_Inputs!A43</f>
        <v>PRT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291.49</v>
      </c>
      <c r="O43" s="264">
        <f>IF(InpOverride!O43="",F_Inputs!O43,InpOverride!O43)</f>
        <v>301.59265199999999</v>
      </c>
      <c r="P43" s="220"/>
    </row>
    <row r="44" spans="1:16">
      <c r="A44" t="str">
        <f>F_Inputs!A44</f>
        <v>PRT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293.55</v>
      </c>
      <c r="O44" s="264">
        <f>IF(InpOverride!O44="",F_Inputs!O44,InpOverride!O44)</f>
        <v>303.8873787</v>
      </c>
      <c r="P44" s="220"/>
    </row>
    <row r="45" spans="1:16">
      <c r="A45" t="str">
        <f>F_Inputs!A45</f>
        <v>PRT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293.65300000000002</v>
      </c>
      <c r="O45" s="264">
        <f>IF(InpOverride!O45="",F_Inputs!O45,InpOverride!O45)</f>
        <v>304.10592409999998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28515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-0.64169418476263207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-0.64169418476263207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-0.35333439412420548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-0.35333439412420548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11:47:20</v>
      </c>
      <c r="G10" s="259" t="str">
        <f ca="1">CONCATENATE("[…]", TEXT(NOW(),"dd/mm/yyy hh:mm:ss"))</f>
        <v>[…]10/12/2019 11:47:20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menu_PRT_FD</v>
      </c>
      <c r="G11" s="262" t="str">
        <f ca="1">MID(CELL("filename",F1),SEARCH("[",CELL("filename",F1))+1,SEARCH(".",CELL("filename",F1))-1-SEARCH("[",CELL("filename",F1)))</f>
        <v>Totex menu_PRT_FD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471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472</v>
      </c>
      <c r="C3" s="272" t="s">
        <v>473</v>
      </c>
      <c r="D3" s="272" t="s">
        <v>474</v>
      </c>
      <c r="E3" s="272" t="s">
        <v>475</v>
      </c>
      <c r="F3" s="272" t="s">
        <v>476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37.4257812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PRT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3.7599999999999995E-2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96.5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0</v>
      </c>
      <c r="M26" s="35">
        <f>InpActive!K5</f>
        <v>0</v>
      </c>
      <c r="N26" s="35">
        <f>InpActive!L5</f>
        <v>0</v>
      </c>
      <c r="O26" s="35">
        <f>InpActive!M5</f>
        <v>0</v>
      </c>
      <c r="P26" s="35">
        <f>InpActive!N5</f>
        <v>0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96.5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26.789701842134999</v>
      </c>
      <c r="M40" s="35">
        <f>InpActive!K14</f>
        <v>29.087902632119199</v>
      </c>
      <c r="N40" s="35">
        <f>InpActive!L14</f>
        <v>29.092971447271299</v>
      </c>
      <c r="O40" s="35">
        <f>InpActive!M14</f>
        <v>27.628083868300401</v>
      </c>
      <c r="P40" s="35">
        <f>InpActive!N14</f>
        <v>26.313233217833101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27.185855998165199</v>
      </c>
      <c r="M46" s="35">
        <f>InpActive!K12</f>
        <v>29.4274960109429</v>
      </c>
      <c r="N46" s="35">
        <f>InpActive!L12</f>
        <v>29.432520541437601</v>
      </c>
      <c r="O46" s="35">
        <f>InpActive!M12</f>
        <v>27.9804312284719</v>
      </c>
      <c r="P46" s="35">
        <f>InpActive!N12</f>
        <v>26.6770680181491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27.542000000000002</v>
      </c>
      <c r="M52" s="35">
        <f>InpActive!K16</f>
        <v>31.6509999999999</v>
      </c>
      <c r="N52" s="35">
        <f>InpActive!L16</f>
        <v>27.995999999999999</v>
      </c>
      <c r="O52" s="35">
        <f>InpActive!M16</f>
        <v>37.442</v>
      </c>
      <c r="P52" s="35">
        <f>InpActive!N16</f>
        <v>37.277000000000001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0.84399999999999997</v>
      </c>
      <c r="M60" s="35">
        <f>InpActive!K18</f>
        <v>0.56399999999999995</v>
      </c>
      <c r="N60" s="35">
        <f>InpActive!L18</f>
        <v>0.73199999999999998</v>
      </c>
      <c r="O60" s="35">
        <f>InpActive!M18</f>
        <v>0.82</v>
      </c>
      <c r="P60" s="35">
        <f>InpActive!N18</f>
        <v>1.639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1.0489999999999999</v>
      </c>
      <c r="O61" s="35">
        <f>InpActive!M19</f>
        <v>-0.06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</v>
      </c>
      <c r="M62" s="35">
        <f>InpActive!K20</f>
        <v>0</v>
      </c>
      <c r="N62" s="35">
        <f>InpActive!L20</f>
        <v>0</v>
      </c>
      <c r="O62" s="35">
        <f>InpActive!M20</f>
        <v>0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2.1999999999999999E-2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0.125</v>
      </c>
      <c r="M64" s="221">
        <f>InpActive!K30</f>
        <v>0.34399999999999997</v>
      </c>
      <c r="N64" s="221">
        <f>InpActive!L30</f>
        <v>0.67500000000000004</v>
      </c>
      <c r="O64" s="221">
        <f>InpActive!M30</f>
        <v>0.61199999999999999</v>
      </c>
      <c r="P64" s="221">
        <f>InpActive!N30</f>
        <v>0.38500000000000001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0.82913999999999999</v>
      </c>
      <c r="M125" s="173">
        <f>InpActive!K28</f>
        <v>0.72192000000000001</v>
      </c>
      <c r="N125" s="173">
        <f>InpActive!L28</f>
        <v>0.71338000000000001</v>
      </c>
      <c r="O125" s="173">
        <f>InpActive!M28</f>
        <v>0.74433000000000005</v>
      </c>
      <c r="P125" s="173">
        <f>InpActive!N28</f>
        <v>0.77856999999999998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0.5069999999999999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0.99124999999999996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25.975223628420913</v>
      </c>
      <c r="M14" s="50">
        <f>Actual.Totex.Water/Indexation.Average</f>
        <v>29.224347023491205</v>
      </c>
      <c r="N14" s="50">
        <f>Actual.Totex.Water/Indexation.Average</f>
        <v>24.917110430749638</v>
      </c>
      <c r="O14" s="50">
        <f>Actual.Totex.Water/Indexation.Average</f>
        <v>32.336222666705879</v>
      </c>
      <c r="P14" s="50">
        <f>Actual.Totex.Water/Indexation.Average</f>
        <v>31.256041638168519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0.93462517666709477</v>
      </c>
      <c r="M18" s="50">
        <f>SUM(INDEX(Actual.Exclusions.Water,,M6))/Indexation.Average</f>
        <v>0.83838447749929212</v>
      </c>
      <c r="N18" s="50">
        <f>SUM(INDEX(Actual.Exclusions.Water,,N6))/Indexation.Average</f>
        <v>2.1858988147564338</v>
      </c>
      <c r="O18" s="50">
        <f>SUM(INDEX(Actual.Exclusions.Water,,O6))/Indexation.Average</f>
        <v>1.1849072565226342</v>
      </c>
      <c r="P18" s="50">
        <f>SUM(INDEX(Actual.Exclusions.Water,,P6))/Indexation.Average</f>
        <v>1.6970847513387097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25.040598451753819</v>
      </c>
      <c r="M30" s="212">
        <f t="shared" ref="M30:P30" si="2">M14-M18+M22</f>
        <v>28.385962545991912</v>
      </c>
      <c r="N30" s="212">
        <f t="shared" si="2"/>
        <v>22.731211615993203</v>
      </c>
      <c r="O30" s="212">
        <f t="shared" si="2"/>
        <v>31.151315410183244</v>
      </c>
      <c r="P30" s="212">
        <f t="shared" si="2"/>
        <v>29.558956886829808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25.040598451753819</v>
      </c>
      <c r="M32" s="77">
        <f>SUM(M30:M31)</f>
        <v>28.385962545991912</v>
      </c>
      <c r="N32" s="77">
        <f t="shared" ref="N32:P32" si="4">SUM(N30:N31)</f>
        <v>22.731211615993203</v>
      </c>
      <c r="O32" s="77">
        <f t="shared" si="4"/>
        <v>31.151315410183244</v>
      </c>
      <c r="P32" s="77">
        <f t="shared" si="4"/>
        <v>29.558956886829808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0.5069999999999999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99.125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0.43137500000000006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0.5069999999999999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99.125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0.43137500000000006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0.98528673065599714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98.528673065599719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0.73371275574094252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7.3371275574094256E-3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1.0192142782384044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0.11556407632150988</v>
      </c>
      <c r="M97" s="147">
        <f>FD.AddInc.Coeff.Water/100*Baseline.Totex.Water</f>
        <v>0.12547793997930423</v>
      </c>
      <c r="N97" s="147">
        <f>FD.AddInc.Coeff.Water/100*Baseline.Totex.Water</f>
        <v>0.12549980558066659</v>
      </c>
      <c r="O97" s="147">
        <f>FD.AddInc.Coeff.Water/100*Baseline.Totex.Water</f>
        <v>0.11918064678688087</v>
      </c>
      <c r="P97" s="147">
        <f>FD.AddInc.Coeff.Water/100*Baseline.Totex.Water</f>
        <v>0.11350870979342756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0.4199830997766153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8.0995383319200864E-2</v>
      </c>
      <c r="M105" s="147">
        <f>IF(SUM(Baseline.Totex.Water)=0,0,$G101*(Baseline.Totex.Water/SUM(Baseline.Totex.Water)))</f>
        <v>8.7943712010059696E-2</v>
      </c>
      <c r="N105" s="147">
        <f>IF(SUM(Baseline.Totex.Water)=0,0,$G101*(Baseline.Totex.Water/SUM(Baseline.Totex.Water)))</f>
        <v>8.795903695203322E-2</v>
      </c>
      <c r="O105" s="147">
        <f>IF(SUM(Baseline.Totex.Water)=0,0,$G101*(Baseline.Totex.Water/SUM(Baseline.Totex.Water)))</f>
        <v>8.3530128721644781E-2</v>
      </c>
      <c r="P105" s="147">
        <f>IF(SUM(Baseline.Totex.Water)=0,0,$G101*(Baseline.Totex.Water/SUM(Baseline.Totex.Water)))</f>
        <v>7.9554838773676764E-2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9.3881521064195173E-2</v>
      </c>
      <c r="M109" s="147">
        <f>M105*(1+WACC)^Calcs!M7</f>
        <v>9.8241431488634623E-2</v>
      </c>
      <c r="N109" s="147">
        <f>N105*(1+WACC)^Calcs!N7</f>
        <v>9.4697909498907426E-2</v>
      </c>
      <c r="O109" s="147">
        <f>O105*(1+WACC)^Calcs!O7</f>
        <v>8.6670861561578633E-2</v>
      </c>
      <c r="P109" s="147">
        <f>P105*(1+WACC)^Calcs!P7</f>
        <v>7.9554838773676764E-2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0.45304656238699259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26.555291951016319</v>
      </c>
      <c r="M136" s="147">
        <f>Baseline.Totex.Water*(FD.AllExp.Coeff.Water/100)</f>
        <v>28.833383484088156</v>
      </c>
      <c r="N136" s="147">
        <f>Baseline.Totex.Water*(FD.AllExp.Coeff.Water/100)</f>
        <v>28.838407947107676</v>
      </c>
      <c r="O136" s="147">
        <f>Baseline.Totex.Water*(FD.AllExp.Coeff.Water/100)</f>
        <v>27.386338134452771</v>
      </c>
      <c r="P136" s="147">
        <f>Baseline.Totex.Water*(FD.AllExp.Coeff.Water/100)</f>
        <v>26.082992427177061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27.185855998165199</v>
      </c>
      <c r="M140" s="147">
        <f>Inputs!M46</f>
        <v>29.4274960109429</v>
      </c>
      <c r="N140" s="147">
        <f>Inputs!N46</f>
        <v>29.432520541437601</v>
      </c>
      <c r="O140" s="147">
        <f>Inputs!O46</f>
        <v>27.9804312284719</v>
      </c>
      <c r="P140" s="147">
        <f>Inputs!P46</f>
        <v>26.6770680181491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0.63056404714888004</v>
      </c>
      <c r="M144" s="147">
        <f t="shared" ref="M144:P144" si="5">M140-M136</f>
        <v>0.59411252685474381</v>
      </c>
      <c r="N144" s="147">
        <f t="shared" si="5"/>
        <v>0.5941125943299248</v>
      </c>
      <c r="O144" s="147">
        <f t="shared" si="5"/>
        <v>0.59409309401912935</v>
      </c>
      <c r="P144" s="147">
        <f t="shared" si="5"/>
        <v>0.59407559097203944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26.555291951016319</v>
      </c>
      <c r="M148" s="147">
        <f>Baseline.Totex.Water*(AllExp.Coeff.Water/100)</f>
        <v>28.833383484088156</v>
      </c>
      <c r="N148" s="147">
        <f>Baseline.Totex.Water*(AllExp.Coeff.Water/100)</f>
        <v>28.838407947107676</v>
      </c>
      <c r="O148" s="147">
        <f>Baseline.Totex.Water*(AllExp.Coeff.Water/100)</f>
        <v>27.386338134452771</v>
      </c>
      <c r="P148" s="147">
        <f>Baseline.Totex.Water*(AllExp.Coeff.Water/100)</f>
        <v>26.082992427177061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27.185855998165199</v>
      </c>
      <c r="M152" s="147">
        <f t="shared" ref="M152:P152" si="7">M148+M144</f>
        <v>29.4274960109429</v>
      </c>
      <c r="N152" s="147">
        <f t="shared" si="7"/>
        <v>29.432520541437601</v>
      </c>
      <c r="O152" s="147">
        <f t="shared" si="7"/>
        <v>27.9804312284719</v>
      </c>
      <c r="P152" s="147">
        <f t="shared" si="7"/>
        <v>26.6770680181491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-1.5146934992624992</v>
      </c>
      <c r="M162" s="209">
        <f>(Actual.Totex.Water-SUM(Inputs!M60:M64))/Indexation.Average-M148</f>
        <v>-0.4474209380962435</v>
      </c>
      <c r="N162" s="209">
        <f>(Actual.Totex.Water-SUM(Inputs!N60:N64))/Indexation.Average-N148</f>
        <v>-6.1071963311144692</v>
      </c>
      <c r="O162" s="209">
        <f>(Actual.Totex.Water-SUM(Inputs!O60:O64))/Indexation.Average-O148</f>
        <v>3.7649772757304767</v>
      </c>
      <c r="P162" s="209">
        <f>(Actual.Totex.Water-SUM(Inputs!P60:P64))/Indexation.Average-P148</f>
        <v>3.4759644596527473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-1.5146934992624992</v>
      </c>
      <c r="M166" s="147">
        <f t="shared" ref="L166:P167" si="10">M162+M156</f>
        <v>-0.4474209380962435</v>
      </c>
      <c r="N166" s="147">
        <f t="shared" si="10"/>
        <v>-6.1071963311144692</v>
      </c>
      <c r="O166" s="147">
        <f t="shared" si="10"/>
        <v>3.7649772757304767</v>
      </c>
      <c r="P166" s="147">
        <f t="shared" si="10"/>
        <v>3.4759644596527473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-1.7556769760123019</v>
      </c>
      <c r="M170" s="147">
        <f>M166*(1+WACC)^Calcs!M7</f>
        <v>-0.4998114411128653</v>
      </c>
      <c r="N170" s="147">
        <f>N166*(1+WACC)^Calcs!N7</f>
        <v>-6.5750916050993542</v>
      </c>
      <c r="O170" s="147">
        <f>O166*(1+WACC)^Calcs!O7</f>
        <v>3.9065404212979429</v>
      </c>
      <c r="P170" s="147">
        <f>P166*(1+WACC)^Calcs!P7</f>
        <v>3.4759644596527473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-1.4480751412738302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0.75599719651744912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-0.64169418476263207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-0.35333439412420548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tabSelected="1" zoomScale="80" zoomScaleNormal="80" workbookViewId="0">
      <pane xSplit="8" ySplit="7" topLeftCell="J8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P11" s="84">
        <f>Calcs!P197</f>
        <v>-0.64169418476263207</v>
      </c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P12" s="84">
        <f>Calcs!P198</f>
        <v>0</v>
      </c>
    </row>
    <row r="13" spans="1:22" s="3" customFormat="1" ht="12.75">
      <c r="E13" s="87"/>
      <c r="F13" s="33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P14" s="150">
        <f>SUM(P11:P12)</f>
        <v>-0.64169418476263207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P18" s="84">
        <f>Calcs!P202</f>
        <v>-0.35333439412420548</v>
      </c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P19" s="84">
        <f>Calcs!P203</f>
        <v>0</v>
      </c>
    </row>
    <row r="20" spans="1:22" customFormat="1" ht="15">
      <c r="G20" s="7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P21" s="150">
        <f>SUM(P18:P19)</f>
        <v>-0.35333439412420548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F39" sqref="F39"/>
      <selection pane="topRight" activeCell="F39" sqref="F39"/>
      <selection pane="bottomLeft" activeCell="F39" sqref="F39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288.09100000000001</v>
      </c>
      <c r="Q11" s="122">
        <f>InpActive!O34</f>
        <v>295.69192620000001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289.12099999999998</v>
      </c>
      <c r="Q12" s="122">
        <f>InpActive!O35</f>
        <v>296.8939259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289.94499999999999</v>
      </c>
      <c r="Q13" s="122">
        <f>InpActive!O36</f>
        <v>297.5495621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290.15100000000001</v>
      </c>
      <c r="Q14" s="122">
        <f>InpActive!O37</f>
        <v>298.20519830000001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292.726</v>
      </c>
      <c r="Q15" s="122">
        <f>InpActive!O38</f>
        <v>300.17210690000002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292.62299999999999</v>
      </c>
      <c r="Q16" s="122">
        <f>InpActive!O39</f>
        <v>300.60919769999998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293.03500000000003</v>
      </c>
      <c r="Q17" s="122">
        <f>InpActive!O40</f>
        <v>300.82774310000002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293.13799999999998</v>
      </c>
      <c r="Q18" s="122">
        <f>InpActive!O41</f>
        <v>301.3741066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294.16800000000001</v>
      </c>
      <c r="Q19" s="122">
        <f>InpActive!O42</f>
        <v>303.8873787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291.49</v>
      </c>
      <c r="Q20" s="122">
        <f>InpActive!O43</f>
        <v>301.59265199999999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293.55</v>
      </c>
      <c r="Q21" s="122">
        <f>InpActive!O44</f>
        <v>303.8873787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293.65300000000002</v>
      </c>
      <c r="Q22" s="122">
        <f>InpActive!O45</f>
        <v>304.10592409999998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288.09100000000001</v>
      </c>
      <c r="Q29" s="127">
        <f t="shared" si="2"/>
        <v>295.69192620000001</v>
      </c>
      <c r="R29" s="127">
        <f t="shared" si="2"/>
        <v>295.69192620000001</v>
      </c>
      <c r="S29" s="127">
        <f t="shared" si="2"/>
        <v>295.69192620000001</v>
      </c>
      <c r="T29" s="127">
        <f t="shared" si="2"/>
        <v>295.69192620000001</v>
      </c>
      <c r="U29" s="127">
        <f t="shared" si="2"/>
        <v>295.69192620000001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289.12099999999998</v>
      </c>
      <c r="Q30" s="127">
        <f t="shared" si="3"/>
        <v>296.8939259</v>
      </c>
      <c r="R30" s="127">
        <f t="shared" si="3"/>
        <v>296.8939259</v>
      </c>
      <c r="S30" s="127">
        <f t="shared" si="3"/>
        <v>296.8939259</v>
      </c>
      <c r="T30" s="127">
        <f t="shared" si="3"/>
        <v>296.8939259</v>
      </c>
      <c r="U30" s="127">
        <f t="shared" si="3"/>
        <v>296.8939259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289.94499999999999</v>
      </c>
      <c r="Q31" s="127">
        <f t="shared" si="3"/>
        <v>297.5495621</v>
      </c>
      <c r="R31" s="127">
        <f t="shared" si="3"/>
        <v>297.5495621</v>
      </c>
      <c r="S31" s="127">
        <f t="shared" si="3"/>
        <v>297.5495621</v>
      </c>
      <c r="T31" s="127">
        <f t="shared" si="3"/>
        <v>297.5495621</v>
      </c>
      <c r="U31" s="127">
        <f t="shared" si="3"/>
        <v>297.5495621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290.15100000000001</v>
      </c>
      <c r="Q32" s="127">
        <f t="shared" si="3"/>
        <v>298.20519830000001</v>
      </c>
      <c r="R32" s="127">
        <f t="shared" si="3"/>
        <v>298.20519830000001</v>
      </c>
      <c r="S32" s="127">
        <f t="shared" si="3"/>
        <v>298.20519830000001</v>
      </c>
      <c r="T32" s="127">
        <f t="shared" si="3"/>
        <v>298.20519830000001</v>
      </c>
      <c r="U32" s="127">
        <f t="shared" si="3"/>
        <v>298.20519830000001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292.726</v>
      </c>
      <c r="Q33" s="127">
        <f t="shared" si="3"/>
        <v>300.17210690000002</v>
      </c>
      <c r="R33" s="127">
        <f t="shared" si="3"/>
        <v>300.17210690000002</v>
      </c>
      <c r="S33" s="127">
        <f t="shared" si="3"/>
        <v>300.17210690000002</v>
      </c>
      <c r="T33" s="127">
        <f t="shared" si="3"/>
        <v>300.17210690000002</v>
      </c>
      <c r="U33" s="127">
        <f t="shared" si="3"/>
        <v>300.17210690000002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292.62299999999999</v>
      </c>
      <c r="Q34" s="127">
        <f t="shared" si="3"/>
        <v>300.60919769999998</v>
      </c>
      <c r="R34" s="127">
        <f t="shared" si="3"/>
        <v>300.60919769999998</v>
      </c>
      <c r="S34" s="127">
        <f t="shared" si="3"/>
        <v>300.60919769999998</v>
      </c>
      <c r="T34" s="127">
        <f t="shared" si="3"/>
        <v>300.60919769999998</v>
      </c>
      <c r="U34" s="127">
        <f t="shared" si="3"/>
        <v>300.60919769999998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293.03500000000003</v>
      </c>
      <c r="Q35" s="127">
        <f t="shared" si="3"/>
        <v>300.82774310000002</v>
      </c>
      <c r="R35" s="127">
        <f t="shared" si="3"/>
        <v>300.82774310000002</v>
      </c>
      <c r="S35" s="127">
        <f t="shared" si="3"/>
        <v>300.82774310000002</v>
      </c>
      <c r="T35" s="127">
        <f t="shared" si="3"/>
        <v>300.82774310000002</v>
      </c>
      <c r="U35" s="127">
        <f t="shared" si="3"/>
        <v>300.82774310000002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293.13799999999998</v>
      </c>
      <c r="Q36" s="127">
        <f t="shared" si="3"/>
        <v>301.3741066</v>
      </c>
      <c r="R36" s="127">
        <f t="shared" si="3"/>
        <v>301.3741066</v>
      </c>
      <c r="S36" s="127">
        <f t="shared" si="3"/>
        <v>301.3741066</v>
      </c>
      <c r="T36" s="127">
        <f t="shared" si="3"/>
        <v>301.3741066</v>
      </c>
      <c r="U36" s="127">
        <f t="shared" si="3"/>
        <v>301.3741066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294.16800000000001</v>
      </c>
      <c r="Q37" s="127">
        <f t="shared" si="3"/>
        <v>303.8873787</v>
      </c>
      <c r="R37" s="127">
        <f t="shared" si="3"/>
        <v>303.8873787</v>
      </c>
      <c r="S37" s="127">
        <f t="shared" si="3"/>
        <v>303.8873787</v>
      </c>
      <c r="T37" s="127">
        <f t="shared" si="3"/>
        <v>303.8873787</v>
      </c>
      <c r="U37" s="127">
        <f t="shared" si="3"/>
        <v>303.8873787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291.49</v>
      </c>
      <c r="Q38" s="127">
        <f t="shared" si="3"/>
        <v>301.59265199999999</v>
      </c>
      <c r="R38" s="127">
        <f t="shared" si="3"/>
        <v>301.59265199999999</v>
      </c>
      <c r="S38" s="127">
        <f t="shared" si="3"/>
        <v>301.59265199999999</v>
      </c>
      <c r="T38" s="127">
        <f t="shared" si="3"/>
        <v>301.59265199999999</v>
      </c>
      <c r="U38" s="127">
        <f t="shared" si="3"/>
        <v>301.59265199999999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293.55</v>
      </c>
      <c r="Q39" s="127">
        <f t="shared" si="3"/>
        <v>303.8873787</v>
      </c>
      <c r="R39" s="127">
        <f t="shared" si="3"/>
        <v>303.8873787</v>
      </c>
      <c r="S39" s="127">
        <f t="shared" si="3"/>
        <v>303.8873787</v>
      </c>
      <c r="T39" s="127">
        <f t="shared" si="3"/>
        <v>303.8873787</v>
      </c>
      <c r="U39" s="127">
        <f t="shared" si="3"/>
        <v>303.8873787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293.65300000000002</v>
      </c>
      <c r="Q40" s="127">
        <f t="shared" si="3"/>
        <v>304.10592409999998</v>
      </c>
      <c r="R40" s="127">
        <f t="shared" si="3"/>
        <v>304.10592409999998</v>
      </c>
      <c r="S40" s="127">
        <f t="shared" si="3"/>
        <v>304.10592409999998</v>
      </c>
      <c r="T40" s="127">
        <f t="shared" si="3"/>
        <v>304.10592409999998</v>
      </c>
      <c r="U40" s="127">
        <f t="shared" si="3"/>
        <v>304.10592409999998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291.80758333333341</v>
      </c>
      <c r="Q41" s="123">
        <f t="shared" si="4"/>
        <v>300.39975835833332</v>
      </c>
      <c r="R41" s="123">
        <f t="shared" si="4"/>
        <v>300.39975835833332</v>
      </c>
      <c r="S41" s="123">
        <f t="shared" si="4"/>
        <v>300.39975835833332</v>
      </c>
      <c r="T41" s="123">
        <f t="shared" si="4"/>
        <v>300.39975835833332</v>
      </c>
      <c r="U41" s="123">
        <f t="shared" si="4"/>
        <v>300.39975835833332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1.229090146750524</v>
      </c>
      <c r="R45" s="179">
        <f t="shared" si="5"/>
        <v>1.2636230884696018</v>
      </c>
      <c r="S45" s="179">
        <f t="shared" si="5"/>
        <v>1.2636230884696018</v>
      </c>
      <c r="T45" s="179">
        <f t="shared" si="5"/>
        <v>1.2636230884696018</v>
      </c>
      <c r="U45" s="179">
        <f t="shared" si="5"/>
        <v>1.2636230884696018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1.1926334252920545</v>
      </c>
      <c r="Q49" s="179">
        <f t="shared" si="6"/>
        <v>1.2277501107932292</v>
      </c>
      <c r="R49" s="179">
        <f t="shared" si="6"/>
        <v>1.2277501107932292</v>
      </c>
      <c r="S49" s="179">
        <f t="shared" si="6"/>
        <v>1.2277501107932292</v>
      </c>
      <c r="T49" s="179">
        <f t="shared" si="6"/>
        <v>1.2277501107932292</v>
      </c>
      <c r="U49" s="179">
        <f t="shared" si="6"/>
        <v>1.2277501107932292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3.0000000000000249E-2</v>
      </c>
      <c r="Q51" s="133">
        <f t="shared" si="7"/>
        <v>2.9444659822925212E-2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2019-12-05T11:31:12Z</dcterms:created>
  <dcterms:modified xsi:type="dcterms:W3CDTF">2019-12-10T11:47:26Z</dcterms:modified>
  <cp:category/>
  <cp:contentStatus/>
</cp:coreProperties>
</file>