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<sst xmlns="http://schemas.openxmlformats.org/spreadsheetml/2006/main" count="1343" uniqueCount="478">
  <si>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</si>
  <si>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</si>
  <si>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</si>
  <si>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</si>
  <si>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</si>
  <si>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</si>
  <si>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</si>
  <si>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</si>
  <si>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</si>
  <si>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</si>
  <si>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</si>
  <si>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</si>
  <si>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</si>
  <si>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</si>
  <si>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</si>
  <si>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</si>
  <si>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</si>
  <si>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</si>
  <si>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</si>
  <si>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</si>
  <si>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</si>
  <si>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</si>
  <si>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</si>
  <si>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</si>
  <si>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</si>
  <si>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</si>
  <si>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</si>
  <si>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</si>
  <si>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</si>
  <si>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</si>
  <si>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</si>
  <si>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</si>
  <si>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</si>
  <si>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</si>
  <si>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</si>
  <si>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</si>
  <si>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</si>
  <si>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</si>
  <si>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</si>
  <si>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</si>
  <si>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</si>
  <si>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</si>
  <si>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</si>
  <si>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</si>
  <si>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</si>
  <si>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</si>
  <si>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</si>
  <si>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</si>
  <si>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</si>
  <si>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</si>
  <si>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</si>
  <si>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</si>
  <si>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</si>
  <si>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</si>
  <si>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</si>
  <si>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</si>
  <si>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</si>
  <si>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</si>
  <si>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</si>
  <si>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</si>
  <si>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</si>
  <si>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</si>
  <si>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</si>
  <si>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</si>
  <si>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</si>
  <si>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</si>
  <si>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</si>
  <si>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</si>
  <si>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</si>
  <si>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</si>
  <si>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</si>
  <si>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</si>
  <si>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</si>
  <si>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</si>
  <si>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</si>
  <si>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</si>
  <si>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</si>
  <si>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</si>
  <si>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</si>
  <si>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</si>
  <si>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</si>
  <si>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</si>
  <si>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</si>
  <si>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</si>
  <si>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</si>
  <si>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</si>
  <si>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</si>
  <si>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</si>
  <si>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</si>
  <si>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</si>
  <si>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</si>
  <si>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</si>
  <si>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</si>
  <si>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</si>
  <si>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</si>
  <si>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</si>
  <si>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</si>
  <si>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</si>
  <si>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</si>
  <si>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</si>
  <si>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</si>
  <si>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</si>
  <si>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</si>
  <si>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</si>
  <si>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</si>
  <si>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</si>
  <si>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</si>
  <si>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</si>
  <si>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</si>
  <si>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</si>
  <si>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</si>
  <si>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</si>
  <si>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</si>
  <si>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</si>
  <si>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</si>
  <si>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</si>
  <si>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</si>
  <si>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</si>
  <si>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</si>
  <si>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</si>
  <si>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</si>
  <si>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</si>
  <si>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</si>
  <si>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</si>
  <si>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</si>
  <si>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</si>
  <si>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</si>
  <si>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</si>
  <si>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</si>
  <si>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</si>
  <si>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</si>
  <si>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</si>
  <si>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</si>
  <si>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</si>
  <si>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</si>
  <si>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</si>
  <si>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</si>
  <si>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</si>
  <si>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</si>
  <si>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</si>
  <si>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</si>
  <si>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</si>
  <si>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</si>
  <si>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</si>
  <si>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</si>
  <si>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</si>
  <si>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</si>
  <si>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</si>
  <si>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</si>
  <si>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</si>
  <si>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</si>
  <si>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</si>
  <si>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</si>
  <si>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</si>
  <si>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</si>
  <si>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</si>
  <si>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</si>
  <si>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</si>
  <si>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</si>
  <si>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</si>
  <si>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</si>
  <si>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</si>
  <si>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</si>
  <si>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</si>
  <si>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</si>
  <si>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</si>
  <si>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</si>
  <si>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</si>
  <si>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</si>
  <si>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</si>
  <si>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</si>
  <si>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</si>
  <si>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</si>
  <si>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</si>
  <si>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</si>
  <si>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</si>
  <si>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</si>
  <si>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</si>
  <si>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</si>
  <si>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</si>
  <si>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</si>
  <si>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</si>
  <si>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</si>
  <si>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</si>
  <si>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</si>
  <si>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</si>
  <si>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</si>
  <si>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</si>
  <si>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</si>
  <si>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</si>
  <si>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</si>
  <si>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</si>
  <si>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</si>
  <si>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</si>
  <si>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</si>
  <si>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</si>
  <si>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</si>
  <si>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</si>
  <si>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</si>
  <si>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</si>
  <si>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</si>
  <si>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</si>
  <si>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</si>
  <si>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</si>
  <si>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</si>
  <si>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</si>
  <si>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</si>
  <si>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</si>
  <si>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</si>
  <si>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</si>
  <si>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</si>
  <si>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</si>
  <si>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</si>
  <si>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</si>
  <si>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</si>
  <si>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</si>
  <si>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</si>
  <si>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</si>
  <si>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</si>
  <si>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</si>
  <si>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</si>
  <si>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</si>
  <si>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</si>
  <si>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</si>
  <si>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</si>
  <si>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</si>
  <si>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</si>
  <si>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</si>
  <si>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</si>
  <si>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</si>
  <si>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</si>
  <si>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</si>
  <si>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</si>
  <si>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</si>
  <si>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</si>
  <si>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</si>
  <si>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</si>
  <si>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</si>
  <si>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</si>
  <si>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</si>
  <si>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</si>
  <si>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</si>
  <si>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</si>
  <si>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</si>
  <si>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</si>
  <si>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</si>
  <si>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</si>
  <si>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</si>
  <si>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</si>
  <si>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</si>
  <si>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</si>
  <si>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</si>
  <si>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</si>
  <si>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</si>
  <si>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</si>
  <si>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</si>
  <si>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</si>
  <si>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</si>
  <si>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</si>
  <si>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</si>
  <si>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</si>
  <si>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</si>
  <si>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</si>
  <si>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</si>
  <si>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</si>
  <si>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</si>
  <si>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</si>
  <si>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</si>
  <si>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</si>
  <si>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</si>
  <si>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</si>
  <si>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</si>
  <si>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</si>
  <si>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</si>
  <si>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</si>
  <si>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</si>
  <si>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</si>
  <si>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</si>
  <si>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</si>
  <si>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</si>
  <si>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</si>
  <si>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</si>
  <si>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</si>
  <si>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</si>
  <si>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</si>
  <si>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</si>
  <si>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</si>
  <si>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</si>
  <si>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</si>
  <si>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</si>
  <si>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</si>
  <si>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</si>
  <si>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</si>
  <si>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</si>
  <si>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</si>
  <si>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</si>
  <si>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</si>
  <si>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</si>
  <si>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</si>
  <si>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</si>
  <si>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</si>
  <si>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</si>
  <si>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</si>
  <si>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</si>
  <si>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</si>
  <si>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</si>
  <si>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</si>
  <si>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</si>
  <si>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</si>
  <si>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</si>
  <si>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</si>
  <si>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</si>
  <si>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</si>
  <si>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</si>
  <si>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</si>
  <si>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</si>
  <si>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</si>
  <si>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</si>
  <si>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</si>
  <si>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</si>
  <si>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</si>
  <si>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</si>
  <si>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</si>
  <si>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</si>
  <si>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</si>
  <si>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</si>
  <si>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</si>
  <si>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</si>
  <si>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</si>
  <si>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</si>
  <si>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</si>
  <si>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</si>
  <si>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</si>
  <si>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</si>
  <si>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</si>
  <si>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</si>
  <si>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</si>
  <si>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</si>
  <si>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</si>
  <si>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</si>
  <si>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</si>
  <si>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</si>
  <si>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</si>
  <si>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</si>
  <si>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</si>
  <si>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</si>
  <si>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</si>
  <si>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</si>
  <si>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</si>
  <si>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</si>
  <si>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</si>
  <si>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</si>
  <si>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</si>
  <si>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</si>
  <si>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</si>
  <si>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</si>
  <si>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</si>
  <si>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</si>
  <si>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</si>
  <si>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</si>
  <si>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</si>
  <si>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</si>
  <si>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</si>
  <si>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</si>
  <si>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</si>
  <si>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</si>
  <si>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</si>
  <si>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</si>
  <si>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</si>
  <si>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</si>
  <si>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</si>
  <si>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</si>
  <si>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</si>
  <si>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</si>
  <si>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</si>
  <si>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</si>
  <si>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</si>
  <si>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</si>
  <si>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</si>
  <si>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</si>
  <si>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</si>
  <si>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</si>
  <si>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</si>
  <si>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</si>
  <si>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</si>
  <si>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</si>
  <si>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</si>
  <si>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</si>
  <si>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</si>
  <si>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</si>
  <si>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</si>
  <si>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</si>
  <si>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</si>
  <si>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</si>
  <si>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</si>
  <si>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</si>
  <si>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</si>
  <si>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</si>
  <si>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</si>
  <si>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</si>
  <si>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</si>
  <si>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</si>
  <si>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</si>
  <si>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</si>
  <si>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</si>
  <si>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</si>
  <si>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</si>
  <si>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</si>
  <si>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</si>
  <si>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</si>
  <si>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</si>
  <si>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</si>
  <si>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</si>
  <si>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</si>
  <si>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</si>
  <si>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</si>
  <si>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</si>
  <si>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</si>
  <si>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</si>
  <si>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</si>
  <si>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</si>
  <si>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</si>
  <si>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</si>
  <si>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</si>
  <si>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</si>
  <si>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</si>
  <si>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</si>
  <si>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</si>
  <si>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</si>
  <si>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</si>
  <si>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</si>
  <si>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</si>
  <si>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</si>
  <si>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</si>
  <si>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</si>
  <si>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</si>
  <si>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</si>
  <si>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</si>
  <si>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</si>
  <si>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</si>
  <si>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</si>
  <si>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</si>
  <si>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</si>
  <si>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</si>
  <si>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</si>
  <si>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</si>
  <si>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</si>
  <si>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</si>
  <si>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</si>
  <si>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</si>
  <si>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</si>
  <si>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</si>
  <si>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</si>
  <si>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</si>
  <si>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</si>
  <si>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</si>
  <si>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</si>
  <si>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</si>
  <si>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</si>
  <si>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</si>
  <si>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</si>
  <si>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</si>
  <si>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</si>
  <si>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</si>
  <si>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</si>
  <si>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</si>
  <si>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</si>
  <si>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</si>
  <si>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</si>
  <si>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</si>
  <si>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SES</t>
  </si>
  <si>
    <t>SES.PD.D006.01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</si>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</sst>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3.425781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3.7367061406307002E-2</v>
      </c>
      <c r="K5" s="217">
        <v>3.7367061406307002E-2</v>
      </c>
      <c r="L5" s="217">
        <v>3.7367061406307002E-2</v>
      </c>
      <c r="M5" s="217">
        <v>3.7367061406307002E-2</v>
      </c>
      <c r="N5" s="217">
        <v>3.7367061406307002E-2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>
        <v>0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102.485722071328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0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102.5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0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42.480657611500497</v>
      </c>
      <c r="K12" s="217">
        <v>46.686993803929397</v>
      </c>
      <c r="L12" s="217">
        <v>49.009502652268203</v>
      </c>
      <c r="M12" s="217">
        <v>45.366722765293403</v>
      </c>
      <c r="N12" s="217">
        <v>45.065851029462401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>
        <v>0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40.859921351818002</v>
      </c>
      <c r="K14" s="217">
        <v>45.069001595829398</v>
      </c>
      <c r="L14" s="217">
        <v>47.377166801180202</v>
      </c>
      <c r="M14" s="217">
        <v>43.756884453545297</v>
      </c>
      <c r="N14" s="217">
        <v>43.4578708793169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43.012</v>
      </c>
      <c r="K16" s="217">
        <v>48.07</v>
      </c>
      <c r="L16" s="217">
        <v>51.204999999999998</v>
      </c>
      <c r="M16" s="217">
        <v>53.579000000000001</v>
      </c>
      <c r="N16" s="217">
        <v>62.076999999999998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1.3260000000000001</v>
      </c>
      <c r="K18" s="217">
        <v>1.133</v>
      </c>
      <c r="L18" s="217">
        <v>1.5329999999999999</v>
      </c>
      <c r="M18" s="217">
        <v>0.91700000000000004</v>
      </c>
      <c r="N18" s="217">
        <v>1.71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0.54</v>
      </c>
      <c r="K20" s="217">
        <v>0.54400000000000004</v>
      </c>
      <c r="L20" s="217">
        <v>5.7000000000000002E-2</v>
      </c>
      <c r="M20" s="217">
        <v>0</v>
      </c>
      <c r="N20" s="217">
        <v>0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>
        <v>0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0.59799999999999998</v>
      </c>
      <c r="K28" s="218">
        <v>0.58399999999999996</v>
      </c>
      <c r="L28" s="218">
        <v>0.56899999999999995</v>
      </c>
      <c r="M28" s="218">
        <v>0.62</v>
      </c>
      <c r="N28" s="218">
        <v>0.64400000000000002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>
        <v>296.72899999999998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>
        <v>297.79000000000002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289.89999999999998</v>
      </c>
      <c r="O36" s="220">
        <v>298.63900000000001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290.2</v>
      </c>
      <c r="O37" s="220">
        <v>298.851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292.7</v>
      </c>
      <c r="O38" s="220">
        <v>301.50299999999999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292.60000000000002</v>
      </c>
      <c r="O39" s="220">
        <v>301.39699999999999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293</v>
      </c>
      <c r="O40" s="220">
        <v>301.822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293.10000000000002</v>
      </c>
      <c r="O41" s="220">
        <v>301.928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294.2</v>
      </c>
      <c r="O42" s="220">
        <v>302.98899999999998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291.5</v>
      </c>
      <c r="O43" s="220">
        <v>300.23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293.60000000000002</v>
      </c>
      <c r="O44" s="220">
        <v>304.41399999999999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293.7</v>
      </c>
      <c r="O45" s="220">
        <v>304.63200000000001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SES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SES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SES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SES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SES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SES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v>102.485722071328</v>
      </c>
      <c r="Q9" t="s">
        <v>471</v>
      </c>
    </row>
    <row r="10" spans="1:17">
      <c r="A10" t="str">
        <f>F_Inputs!A10</f>
        <v>SES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SES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SES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SES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SES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SES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SES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SES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SES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SES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SES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SES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SES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SES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SES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SES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SES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SES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SES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SES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SES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SES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SES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SES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SES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SES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SES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SES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SES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SES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SES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SES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SES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SES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SES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SES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SES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SES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3.7367061406307002E-2</v>
      </c>
      <c r="K5" s="264">
        <f>IF(InpOverride!K5="",F_Inputs!K5,InpOverride!K5)</f>
        <v>3.7367061406307002E-2</v>
      </c>
      <c r="L5" s="264">
        <f>IF(InpOverride!L5="",F_Inputs!L5,InpOverride!L5)</f>
        <v>3.7367061406307002E-2</v>
      </c>
      <c r="M5" s="264">
        <f>IF(InpOverride!M5="",F_Inputs!M5,InpOverride!M5)</f>
        <v>3.7367061406307002E-2</v>
      </c>
      <c r="N5" s="264">
        <f>IF(InpOverride!N5="",F_Inputs!N5,InpOverride!N5)</f>
        <v>3.7367061406307002E-2</v>
      </c>
      <c r="O5" s="217"/>
      <c r="P5" s="217"/>
    </row>
    <row r="6" spans="1:16">
      <c r="A6" t="str">
        <f>F_Inputs!A6</f>
        <v>SES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SES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102.485722071328</v>
      </c>
    </row>
    <row r="8" spans="1:16">
      <c r="A8" t="str">
        <f>F_Inputs!A8</f>
        <v>SES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SES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102.485722071328</v>
      </c>
    </row>
    <row r="10" spans="1:16">
      <c r="A10" t="str">
        <f>F_Inputs!A10</f>
        <v>SES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SES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SES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42.480657611500497</v>
      </c>
      <c r="K12" s="264">
        <f>IF(InpOverride!K12="",F_Inputs!K12,InpOverride!K12)</f>
        <v>46.686993803929397</v>
      </c>
      <c r="L12" s="264">
        <f>IF(InpOverride!L12="",F_Inputs!L12,InpOverride!L12)</f>
        <v>49.009502652268203</v>
      </c>
      <c r="M12" s="264">
        <f>IF(InpOverride!M12="",F_Inputs!M12,InpOverride!M12)</f>
        <v>45.366722765293403</v>
      </c>
      <c r="N12" s="264">
        <f>IF(InpOverride!N12="",F_Inputs!N12,InpOverride!N12)</f>
        <v>45.065851029462401</v>
      </c>
      <c r="O12" s="217"/>
      <c r="P12" s="217"/>
    </row>
    <row r="13" spans="1:16">
      <c r="A13" t="str">
        <f>F_Inputs!A13</f>
        <v>SES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SES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40.859921351818002</v>
      </c>
      <c r="K14" s="264">
        <f>IF(InpOverride!K14="",F_Inputs!K14,InpOverride!K14)</f>
        <v>45.069001595829398</v>
      </c>
      <c r="L14" s="264">
        <f>IF(InpOverride!L14="",F_Inputs!L14,InpOverride!L14)</f>
        <v>47.377166801180202</v>
      </c>
      <c r="M14" s="264">
        <f>IF(InpOverride!M14="",F_Inputs!M14,InpOverride!M14)</f>
        <v>43.756884453545297</v>
      </c>
      <c r="N14" s="264">
        <f>IF(InpOverride!N14="",F_Inputs!N14,InpOverride!N14)</f>
        <v>43.4578708793169</v>
      </c>
      <c r="O14" s="217"/>
      <c r="P14" s="217"/>
    </row>
    <row r="15" spans="1:16">
      <c r="A15" t="str">
        <f>F_Inputs!A15</f>
        <v>SES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SES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43.012</v>
      </c>
      <c r="K16" s="264">
        <f>IF(InpOverride!K16="",F_Inputs!K16,InpOverride!K16)</f>
        <v>48.07</v>
      </c>
      <c r="L16" s="264">
        <f>IF(InpOverride!L16="",F_Inputs!L16,InpOverride!L16)</f>
        <v>51.204999999999998</v>
      </c>
      <c r="M16" s="264">
        <f>IF(InpOverride!M16="",F_Inputs!M16,InpOverride!M16)</f>
        <v>53.579000000000001</v>
      </c>
      <c r="N16" s="264">
        <f>IF(InpOverride!N16="",F_Inputs!N16,InpOverride!N16)</f>
        <v>62.076999999999998</v>
      </c>
      <c r="O16" s="217"/>
      <c r="P16" s="217"/>
    </row>
    <row r="17" spans="1:16">
      <c r="A17" t="str">
        <f>F_Inputs!A17</f>
        <v>SES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SES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1.3260000000000001</v>
      </c>
      <c r="K18" s="264">
        <f>IF(InpOverride!K18="",F_Inputs!K18,InpOverride!K18)</f>
        <v>1.133</v>
      </c>
      <c r="L18" s="264">
        <f>IF(InpOverride!L18="",F_Inputs!L18,InpOverride!L18)</f>
        <v>1.5329999999999999</v>
      </c>
      <c r="M18" s="264">
        <f>IF(InpOverride!M18="",F_Inputs!M18,InpOverride!M18)</f>
        <v>0.91700000000000004</v>
      </c>
      <c r="N18" s="264">
        <f>IF(InpOverride!N18="",F_Inputs!N18,InpOverride!N18)</f>
        <v>1.71</v>
      </c>
      <c r="O18" s="217"/>
      <c r="P18" s="217"/>
    </row>
    <row r="19" spans="1:16">
      <c r="A19" t="str">
        <f>F_Inputs!A19</f>
        <v>SES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SES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0.54</v>
      </c>
      <c r="K20" s="264">
        <f>IF(InpOverride!K20="",F_Inputs!K20,InpOverride!K20)</f>
        <v>0.54400000000000004</v>
      </c>
      <c r="L20" s="264">
        <f>IF(InpOverride!L20="",F_Inputs!L20,InpOverride!L20)</f>
        <v>5.7000000000000002E-2</v>
      </c>
      <c r="M20" s="264">
        <f>IF(InpOverride!M20="",F_Inputs!M20,InpOverride!M20)</f>
        <v>0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SES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SES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SES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SES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SES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SES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SES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SES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0.59799999999999998</v>
      </c>
      <c r="K28" s="264">
        <f>IF(InpOverride!K28="",F_Inputs!K28,InpOverride!K28)</f>
        <v>0.58399999999999996</v>
      </c>
      <c r="L28" s="264">
        <f>IF(InpOverride!L28="",F_Inputs!L28,InpOverride!L28)</f>
        <v>0.56899999999999995</v>
      </c>
      <c r="M28" s="264">
        <f>IF(InpOverride!M28="",F_Inputs!M28,InpOverride!M28)</f>
        <v>0.62</v>
      </c>
      <c r="N28" s="264">
        <f>IF(InpOverride!N28="",F_Inputs!N28,InpOverride!N28)</f>
        <v>0.64400000000000002</v>
      </c>
      <c r="O28" s="218"/>
      <c r="P28" s="218"/>
    </row>
    <row r="29" spans="1:16">
      <c r="A29" t="str">
        <f>F_Inputs!A29</f>
        <v>SES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SES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SES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SES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SES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SES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296.72899999999998</v>
      </c>
      <c r="P34" s="220"/>
    </row>
    <row r="35" spans="1:16">
      <c r="A35" t="str">
        <f>F_Inputs!A35</f>
        <v>SES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297.79000000000002</v>
      </c>
      <c r="P35" s="220"/>
    </row>
    <row r="36" spans="1:16">
      <c r="A36" t="str">
        <f>F_Inputs!A36</f>
        <v>SES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289.89999999999998</v>
      </c>
      <c r="O36" s="264">
        <f>IF(InpOverride!O36="",F_Inputs!O36,InpOverride!O36)</f>
        <v>298.63900000000001</v>
      </c>
      <c r="P36" s="220"/>
    </row>
    <row r="37" spans="1:16">
      <c r="A37" t="str">
        <f>F_Inputs!A37</f>
        <v>SES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290.2</v>
      </c>
      <c r="O37" s="264">
        <f>IF(InpOverride!O37="",F_Inputs!O37,InpOverride!O37)</f>
        <v>298.851</v>
      </c>
      <c r="P37" s="220"/>
    </row>
    <row r="38" spans="1:16">
      <c r="A38" t="str">
        <f>F_Inputs!A38</f>
        <v>SES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292.7</v>
      </c>
      <c r="O38" s="264">
        <f>IF(InpOverride!O38="",F_Inputs!O38,InpOverride!O38)</f>
        <v>301.50299999999999</v>
      </c>
      <c r="P38" s="220"/>
    </row>
    <row r="39" spans="1:16">
      <c r="A39" t="str">
        <f>F_Inputs!A39</f>
        <v>SES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292.60000000000002</v>
      </c>
      <c r="O39" s="264">
        <f>IF(InpOverride!O39="",F_Inputs!O39,InpOverride!O39)</f>
        <v>301.39699999999999</v>
      </c>
      <c r="P39" s="220"/>
    </row>
    <row r="40" spans="1:16">
      <c r="A40" t="str">
        <f>F_Inputs!A40</f>
        <v>SES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293</v>
      </c>
      <c r="O40" s="264">
        <f>IF(InpOverride!O40="",F_Inputs!O40,InpOverride!O40)</f>
        <v>301.822</v>
      </c>
      <c r="P40" s="220"/>
    </row>
    <row r="41" spans="1:16">
      <c r="A41" t="str">
        <f>F_Inputs!A41</f>
        <v>SES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293.10000000000002</v>
      </c>
      <c r="O41" s="264">
        <f>IF(InpOverride!O41="",F_Inputs!O41,InpOverride!O41)</f>
        <v>301.928</v>
      </c>
      <c r="P41" s="220"/>
    </row>
    <row r="42" spans="1:16">
      <c r="A42" t="str">
        <f>F_Inputs!A42</f>
        <v>SES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294.2</v>
      </c>
      <c r="O42" s="264">
        <f>IF(InpOverride!O42="",F_Inputs!O42,InpOverride!O42)</f>
        <v>302.98899999999998</v>
      </c>
      <c r="P42" s="220"/>
    </row>
    <row r="43" spans="1:16">
      <c r="A43" t="str">
        <f>F_Inputs!A43</f>
        <v>SES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291.5</v>
      </c>
      <c r="O43" s="264">
        <f>IF(InpOverride!O43="",F_Inputs!O43,InpOverride!O43)</f>
        <v>300.23</v>
      </c>
      <c r="P43" s="220"/>
    </row>
    <row r="44" spans="1:16">
      <c r="A44" t="str">
        <f>F_Inputs!A44</f>
        <v>SES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293.60000000000002</v>
      </c>
      <c r="O44" s="264">
        <f>IF(InpOverride!O44="",F_Inputs!O44,InpOverride!O44)</f>
        <v>304.41399999999999</v>
      </c>
      <c r="P44" s="220"/>
    </row>
    <row r="45" spans="1:16">
      <c r="A45" t="str">
        <f>F_Inputs!A45</f>
        <v>SES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293.7</v>
      </c>
      <c r="O45" s="264">
        <f>IF(InpOverride!O45="",F_Inputs!O45,InpOverride!O45)</f>
        <v>304.63200000000001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-0.50413778410282051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-0.50413778410282051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-0.33176861652072753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-0.33176861652072753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11:58:30</v>
      </c>
      <c r="G10" s="259" t="str">
        <f ca="1">CONCATENATE("[…]", TEXT(NOW(),"dd/mm/yyy hh:mm:ss"))</f>
        <v>[…]10/12/2019 11:58:30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menu_SES_FD</v>
      </c>
      <c r="G11" s="262" t="str">
        <f ca="1">MID(CELL("filename",F1),SEARCH("[",CELL("filename",F1))+1,SEARCH(".",CELL("filename",F1))-1-SEARCH("[",CELL("filename",F1)))</f>
        <v>Totex menu_SES_FD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472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473</v>
      </c>
      <c r="C3" s="272" t="s">
        <v>474</v>
      </c>
      <c r="D3" s="272" t="s">
        <v>475</v>
      </c>
      <c r="E3" s="272" t="s">
        <v>476</v>
      </c>
      <c r="F3" s="272" t="s">
        <v>477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SES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102.485722071328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3.7367061406307002E-2</v>
      </c>
      <c r="M26" s="35">
        <f>InpActive!K5</f>
        <v>3.7367061406307002E-2</v>
      </c>
      <c r="N26" s="35">
        <f>InpActive!L5</f>
        <v>3.7367061406307002E-2</v>
      </c>
      <c r="O26" s="35">
        <f>InpActive!M5</f>
        <v>3.7367061406307002E-2</v>
      </c>
      <c r="P26" s="35">
        <f>InpActive!N5</f>
        <v>3.7367061406307002E-2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102.485722071328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40.859921351818002</v>
      </c>
      <c r="M40" s="35">
        <f>InpActive!K14</f>
        <v>45.069001595829398</v>
      </c>
      <c r="N40" s="35">
        <f>InpActive!L14</f>
        <v>47.377166801180202</v>
      </c>
      <c r="O40" s="35">
        <f>InpActive!M14</f>
        <v>43.756884453545297</v>
      </c>
      <c r="P40" s="35">
        <f>InpActive!N14</f>
        <v>43.4578708793169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42.480657611500497</v>
      </c>
      <c r="M46" s="35">
        <f>InpActive!K12</f>
        <v>46.686993803929397</v>
      </c>
      <c r="N46" s="35">
        <f>InpActive!L12</f>
        <v>49.009502652268203</v>
      </c>
      <c r="O46" s="35">
        <f>InpActive!M12</f>
        <v>45.366722765293403</v>
      </c>
      <c r="P46" s="35">
        <f>InpActive!N12</f>
        <v>45.065851029462401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43.012</v>
      </c>
      <c r="M52" s="35">
        <f>InpActive!K16</f>
        <v>48.07</v>
      </c>
      <c r="N52" s="35">
        <f>InpActive!L16</f>
        <v>51.204999999999998</v>
      </c>
      <c r="O52" s="35">
        <f>InpActive!M16</f>
        <v>53.579000000000001</v>
      </c>
      <c r="P52" s="35">
        <f>InpActive!N16</f>
        <v>62.076999999999998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1.3260000000000001</v>
      </c>
      <c r="M60" s="35">
        <f>InpActive!K18</f>
        <v>1.133</v>
      </c>
      <c r="N60" s="35">
        <f>InpActive!L18</f>
        <v>1.5329999999999999</v>
      </c>
      <c r="O60" s="35">
        <f>InpActive!M18</f>
        <v>0.91700000000000004</v>
      </c>
      <c r="P60" s="35">
        <f>InpActive!N18</f>
        <v>1.71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0.54</v>
      </c>
      <c r="M62" s="35">
        <f>InpActive!K20</f>
        <v>0.54400000000000004</v>
      </c>
      <c r="N62" s="35">
        <f>InpActive!L20</f>
        <v>5.7000000000000002E-2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0.59799999999999998</v>
      </c>
      <c r="M125" s="173">
        <f>InpActive!K28</f>
        <v>0.58399999999999996</v>
      </c>
      <c r="N125" s="173">
        <f>InpActive!L28</f>
        <v>0.56899999999999995</v>
      </c>
      <c r="O125" s="173">
        <f>InpActive!M28</f>
        <v>0.62</v>
      </c>
      <c r="P125" s="173">
        <f>InpActive!N28</f>
        <v>0.64400000000000002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0.49502855585734395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1.0062143051783199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40.565184761660021</v>
      </c>
      <c r="M14" s="50">
        <f>Actual.Totex.Water/Indexation.Average</f>
        <v>44.384517437655262</v>
      </c>
      <c r="N14" s="50">
        <f>Actual.Totex.Water/Indexation.Average</f>
        <v>45.573676225408462</v>
      </c>
      <c r="O14" s="50">
        <f>Actual.Totex.Water/Indexation.Average</f>
        <v>46.272701091272751</v>
      </c>
      <c r="P14" s="50">
        <f>Actual.Totex.Water/Indexation.Average</f>
        <v>52.047254261972071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1.7598492226647819</v>
      </c>
      <c r="M18" s="50">
        <f>SUM(INDEX(Actual.Exclusions.Water,,M6))/Indexation.Average</f>
        <v>1.5484259567910936</v>
      </c>
      <c r="N18" s="50">
        <f>SUM(INDEX(Actual.Exclusions.Water,,N6))/Indexation.Average</f>
        <v>1.4151380763284729</v>
      </c>
      <c r="O18" s="50">
        <f>SUM(INDEX(Actual.Exclusions.Water,,O6))/Indexation.Average</f>
        <v>0.79195331941053615</v>
      </c>
      <c r="P18" s="50">
        <f>SUM(INDEX(Actual.Exclusions.Water,,P6))/Indexation.Average</f>
        <v>1.4337162683114881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38.805335538995237</v>
      </c>
      <c r="M30" s="212">
        <f t="shared" ref="M30:P30" si="2">M14-M18+M22</f>
        <v>42.83609148086417</v>
      </c>
      <c r="N30" s="212">
        <f t="shared" si="2"/>
        <v>44.158538149079988</v>
      </c>
      <c r="O30" s="212">
        <f t="shared" si="2"/>
        <v>45.480747771862212</v>
      </c>
      <c r="P30" s="212">
        <f t="shared" si="2"/>
        <v>50.613537993660586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38.805335538995237</v>
      </c>
      <c r="M32" s="77">
        <f>SUM(M30:M31)</f>
        <v>42.83609148086417</v>
      </c>
      <c r="N32" s="77">
        <f t="shared" ref="N32:P32" si="4">SUM(N30:N31)</f>
        <v>44.158538149079988</v>
      </c>
      <c r="O32" s="77">
        <f t="shared" si="4"/>
        <v>45.480747771862212</v>
      </c>
      <c r="P32" s="77">
        <f t="shared" si="4"/>
        <v>50.613537993660586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0.49502855585734395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100.621430517832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-0.31380466602394286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0.49502855585734395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100.621430517832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-0.31380466602394286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1.0062280092036815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100.62280092036815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-0.31448305441235813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-3.1448305441235812E-3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-0.69350068922884245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-0.1282203397357182</v>
      </c>
      <c r="M97" s="147">
        <f>FD.AddInc.Coeff.Water/100*Baseline.Totex.Water</f>
        <v>-0.14142862993811792</v>
      </c>
      <c r="N97" s="147">
        <f>FD.AddInc.Coeff.Water/100*Baseline.Totex.Water</f>
        <v>-0.14867176005204985</v>
      </c>
      <c r="O97" s="147">
        <f>FD.AddInc.Coeff.Water/100*Baseline.Totex.Water</f>
        <v>-0.13731114512193038</v>
      </c>
      <c r="P97" s="147">
        <f>FD.AddInc.Coeff.Water/100*Baseline.Totex.Water</f>
        <v>-0.13637282657395672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-1.4959878070692767E-3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-2.7718896196632034E-4</v>
      </c>
      <c r="M105" s="147">
        <f>IF(SUM(Baseline.Totex.Water)=0,0,$G101*(Baseline.Totex.Water/SUM(Baseline.Totex.Water)))</f>
        <v>-3.0574287360077219E-4</v>
      </c>
      <c r="N105" s="147">
        <f>IF(SUM(Baseline.Totex.Water)=0,0,$G101*(Baseline.Totex.Water/SUM(Baseline.Totex.Water)))</f>
        <v>-3.2140119833931212E-4</v>
      </c>
      <c r="O105" s="147">
        <f>IF(SUM(Baseline.Totex.Water)=0,0,$G101*(Baseline.Totex.Water/SUM(Baseline.Totex.Water)))</f>
        <v>-2.968416232651114E-4</v>
      </c>
      <c r="P105" s="147">
        <f>IF(SUM(Baseline.Totex.Water)=0,0,$G101*(Baseline.Totex.Water/SUM(Baseline.Totex.Water)))</f>
        <v>-2.9481314989776065E-4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-3.1931178954157412E-4</v>
      </c>
      <c r="M109" s="147">
        <f>M105*(1+WACC)^Calcs!M7</f>
        <v>-3.3996609698172612E-4</v>
      </c>
      <c r="N109" s="147">
        <f>N105*(1+WACC)^Calcs!N7</f>
        <v>-3.4495862057279034E-4</v>
      </c>
      <c r="O109" s="147">
        <f>O105*(1+WACC)^Calcs!O7</f>
        <v>-3.0752792170265543E-4</v>
      </c>
      <c r="P109" s="147">
        <f>P105*(1+WACC)^Calcs!P7</f>
        <v>-2.9481314989776065E-4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-1.6065775786965066E-3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41.113837372660349</v>
      </c>
      <c r="M136" s="147">
        <f>Baseline.Totex.Water*(FD.AllExp.Coeff.Water/100)</f>
        <v>45.349074125828068</v>
      </c>
      <c r="N136" s="147">
        <f>Baseline.Totex.Water*(FD.AllExp.Coeff.Water/100)</f>
        <v>47.671582974166903</v>
      </c>
      <c r="O136" s="147">
        <f>Baseline.Totex.Water*(FD.AllExp.Coeff.Water/100)</f>
        <v>44.028803087192109</v>
      </c>
      <c r="P136" s="147">
        <f>Baseline.Totex.Water*(FD.AllExp.Coeff.Water/100)</f>
        <v>43.727931351360994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42.480657611500497</v>
      </c>
      <c r="M140" s="147">
        <f>Inputs!M46</f>
        <v>46.686993803929397</v>
      </c>
      <c r="N140" s="147">
        <f>Inputs!N46</f>
        <v>49.009502652268203</v>
      </c>
      <c r="O140" s="147">
        <f>Inputs!O46</f>
        <v>45.366722765293403</v>
      </c>
      <c r="P140" s="147">
        <f>Inputs!P46</f>
        <v>45.065851029462401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1.3668202388401482</v>
      </c>
      <c r="M144" s="147">
        <f t="shared" ref="M144:P144" si="5">M140-M136</f>
        <v>1.3379196781013292</v>
      </c>
      <c r="N144" s="147">
        <f t="shared" si="5"/>
        <v>1.3379196781013007</v>
      </c>
      <c r="O144" s="147">
        <f t="shared" si="5"/>
        <v>1.3379196781012936</v>
      </c>
      <c r="P144" s="147">
        <f t="shared" si="5"/>
        <v>1.3379196781014073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41.113837372660349</v>
      </c>
      <c r="M148" s="147">
        <f>Baseline.Totex.Water*(AllExp.Coeff.Water/100)</f>
        <v>45.349074125828068</v>
      </c>
      <c r="N148" s="147">
        <f>Baseline.Totex.Water*(AllExp.Coeff.Water/100)</f>
        <v>47.671582974166903</v>
      </c>
      <c r="O148" s="147">
        <f>Baseline.Totex.Water*(AllExp.Coeff.Water/100)</f>
        <v>44.028803087192109</v>
      </c>
      <c r="P148" s="147">
        <f>Baseline.Totex.Water*(AllExp.Coeff.Water/100)</f>
        <v>43.727931351360994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42.480657611500497</v>
      </c>
      <c r="M152" s="147">
        <f t="shared" ref="M152:P152" si="7">M148+M144</f>
        <v>46.686993803929397</v>
      </c>
      <c r="N152" s="147">
        <f t="shared" si="7"/>
        <v>49.009502652268203</v>
      </c>
      <c r="O152" s="147">
        <f t="shared" si="7"/>
        <v>45.366722765293403</v>
      </c>
      <c r="P152" s="147">
        <f t="shared" si="7"/>
        <v>45.065851029462401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-2.3085018336651117</v>
      </c>
      <c r="M162" s="209">
        <f>(Actual.Totex.Water-SUM(Inputs!M60:M64))/Indexation.Average-M148</f>
        <v>-2.5129826449638983</v>
      </c>
      <c r="N162" s="209">
        <f>(Actual.Totex.Water-SUM(Inputs!N60:N64))/Indexation.Average-N148</f>
        <v>-3.5130448250869151</v>
      </c>
      <c r="O162" s="209">
        <f>(Actual.Totex.Water-SUM(Inputs!O60:O64))/Indexation.Average-O148</f>
        <v>1.4519446846701101</v>
      </c>
      <c r="P162" s="209">
        <f>(Actual.Totex.Water-SUM(Inputs!P60:P64))/Indexation.Average-P148</f>
        <v>6.8856066422995923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-2.3085018336651117</v>
      </c>
      <c r="M166" s="147">
        <f t="shared" ref="L166:P167" si="10">M162+M156</f>
        <v>-2.5129826449638983</v>
      </c>
      <c r="N166" s="147">
        <f t="shared" si="10"/>
        <v>-3.5130448250869151</v>
      </c>
      <c r="O166" s="147">
        <f t="shared" si="10"/>
        <v>1.4519446846701101</v>
      </c>
      <c r="P166" s="147">
        <f t="shared" si="10"/>
        <v>6.8856066422995923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-2.6593117072142896</v>
      </c>
      <c r="M170" s="147">
        <f>M166*(1+WACC)^Calcs!M7</f>
        <v>-2.7942724928619027</v>
      </c>
      <c r="N170" s="147">
        <f>N166*(1+WACC)^Calcs!N7</f>
        <v>-3.7705369585864856</v>
      </c>
      <c r="O170" s="147">
        <f>O166*(1+WACC)^Calcs!O7</f>
        <v>1.5042146933182341</v>
      </c>
      <c r="P170" s="147">
        <f>P166*(1+WACC)^Calcs!P7</f>
        <v>6.8856066422995923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-0.83429982304485151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0.60233886265262715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-0.50413778410282051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-0.33176861652072753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-0.50413778410282051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0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-0.50413778410282051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-0.33176861652072753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-0.33176861652072753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296.72899999999998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297.79000000000002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289.89999999999998</v>
      </c>
      <c r="Q13" s="122">
        <f>InpActive!O36</f>
        <v>298.63900000000001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290.2</v>
      </c>
      <c r="Q14" s="122">
        <f>InpActive!O37</f>
        <v>298.851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292.7</v>
      </c>
      <c r="Q15" s="122">
        <f>InpActive!O38</f>
        <v>301.50299999999999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292.60000000000002</v>
      </c>
      <c r="Q16" s="122">
        <f>InpActive!O39</f>
        <v>301.39699999999999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293</v>
      </c>
      <c r="Q17" s="122">
        <f>InpActive!O40</f>
        <v>301.822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293.10000000000002</v>
      </c>
      <c r="Q18" s="122">
        <f>InpActive!O41</f>
        <v>301.928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294.2</v>
      </c>
      <c r="Q19" s="122">
        <f>InpActive!O42</f>
        <v>302.98899999999998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291.5</v>
      </c>
      <c r="Q20" s="122">
        <f>InpActive!O43</f>
        <v>300.23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293.60000000000002</v>
      </c>
      <c r="Q21" s="122">
        <f>InpActive!O44</f>
        <v>304.41399999999999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293.7</v>
      </c>
      <c r="Q22" s="122">
        <f>InpActive!O45</f>
        <v>304.63200000000001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296.72899999999998</v>
      </c>
      <c r="R29" s="127">
        <f t="shared" si="2"/>
        <v>296.72899999999998</v>
      </c>
      <c r="S29" s="127">
        <f t="shared" si="2"/>
        <v>296.72899999999998</v>
      </c>
      <c r="T29" s="127">
        <f t="shared" si="2"/>
        <v>296.72899999999998</v>
      </c>
      <c r="U29" s="127">
        <f t="shared" si="2"/>
        <v>296.72899999999998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297.79000000000002</v>
      </c>
      <c r="R30" s="127">
        <f t="shared" si="3"/>
        <v>297.79000000000002</v>
      </c>
      <c r="S30" s="127">
        <f t="shared" si="3"/>
        <v>297.79000000000002</v>
      </c>
      <c r="T30" s="127">
        <f t="shared" si="3"/>
        <v>297.79000000000002</v>
      </c>
      <c r="U30" s="127">
        <f t="shared" si="3"/>
        <v>297.79000000000002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289.89999999999998</v>
      </c>
      <c r="Q31" s="127">
        <f t="shared" si="3"/>
        <v>298.63900000000001</v>
      </c>
      <c r="R31" s="127">
        <f t="shared" si="3"/>
        <v>298.63900000000001</v>
      </c>
      <c r="S31" s="127">
        <f t="shared" si="3"/>
        <v>298.63900000000001</v>
      </c>
      <c r="T31" s="127">
        <f t="shared" si="3"/>
        <v>298.63900000000001</v>
      </c>
      <c r="U31" s="127">
        <f t="shared" si="3"/>
        <v>298.63900000000001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290.2</v>
      </c>
      <c r="Q32" s="127">
        <f t="shared" si="3"/>
        <v>298.851</v>
      </c>
      <c r="R32" s="127">
        <f t="shared" si="3"/>
        <v>298.851</v>
      </c>
      <c r="S32" s="127">
        <f t="shared" si="3"/>
        <v>298.851</v>
      </c>
      <c r="T32" s="127">
        <f t="shared" si="3"/>
        <v>298.851</v>
      </c>
      <c r="U32" s="127">
        <f t="shared" si="3"/>
        <v>298.851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292.7</v>
      </c>
      <c r="Q33" s="127">
        <f t="shared" si="3"/>
        <v>301.50299999999999</v>
      </c>
      <c r="R33" s="127">
        <f t="shared" si="3"/>
        <v>301.50299999999999</v>
      </c>
      <c r="S33" s="127">
        <f t="shared" si="3"/>
        <v>301.50299999999999</v>
      </c>
      <c r="T33" s="127">
        <f t="shared" si="3"/>
        <v>301.50299999999999</v>
      </c>
      <c r="U33" s="127">
        <f t="shared" si="3"/>
        <v>301.50299999999999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292.60000000000002</v>
      </c>
      <c r="Q34" s="127">
        <f t="shared" si="3"/>
        <v>301.39699999999999</v>
      </c>
      <c r="R34" s="127">
        <f t="shared" si="3"/>
        <v>301.39699999999999</v>
      </c>
      <c r="S34" s="127">
        <f t="shared" si="3"/>
        <v>301.39699999999999</v>
      </c>
      <c r="T34" s="127">
        <f t="shared" si="3"/>
        <v>301.39699999999999</v>
      </c>
      <c r="U34" s="127">
        <f t="shared" si="3"/>
        <v>301.39699999999999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293</v>
      </c>
      <c r="Q35" s="127">
        <f t="shared" si="3"/>
        <v>301.822</v>
      </c>
      <c r="R35" s="127">
        <f t="shared" si="3"/>
        <v>301.822</v>
      </c>
      <c r="S35" s="127">
        <f t="shared" si="3"/>
        <v>301.822</v>
      </c>
      <c r="T35" s="127">
        <f t="shared" si="3"/>
        <v>301.822</v>
      </c>
      <c r="U35" s="127">
        <f t="shared" si="3"/>
        <v>301.822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293.10000000000002</v>
      </c>
      <c r="Q36" s="127">
        <f t="shared" si="3"/>
        <v>301.928</v>
      </c>
      <c r="R36" s="127">
        <f t="shared" si="3"/>
        <v>301.928</v>
      </c>
      <c r="S36" s="127">
        <f t="shared" si="3"/>
        <v>301.928</v>
      </c>
      <c r="T36" s="127">
        <f t="shared" si="3"/>
        <v>301.928</v>
      </c>
      <c r="U36" s="127">
        <f t="shared" si="3"/>
        <v>301.928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294.2</v>
      </c>
      <c r="Q37" s="127">
        <f t="shared" si="3"/>
        <v>302.98899999999998</v>
      </c>
      <c r="R37" s="127">
        <f t="shared" si="3"/>
        <v>302.98899999999998</v>
      </c>
      <c r="S37" s="127">
        <f t="shared" si="3"/>
        <v>302.98899999999998</v>
      </c>
      <c r="T37" s="127">
        <f t="shared" si="3"/>
        <v>302.98899999999998</v>
      </c>
      <c r="U37" s="127">
        <f t="shared" si="3"/>
        <v>302.98899999999998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291.5</v>
      </c>
      <c r="Q38" s="127">
        <f t="shared" si="3"/>
        <v>300.23</v>
      </c>
      <c r="R38" s="127">
        <f t="shared" si="3"/>
        <v>300.23</v>
      </c>
      <c r="S38" s="127">
        <f t="shared" si="3"/>
        <v>300.23</v>
      </c>
      <c r="T38" s="127">
        <f t="shared" si="3"/>
        <v>300.23</v>
      </c>
      <c r="U38" s="127">
        <f t="shared" si="3"/>
        <v>300.23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293.60000000000002</v>
      </c>
      <c r="Q39" s="127">
        <f t="shared" si="3"/>
        <v>304.41399999999999</v>
      </c>
      <c r="R39" s="127">
        <f t="shared" si="3"/>
        <v>304.41399999999999</v>
      </c>
      <c r="S39" s="127">
        <f t="shared" si="3"/>
        <v>304.41399999999999</v>
      </c>
      <c r="T39" s="127">
        <f t="shared" si="3"/>
        <v>304.41399999999999</v>
      </c>
      <c r="U39" s="127">
        <f t="shared" si="3"/>
        <v>304.41399999999999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293.7</v>
      </c>
      <c r="Q40" s="127">
        <f t="shared" si="3"/>
        <v>304.63200000000001</v>
      </c>
      <c r="R40" s="127">
        <f t="shared" si="3"/>
        <v>304.63200000000001</v>
      </c>
      <c r="S40" s="127">
        <f t="shared" si="3"/>
        <v>304.63200000000001</v>
      </c>
      <c r="T40" s="127">
        <f t="shared" si="3"/>
        <v>304.63200000000001</v>
      </c>
      <c r="U40" s="127">
        <f t="shared" si="3"/>
        <v>304.63200000000001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291.82499999999999</v>
      </c>
      <c r="Q41" s="123">
        <f t="shared" si="4"/>
        <v>300.91033333333331</v>
      </c>
      <c r="R41" s="123">
        <f t="shared" si="4"/>
        <v>300.91033333333331</v>
      </c>
      <c r="S41" s="123">
        <f t="shared" si="4"/>
        <v>300.91033333333331</v>
      </c>
      <c r="T41" s="123">
        <f t="shared" si="4"/>
        <v>300.91033333333331</v>
      </c>
      <c r="U41" s="123">
        <f t="shared" si="4"/>
        <v>300.91033333333331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1.2289308176100631</v>
      </c>
      <c r="R45" s="179">
        <f t="shared" si="5"/>
        <v>1.2659454926624738</v>
      </c>
      <c r="S45" s="179">
        <f t="shared" si="5"/>
        <v>1.2659454926624738</v>
      </c>
      <c r="T45" s="179">
        <f t="shared" si="5"/>
        <v>1.2659454926624738</v>
      </c>
      <c r="U45" s="179">
        <f t="shared" si="5"/>
        <v>1.2659454926624738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1.1927046081536732</v>
      </c>
      <c r="Q49" s="179">
        <f t="shared" si="6"/>
        <v>1.2298368584176289</v>
      </c>
      <c r="R49" s="179">
        <f t="shared" si="6"/>
        <v>1.2298368584176289</v>
      </c>
      <c r="S49" s="179">
        <f t="shared" si="6"/>
        <v>1.2298368584176289</v>
      </c>
      <c r="T49" s="179">
        <f t="shared" si="6"/>
        <v>1.2298368584176289</v>
      </c>
      <c r="U49" s="179">
        <f t="shared" si="6"/>
        <v>1.2298368584176289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3.0061476012589239E-2</v>
      </c>
      <c r="Q51" s="133">
        <f t="shared" si="7"/>
        <v>3.1132813615466048E-2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2019-12-05T11:34:07Z</dcterms:created>
  <dcterms:modified xsi:type="dcterms:W3CDTF">2019-12-10T11:58:37Z</dcterms:modified>
  <cp:category/>
  <cp:contentStatus/>
</cp:coreProperties>
</file>