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<sst xmlns="http://schemas.openxmlformats.org/spreadsheetml/2006/main" count="1343" uniqueCount="478">
  <si>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</si>
  <si>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</si>
  <si>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</si>
  <si>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</si>
  <si>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</si>
  <si>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</si>
  <si>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</si>
  <si>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</si>
  <si>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</si>
  <si>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</si>
  <si>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</si>
  <si>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</si>
  <si>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</si>
  <si>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</si>
  <si>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</si>
  <si>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</si>
  <si>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</si>
  <si>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</si>
  <si>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</si>
  <si>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</si>
  <si>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</si>
  <si>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</si>
  <si>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</si>
  <si>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</si>
  <si>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</si>
  <si>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</si>
  <si>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</si>
  <si>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</si>
  <si>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</si>
  <si>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</si>
  <si>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</si>
  <si>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</si>
  <si>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</si>
  <si>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</si>
  <si>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</si>
  <si>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</si>
  <si>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</si>
  <si>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</si>
  <si>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</si>
  <si>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</si>
  <si>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</si>
  <si>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</si>
  <si>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</si>
  <si>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</si>
  <si>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</si>
  <si>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</si>
  <si>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</si>
  <si>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</si>
  <si>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</si>
  <si>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</si>
  <si>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</si>
  <si>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</si>
  <si>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</si>
  <si>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</si>
  <si>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</si>
  <si>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</si>
  <si>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</si>
  <si>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</si>
  <si>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</si>
  <si>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</si>
  <si>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</si>
  <si>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</si>
  <si>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</si>
  <si>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</si>
  <si>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</si>
  <si>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</si>
  <si>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</si>
  <si>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</si>
  <si>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</si>
  <si>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</si>
  <si>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</si>
  <si>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</si>
  <si>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</si>
  <si>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</si>
  <si>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</si>
  <si>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</si>
  <si>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</si>
  <si>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</si>
  <si>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</si>
  <si>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</si>
  <si>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</si>
  <si>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</si>
  <si>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</si>
  <si>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</si>
  <si>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</si>
  <si>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</si>
  <si>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</si>
  <si>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</si>
  <si>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</si>
  <si>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</si>
  <si>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</si>
  <si>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</si>
  <si>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</si>
  <si>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</si>
  <si>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</si>
  <si>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</si>
  <si>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</si>
  <si>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</si>
  <si>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</si>
  <si>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</si>
  <si>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</si>
  <si>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</si>
  <si>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</si>
  <si>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</si>
  <si>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</si>
  <si>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</si>
  <si>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</si>
  <si>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</si>
  <si>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</si>
  <si>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</si>
  <si>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</si>
  <si>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</si>
  <si>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</si>
  <si>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</si>
  <si>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</si>
  <si>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</si>
  <si>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</si>
  <si>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</si>
  <si>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</si>
  <si>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</si>
  <si>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</si>
  <si>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</si>
  <si>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</si>
  <si>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</si>
  <si>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</si>
  <si>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</si>
  <si>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</si>
  <si>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</si>
  <si>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</si>
  <si>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</si>
  <si>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</si>
  <si>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</si>
  <si>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</si>
  <si>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</si>
  <si>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</si>
  <si>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</si>
  <si>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</si>
  <si>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</si>
  <si>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</si>
  <si>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</si>
  <si>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</si>
  <si>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</si>
  <si>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</si>
  <si>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</si>
  <si>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</si>
  <si>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</si>
  <si>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</si>
  <si>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</si>
  <si>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</si>
  <si>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</si>
  <si>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</si>
  <si>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</si>
  <si>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</si>
  <si>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</si>
  <si>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</si>
  <si>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</si>
  <si>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</si>
  <si>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</si>
  <si>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</si>
  <si>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</si>
  <si>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</si>
  <si>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</si>
  <si>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</si>
  <si>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</si>
  <si>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</si>
  <si>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</si>
  <si>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</si>
  <si>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</si>
  <si>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</si>
  <si>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</si>
  <si>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</si>
  <si>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</si>
  <si>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</si>
  <si>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</si>
  <si>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</si>
  <si>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</si>
  <si>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</si>
  <si>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</si>
  <si>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</si>
  <si>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</si>
  <si>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</si>
  <si>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</si>
  <si>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</si>
  <si>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</si>
  <si>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</si>
  <si>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</si>
  <si>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</si>
  <si>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</si>
  <si>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</si>
  <si>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</si>
  <si>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</si>
  <si>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</si>
  <si>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</si>
  <si>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</si>
  <si>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</si>
  <si>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</si>
  <si>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</si>
  <si>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</si>
  <si>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</si>
  <si>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</si>
  <si>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</si>
  <si>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</si>
  <si>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</si>
  <si>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</si>
  <si>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</si>
  <si>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</si>
  <si>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</si>
  <si>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</si>
  <si>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</si>
  <si>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</si>
  <si>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</si>
  <si>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</si>
  <si>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</si>
  <si>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</si>
  <si>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</si>
  <si>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</si>
  <si>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</si>
  <si>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</si>
  <si>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</si>
  <si>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</si>
  <si>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</si>
  <si>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</si>
  <si>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</si>
  <si>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</si>
  <si>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</si>
  <si>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</si>
  <si>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</si>
  <si>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</si>
  <si>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</si>
  <si>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</si>
  <si>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</si>
  <si>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</si>
  <si>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</si>
  <si>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</si>
  <si>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</si>
  <si>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</si>
  <si>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</si>
  <si>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</si>
  <si>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</si>
  <si>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</si>
  <si>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</si>
  <si>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</si>
  <si>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</si>
  <si>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</si>
  <si>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</si>
  <si>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</si>
  <si>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</si>
  <si>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</si>
  <si>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</si>
  <si>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</si>
  <si>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</si>
  <si>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</si>
  <si>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</si>
  <si>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</si>
  <si>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</si>
  <si>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</si>
  <si>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</si>
  <si>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</si>
  <si>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</si>
  <si>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</si>
  <si>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</si>
  <si>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</si>
  <si>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</si>
  <si>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</si>
  <si>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</si>
  <si>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</si>
  <si>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</si>
  <si>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</si>
  <si>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</si>
  <si>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</si>
  <si>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</si>
  <si>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</si>
  <si>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</si>
  <si>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</si>
  <si>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</si>
  <si>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</si>
  <si>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</si>
  <si>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</si>
  <si>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</si>
  <si>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</si>
  <si>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</si>
  <si>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</si>
  <si>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</si>
  <si>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</si>
  <si>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</si>
  <si>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</si>
  <si>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</si>
  <si>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</si>
  <si>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</si>
  <si>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</si>
  <si>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</si>
  <si>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</si>
  <si>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</si>
  <si>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</si>
  <si>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</si>
  <si>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</si>
  <si>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</si>
  <si>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</si>
  <si>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</si>
  <si>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</si>
  <si>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</si>
  <si>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</si>
  <si>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</si>
  <si>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</si>
  <si>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</si>
  <si>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</si>
  <si>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</si>
  <si>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</si>
  <si>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</si>
  <si>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</si>
  <si>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</si>
  <si>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</si>
  <si>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</si>
  <si>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</si>
  <si>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</si>
  <si>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</si>
  <si>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</si>
  <si>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</si>
  <si>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</si>
  <si>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</si>
  <si>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</si>
  <si>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</si>
  <si>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</si>
  <si>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</si>
  <si>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</si>
  <si>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</si>
  <si>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</si>
  <si>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</si>
  <si>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</si>
  <si>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</si>
  <si>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</si>
  <si>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</si>
  <si>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</si>
  <si>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</si>
  <si>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</si>
  <si>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</si>
  <si>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</si>
  <si>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</si>
  <si>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</si>
  <si>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</si>
  <si>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</si>
  <si>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</si>
  <si>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</si>
  <si>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</si>
  <si>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</si>
  <si>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</si>
  <si>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</si>
  <si>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</si>
  <si>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</si>
  <si>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</si>
  <si>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</si>
  <si>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</si>
  <si>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</si>
  <si>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</si>
  <si>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</si>
  <si>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</si>
  <si>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</si>
  <si>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</si>
  <si>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</si>
  <si>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</si>
  <si>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</si>
  <si>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</si>
  <si>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</si>
  <si>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</si>
  <si>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</si>
  <si>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</si>
  <si>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</si>
  <si>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</si>
  <si>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</si>
  <si>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</si>
  <si>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</si>
  <si>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</si>
  <si>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</si>
  <si>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</si>
  <si>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</si>
  <si>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</si>
  <si>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</si>
  <si>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</si>
  <si>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</si>
  <si>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</si>
  <si>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</si>
  <si>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</si>
  <si>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</si>
  <si>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</si>
  <si>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</si>
  <si>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</si>
  <si>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</si>
  <si>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</si>
  <si>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</si>
  <si>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</si>
  <si>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</si>
  <si>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</si>
  <si>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</si>
  <si>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</si>
  <si>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</si>
  <si>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</si>
  <si>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</si>
  <si>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</si>
  <si>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</si>
  <si>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</si>
  <si>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</si>
  <si>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</si>
  <si>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</si>
  <si>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</si>
  <si>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</si>
  <si>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</si>
  <si>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</si>
  <si>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</si>
  <si>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</si>
  <si>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</si>
  <si>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</si>
  <si>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</si>
  <si>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</si>
  <si>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</si>
  <si>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</si>
  <si>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</si>
  <si>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</si>
  <si>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</si>
  <si>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</si>
  <si>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</si>
  <si>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</si>
  <si>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</si>
  <si>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</si>
  <si>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</si>
  <si>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</si>
  <si>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</si>
  <si>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</si>
  <si>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</si>
  <si>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</si>
  <si>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</si>
  <si>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</si>
  <si>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</si>
  <si>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</si>
  <si>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</si>
  <si>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</si>
  <si>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</si>
  <si>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</si>
  <si>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</si>
  <si>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</si>
  <si>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</si>
  <si>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</si>
  <si>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</si>
  <si>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</si>
  <si>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</si>
  <si>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</si>
  <si>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</si>
  <si>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</si>
  <si>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</si>
  <si>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</si>
  <si>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</si>
  <si>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</si>
  <si>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</si>
  <si>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</si>
  <si>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</si>
  <si>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</si>
  <si>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</si>
  <si>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</si>
  <si>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</si>
  <si>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</si>
  <si>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</si>
  <si>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</si>
  <si>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</si>
  <si>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</si>
  <si>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</si>
  <si>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</si>
  <si>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</si>
  <si>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</si>
  <si>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</si>
  <si>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</si>
  <si>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PR19_PD006_Run8</t>
  </si>
  <si>
    <t>SSC</t>
  </si>
  <si>
    <t>SSC.PD.D006.01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</si>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</sst>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2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67" fontId="4" fillId="0" borderId="0" xfId="1" applyNumberFormat="1"/>
    <xf numFmtId="167" fontId="14" fillId="6" borderId="2" xfId="1" applyNumberFormat="1" applyFont="1" applyFill="1" applyBorder="1" applyAlignment="1">
      <alignment horizontal="left" vertical="center"/>
    </xf>
    <xf numFmtId="167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3.425781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469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470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470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1.35661743356896</v>
      </c>
      <c r="K5" s="217">
        <v>1.35661743356896</v>
      </c>
      <c r="L5" s="217">
        <v>1.35661743356896</v>
      </c>
      <c r="M5" s="217">
        <v>1.35661743356896</v>
      </c>
      <c r="N5" s="217">
        <v>1.35661743356896</v>
      </c>
      <c r="O5" s="217"/>
      <c r="P5" s="217"/>
    </row>
    <row r="6" spans="1:16">
      <c r="A6" t="s">
        <v>470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/>
      <c r="P6" s="217"/>
    </row>
    <row r="7" spans="1:16">
      <c r="A7" t="s">
        <v>470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103.246354419342</v>
      </c>
    </row>
    <row r="8" spans="1:16">
      <c r="A8" t="s">
        <v>470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0</v>
      </c>
    </row>
    <row r="9" spans="1:16">
      <c r="A9" t="s">
        <v>470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103.2</v>
      </c>
    </row>
    <row r="10" spans="1:16">
      <c r="A10" t="s">
        <v>470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0</v>
      </c>
    </row>
    <row r="11" spans="1:16">
      <c r="A11" t="s">
        <v>470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470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78.446612498546898</v>
      </c>
      <c r="K12" s="217">
        <v>79.106460511086297</v>
      </c>
      <c r="L12" s="217">
        <v>79.397335691717203</v>
      </c>
      <c r="M12" s="217">
        <v>79.5394785793398</v>
      </c>
      <c r="N12" s="217">
        <v>78.482413302341101</v>
      </c>
      <c r="O12" s="217"/>
      <c r="P12" s="217"/>
    </row>
    <row r="13" spans="1:16">
      <c r="A13" t="s">
        <v>470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/>
      <c r="P13" s="217"/>
    </row>
    <row r="14" spans="1:16">
      <c r="A14" t="s">
        <v>470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76.170970085937299</v>
      </c>
      <c r="K14" s="217">
        <v>76.898373249898199</v>
      </c>
      <c r="L14" s="217">
        <v>77.186906725718401</v>
      </c>
      <c r="M14" s="217">
        <v>77.327905285099803</v>
      </c>
      <c r="N14" s="217">
        <v>76.278353094737696</v>
      </c>
      <c r="O14" s="217"/>
      <c r="P14" s="217"/>
    </row>
    <row r="15" spans="1:16">
      <c r="A15" t="s">
        <v>470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/>
      <c r="P15" s="217"/>
    </row>
    <row r="16" spans="1:16">
      <c r="A16" t="s">
        <v>470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80.162786894557897</v>
      </c>
      <c r="K16" s="217">
        <v>85.617457495826102</v>
      </c>
      <c r="L16" s="217">
        <v>95.271477186577002</v>
      </c>
      <c r="M16" s="217">
        <v>96.807000000000002</v>
      </c>
      <c r="N16" s="217">
        <v>95.493718000144696</v>
      </c>
      <c r="O16" s="217"/>
      <c r="P16" s="217"/>
    </row>
    <row r="17" spans="1:16">
      <c r="A17" t="s">
        <v>470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/>
      <c r="P17" s="217"/>
    </row>
    <row r="18" spans="1:16">
      <c r="A18" t="s">
        <v>470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1.56972663162697</v>
      </c>
      <c r="K18" s="217">
        <v>1.679</v>
      </c>
      <c r="L18" s="217">
        <v>1.4111974161360299</v>
      </c>
      <c r="M18" s="217">
        <v>2.1280000000000001</v>
      </c>
      <c r="N18" s="217">
        <v>1.62332274593462</v>
      </c>
      <c r="O18" s="217"/>
      <c r="P18" s="217"/>
    </row>
    <row r="19" spans="1:16">
      <c r="A19" t="s">
        <v>470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3.9765000000002699E-4</v>
      </c>
      <c r="K19" s="217">
        <v>4.9999999999999901E-5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470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1.6420734161045401</v>
      </c>
      <c r="K20" s="217">
        <v>1.6020908194050201</v>
      </c>
      <c r="L20" s="217">
        <v>1.8049999999999999</v>
      </c>
      <c r="M20" s="217">
        <v>1.08</v>
      </c>
      <c r="N20" s="217">
        <v>1.1187256638905601</v>
      </c>
      <c r="O20" s="217"/>
      <c r="P20" s="217"/>
    </row>
    <row r="21" spans="1:16">
      <c r="A21" t="s">
        <v>470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470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/>
      <c r="P22" s="217"/>
    </row>
    <row r="23" spans="1:16">
      <c r="A23" t="s">
        <v>470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470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>
        <v>0</v>
      </c>
      <c r="O24" s="217"/>
      <c r="P24" s="217"/>
    </row>
    <row r="25" spans="1:16">
      <c r="A25" t="s">
        <v>470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470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470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470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0.73938999999999799</v>
      </c>
      <c r="K28" s="218">
        <v>0.68332999999999999</v>
      </c>
      <c r="L28" s="218">
        <v>0.67774999999999996</v>
      </c>
      <c r="M28" s="218">
        <v>0.6573</v>
      </c>
      <c r="N28" s="218">
        <v>0.65201999999999805</v>
      </c>
      <c r="O28" s="218"/>
      <c r="P28" s="218"/>
    </row>
    <row r="29" spans="1:16">
      <c r="A29" t="s">
        <v>470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/>
      <c r="P29" s="218"/>
    </row>
    <row r="30" spans="1:16">
      <c r="A30" t="s">
        <v>470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/>
      <c r="P30" s="217"/>
    </row>
    <row r="31" spans="1:16">
      <c r="A31" t="s">
        <v>470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/>
      <c r="P31" s="217"/>
    </row>
    <row r="32" spans="1:16">
      <c r="A32" t="s">
        <v>470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470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470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288.09100000000001</v>
      </c>
      <c r="O34" s="220">
        <v>296.84050565812498</v>
      </c>
      <c r="P34" s="220"/>
    </row>
    <row r="35" spans="1:16">
      <c r="A35" t="s">
        <v>470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289.12099999999998</v>
      </c>
      <c r="O35" s="220">
        <v>298.04717438031298</v>
      </c>
      <c r="P35" s="220"/>
    </row>
    <row r="36" spans="1:16">
      <c r="A36" t="s">
        <v>470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289.94499999999999</v>
      </c>
      <c r="O36" s="220">
        <v>298.70535731968801</v>
      </c>
      <c r="P36" s="220"/>
    </row>
    <row r="37" spans="1:16">
      <c r="A37" t="s">
        <v>470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290.15100000000001</v>
      </c>
      <c r="O37" s="220">
        <v>299.36354025906297</v>
      </c>
      <c r="P37" s="220"/>
    </row>
    <row r="38" spans="1:16">
      <c r="A38" t="s">
        <v>470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292.726</v>
      </c>
      <c r="O38" s="220">
        <v>301.33808907718702</v>
      </c>
      <c r="P38" s="220"/>
    </row>
    <row r="39" spans="1:16">
      <c r="A39" t="s">
        <v>470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292.62299999999999</v>
      </c>
      <c r="O39" s="220">
        <v>301.776877703438</v>
      </c>
      <c r="P39" s="220"/>
    </row>
    <row r="40" spans="1:16">
      <c r="A40" t="s">
        <v>470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293.03500000000003</v>
      </c>
      <c r="O40" s="220">
        <v>301.99627201656301</v>
      </c>
      <c r="P40" s="220"/>
    </row>
    <row r="41" spans="1:16">
      <c r="A41" t="s">
        <v>470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293.13799999999998</v>
      </c>
      <c r="O41" s="220">
        <v>302.54475779937502</v>
      </c>
      <c r="P41" s="220"/>
    </row>
    <row r="42" spans="1:16">
      <c r="A42" t="s">
        <v>470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294.16800000000001</v>
      </c>
      <c r="O42" s="220">
        <v>305.06779240031301</v>
      </c>
      <c r="P42" s="220"/>
    </row>
    <row r="43" spans="1:16">
      <c r="A43" t="s">
        <v>470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291.49</v>
      </c>
      <c r="O43" s="220">
        <v>302.76415211250003</v>
      </c>
      <c r="P43" s="220"/>
    </row>
    <row r="44" spans="1:16">
      <c r="A44" t="s">
        <v>470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293.55</v>
      </c>
      <c r="O44" s="220">
        <v>305.06779240031301</v>
      </c>
      <c r="P44" s="220"/>
    </row>
    <row r="45" spans="1:16">
      <c r="A45" t="s">
        <v>470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293.65300000000002</v>
      </c>
      <c r="O45" s="220">
        <v>305.28718671343802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SSC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SSC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SSC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SSC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SSC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SSC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103.246354419342</v>
      </c>
      <c r="Q9" t="s">
        <v>471</v>
      </c>
    </row>
    <row r="10" spans="1:17">
      <c r="A10" t="str">
        <f>F_Inputs!A10</f>
        <v>SSC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tr">
        <f>F_Inputs!A11</f>
        <v>SSC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SSC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SSC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SSC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SSC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SSC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SSC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SSC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SSC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SSC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SSC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SSC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SSC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SSC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SSC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SSC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SSC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SSC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SSC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SSC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SSC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SSC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SSC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SSC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SSC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SSC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SSC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SSC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SSC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SSC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SSC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SSC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SSC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SSC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SSC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SSC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SSC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1.35661743356896</v>
      </c>
      <c r="K5" s="264">
        <f>IF(InpOverride!K5="",F_Inputs!K5,InpOverride!K5)</f>
        <v>1.35661743356896</v>
      </c>
      <c r="L5" s="264">
        <f>IF(InpOverride!L5="",F_Inputs!L5,InpOverride!L5)</f>
        <v>1.35661743356896</v>
      </c>
      <c r="M5" s="264">
        <f>IF(InpOverride!M5="",F_Inputs!M5,InpOverride!M5)</f>
        <v>1.35661743356896</v>
      </c>
      <c r="N5" s="264">
        <f>IF(InpOverride!N5="",F_Inputs!N5,InpOverride!N5)</f>
        <v>1.35661743356896</v>
      </c>
      <c r="O5" s="217"/>
      <c r="P5" s="217"/>
    </row>
    <row r="6" spans="1:16">
      <c r="A6" t="str">
        <f>F_Inputs!A6</f>
        <v>SSC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SSC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103.246354419342</v>
      </c>
    </row>
    <row r="8" spans="1:16">
      <c r="A8" t="str">
        <f>F_Inputs!A8</f>
        <v>SSC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SSC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103.246354419342</v>
      </c>
    </row>
    <row r="10" spans="1:16">
      <c r="A10" t="str">
        <f>F_Inputs!A10</f>
        <v>SSC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SSC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SSC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78.446612498546898</v>
      </c>
      <c r="K12" s="264">
        <f>IF(InpOverride!K12="",F_Inputs!K12,InpOverride!K12)</f>
        <v>79.106460511086297</v>
      </c>
      <c r="L12" s="264">
        <f>IF(InpOverride!L12="",F_Inputs!L12,InpOverride!L12)</f>
        <v>79.397335691717203</v>
      </c>
      <c r="M12" s="264">
        <f>IF(InpOverride!M12="",F_Inputs!M12,InpOverride!M12)</f>
        <v>79.5394785793398</v>
      </c>
      <c r="N12" s="264">
        <f>IF(InpOverride!N12="",F_Inputs!N12,InpOverride!N12)</f>
        <v>78.482413302341101</v>
      </c>
      <c r="O12" s="217"/>
      <c r="P12" s="217"/>
    </row>
    <row r="13" spans="1:16">
      <c r="A13" t="str">
        <f>F_Inputs!A13</f>
        <v>SSC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SSC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76.170970085937299</v>
      </c>
      <c r="K14" s="264">
        <f>IF(InpOverride!K14="",F_Inputs!K14,InpOverride!K14)</f>
        <v>76.898373249898199</v>
      </c>
      <c r="L14" s="264">
        <f>IF(InpOverride!L14="",F_Inputs!L14,InpOverride!L14)</f>
        <v>77.186906725718401</v>
      </c>
      <c r="M14" s="264">
        <f>IF(InpOverride!M14="",F_Inputs!M14,InpOverride!M14)</f>
        <v>77.327905285099803</v>
      </c>
      <c r="N14" s="264">
        <f>IF(InpOverride!N14="",F_Inputs!N14,InpOverride!N14)</f>
        <v>76.278353094737696</v>
      </c>
      <c r="O14" s="217"/>
      <c r="P14" s="217"/>
    </row>
    <row r="15" spans="1:16">
      <c r="A15" t="str">
        <f>F_Inputs!A15</f>
        <v>SSC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SSC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80.162786894557897</v>
      </c>
      <c r="K16" s="264">
        <f>IF(InpOverride!K16="",F_Inputs!K16,InpOverride!K16)</f>
        <v>85.617457495826102</v>
      </c>
      <c r="L16" s="264">
        <f>IF(InpOverride!L16="",F_Inputs!L16,InpOverride!L16)</f>
        <v>95.271477186577002</v>
      </c>
      <c r="M16" s="264">
        <f>IF(InpOverride!M16="",F_Inputs!M16,InpOverride!M16)</f>
        <v>96.807000000000002</v>
      </c>
      <c r="N16" s="264">
        <f>IF(InpOverride!N16="",F_Inputs!N16,InpOverride!N16)</f>
        <v>95.493718000144696</v>
      </c>
      <c r="O16" s="217"/>
      <c r="P16" s="217"/>
    </row>
    <row r="17" spans="1:16">
      <c r="A17" t="str">
        <f>F_Inputs!A17</f>
        <v>SSC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SSC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1.56972663162697</v>
      </c>
      <c r="K18" s="264">
        <f>IF(InpOverride!K18="",F_Inputs!K18,InpOverride!K18)</f>
        <v>1.679</v>
      </c>
      <c r="L18" s="264">
        <f>IF(InpOverride!L18="",F_Inputs!L18,InpOverride!L18)</f>
        <v>1.4111974161360299</v>
      </c>
      <c r="M18" s="264">
        <f>IF(InpOverride!M18="",F_Inputs!M18,InpOverride!M18)</f>
        <v>2.1280000000000001</v>
      </c>
      <c r="N18" s="264">
        <f>IF(InpOverride!N18="",F_Inputs!N18,InpOverride!N18)</f>
        <v>1.62332274593462</v>
      </c>
      <c r="O18" s="217"/>
      <c r="P18" s="217"/>
    </row>
    <row r="19" spans="1:16">
      <c r="A19" t="str">
        <f>F_Inputs!A19</f>
        <v>SSC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3.9765000000002699E-4</v>
      </c>
      <c r="K19" s="264">
        <f>IF(InpOverride!K19="",F_Inputs!K19,InpOverride!K19)</f>
        <v>4.9999999999999901E-5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SSC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1.6420734161045401</v>
      </c>
      <c r="K20" s="264">
        <f>IF(InpOverride!K20="",F_Inputs!K20,InpOverride!K20)</f>
        <v>1.6020908194050201</v>
      </c>
      <c r="L20" s="264">
        <f>IF(InpOverride!L20="",F_Inputs!L20,InpOverride!L20)</f>
        <v>1.8049999999999999</v>
      </c>
      <c r="M20" s="264">
        <f>IF(InpOverride!M20="",F_Inputs!M20,InpOverride!M20)</f>
        <v>1.08</v>
      </c>
      <c r="N20" s="264">
        <f>IF(InpOverride!N20="",F_Inputs!N20,InpOverride!N20)</f>
        <v>1.1187256638905601</v>
      </c>
      <c r="O20" s="217"/>
      <c r="P20" s="217"/>
    </row>
    <row r="21" spans="1:16">
      <c r="A21" t="str">
        <f>F_Inputs!A21</f>
        <v>SSC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SSC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SSC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SSC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SSC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SSC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SSC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SSC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0.73938999999999799</v>
      </c>
      <c r="K28" s="264">
        <f>IF(InpOverride!K28="",F_Inputs!K28,InpOverride!K28)</f>
        <v>0.68332999999999999</v>
      </c>
      <c r="L28" s="264">
        <f>IF(InpOverride!L28="",F_Inputs!L28,InpOverride!L28)</f>
        <v>0.67774999999999996</v>
      </c>
      <c r="M28" s="264">
        <f>IF(InpOverride!M28="",F_Inputs!M28,InpOverride!M28)</f>
        <v>0.6573</v>
      </c>
      <c r="N28" s="264">
        <f>IF(InpOverride!N28="",F_Inputs!N28,InpOverride!N28)</f>
        <v>0.65201999999999805</v>
      </c>
      <c r="O28" s="218"/>
      <c r="P28" s="218"/>
    </row>
    <row r="29" spans="1:16">
      <c r="A29" t="str">
        <f>F_Inputs!A29</f>
        <v>SSC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SSC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SSC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SSC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SSC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SSC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288.09100000000001</v>
      </c>
      <c r="O34" s="264">
        <f>IF(InpOverride!O34="",F_Inputs!O34,InpOverride!O34)</f>
        <v>296.84050565812498</v>
      </c>
      <c r="P34" s="220"/>
    </row>
    <row r="35" spans="1:16">
      <c r="A35" t="str">
        <f>F_Inputs!A35</f>
        <v>SSC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289.12099999999998</v>
      </c>
      <c r="O35" s="264">
        <f>IF(InpOverride!O35="",F_Inputs!O35,InpOverride!O35)</f>
        <v>298.04717438031298</v>
      </c>
      <c r="P35" s="220"/>
    </row>
    <row r="36" spans="1:16">
      <c r="A36" t="str">
        <f>F_Inputs!A36</f>
        <v>SSC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289.94499999999999</v>
      </c>
      <c r="O36" s="264">
        <f>IF(InpOverride!O36="",F_Inputs!O36,InpOverride!O36)</f>
        <v>298.70535731968801</v>
      </c>
      <c r="P36" s="220"/>
    </row>
    <row r="37" spans="1:16">
      <c r="A37" t="str">
        <f>F_Inputs!A37</f>
        <v>SSC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290.15100000000001</v>
      </c>
      <c r="O37" s="264">
        <f>IF(InpOverride!O37="",F_Inputs!O37,InpOverride!O37)</f>
        <v>299.36354025906297</v>
      </c>
      <c r="P37" s="220"/>
    </row>
    <row r="38" spans="1:16">
      <c r="A38" t="str">
        <f>F_Inputs!A38</f>
        <v>SSC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292.726</v>
      </c>
      <c r="O38" s="264">
        <f>IF(InpOverride!O38="",F_Inputs!O38,InpOverride!O38)</f>
        <v>301.33808907718702</v>
      </c>
      <c r="P38" s="220"/>
    </row>
    <row r="39" spans="1:16">
      <c r="A39" t="str">
        <f>F_Inputs!A39</f>
        <v>SSC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292.62299999999999</v>
      </c>
      <c r="O39" s="264">
        <f>IF(InpOverride!O39="",F_Inputs!O39,InpOverride!O39)</f>
        <v>301.776877703438</v>
      </c>
      <c r="P39" s="220"/>
    </row>
    <row r="40" spans="1:16">
      <c r="A40" t="str">
        <f>F_Inputs!A40</f>
        <v>SSC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293.03500000000003</v>
      </c>
      <c r="O40" s="264">
        <f>IF(InpOverride!O40="",F_Inputs!O40,InpOverride!O40)</f>
        <v>301.99627201656301</v>
      </c>
      <c r="P40" s="220"/>
    </row>
    <row r="41" spans="1:16">
      <c r="A41" t="str">
        <f>F_Inputs!A41</f>
        <v>SSC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293.13799999999998</v>
      </c>
      <c r="O41" s="264">
        <f>IF(InpOverride!O41="",F_Inputs!O41,InpOverride!O41)</f>
        <v>302.54475779937502</v>
      </c>
      <c r="P41" s="220"/>
    </row>
    <row r="42" spans="1:16">
      <c r="A42" t="str">
        <f>F_Inputs!A42</f>
        <v>SSC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294.16800000000001</v>
      </c>
      <c r="O42" s="264">
        <f>IF(InpOverride!O42="",F_Inputs!O42,InpOverride!O42)</f>
        <v>305.06779240031301</v>
      </c>
      <c r="P42" s="220"/>
    </row>
    <row r="43" spans="1:16">
      <c r="A43" t="str">
        <f>F_Inputs!A43</f>
        <v>SSC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291.49</v>
      </c>
      <c r="O43" s="264">
        <f>IF(InpOverride!O43="",F_Inputs!O43,InpOverride!O43)</f>
        <v>302.76415211250003</v>
      </c>
      <c r="P43" s="220"/>
    </row>
    <row r="44" spans="1:16">
      <c r="A44" t="str">
        <f>F_Inputs!A44</f>
        <v>SSC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293.55</v>
      </c>
      <c r="O44" s="264">
        <f>IF(InpOverride!O44="",F_Inputs!O44,InpOverride!O44)</f>
        <v>305.06779240031301</v>
      </c>
      <c r="P44" s="220"/>
    </row>
    <row r="45" spans="1:16">
      <c r="A45" t="str">
        <f>F_Inputs!A45</f>
        <v>SSC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293.65300000000002</v>
      </c>
      <c r="O45" s="264">
        <f>IF(InpOverride!O45="",F_Inputs!O45,InpOverride!O45)</f>
        <v>305.28718671343802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5.2029496339428771E-2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5.2029496339428771E-2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0.5577514925729995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0.5577514925729995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12:16:40</v>
      </c>
      <c r="G10" s="259" t="str">
        <f ca="1">CONCATENATE("[…]", TEXT(NOW(),"dd/mm/yyy hh:mm:ss"))</f>
        <v>[…]10/12/2019 12:16:40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menu_SSC_FD</v>
      </c>
      <c r="G11" s="262" t="str">
        <f ca="1">MID(CELL("filename",F1),SEARCH("[",CELL("filename",F1))+1,SEARCH(".",CELL("filename",F1))-1-SEARCH("[",CELL("filename",F1)))</f>
        <v>Totex menu_SSC_FD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4" customWidth="1"/>
    <col min="3" max="4" width="50.7109375" style="281" customWidth="1"/>
    <col min="5" max="5" width="15.85546875" style="281" customWidth="1"/>
    <col min="6" max="6" width="14.7109375" style="281" customWidth="1"/>
    <col min="7" max="7" width="0" style="274" hidden="1" customWidth="1"/>
    <col min="8" max="16383" width="9.140625" style="274" hidden="1"/>
    <col min="16384" max="16384" width="9" style="274" hidden="1" customWidth="1"/>
  </cols>
  <sheetData>
    <row r="1" spans="1:6" s="1" customFormat="1" ht="33.75">
      <c r="A1" s="1" t="s">
        <v>472</v>
      </c>
    </row>
    <row r="2" spans="1:6">
      <c r="A2" s="272"/>
      <c r="B2" s="272"/>
      <c r="C2" s="273"/>
      <c r="D2" s="273"/>
      <c r="E2" s="273"/>
      <c r="F2" s="273"/>
    </row>
    <row r="3" spans="1:6" ht="15.75">
      <c r="A3" s="272"/>
      <c r="B3" s="275" t="s">
        <v>473</v>
      </c>
      <c r="C3" s="275" t="s">
        <v>474</v>
      </c>
      <c r="D3" s="275" t="s">
        <v>475</v>
      </c>
      <c r="E3" s="275" t="s">
        <v>476</v>
      </c>
      <c r="F3" s="275" t="s">
        <v>477</v>
      </c>
    </row>
    <row r="4" spans="1:6">
      <c r="A4" s="272"/>
      <c r="B4" s="272"/>
      <c r="C4" s="273"/>
      <c r="D4" s="273"/>
      <c r="E4" s="273"/>
      <c r="F4" s="273"/>
    </row>
    <row r="5" spans="1:6" s="280" customFormat="1">
      <c r="A5" s="276"/>
      <c r="B5" s="277"/>
      <c r="C5" s="278"/>
      <c r="D5" s="278"/>
      <c r="E5" s="278"/>
      <c r="F5" s="279"/>
    </row>
    <row r="6" spans="1:6">
      <c r="A6" s="272"/>
      <c r="B6" s="272"/>
      <c r="C6" s="273"/>
      <c r="D6" s="273"/>
      <c r="E6" s="273"/>
      <c r="F6" s="273"/>
    </row>
    <row r="7" spans="1:6">
      <c r="A7" s="272"/>
      <c r="B7" s="272"/>
      <c r="C7" s="273"/>
      <c r="D7" s="273"/>
      <c r="E7" s="273"/>
      <c r="F7" s="273"/>
    </row>
    <row r="8" spans="1:6">
      <c r="A8" s="272"/>
      <c r="B8" s="272"/>
      <c r="C8" s="273"/>
      <c r="D8" s="273"/>
      <c r="E8" s="273"/>
      <c r="F8" s="273"/>
    </row>
    <row r="9" spans="1:6">
      <c r="A9" s="272"/>
      <c r="B9" s="272"/>
      <c r="C9" s="273"/>
      <c r="D9" s="273"/>
      <c r="E9" s="273"/>
      <c r="F9" s="273"/>
    </row>
    <row r="10" spans="1:6">
      <c r="A10" s="272"/>
      <c r="B10" s="272"/>
      <c r="C10" s="273"/>
      <c r="D10" s="273"/>
      <c r="E10" s="273"/>
      <c r="F10" s="273"/>
    </row>
    <row r="11" spans="1:6">
      <c r="A11" s="272"/>
      <c r="B11" s="272"/>
      <c r="C11" s="273"/>
      <c r="D11" s="273"/>
      <c r="E11" s="273"/>
      <c r="F11" s="273"/>
    </row>
    <row r="12" spans="1:6">
      <c r="A12" s="272"/>
      <c r="B12" s="272"/>
      <c r="C12" s="273"/>
      <c r="D12" s="273"/>
      <c r="E12" s="273"/>
      <c r="F12" s="273"/>
    </row>
    <row r="13" spans="1:6">
      <c r="A13" s="272"/>
      <c r="B13" s="272"/>
      <c r="C13" s="273"/>
      <c r="D13" s="273"/>
      <c r="E13" s="273"/>
      <c r="F13" s="273"/>
    </row>
    <row r="14" spans="1:6">
      <c r="A14" s="272"/>
      <c r="B14" s="272"/>
      <c r="C14" s="273"/>
      <c r="D14" s="273"/>
      <c r="E14" s="273"/>
      <c r="F14" s="273"/>
    </row>
    <row r="15" spans="1:6">
      <c r="A15" s="272"/>
      <c r="B15" s="272"/>
      <c r="C15" s="273"/>
      <c r="D15" s="273"/>
      <c r="E15" s="273"/>
      <c r="F15" s="273"/>
    </row>
    <row r="16" spans="1:6">
      <c r="A16" s="272"/>
      <c r="B16" s="272"/>
      <c r="C16" s="273"/>
      <c r="D16" s="273"/>
      <c r="E16" s="273"/>
      <c r="F16" s="273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SSC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103.246354419342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1.35661743356896</v>
      </c>
      <c r="M26" s="35">
        <f>InpActive!K5</f>
        <v>1.35661743356896</v>
      </c>
      <c r="N26" s="35">
        <f>InpActive!L5</f>
        <v>1.35661743356896</v>
      </c>
      <c r="O26" s="35">
        <f>InpActive!M5</f>
        <v>1.35661743356896</v>
      </c>
      <c r="P26" s="35">
        <f>InpActive!N5</f>
        <v>1.35661743356896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103.246354419342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76.170970085937299</v>
      </c>
      <c r="M40" s="35">
        <f>InpActive!K14</f>
        <v>76.898373249898199</v>
      </c>
      <c r="N40" s="35">
        <f>InpActive!L14</f>
        <v>77.186906725718401</v>
      </c>
      <c r="O40" s="35">
        <f>InpActive!M14</f>
        <v>77.327905285099803</v>
      </c>
      <c r="P40" s="35">
        <f>InpActive!N14</f>
        <v>76.278353094737696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78.446612498546898</v>
      </c>
      <c r="M46" s="35">
        <f>InpActive!K12</f>
        <v>79.106460511086297</v>
      </c>
      <c r="N46" s="35">
        <f>InpActive!L12</f>
        <v>79.397335691717203</v>
      </c>
      <c r="O46" s="35">
        <f>InpActive!M12</f>
        <v>79.5394785793398</v>
      </c>
      <c r="P46" s="35">
        <f>InpActive!N12</f>
        <v>78.482413302341101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80.162786894557897</v>
      </c>
      <c r="M52" s="35">
        <f>InpActive!K16</f>
        <v>85.617457495826102</v>
      </c>
      <c r="N52" s="35">
        <f>InpActive!L16</f>
        <v>95.271477186577002</v>
      </c>
      <c r="O52" s="35">
        <f>InpActive!M16</f>
        <v>96.807000000000002</v>
      </c>
      <c r="P52" s="35">
        <f>InpActive!N16</f>
        <v>95.493718000144696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1.56972663162697</v>
      </c>
      <c r="M60" s="35">
        <f>InpActive!K18</f>
        <v>1.679</v>
      </c>
      <c r="N60" s="35">
        <f>InpActive!L18</f>
        <v>1.4111974161360299</v>
      </c>
      <c r="O60" s="35">
        <f>InpActive!M18</f>
        <v>2.1280000000000001</v>
      </c>
      <c r="P60" s="35">
        <f>InpActive!N18</f>
        <v>1.62332274593462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3.9765000000002699E-4</v>
      </c>
      <c r="M61" s="35">
        <f>InpActive!K19</f>
        <v>4.9999999999999901E-5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1.6420734161045401</v>
      </c>
      <c r="M62" s="35">
        <f>InpActive!K20</f>
        <v>1.6020908194050201</v>
      </c>
      <c r="N62" s="35">
        <f>InpActive!L20</f>
        <v>1.8049999999999999</v>
      </c>
      <c r="O62" s="35">
        <f>InpActive!M20</f>
        <v>1.08</v>
      </c>
      <c r="P62" s="35">
        <f>InpActive!N20</f>
        <v>1.1187256638905601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0.73938999999999799</v>
      </c>
      <c r="M125" s="173">
        <f>InpActive!K28</f>
        <v>0.68332999999999999</v>
      </c>
      <c r="N125" s="173">
        <f>InpActive!L28</f>
        <v>0.67774999999999996</v>
      </c>
      <c r="O125" s="173">
        <f>InpActive!M28</f>
        <v>0.6573</v>
      </c>
      <c r="P125" s="173">
        <f>InpActive!N28</f>
        <v>0.65201999999999805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0.49350729116131598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1.008115886048355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75.602582102374214</v>
      </c>
      <c r="M14" s="50">
        <f>Actual.Totex.Water/Indexation.Average</f>
        <v>79.0532459994009</v>
      </c>
      <c r="N14" s="50">
        <f>Actual.Totex.Water/Indexation.Average</f>
        <v>84.793896197977716</v>
      </c>
      <c r="O14" s="50">
        <f>Actual.Totex.Water/Indexation.Average</f>
        <v>83.605916022001935</v>
      </c>
      <c r="P14" s="50">
        <f>Actual.Totex.Water/Indexation.Average</f>
        <v>80.069630764172146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3.0294660350473741</v>
      </c>
      <c r="M18" s="50">
        <f>SUM(INDEX(Actual.Exclusions.Water,,M6))/Indexation.Average</f>
        <v>3.0295787791613185</v>
      </c>
      <c r="N18" s="50">
        <f>SUM(INDEX(Actual.Exclusions.Water,,N6))/Indexation.Average</f>
        <v>2.8624927198511614</v>
      </c>
      <c r="O18" s="50">
        <f>SUM(INDEX(Actual.Exclusions.Water,,O6))/Indexation.Average</f>
        <v>2.7705411653969465</v>
      </c>
      <c r="P18" s="50">
        <f>SUM(INDEX(Actual.Exclusions.Water,,P6))/Indexation.Average</f>
        <v>2.2991544188472677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72.573116067326836</v>
      </c>
      <c r="M30" s="212">
        <f t="shared" ref="M30:P30" si="2">M14-M18+M22</f>
        <v>76.023667220239588</v>
      </c>
      <c r="N30" s="212">
        <f t="shared" si="2"/>
        <v>81.931403478126555</v>
      </c>
      <c r="O30" s="212">
        <f t="shared" si="2"/>
        <v>80.835374856604986</v>
      </c>
      <c r="P30" s="212">
        <f t="shared" si="2"/>
        <v>77.77047634532488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72.573116067326836</v>
      </c>
      <c r="M32" s="77">
        <f>SUM(M30:M31)</f>
        <v>76.023667220239588</v>
      </c>
      <c r="N32" s="77">
        <f t="shared" ref="N32:P32" si="4">SUM(N30:N31)</f>
        <v>81.931403478126555</v>
      </c>
      <c r="O32" s="77">
        <f t="shared" si="4"/>
        <v>80.835374856604986</v>
      </c>
      <c r="P32" s="77">
        <f t="shared" si="4"/>
        <v>77.77047634532488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0.49350729116131598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100.81158860483549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-0.4110637109257409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0.49350729116131598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100.81158860483549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-0.4110637109257409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1.0137328585373853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101.37328585373852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-0.68826539868463876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-6.8826539868463875E-3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-2.6419928241249973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-0.31311121628338989</v>
      </c>
      <c r="M97" s="147">
        <f>FD.AddInc.Coeff.Water/100*Baseline.Totex.Water</f>
        <v>-0.31610130672255882</v>
      </c>
      <c r="N97" s="147">
        <f>FD.AddInc.Coeff.Water/100*Baseline.Totex.Water</f>
        <v>-0.31728736313552836</v>
      </c>
      <c r="O97" s="147">
        <f>FD.AddInc.Coeff.Water/100*Baseline.Totex.Water</f>
        <v>-0.31786695704607337</v>
      </c>
      <c r="P97" s="147">
        <f>FD.AddInc.Coeff.Water/100*Baseline.Totex.Water</f>
        <v>-0.31355262886426849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-1.0640733520731784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-0.21114721466054337</v>
      </c>
      <c r="M105" s="147">
        <f>IF(SUM(Baseline.Totex.Water)=0,0,$G101*(Baseline.Totex.Water/SUM(Baseline.Totex.Water)))</f>
        <v>-0.21316358850785461</v>
      </c>
      <c r="N105" s="147">
        <f>IF(SUM(Baseline.Totex.Water)=0,0,$G101*(Baseline.Totex.Water/SUM(Baseline.Totex.Water)))</f>
        <v>-0.21396340817257761</v>
      </c>
      <c r="O105" s="147">
        <f>IF(SUM(Baseline.Totex.Water)=0,0,$G101*(Baseline.Totex.Water/SUM(Baseline.Totex.Water)))</f>
        <v>-0.21435425855889859</v>
      </c>
      <c r="P105" s="147">
        <f>IF(SUM(Baseline.Totex.Water)=0,0,$G101*(Baseline.Totex.Water/SUM(Baseline.Totex.Water)))</f>
        <v>-0.21144488217330434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-0.24323405409689094</v>
      </c>
      <c r="M109" s="147">
        <f>M105*(1+WACC)^Calcs!M7</f>
        <v>-0.23702398145920689</v>
      </c>
      <c r="N109" s="147">
        <f>N105*(1+WACC)^Calcs!N7</f>
        <v>-0.22964607013799487</v>
      </c>
      <c r="O109" s="147">
        <f>O105*(1+WACC)^Calcs!O7</f>
        <v>-0.22207101186701894</v>
      </c>
      <c r="P109" s="147">
        <f>P105*(1+WACC)^Calcs!P7</f>
        <v>-0.21144488217330434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-1.1434199997344159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76.78916499934742</v>
      </c>
      <c r="M136" s="147">
        <f>Baseline.Totex.Water*(FD.AllExp.Coeff.Water/100)</f>
        <v>77.522471684498242</v>
      </c>
      <c r="N136" s="147">
        <f>Baseline.Totex.Water*(FD.AllExp.Coeff.Water/100)</f>
        <v>77.813346865129333</v>
      </c>
      <c r="O136" s="147">
        <f>Baseline.Totex.Water*(FD.AllExp.Coeff.Water/100)</f>
        <v>77.95548975275166</v>
      </c>
      <c r="P136" s="147">
        <f>Baseline.Totex.Water*(FD.AllExp.Coeff.Water/100)</f>
        <v>76.897419516410778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78.446612498546898</v>
      </c>
      <c r="M140" s="147">
        <f>Inputs!M46</f>
        <v>79.106460511086297</v>
      </c>
      <c r="N140" s="147">
        <f>Inputs!N46</f>
        <v>79.397335691717203</v>
      </c>
      <c r="O140" s="147">
        <f>Inputs!O46</f>
        <v>79.5394785793398</v>
      </c>
      <c r="P140" s="147">
        <f>Inputs!P46</f>
        <v>78.482413302341101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1.6574474991994776</v>
      </c>
      <c r="M144" s="147">
        <f t="shared" ref="M144:P144" si="5">M140-M136</f>
        <v>1.5839888265880546</v>
      </c>
      <c r="N144" s="147">
        <f t="shared" si="5"/>
        <v>1.5839888265878699</v>
      </c>
      <c r="O144" s="147">
        <f t="shared" si="5"/>
        <v>1.5839888265881399</v>
      </c>
      <c r="P144" s="147">
        <f t="shared" si="5"/>
        <v>1.5849937859303225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76.78916499934742</v>
      </c>
      <c r="M148" s="147">
        <f>Baseline.Totex.Water*(AllExp.Coeff.Water/100)</f>
        <v>77.522471684498242</v>
      </c>
      <c r="N148" s="147">
        <f>Baseline.Totex.Water*(AllExp.Coeff.Water/100)</f>
        <v>77.813346865129333</v>
      </c>
      <c r="O148" s="147">
        <f>Baseline.Totex.Water*(AllExp.Coeff.Water/100)</f>
        <v>77.95548975275166</v>
      </c>
      <c r="P148" s="147">
        <f>Baseline.Totex.Water*(AllExp.Coeff.Water/100)</f>
        <v>76.897419516410778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78.446612498546898</v>
      </c>
      <c r="M152" s="147">
        <f t="shared" ref="M152:P152" si="7">M148+M144</f>
        <v>79.106460511086297</v>
      </c>
      <c r="N152" s="147">
        <f t="shared" si="7"/>
        <v>79.397335691717203</v>
      </c>
      <c r="O152" s="147">
        <f t="shared" si="7"/>
        <v>79.5394785793398</v>
      </c>
      <c r="P152" s="147">
        <f t="shared" si="7"/>
        <v>78.482413302341101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-4.2160489320205841</v>
      </c>
      <c r="M162" s="209">
        <f>(Actual.Totex.Water-SUM(Inputs!M60:M64))/Indexation.Average-M148</f>
        <v>-1.4988044642586544</v>
      </c>
      <c r="N162" s="209">
        <f>(Actual.Totex.Water-SUM(Inputs!N60:N64))/Indexation.Average-N148</f>
        <v>4.118056612997222</v>
      </c>
      <c r="O162" s="209">
        <f>(Actual.Totex.Water-SUM(Inputs!O60:O64))/Indexation.Average-O148</f>
        <v>2.8798851038533257</v>
      </c>
      <c r="P162" s="209">
        <f>(Actual.Totex.Water-SUM(Inputs!P60:P64))/Indexation.Average-P148</f>
        <v>0.87305682891411607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-4.2160489320205841</v>
      </c>
      <c r="M166" s="147">
        <f t="shared" ref="L166:P167" si="10">M162+M156</f>
        <v>-1.4988044642586544</v>
      </c>
      <c r="N166" s="147">
        <f t="shared" si="10"/>
        <v>4.118056612997222</v>
      </c>
      <c r="O166" s="147">
        <f t="shared" si="10"/>
        <v>2.8798851038533257</v>
      </c>
      <c r="P166" s="147">
        <f t="shared" si="10"/>
        <v>0.87305682891411607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-4.8567378719860734</v>
      </c>
      <c r="M170" s="147">
        <f>M166*(1+WACC)^Calcs!M7</f>
        <v>-1.6665726263767113</v>
      </c>
      <c r="N170" s="147">
        <f>N166*(1+WACC)^Calcs!N7</f>
        <v>4.4198936905034669</v>
      </c>
      <c r="O170" s="147">
        <f>O166*(1+WACC)^Calcs!O7</f>
        <v>2.9835609675920454</v>
      </c>
      <c r="P170" s="147">
        <f>P166*(1+WACC)^Calcs!P7</f>
        <v>0.87305682891411607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1.753200988646844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0.68186677044741839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5.2029496339428771E-2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0.5577514925729995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tabSelected="1" zoomScale="80" zoomScaleNormal="80" workbookViewId="0">
      <pane xSplit="8" ySplit="7" topLeftCell="I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N11" s="269"/>
      <c r="P11" s="84">
        <f>Calcs!P197</f>
        <v>5.2029496339428771E-2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N12" s="269"/>
      <c r="P12" s="84">
        <f>Calcs!P198</f>
        <v>0</v>
      </c>
    </row>
    <row r="13" spans="1:22" s="3" customFormat="1" ht="12.75">
      <c r="E13" s="87"/>
      <c r="F13" s="33"/>
      <c r="N13" s="269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N14" s="269"/>
      <c r="P14" s="150">
        <f>SUM(P11:P12)</f>
        <v>5.2029496339428771E-2</v>
      </c>
    </row>
    <row r="15" spans="1:22" s="3" customFormat="1" ht="12.75">
      <c r="E15" s="87"/>
      <c r="F15" s="87"/>
      <c r="G15" s="87"/>
      <c r="N15" s="269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7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N17" s="75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N18" s="269"/>
      <c r="P18" s="84">
        <f>Calcs!P202</f>
        <v>0.5577514925729995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N19" s="269"/>
      <c r="P19" s="84">
        <f>Calcs!P203</f>
        <v>0</v>
      </c>
    </row>
    <row r="20" spans="1:22" customFormat="1" ht="15">
      <c r="G20" s="7"/>
      <c r="N20" s="271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N21" s="269"/>
      <c r="P21" s="150">
        <f>SUM(P18:P19)</f>
        <v>0.5577514925729995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288.09100000000001</v>
      </c>
      <c r="Q11" s="122">
        <f>InpActive!O34</f>
        <v>296.84050565812498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289.12099999999998</v>
      </c>
      <c r="Q12" s="122">
        <f>InpActive!O35</f>
        <v>298.04717438031298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289.94499999999999</v>
      </c>
      <c r="Q13" s="122">
        <f>InpActive!O36</f>
        <v>298.70535731968801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290.15100000000001</v>
      </c>
      <c r="Q14" s="122">
        <f>InpActive!O37</f>
        <v>299.36354025906297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292.726</v>
      </c>
      <c r="Q15" s="122">
        <f>InpActive!O38</f>
        <v>301.33808907718702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292.62299999999999</v>
      </c>
      <c r="Q16" s="122">
        <f>InpActive!O39</f>
        <v>301.776877703438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293.03500000000003</v>
      </c>
      <c r="Q17" s="122">
        <f>InpActive!O40</f>
        <v>301.99627201656301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293.13799999999998</v>
      </c>
      <c r="Q18" s="122">
        <f>InpActive!O41</f>
        <v>302.54475779937502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294.16800000000001</v>
      </c>
      <c r="Q19" s="122">
        <f>InpActive!O42</f>
        <v>305.06779240031301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291.49</v>
      </c>
      <c r="Q20" s="122">
        <f>InpActive!O43</f>
        <v>302.76415211250003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293.55</v>
      </c>
      <c r="Q21" s="122">
        <f>InpActive!O44</f>
        <v>305.06779240031301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293.65300000000002</v>
      </c>
      <c r="Q22" s="122">
        <f>InpActive!O45</f>
        <v>305.28718671343802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288.09100000000001</v>
      </c>
      <c r="Q29" s="127">
        <f t="shared" si="2"/>
        <v>296.84050565812498</v>
      </c>
      <c r="R29" s="127">
        <f t="shared" si="2"/>
        <v>296.84050565812498</v>
      </c>
      <c r="S29" s="127">
        <f t="shared" si="2"/>
        <v>296.84050565812498</v>
      </c>
      <c r="T29" s="127">
        <f t="shared" si="2"/>
        <v>296.84050565812498</v>
      </c>
      <c r="U29" s="127">
        <f t="shared" si="2"/>
        <v>296.84050565812498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289.12099999999998</v>
      </c>
      <c r="Q30" s="127">
        <f t="shared" si="3"/>
        <v>298.04717438031298</v>
      </c>
      <c r="R30" s="127">
        <f t="shared" si="3"/>
        <v>298.04717438031298</v>
      </c>
      <c r="S30" s="127">
        <f t="shared" si="3"/>
        <v>298.04717438031298</v>
      </c>
      <c r="T30" s="127">
        <f t="shared" si="3"/>
        <v>298.04717438031298</v>
      </c>
      <c r="U30" s="127">
        <f t="shared" si="3"/>
        <v>298.04717438031298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289.94499999999999</v>
      </c>
      <c r="Q31" s="127">
        <f t="shared" si="3"/>
        <v>298.70535731968801</v>
      </c>
      <c r="R31" s="127">
        <f t="shared" si="3"/>
        <v>298.70535731968801</v>
      </c>
      <c r="S31" s="127">
        <f t="shared" si="3"/>
        <v>298.70535731968801</v>
      </c>
      <c r="T31" s="127">
        <f t="shared" si="3"/>
        <v>298.70535731968801</v>
      </c>
      <c r="U31" s="127">
        <f t="shared" si="3"/>
        <v>298.70535731968801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290.15100000000001</v>
      </c>
      <c r="Q32" s="127">
        <f t="shared" si="3"/>
        <v>299.36354025906297</v>
      </c>
      <c r="R32" s="127">
        <f t="shared" si="3"/>
        <v>299.36354025906297</v>
      </c>
      <c r="S32" s="127">
        <f t="shared" si="3"/>
        <v>299.36354025906297</v>
      </c>
      <c r="T32" s="127">
        <f t="shared" si="3"/>
        <v>299.36354025906297</v>
      </c>
      <c r="U32" s="127">
        <f t="shared" si="3"/>
        <v>299.36354025906297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292.726</v>
      </c>
      <c r="Q33" s="127">
        <f t="shared" si="3"/>
        <v>301.33808907718702</v>
      </c>
      <c r="R33" s="127">
        <f t="shared" si="3"/>
        <v>301.33808907718702</v>
      </c>
      <c r="S33" s="127">
        <f t="shared" si="3"/>
        <v>301.33808907718702</v>
      </c>
      <c r="T33" s="127">
        <f t="shared" si="3"/>
        <v>301.33808907718702</v>
      </c>
      <c r="U33" s="127">
        <f t="shared" si="3"/>
        <v>301.33808907718702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292.62299999999999</v>
      </c>
      <c r="Q34" s="127">
        <f t="shared" si="3"/>
        <v>301.776877703438</v>
      </c>
      <c r="R34" s="127">
        <f t="shared" si="3"/>
        <v>301.776877703438</v>
      </c>
      <c r="S34" s="127">
        <f t="shared" si="3"/>
        <v>301.776877703438</v>
      </c>
      <c r="T34" s="127">
        <f t="shared" si="3"/>
        <v>301.776877703438</v>
      </c>
      <c r="U34" s="127">
        <f t="shared" si="3"/>
        <v>301.776877703438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293.03500000000003</v>
      </c>
      <c r="Q35" s="127">
        <f t="shared" si="3"/>
        <v>301.99627201656301</v>
      </c>
      <c r="R35" s="127">
        <f t="shared" si="3"/>
        <v>301.99627201656301</v>
      </c>
      <c r="S35" s="127">
        <f t="shared" si="3"/>
        <v>301.99627201656301</v>
      </c>
      <c r="T35" s="127">
        <f t="shared" si="3"/>
        <v>301.99627201656301</v>
      </c>
      <c r="U35" s="127">
        <f t="shared" si="3"/>
        <v>301.99627201656301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293.13799999999998</v>
      </c>
      <c r="Q36" s="127">
        <f t="shared" si="3"/>
        <v>302.54475779937502</v>
      </c>
      <c r="R36" s="127">
        <f t="shared" si="3"/>
        <v>302.54475779937502</v>
      </c>
      <c r="S36" s="127">
        <f t="shared" si="3"/>
        <v>302.54475779937502</v>
      </c>
      <c r="T36" s="127">
        <f t="shared" si="3"/>
        <v>302.54475779937502</v>
      </c>
      <c r="U36" s="127">
        <f t="shared" si="3"/>
        <v>302.54475779937502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294.16800000000001</v>
      </c>
      <c r="Q37" s="127">
        <f t="shared" si="3"/>
        <v>305.06779240031301</v>
      </c>
      <c r="R37" s="127">
        <f t="shared" si="3"/>
        <v>305.06779240031301</v>
      </c>
      <c r="S37" s="127">
        <f t="shared" si="3"/>
        <v>305.06779240031301</v>
      </c>
      <c r="T37" s="127">
        <f t="shared" si="3"/>
        <v>305.06779240031301</v>
      </c>
      <c r="U37" s="127">
        <f t="shared" si="3"/>
        <v>305.06779240031301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291.49</v>
      </c>
      <c r="Q38" s="127">
        <f t="shared" si="3"/>
        <v>302.76415211250003</v>
      </c>
      <c r="R38" s="127">
        <f t="shared" si="3"/>
        <v>302.76415211250003</v>
      </c>
      <c r="S38" s="127">
        <f t="shared" si="3"/>
        <v>302.76415211250003</v>
      </c>
      <c r="T38" s="127">
        <f t="shared" si="3"/>
        <v>302.76415211250003</v>
      </c>
      <c r="U38" s="127">
        <f t="shared" si="3"/>
        <v>302.76415211250003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293.55</v>
      </c>
      <c r="Q39" s="127">
        <f t="shared" si="3"/>
        <v>305.06779240031301</v>
      </c>
      <c r="R39" s="127">
        <f t="shared" si="3"/>
        <v>305.06779240031301</v>
      </c>
      <c r="S39" s="127">
        <f t="shared" si="3"/>
        <v>305.06779240031301</v>
      </c>
      <c r="T39" s="127">
        <f t="shared" si="3"/>
        <v>305.06779240031301</v>
      </c>
      <c r="U39" s="127">
        <f t="shared" si="3"/>
        <v>305.06779240031301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293.65300000000002</v>
      </c>
      <c r="Q40" s="127">
        <f t="shared" si="3"/>
        <v>305.28718671343802</v>
      </c>
      <c r="R40" s="127">
        <f t="shared" si="3"/>
        <v>305.28718671343802</v>
      </c>
      <c r="S40" s="127">
        <f t="shared" si="3"/>
        <v>305.28718671343802</v>
      </c>
      <c r="T40" s="127">
        <f t="shared" si="3"/>
        <v>305.28718671343802</v>
      </c>
      <c r="U40" s="127">
        <f t="shared" si="3"/>
        <v>305.28718671343802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291.80758333333341</v>
      </c>
      <c r="Q41" s="123">
        <f t="shared" si="4"/>
        <v>301.56662482002633</v>
      </c>
      <c r="R41" s="123">
        <f t="shared" si="4"/>
        <v>301.56662482002633</v>
      </c>
      <c r="S41" s="123">
        <f t="shared" si="4"/>
        <v>301.56662482002633</v>
      </c>
      <c r="T41" s="123">
        <f t="shared" si="4"/>
        <v>301.56662482002633</v>
      </c>
      <c r="U41" s="123">
        <f t="shared" si="4"/>
        <v>301.56662482002633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1.229090146750524</v>
      </c>
      <c r="R45" s="179">
        <f t="shared" si="5"/>
        <v>1.2685314792426625</v>
      </c>
      <c r="S45" s="179">
        <f t="shared" si="5"/>
        <v>1.2685314792426625</v>
      </c>
      <c r="T45" s="179">
        <f t="shared" si="5"/>
        <v>1.2685314792426625</v>
      </c>
      <c r="U45" s="179">
        <f t="shared" si="5"/>
        <v>1.2685314792426625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1.1926334252920545</v>
      </c>
      <c r="Q49" s="179">
        <f t="shared" si="6"/>
        <v>1.2325191573312613</v>
      </c>
      <c r="R49" s="179">
        <f t="shared" si="6"/>
        <v>1.2325191573312613</v>
      </c>
      <c r="S49" s="179">
        <f t="shared" si="6"/>
        <v>1.2325191573312613</v>
      </c>
      <c r="T49" s="179">
        <f t="shared" si="6"/>
        <v>1.2325191573312613</v>
      </c>
      <c r="U49" s="179">
        <f t="shared" si="6"/>
        <v>1.2325191573312613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3.0000000000000249E-2</v>
      </c>
      <c r="Q51" s="133">
        <f t="shared" si="7"/>
        <v>3.3443412865474142E-2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2019-12-05T11:41:54Z</dcterms:created>
  <dcterms:modified xsi:type="dcterms:W3CDTF">2019-12-10T12:16:46Z</dcterms:modified>
  <cp:category/>
  <cp:contentStatus/>
</cp:coreProperties>
</file>