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 firstSheet="1" activeTab="7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T29" i="7"/>
  <c r="S41" i="7"/>
  <c r="S49" i="7" s="1"/>
  <c r="S51" i="7" s="1"/>
  <c r="R51" i="7"/>
  <c r="F9" i="15" l="1"/>
  <c r="U36" i="7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l="1"/>
</calcChain>
</file>

<file path=xl/sharedStrings.xml><?xml version="1.0" encoding="utf-8"?>
<sst xmlns="http://schemas.openxmlformats.org/spreadsheetml/2006/main" count="1343" uniqueCount="478">
  <si>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</si>
  <si>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</si>
  <si>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</si>
  <si>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</si>
  <si>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</si>
  <si>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</si>
  <si>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</si>
  <si>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</si>
  <si>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</si>
  <si>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</si>
  <si>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</si>
  <si>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</si>
  <si>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</si>
  <si>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</si>
  <si>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</si>
  <si>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</si>
  <si>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</si>
  <si>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</si>
  <si>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</si>
  <si>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</si>
  <si>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</si>
  <si>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</si>
  <si>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</si>
  <si>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</si>
  <si>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</si>
  <si>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</si>
  <si>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</si>
  <si>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</si>
  <si>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</si>
  <si>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</si>
  <si>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</si>
  <si>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</si>
  <si>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</si>
  <si>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</si>
  <si>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</si>
  <si>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</si>
  <si>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</si>
  <si>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</si>
  <si>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</si>
  <si>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</si>
  <si>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</si>
  <si>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</si>
  <si>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</si>
  <si>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</si>
  <si>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</si>
  <si>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</si>
  <si>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</si>
  <si>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</si>
  <si>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</si>
  <si>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</si>
  <si>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</si>
  <si>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</si>
  <si>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</si>
  <si>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</si>
  <si>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</si>
  <si>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</si>
  <si>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</si>
  <si>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</si>
  <si>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</si>
  <si>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</si>
  <si>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</si>
  <si>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</si>
  <si>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</si>
  <si>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</si>
  <si>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</si>
  <si>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</si>
  <si>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</si>
  <si>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</si>
  <si>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</si>
  <si>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</si>
  <si>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</si>
  <si>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</si>
  <si>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</si>
  <si>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</si>
  <si>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</si>
  <si>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</si>
  <si>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</si>
  <si>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</si>
  <si>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</si>
  <si>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</si>
  <si>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</si>
  <si>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</si>
  <si>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</si>
  <si>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</si>
  <si>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</si>
  <si>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</si>
  <si>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</si>
  <si>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</si>
  <si>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</si>
  <si>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</si>
  <si>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</si>
  <si>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</si>
  <si>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</si>
  <si>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</si>
  <si>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</si>
  <si>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</si>
  <si>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</si>
  <si>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</si>
  <si>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</si>
  <si>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</si>
  <si>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</si>
  <si>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</si>
  <si>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</si>
  <si>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</si>
  <si>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</si>
  <si>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</si>
  <si>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</si>
  <si>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</si>
  <si>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</si>
  <si>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</si>
  <si>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</si>
  <si>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</si>
  <si>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</si>
  <si>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</si>
  <si>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</si>
  <si>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</si>
  <si>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</si>
  <si>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</si>
  <si>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</si>
  <si>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</si>
  <si>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</si>
  <si>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</si>
  <si>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</si>
  <si>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</si>
  <si>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</si>
  <si>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</si>
  <si>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</si>
  <si>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</si>
  <si>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</si>
  <si>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</si>
  <si>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</si>
  <si>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</si>
  <si>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</si>
  <si>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</si>
  <si>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</si>
  <si>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</si>
  <si>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</si>
  <si>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</si>
  <si>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</si>
  <si>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</si>
  <si>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</si>
  <si>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</si>
  <si>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</si>
  <si>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</si>
  <si>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</si>
  <si>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</si>
  <si>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</si>
  <si>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</si>
  <si>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</si>
  <si>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</si>
  <si>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</si>
  <si>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</si>
  <si>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</si>
  <si>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</si>
  <si>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</si>
  <si>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</si>
  <si>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</si>
  <si>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</si>
  <si>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</si>
  <si>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</si>
  <si>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</si>
  <si>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</si>
  <si>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</si>
  <si>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</si>
  <si>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</si>
  <si>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</si>
  <si>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</si>
  <si>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</si>
  <si>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</si>
  <si>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</si>
  <si>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</si>
  <si>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</si>
  <si>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</si>
  <si>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</si>
  <si>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</si>
  <si>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</si>
  <si>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</si>
  <si>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</si>
  <si>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</si>
  <si>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</si>
  <si>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</si>
  <si>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</si>
  <si>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</si>
  <si>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</si>
  <si>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</si>
  <si>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</si>
  <si>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</si>
  <si>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</si>
  <si>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</si>
  <si>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</si>
  <si>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</si>
  <si>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</si>
  <si>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</si>
  <si>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</si>
  <si>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</si>
  <si>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</si>
  <si>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</si>
  <si>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</si>
  <si>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</si>
  <si>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</si>
  <si>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</si>
  <si>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</si>
  <si>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</si>
  <si>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</si>
  <si>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</si>
  <si>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</si>
  <si>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</si>
  <si>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</si>
  <si>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</si>
  <si>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</si>
  <si>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</si>
  <si>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</si>
  <si>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</si>
  <si>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</si>
  <si>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</si>
  <si>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</si>
  <si>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</si>
  <si>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</si>
  <si>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</si>
  <si>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</si>
  <si>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</si>
  <si>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</si>
  <si>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</si>
  <si>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</si>
  <si>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</si>
  <si>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</si>
  <si>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</si>
  <si>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</si>
  <si>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</si>
  <si>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</si>
  <si>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</si>
  <si>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</si>
  <si>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</si>
  <si>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</si>
  <si>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</si>
  <si>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</si>
  <si>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</si>
  <si>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</si>
  <si>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</si>
  <si>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</si>
  <si>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</si>
  <si>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</si>
  <si>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</si>
  <si>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</si>
  <si>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</si>
  <si>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</si>
  <si>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</si>
  <si>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</si>
  <si>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</si>
  <si>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</si>
  <si>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</si>
  <si>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</si>
  <si>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</si>
  <si>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</si>
  <si>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</si>
  <si>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</si>
  <si>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</si>
  <si>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</si>
  <si>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</si>
  <si>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</si>
  <si>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</si>
  <si>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</si>
  <si>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</si>
  <si>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</si>
  <si>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</si>
  <si>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</si>
  <si>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</si>
  <si>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</si>
  <si>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</si>
  <si>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</si>
  <si>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</si>
  <si>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</si>
  <si>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</si>
  <si>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</si>
  <si>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</si>
  <si>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</si>
  <si>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</si>
  <si>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</si>
  <si>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</si>
  <si>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</si>
  <si>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</si>
  <si>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</si>
  <si>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</si>
  <si>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</si>
  <si>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</si>
  <si>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</si>
  <si>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</si>
  <si>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</si>
  <si>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</si>
  <si>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</si>
  <si>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</si>
  <si>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</si>
  <si>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</si>
  <si>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</si>
  <si>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</si>
  <si>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</si>
  <si>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</si>
  <si>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</si>
  <si>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</si>
  <si>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</si>
  <si>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</si>
  <si>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</si>
  <si>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</si>
  <si>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</si>
  <si>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</si>
  <si>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</si>
  <si>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</si>
  <si>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</si>
  <si>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</si>
  <si>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</si>
  <si>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</si>
  <si>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</si>
  <si>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</si>
  <si>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</si>
  <si>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</si>
  <si>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</si>
  <si>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</si>
  <si>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</si>
  <si>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</si>
  <si>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</si>
  <si>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</si>
  <si>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</si>
  <si>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</si>
  <si>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</si>
  <si>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</si>
  <si>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</si>
  <si>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</si>
  <si>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</si>
  <si>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</si>
  <si>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</si>
  <si>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</si>
  <si>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</si>
  <si>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</si>
  <si>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</si>
  <si>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</si>
  <si>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</si>
  <si>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</si>
  <si>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</si>
  <si>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</si>
  <si>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</si>
  <si>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</si>
  <si>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</si>
  <si>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</si>
  <si>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</si>
  <si>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</si>
  <si>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</si>
  <si>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</si>
  <si>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</si>
  <si>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</si>
  <si>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</si>
  <si>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</si>
  <si>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</si>
  <si>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</si>
  <si>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</si>
  <si>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</si>
  <si>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</si>
  <si>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</si>
  <si>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</si>
  <si>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</si>
  <si>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</si>
  <si>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</si>
  <si>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</si>
  <si>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</si>
  <si>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</si>
  <si>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</si>
  <si>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</si>
  <si>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</si>
  <si>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</si>
  <si>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</si>
  <si>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</si>
  <si>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</si>
  <si>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</si>
  <si>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</si>
  <si>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</si>
  <si>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</si>
  <si>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</si>
  <si>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</si>
  <si>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</si>
  <si>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</si>
  <si>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</si>
  <si>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</si>
  <si>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</si>
  <si>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</si>
  <si>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</si>
  <si>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</si>
  <si>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</si>
  <si>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</si>
  <si>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</si>
  <si>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</si>
  <si>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</si>
  <si>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</si>
  <si>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</si>
  <si>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</si>
  <si>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</si>
  <si>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</si>
  <si>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</si>
  <si>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</si>
  <si>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</si>
  <si>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</si>
  <si>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</si>
  <si>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</si>
  <si>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</si>
  <si>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</si>
  <si>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</si>
  <si>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</si>
  <si>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</si>
  <si>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</si>
  <si>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</si>
  <si>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</si>
  <si>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</si>
  <si>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</si>
  <si>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</si>
  <si>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</si>
  <si>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</si>
  <si>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</si>
  <si>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</si>
  <si>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</si>
  <si>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</si>
  <si>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</si>
  <si>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</si>
  <si>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</si>
  <si>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</si>
  <si>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</si>
  <si>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</si>
  <si>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</si>
  <si>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</si>
  <si>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</si>
  <si>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</si>
  <si>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</si>
  <si>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</si>
  <si>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</si>
  <si>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</si>
  <si>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</si>
  <si>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</si>
  <si>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</si>
  <si>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</si>
  <si>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</si>
  <si>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</si>
  <si>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</si>
  <si>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</si>
  <si>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</si>
  <si>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</si>
  <si>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</si>
  <si>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</si>
  <si>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</si>
  <si>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</si>
  <si>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</si>
  <si>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</si>
  <si>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</si>
  <si>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</si>
  <si>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</si>
  <si>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</si>
  <si>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</si>
  <si>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</si>
  <si>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</si>
  <si>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</si>
  <si>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</si>
  <si>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</si>
  <si>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</si>
  <si>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</si>
  <si>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</si>
  <si>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</si>
  <si>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</si>
  <si>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</si>
  <si>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</si>
  <si>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</si>
  <si>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</si>
  <si>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</si>
  <si>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</si>
  <si>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PR19_PD006_Run8</t>
  </si>
  <si>
    <t>SVE</t>
  </si>
  <si>
    <t>SVE.PD.D006.01</t>
  </si>
  <si>
    <t>Change log</t>
  </si>
  <si>
    <t>#</t>
  </si>
  <si>
    <t>Issue</t>
  </si>
  <si>
    <t>Change</t>
  </si>
  <si>
    <t>Sheet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</si>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</sst>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0" fillId="0" borderId="0" xfId="0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workbookViewId="0">
      <pane ySplit="2" topLeftCell="A3" activePane="bottomLeft" state="frozen"/>
      <selection activeCell="P10" sqref="P10"/>
      <selection pane="bottomLeft"/>
    </sheetView>
  </sheetViews>
  <sheetFormatPr defaultRowHeight="15"/>
  <cols>
    <col min="1" max="1" width="3.7109375" customWidth="1"/>
    <col min="2" max="2" width="5.7109375" customWidth="1"/>
    <col min="3" max="3" width="12" customWidth="1"/>
    <col min="4" max="4" width="2.7109375" customWidth="1"/>
    <col min="5" max="5" width="15.28515625" customWidth="1"/>
    <col min="6" max="16" width="7.28515625" customWidth="1"/>
    <col min="17" max="17" width="8.5703125" customWidth="1"/>
  </cols>
  <sheetData>
    <row r="1" spans="1:16">
      <c r="C1" t="s">
        <v>469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470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470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4.3929744993807596</v>
      </c>
      <c r="K5" s="217">
        <v>4.3929744993807596</v>
      </c>
      <c r="L5" s="217">
        <v>4.3929744993807596</v>
      </c>
      <c r="M5" s="217">
        <v>4.3929744993807596</v>
      </c>
      <c r="N5" s="217">
        <v>4.3929744993807596</v>
      </c>
      <c r="O5" s="217"/>
      <c r="P5" s="217"/>
    </row>
    <row r="6" spans="1:16">
      <c r="A6" t="s">
        <v>470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4.016</v>
      </c>
      <c r="K6" s="217">
        <v>4.016</v>
      </c>
      <c r="L6" s="217">
        <v>4.016</v>
      </c>
      <c r="M6" s="217">
        <v>4.016</v>
      </c>
      <c r="N6" s="217">
        <v>4.016</v>
      </c>
      <c r="O6" s="217"/>
      <c r="P6" s="217"/>
    </row>
    <row r="7" spans="1:16">
      <c r="A7" t="s">
        <v>470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103.266747371379</v>
      </c>
    </row>
    <row r="8" spans="1:16">
      <c r="A8" t="s">
        <v>470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95.118092808706194</v>
      </c>
    </row>
    <row r="9" spans="1:16">
      <c r="A9" t="s">
        <v>470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103.266747371379</v>
      </c>
    </row>
    <row r="10" spans="1:16">
      <c r="A10" t="s">
        <v>470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17">
        <v>95.120174075385293</v>
      </c>
    </row>
    <row r="11" spans="1:16">
      <c r="A11" t="s">
        <v>470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470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514.206430202094</v>
      </c>
      <c r="K12" s="217">
        <v>574.59795786997904</v>
      </c>
      <c r="L12" s="217">
        <v>605.03253722724105</v>
      </c>
      <c r="M12" s="217">
        <v>597.12992762991598</v>
      </c>
      <c r="N12" s="217">
        <v>547.22326434123102</v>
      </c>
      <c r="O12" s="217"/>
      <c r="P12" s="217"/>
    </row>
    <row r="13" spans="1:16">
      <c r="A13" t="s">
        <v>470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481.35985185175002</v>
      </c>
      <c r="K13" s="217">
        <v>558.90314857797</v>
      </c>
      <c r="L13" s="217">
        <v>582.78942887694495</v>
      </c>
      <c r="M13" s="217">
        <v>574.691015879524</v>
      </c>
      <c r="N13" s="217">
        <v>530.23929573152304</v>
      </c>
      <c r="O13" s="217"/>
      <c r="P13" s="217"/>
    </row>
    <row r="14" spans="1:16">
      <c r="A14" t="s">
        <v>470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497.60783133061199</v>
      </c>
      <c r="K14" s="217">
        <v>557.87135124003703</v>
      </c>
      <c r="L14" s="217">
        <v>588.05944444204204</v>
      </c>
      <c r="M14" s="217">
        <v>580.22083717026999</v>
      </c>
      <c r="N14" s="217">
        <v>530.71836220341004</v>
      </c>
      <c r="O14" s="217"/>
      <c r="P14" s="217"/>
    </row>
    <row r="15" spans="1:16">
      <c r="A15" t="s">
        <v>470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486.90576690890703</v>
      </c>
      <c r="K15" s="217">
        <v>565.80573227965397</v>
      </c>
      <c r="L15" s="217">
        <v>589.98701368840204</v>
      </c>
      <c r="M15" s="217">
        <v>581.78858340943896</v>
      </c>
      <c r="N15" s="217">
        <v>536.78787419278501</v>
      </c>
      <c r="O15" s="217"/>
      <c r="P15" s="217"/>
    </row>
    <row r="16" spans="1:16">
      <c r="A16" t="s">
        <v>470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564.36816022350104</v>
      </c>
      <c r="K16" s="217">
        <v>594.28919442015899</v>
      </c>
      <c r="L16" s="217">
        <v>683.78599999999994</v>
      </c>
      <c r="M16" s="217">
        <v>861.30200000000002</v>
      </c>
      <c r="N16" s="217">
        <v>868.23978473284603</v>
      </c>
      <c r="O16" s="217"/>
      <c r="P16" s="217"/>
    </row>
    <row r="17" spans="1:16">
      <c r="A17" t="s">
        <v>470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465.97149391385301</v>
      </c>
      <c r="K17" s="217">
        <v>493.92878555107899</v>
      </c>
      <c r="L17" s="217">
        <v>551.12</v>
      </c>
      <c r="M17" s="217">
        <v>598.80899999999997</v>
      </c>
      <c r="N17" s="217">
        <v>624.33130660808297</v>
      </c>
      <c r="O17" s="217"/>
      <c r="P17" s="217"/>
    </row>
    <row r="18" spans="1:16">
      <c r="A18" t="s">
        <v>470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5.1426550133639299</v>
      </c>
      <c r="K18" s="217">
        <v>5.3802322619999998</v>
      </c>
      <c r="L18" s="217">
        <v>5.34</v>
      </c>
      <c r="M18" s="217">
        <v>6.444</v>
      </c>
      <c r="N18" s="217">
        <v>6.6173435999999999</v>
      </c>
      <c r="O18" s="217"/>
      <c r="P18" s="217"/>
    </row>
    <row r="19" spans="1:16">
      <c r="A19" t="s">
        <v>470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470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7.0705184017310803</v>
      </c>
      <c r="K20" s="217">
        <v>12.629157813244699</v>
      </c>
      <c r="L20" s="217">
        <v>15.185</v>
      </c>
      <c r="M20" s="217">
        <v>13.172000000000001</v>
      </c>
      <c r="N20" s="217">
        <v>24.811149037173902</v>
      </c>
      <c r="O20" s="217"/>
      <c r="P20" s="217"/>
    </row>
    <row r="21" spans="1:16">
      <c r="A21" t="s">
        <v>470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470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0.29808092412869203</v>
      </c>
      <c r="K22" s="217">
        <v>0.752</v>
      </c>
      <c r="L22" s="217">
        <v>0.38900000000000001</v>
      </c>
      <c r="M22" s="217">
        <v>0.35</v>
      </c>
      <c r="N22" s="217">
        <v>0.35941499999999998</v>
      </c>
      <c r="O22" s="217"/>
      <c r="P22" s="217"/>
    </row>
    <row r="23" spans="1:16">
      <c r="A23" t="s">
        <v>470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/>
      <c r="P23" s="217"/>
    </row>
    <row r="24" spans="1:16">
      <c r="A24" t="s">
        <v>470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6.3106617966653697</v>
      </c>
      <c r="K24" s="217">
        <v>14.9733362720212</v>
      </c>
      <c r="L24" s="217">
        <v>11.513</v>
      </c>
      <c r="M24" s="217">
        <v>13.028</v>
      </c>
      <c r="N24" s="217">
        <v>18.813284118413002</v>
      </c>
      <c r="O24" s="217"/>
      <c r="P24" s="217"/>
    </row>
    <row r="25" spans="1:16">
      <c r="A25" t="s">
        <v>470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470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10.791986133881499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470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470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0.67425999999999997</v>
      </c>
      <c r="K28" s="218">
        <v>0.61484000000000005</v>
      </c>
      <c r="L28" s="218">
        <v>0.59121999999999997</v>
      </c>
      <c r="M28" s="218">
        <v>0.59513000000000005</v>
      </c>
      <c r="N28" s="218">
        <v>0.63961000000000001</v>
      </c>
      <c r="O28" s="218"/>
      <c r="P28" s="218"/>
    </row>
    <row r="29" spans="1:16">
      <c r="A29" t="s">
        <v>470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0.63138000000000005</v>
      </c>
      <c r="K29" s="218">
        <v>0.54157999999999995</v>
      </c>
      <c r="L29" s="218">
        <v>0.52046999999999999</v>
      </c>
      <c r="M29" s="218">
        <v>0.51234999999999997</v>
      </c>
      <c r="N29" s="218">
        <v>0.56011999999999995</v>
      </c>
      <c r="O29" s="218"/>
      <c r="P29" s="218"/>
    </row>
    <row r="30" spans="1:16">
      <c r="A30" t="s">
        <v>470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0.38917060983782298</v>
      </c>
      <c r="K30" s="217">
        <v>-5.8773112549228896</v>
      </c>
      <c r="L30" s="217">
        <v>-3.383</v>
      </c>
      <c r="M30" s="217">
        <v>33.854999999999997</v>
      </c>
      <c r="N30" s="217">
        <v>-1.1055550632</v>
      </c>
      <c r="O30" s="217"/>
      <c r="P30" s="217"/>
    </row>
    <row r="31" spans="1:16">
      <c r="A31" t="s">
        <v>470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0.42132539016217702</v>
      </c>
      <c r="K31" s="217">
        <v>-6.9682364490689297</v>
      </c>
      <c r="L31" s="217">
        <v>-2.5649999999999999</v>
      </c>
      <c r="M31" s="217">
        <v>3.5009999999999999</v>
      </c>
      <c r="N31" s="217">
        <v>2.6014800000000001E-2</v>
      </c>
      <c r="O31" s="217"/>
      <c r="P31" s="217"/>
    </row>
    <row r="32" spans="1:16">
      <c r="A32" t="s">
        <v>470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/>
      <c r="P32" s="217"/>
    </row>
    <row r="33" spans="1:16">
      <c r="A33" t="s">
        <v>470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/>
      <c r="P33" s="217"/>
    </row>
    <row r="34" spans="1:16">
      <c r="A34" t="s">
        <v>470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287.48232231299698</v>
      </c>
      <c r="O34" s="220">
        <v>298.42812479911902</v>
      </c>
      <c r="P34" s="220"/>
    </row>
    <row r="35" spans="1:16">
      <c r="A35" t="s">
        <v>470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288.23841502712497</v>
      </c>
      <c r="O35" s="220">
        <v>299.54299393981501</v>
      </c>
      <c r="P35" s="220"/>
    </row>
    <row r="36" spans="1:16">
      <c r="A36" t="s">
        <v>470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289.00866624409599</v>
      </c>
      <c r="O36" s="220">
        <v>300.205105429605</v>
      </c>
      <c r="P36" s="220"/>
    </row>
    <row r="37" spans="1:16">
      <c r="A37" t="s">
        <v>470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288.93924694210398</v>
      </c>
      <c r="O37" s="220">
        <v>299.95496793832501</v>
      </c>
      <c r="P37" s="220"/>
    </row>
    <row r="38" spans="1:16">
      <c r="A38" t="s">
        <v>470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290.39262243814102</v>
      </c>
      <c r="O38" s="220">
        <v>301.42547354702299</v>
      </c>
      <c r="P38" s="220"/>
    </row>
    <row r="39" spans="1:16">
      <c r="A39" t="s">
        <v>470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290.74813344211299</v>
      </c>
      <c r="O39" s="220">
        <v>302.13411251773198</v>
      </c>
      <c r="P39" s="220"/>
    </row>
    <row r="40" spans="1:16">
      <c r="A40" t="s">
        <v>470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291.48492742244002</v>
      </c>
      <c r="O40" s="220">
        <v>302.62618068692899</v>
      </c>
      <c r="P40" s="220"/>
    </row>
    <row r="41" spans="1:16">
      <c r="A41" t="s">
        <v>470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291.507446540903</v>
      </c>
      <c r="O41" s="220">
        <v>302.90220449534701</v>
      </c>
      <c r="P41" s="220"/>
    </row>
    <row r="42" spans="1:16">
      <c r="A42" t="s">
        <v>470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293.42296278077202</v>
      </c>
      <c r="O42" s="220">
        <v>304.47900766625997</v>
      </c>
      <c r="P42" s="220"/>
    </row>
    <row r="43" spans="1:16">
      <c r="A43" t="s">
        <v>470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291.39113634241801</v>
      </c>
      <c r="O43" s="220">
        <v>303.32323532082398</v>
      </c>
      <c r="P43" s="220"/>
    </row>
    <row r="44" spans="1:16">
      <c r="A44" t="s">
        <v>470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293.83124395892099</v>
      </c>
      <c r="O44" s="220">
        <v>305.422965356845</v>
      </c>
      <c r="P44" s="220"/>
    </row>
    <row r="45" spans="1:16">
      <c r="A45" t="s">
        <v>470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294.61862908220098</v>
      </c>
      <c r="O45" s="220">
        <v>306.67845454034898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activeCell="P10" sqref="P10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SVE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SVE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SVE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SVE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SVE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SVE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/>
    </row>
    <row r="10" spans="1:17">
      <c r="A10" t="str">
        <f>F_Inputs!A10</f>
        <v>SVE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v>95.118058000000005</v>
      </c>
      <c r="Q10" t="s">
        <v>471</v>
      </c>
    </row>
    <row r="11" spans="1:17">
      <c r="A11" t="str">
        <f>F_Inputs!A11</f>
        <v>SVE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SVE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SVE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SVE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SVE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SVE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SVE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SVE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SVE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SVE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SVE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SVE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SVE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SVE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SVE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SVE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SVE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SVE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SVE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SVE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SVE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SVE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SVE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SVE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SVE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SVE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SVE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SVE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SVE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SVE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SVE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SVE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SVE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SVE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SVE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activeCell="P10" sqref="P10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SVE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SVE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4.3929744993807596</v>
      </c>
      <c r="K5" s="264">
        <f>IF(InpOverride!K5="",F_Inputs!K5,InpOverride!K5)</f>
        <v>4.3929744993807596</v>
      </c>
      <c r="L5" s="264">
        <f>IF(InpOverride!L5="",F_Inputs!L5,InpOverride!L5)</f>
        <v>4.3929744993807596</v>
      </c>
      <c r="M5" s="264">
        <f>IF(InpOverride!M5="",F_Inputs!M5,InpOverride!M5)</f>
        <v>4.3929744993807596</v>
      </c>
      <c r="N5" s="264">
        <f>IF(InpOverride!N5="",F_Inputs!N5,InpOverride!N5)</f>
        <v>4.3929744993807596</v>
      </c>
      <c r="O5" s="217"/>
      <c r="P5" s="217"/>
    </row>
    <row r="6" spans="1:16">
      <c r="A6" t="str">
        <f>F_Inputs!A6</f>
        <v>SVE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4.016</v>
      </c>
      <c r="K6" s="264">
        <f>IF(InpOverride!K6="",F_Inputs!K6,InpOverride!K6)</f>
        <v>4.016</v>
      </c>
      <c r="L6" s="264">
        <f>IF(InpOverride!L6="",F_Inputs!L6,InpOverride!L6)</f>
        <v>4.016</v>
      </c>
      <c r="M6" s="264">
        <f>IF(InpOverride!M6="",F_Inputs!M6,InpOverride!M6)</f>
        <v>4.016</v>
      </c>
      <c r="N6" s="264">
        <f>IF(InpOverride!N6="",F_Inputs!N6,InpOverride!N6)</f>
        <v>4.016</v>
      </c>
      <c r="O6" s="217"/>
      <c r="P6" s="217"/>
    </row>
    <row r="7" spans="1:16">
      <c r="A7" t="str">
        <f>F_Inputs!A7</f>
        <v>SVE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103.266747371379</v>
      </c>
    </row>
    <row r="8" spans="1:16">
      <c r="A8" t="str">
        <f>F_Inputs!A8</f>
        <v>SVE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95.118092808706194</v>
      </c>
    </row>
    <row r="9" spans="1:16">
      <c r="A9" t="str">
        <f>F_Inputs!A9</f>
        <v>SVE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103.266747371379</v>
      </c>
    </row>
    <row r="10" spans="1:16">
      <c r="A10" t="str">
        <f>F_Inputs!A10</f>
        <v>SVE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95.118058000000005</v>
      </c>
    </row>
    <row r="11" spans="1:16">
      <c r="A11" t="str">
        <f>F_Inputs!A11</f>
        <v>SVE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SVE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514.206430202094</v>
      </c>
      <c r="K12" s="264">
        <f>IF(InpOverride!K12="",F_Inputs!K12,InpOverride!K12)</f>
        <v>574.59795786997904</v>
      </c>
      <c r="L12" s="264">
        <f>IF(InpOverride!L12="",F_Inputs!L12,InpOverride!L12)</f>
        <v>605.03253722724105</v>
      </c>
      <c r="M12" s="264">
        <f>IF(InpOverride!M12="",F_Inputs!M12,InpOverride!M12)</f>
        <v>597.12992762991598</v>
      </c>
      <c r="N12" s="264">
        <f>IF(InpOverride!N12="",F_Inputs!N12,InpOverride!N12)</f>
        <v>547.22326434123102</v>
      </c>
      <c r="O12" s="217"/>
      <c r="P12" s="217"/>
    </row>
    <row r="13" spans="1:16">
      <c r="A13" t="str">
        <f>F_Inputs!A13</f>
        <v>SVE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481.35985185175002</v>
      </c>
      <c r="K13" s="264">
        <f>IF(InpOverride!K13="",F_Inputs!K13,InpOverride!K13)</f>
        <v>558.90314857797</v>
      </c>
      <c r="L13" s="264">
        <f>IF(InpOverride!L13="",F_Inputs!L13,InpOverride!L13)</f>
        <v>582.78942887694495</v>
      </c>
      <c r="M13" s="264">
        <f>IF(InpOverride!M13="",F_Inputs!M13,InpOverride!M13)</f>
        <v>574.691015879524</v>
      </c>
      <c r="N13" s="264">
        <f>IF(InpOverride!N13="",F_Inputs!N13,InpOverride!N13)</f>
        <v>530.23929573152304</v>
      </c>
      <c r="O13" s="217"/>
      <c r="P13" s="217"/>
    </row>
    <row r="14" spans="1:16">
      <c r="A14" t="str">
        <f>F_Inputs!A14</f>
        <v>SVE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497.60783133061199</v>
      </c>
      <c r="K14" s="264">
        <f>IF(InpOverride!K14="",F_Inputs!K14,InpOverride!K14)</f>
        <v>557.87135124003703</v>
      </c>
      <c r="L14" s="264">
        <f>IF(InpOverride!L14="",F_Inputs!L14,InpOverride!L14)</f>
        <v>588.05944444204204</v>
      </c>
      <c r="M14" s="264">
        <f>IF(InpOverride!M14="",F_Inputs!M14,InpOverride!M14)</f>
        <v>580.22083717026999</v>
      </c>
      <c r="N14" s="264">
        <f>IF(InpOverride!N14="",F_Inputs!N14,InpOverride!N14)</f>
        <v>530.71836220341004</v>
      </c>
      <c r="O14" s="217"/>
      <c r="P14" s="217"/>
    </row>
    <row r="15" spans="1:16">
      <c r="A15" t="str">
        <f>F_Inputs!A15</f>
        <v>SVE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486.90576690890703</v>
      </c>
      <c r="K15" s="264">
        <f>IF(InpOverride!K15="",F_Inputs!K15,InpOverride!K15)</f>
        <v>565.80573227965397</v>
      </c>
      <c r="L15" s="264">
        <f>IF(InpOverride!L15="",F_Inputs!L15,InpOverride!L15)</f>
        <v>589.98701368840204</v>
      </c>
      <c r="M15" s="264">
        <f>IF(InpOverride!M15="",F_Inputs!M15,InpOverride!M15)</f>
        <v>581.78858340943896</v>
      </c>
      <c r="N15" s="264">
        <f>IF(InpOverride!N15="",F_Inputs!N15,InpOverride!N15)</f>
        <v>536.78787419278501</v>
      </c>
      <c r="O15" s="217"/>
      <c r="P15" s="217"/>
    </row>
    <row r="16" spans="1:16">
      <c r="A16" t="str">
        <f>F_Inputs!A16</f>
        <v>SVE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564.36816022350104</v>
      </c>
      <c r="K16" s="264">
        <f>IF(InpOverride!K16="",F_Inputs!K16,InpOverride!K16)</f>
        <v>594.28919442015899</v>
      </c>
      <c r="L16" s="264">
        <f>IF(InpOverride!L16="",F_Inputs!L16,InpOverride!L16)</f>
        <v>683.78599999999994</v>
      </c>
      <c r="M16" s="264">
        <f>IF(InpOverride!M16="",F_Inputs!M16,InpOverride!M16)</f>
        <v>861.30200000000002</v>
      </c>
      <c r="N16" s="264">
        <f>IF(InpOverride!N16="",F_Inputs!N16,InpOverride!N16)</f>
        <v>868.23978473284603</v>
      </c>
      <c r="O16" s="217"/>
      <c r="P16" s="217"/>
    </row>
    <row r="17" spans="1:16">
      <c r="A17" t="str">
        <f>F_Inputs!A17</f>
        <v>SVE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465.97149391385301</v>
      </c>
      <c r="K17" s="264">
        <f>IF(InpOverride!K17="",F_Inputs!K17,InpOverride!K17)</f>
        <v>493.92878555107899</v>
      </c>
      <c r="L17" s="264">
        <f>IF(InpOverride!L17="",F_Inputs!L17,InpOverride!L17)</f>
        <v>551.12</v>
      </c>
      <c r="M17" s="264">
        <f>IF(InpOverride!M17="",F_Inputs!M17,InpOverride!M17)</f>
        <v>598.80899999999997</v>
      </c>
      <c r="N17" s="264">
        <f>IF(InpOverride!N17="",F_Inputs!N17,InpOverride!N17)</f>
        <v>624.33130660808297</v>
      </c>
      <c r="O17" s="217"/>
      <c r="P17" s="217"/>
    </row>
    <row r="18" spans="1:16">
      <c r="A18" t="str">
        <f>F_Inputs!A18</f>
        <v>SVE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5.1426550133639299</v>
      </c>
      <c r="K18" s="264">
        <f>IF(InpOverride!K18="",F_Inputs!K18,InpOverride!K18)</f>
        <v>5.3802322619999998</v>
      </c>
      <c r="L18" s="264">
        <f>IF(InpOverride!L18="",F_Inputs!L18,InpOverride!L18)</f>
        <v>5.34</v>
      </c>
      <c r="M18" s="264">
        <f>IF(InpOverride!M18="",F_Inputs!M18,InpOverride!M18)</f>
        <v>6.444</v>
      </c>
      <c r="N18" s="264">
        <f>IF(InpOverride!N18="",F_Inputs!N18,InpOverride!N18)</f>
        <v>6.6173435999999999</v>
      </c>
      <c r="O18" s="217"/>
      <c r="P18" s="217"/>
    </row>
    <row r="19" spans="1:16">
      <c r="A19" t="str">
        <f>F_Inputs!A19</f>
        <v>SVE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SVE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7.0705184017310803</v>
      </c>
      <c r="K20" s="264">
        <f>IF(InpOverride!K20="",F_Inputs!K20,InpOverride!K20)</f>
        <v>12.629157813244699</v>
      </c>
      <c r="L20" s="264">
        <f>IF(InpOverride!L20="",F_Inputs!L20,InpOverride!L20)</f>
        <v>15.185</v>
      </c>
      <c r="M20" s="264">
        <f>IF(InpOverride!M20="",F_Inputs!M20,InpOverride!M20)</f>
        <v>13.172000000000001</v>
      </c>
      <c r="N20" s="264">
        <f>IF(InpOverride!N20="",F_Inputs!N20,InpOverride!N20)</f>
        <v>24.811149037173902</v>
      </c>
      <c r="O20" s="217"/>
      <c r="P20" s="217"/>
    </row>
    <row r="21" spans="1:16">
      <c r="A21" t="str">
        <f>F_Inputs!A21</f>
        <v>SVE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SVE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0.29808092412869203</v>
      </c>
      <c r="K22" s="264">
        <f>IF(InpOverride!K22="",F_Inputs!K22,InpOverride!K22)</f>
        <v>0.752</v>
      </c>
      <c r="L22" s="264">
        <f>IF(InpOverride!L22="",F_Inputs!L22,InpOverride!L22)</f>
        <v>0.38900000000000001</v>
      </c>
      <c r="M22" s="264">
        <f>IF(InpOverride!M22="",F_Inputs!M22,InpOverride!M22)</f>
        <v>0.35</v>
      </c>
      <c r="N22" s="264">
        <f>IF(InpOverride!N22="",F_Inputs!N22,InpOverride!N22)</f>
        <v>0.35941499999999998</v>
      </c>
      <c r="O22" s="217"/>
      <c r="P22" s="217"/>
    </row>
    <row r="23" spans="1:16">
      <c r="A23" t="str">
        <f>F_Inputs!A23</f>
        <v>SVE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SVE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6.3106617966653697</v>
      </c>
      <c r="K24" s="264">
        <f>IF(InpOverride!K24="",F_Inputs!K24,InpOverride!K24)</f>
        <v>14.9733362720212</v>
      </c>
      <c r="L24" s="264">
        <f>IF(InpOverride!L24="",F_Inputs!L24,InpOverride!L24)</f>
        <v>11.513</v>
      </c>
      <c r="M24" s="264">
        <f>IF(InpOverride!M24="",F_Inputs!M24,InpOverride!M24)</f>
        <v>13.028</v>
      </c>
      <c r="N24" s="264">
        <f>IF(InpOverride!N24="",F_Inputs!N24,InpOverride!N24)</f>
        <v>18.813284118413002</v>
      </c>
      <c r="O24" s="217"/>
      <c r="P24" s="217"/>
    </row>
    <row r="25" spans="1:16">
      <c r="A25" t="str">
        <f>F_Inputs!A25</f>
        <v>SVE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SVE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10.791986133881499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SVE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SVE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0.67425999999999997</v>
      </c>
      <c r="K28" s="264">
        <f>IF(InpOverride!K28="",F_Inputs!K28,InpOverride!K28)</f>
        <v>0.61484000000000005</v>
      </c>
      <c r="L28" s="264">
        <f>IF(InpOverride!L28="",F_Inputs!L28,InpOverride!L28)</f>
        <v>0.59121999999999997</v>
      </c>
      <c r="M28" s="264">
        <f>IF(InpOverride!M28="",F_Inputs!M28,InpOverride!M28)</f>
        <v>0.59513000000000005</v>
      </c>
      <c r="N28" s="264">
        <f>IF(InpOverride!N28="",F_Inputs!N28,InpOverride!N28)</f>
        <v>0.63961000000000001</v>
      </c>
      <c r="O28" s="218"/>
      <c r="P28" s="218"/>
    </row>
    <row r="29" spans="1:16">
      <c r="A29" t="str">
        <f>F_Inputs!A29</f>
        <v>SVE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0.63138000000000005</v>
      </c>
      <c r="K29" s="264">
        <f>IF(InpOverride!K29="",F_Inputs!K29,InpOverride!K29)</f>
        <v>0.54157999999999995</v>
      </c>
      <c r="L29" s="264">
        <f>IF(InpOverride!L29="",F_Inputs!L29,InpOverride!L29)</f>
        <v>0.52046999999999999</v>
      </c>
      <c r="M29" s="264">
        <f>IF(InpOverride!M29="",F_Inputs!M29,InpOverride!M29)</f>
        <v>0.51234999999999997</v>
      </c>
      <c r="N29" s="264">
        <f>IF(InpOverride!N29="",F_Inputs!N29,InpOverride!N29)</f>
        <v>0.56011999999999995</v>
      </c>
      <c r="O29" s="218"/>
      <c r="P29" s="218"/>
    </row>
    <row r="30" spans="1:16">
      <c r="A30" t="str">
        <f>F_Inputs!A30</f>
        <v>SVE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0.38917060983782298</v>
      </c>
      <c r="K30" s="264">
        <f>IF(InpOverride!K30="",F_Inputs!K30,InpOverride!K30)</f>
        <v>-5.8773112549228896</v>
      </c>
      <c r="L30" s="264">
        <f>IF(InpOverride!L30="",F_Inputs!L30,InpOverride!L30)</f>
        <v>-3.383</v>
      </c>
      <c r="M30" s="264">
        <f>IF(InpOverride!M30="",F_Inputs!M30,InpOverride!M30)</f>
        <v>33.854999999999997</v>
      </c>
      <c r="N30" s="264">
        <f>IF(InpOverride!N30="",F_Inputs!N30,InpOverride!N30)</f>
        <v>-1.1055550632</v>
      </c>
      <c r="O30" s="217"/>
      <c r="P30" s="217"/>
    </row>
    <row r="31" spans="1:16">
      <c r="A31" t="str">
        <f>F_Inputs!A31</f>
        <v>SVE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0.42132539016217702</v>
      </c>
      <c r="K31" s="264">
        <f>IF(InpOverride!K31="",F_Inputs!K31,InpOverride!K31)</f>
        <v>-6.9682364490689297</v>
      </c>
      <c r="L31" s="264">
        <f>IF(InpOverride!L31="",F_Inputs!L31,InpOverride!L31)</f>
        <v>-2.5649999999999999</v>
      </c>
      <c r="M31" s="264">
        <f>IF(InpOverride!M31="",F_Inputs!M31,InpOverride!M31)</f>
        <v>3.5009999999999999</v>
      </c>
      <c r="N31" s="264">
        <f>IF(InpOverride!N31="",F_Inputs!N31,InpOverride!N31)</f>
        <v>2.6014800000000001E-2</v>
      </c>
      <c r="O31" s="217"/>
      <c r="P31" s="217"/>
    </row>
    <row r="32" spans="1:16">
      <c r="A32" t="str">
        <f>F_Inputs!A32</f>
        <v>SVE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SVE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SVE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287.48232231299698</v>
      </c>
      <c r="O34" s="264">
        <f>IF(InpOverride!O34="",F_Inputs!O34,InpOverride!O34)</f>
        <v>298.42812479911902</v>
      </c>
      <c r="P34" s="220"/>
    </row>
    <row r="35" spans="1:16">
      <c r="A35" t="str">
        <f>F_Inputs!A35</f>
        <v>SVE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288.23841502712497</v>
      </c>
      <c r="O35" s="264">
        <f>IF(InpOverride!O35="",F_Inputs!O35,InpOverride!O35)</f>
        <v>299.54299393981501</v>
      </c>
      <c r="P35" s="220"/>
    </row>
    <row r="36" spans="1:16">
      <c r="A36" t="str">
        <f>F_Inputs!A36</f>
        <v>SVE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289.00866624409599</v>
      </c>
      <c r="O36" s="264">
        <f>IF(InpOverride!O36="",F_Inputs!O36,InpOverride!O36)</f>
        <v>300.205105429605</v>
      </c>
      <c r="P36" s="220"/>
    </row>
    <row r="37" spans="1:16">
      <c r="A37" t="str">
        <f>F_Inputs!A37</f>
        <v>SVE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288.93924694210398</v>
      </c>
      <c r="O37" s="264">
        <f>IF(InpOverride!O37="",F_Inputs!O37,InpOverride!O37)</f>
        <v>299.95496793832501</v>
      </c>
      <c r="P37" s="220"/>
    </row>
    <row r="38" spans="1:16">
      <c r="A38" t="str">
        <f>F_Inputs!A38</f>
        <v>SVE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290.39262243814102</v>
      </c>
      <c r="O38" s="264">
        <f>IF(InpOverride!O38="",F_Inputs!O38,InpOverride!O38)</f>
        <v>301.42547354702299</v>
      </c>
      <c r="P38" s="220"/>
    </row>
    <row r="39" spans="1:16">
      <c r="A39" t="str">
        <f>F_Inputs!A39</f>
        <v>SVE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290.74813344211299</v>
      </c>
      <c r="O39" s="264">
        <f>IF(InpOverride!O39="",F_Inputs!O39,InpOverride!O39)</f>
        <v>302.13411251773198</v>
      </c>
      <c r="P39" s="220"/>
    </row>
    <row r="40" spans="1:16">
      <c r="A40" t="str">
        <f>F_Inputs!A40</f>
        <v>SVE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291.48492742244002</v>
      </c>
      <c r="O40" s="264">
        <f>IF(InpOverride!O40="",F_Inputs!O40,InpOverride!O40)</f>
        <v>302.62618068692899</v>
      </c>
      <c r="P40" s="220"/>
    </row>
    <row r="41" spans="1:16">
      <c r="A41" t="str">
        <f>F_Inputs!A41</f>
        <v>SVE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291.507446540903</v>
      </c>
      <c r="O41" s="264">
        <f>IF(InpOverride!O41="",F_Inputs!O41,InpOverride!O41)</f>
        <v>302.90220449534701</v>
      </c>
      <c r="P41" s="220"/>
    </row>
    <row r="42" spans="1:16">
      <c r="A42" t="str">
        <f>F_Inputs!A42</f>
        <v>SVE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293.42296278077202</v>
      </c>
      <c r="O42" s="264">
        <f>IF(InpOverride!O42="",F_Inputs!O42,InpOverride!O42)</f>
        <v>304.47900766625997</v>
      </c>
      <c r="P42" s="220"/>
    </row>
    <row r="43" spans="1:16">
      <c r="A43" t="str">
        <f>F_Inputs!A43</f>
        <v>SVE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291.39113634241801</v>
      </c>
      <c r="O43" s="264">
        <f>IF(InpOverride!O43="",F_Inputs!O43,InpOverride!O43)</f>
        <v>303.32323532082398</v>
      </c>
      <c r="P43" s="220"/>
    </row>
    <row r="44" spans="1:16">
      <c r="A44" t="str">
        <f>F_Inputs!A44</f>
        <v>SVE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293.83124395892099</v>
      </c>
      <c r="O44" s="264">
        <f>IF(InpOverride!O44="",F_Inputs!O44,InpOverride!O44)</f>
        <v>305.422965356845</v>
      </c>
      <c r="P44" s="220"/>
    </row>
    <row r="45" spans="1:16">
      <c r="A45" t="str">
        <f>F_Inputs!A45</f>
        <v>SVE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294.61862908220098</v>
      </c>
      <c r="O45" s="264">
        <f>IF(InpOverride!O45="",F_Inputs!O45,InpOverride!O45)</f>
        <v>306.67845454034898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28515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29.891411729929899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-17.539690777871073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12.351720952058827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111.0866155811926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-172.10559470034599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-61.018979119153386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[…]10/12/2019 12:21:34</v>
      </c>
      <c r="G10" s="259" t="str">
        <f ca="1">CONCATENATE("[…]", TEXT(NOW(),"dd/mm/yyy hh:mm:ss"))</f>
        <v>[…]10/12/2019 12:21:34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menu_SVE_FD</v>
      </c>
      <c r="G11" s="262" t="str">
        <f ca="1">MID(CELL("filename",F1),SEARCH("[",CELL("filename",F1))+1,SEARCH(".",CELL("filename",F1))-1-SEARCH("[",CELL("filename",F1)))</f>
        <v>Totex menu_SVE_FD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472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473</v>
      </c>
      <c r="C3" s="273" t="s">
        <v>474</v>
      </c>
      <c r="D3" s="273" t="s">
        <v>475</v>
      </c>
      <c r="E3" s="273" t="s">
        <v>476</v>
      </c>
      <c r="F3" s="273" t="s">
        <v>477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SVE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103.266747371379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95.118092808706194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4.3929744993807596</v>
      </c>
      <c r="M26" s="35">
        <f>InpActive!K5</f>
        <v>4.3929744993807596</v>
      </c>
      <c r="N26" s="35">
        <f>InpActive!L5</f>
        <v>4.3929744993807596</v>
      </c>
      <c r="O26" s="35">
        <f>InpActive!M5</f>
        <v>4.3929744993807596</v>
      </c>
      <c r="P26" s="35">
        <f>InpActive!N5</f>
        <v>4.3929744993807596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4.016</v>
      </c>
      <c r="M27" s="35">
        <f>InpActive!K6</f>
        <v>4.016</v>
      </c>
      <c r="N27" s="35">
        <f>InpActive!L6</f>
        <v>4.016</v>
      </c>
      <c r="O27" s="35">
        <f>InpActive!M6</f>
        <v>4.016</v>
      </c>
      <c r="P27" s="35">
        <f>InpActive!N6</f>
        <v>4.016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103.266747371379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95.118058000000005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497.60783133061199</v>
      </c>
      <c r="M40" s="35">
        <f>InpActive!K14</f>
        <v>557.87135124003703</v>
      </c>
      <c r="N40" s="35">
        <f>InpActive!L14</f>
        <v>588.05944444204204</v>
      </c>
      <c r="O40" s="35">
        <f>InpActive!M14</f>
        <v>580.22083717026999</v>
      </c>
      <c r="P40" s="35">
        <f>InpActive!N14</f>
        <v>530.71836220341004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486.90576690890703</v>
      </c>
      <c r="M41" s="35">
        <f>InpActive!K15</f>
        <v>565.80573227965397</v>
      </c>
      <c r="N41" s="35">
        <f>InpActive!L15</f>
        <v>589.98701368840204</v>
      </c>
      <c r="O41" s="35">
        <f>InpActive!M15</f>
        <v>581.78858340943896</v>
      </c>
      <c r="P41" s="35">
        <f>InpActive!N15</f>
        <v>536.78787419278501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514.206430202094</v>
      </c>
      <c r="M46" s="35">
        <f>InpActive!K12</f>
        <v>574.59795786997904</v>
      </c>
      <c r="N46" s="35">
        <f>InpActive!L12</f>
        <v>605.03253722724105</v>
      </c>
      <c r="O46" s="35">
        <f>InpActive!M12</f>
        <v>597.12992762991598</v>
      </c>
      <c r="P46" s="35">
        <f>InpActive!N12</f>
        <v>547.22326434123102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481.35985185175002</v>
      </c>
      <c r="M47" s="35">
        <f>InpActive!K13</f>
        <v>558.90314857797</v>
      </c>
      <c r="N47" s="35">
        <f>InpActive!L13</f>
        <v>582.78942887694495</v>
      </c>
      <c r="O47" s="35">
        <f>InpActive!M13</f>
        <v>574.691015879524</v>
      </c>
      <c r="P47" s="35">
        <f>InpActive!N13</f>
        <v>530.23929573152304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564.36816022350104</v>
      </c>
      <c r="M52" s="35">
        <f>InpActive!K16</f>
        <v>594.28919442015899</v>
      </c>
      <c r="N52" s="35">
        <f>InpActive!L16</f>
        <v>683.78599999999994</v>
      </c>
      <c r="O52" s="35">
        <f>InpActive!M16</f>
        <v>861.30200000000002</v>
      </c>
      <c r="P52" s="35">
        <f>InpActive!N16</f>
        <v>868.23978473284603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465.97149391385301</v>
      </c>
      <c r="M53" s="35">
        <f>InpActive!K17</f>
        <v>493.92878555107899</v>
      </c>
      <c r="N53" s="35">
        <f>InpActive!L17</f>
        <v>551.12</v>
      </c>
      <c r="O53" s="35">
        <f>InpActive!M17</f>
        <v>598.80899999999997</v>
      </c>
      <c r="P53" s="35">
        <f>InpActive!N17</f>
        <v>624.33130660808297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5.1426550133639299</v>
      </c>
      <c r="M60" s="35">
        <f>InpActive!K18</f>
        <v>5.3802322619999998</v>
      </c>
      <c r="N60" s="35">
        <f>InpActive!L18</f>
        <v>5.34</v>
      </c>
      <c r="O60" s="35">
        <f>InpActive!M18</f>
        <v>6.444</v>
      </c>
      <c r="P60" s="35">
        <f>InpActive!N18</f>
        <v>6.6173435999999999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7.0705184017310803</v>
      </c>
      <c r="M62" s="35">
        <f>InpActive!K20</f>
        <v>12.629157813244699</v>
      </c>
      <c r="N62" s="35">
        <f>InpActive!L20</f>
        <v>15.185</v>
      </c>
      <c r="O62" s="35">
        <f>InpActive!M20</f>
        <v>13.172000000000001</v>
      </c>
      <c r="P62" s="35">
        <f>InpActive!N20</f>
        <v>24.811149037173902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0.38917060983782298</v>
      </c>
      <c r="M64" s="221">
        <f>InpActive!K30</f>
        <v>-5.8773112549228896</v>
      </c>
      <c r="N64" s="221">
        <f>InpActive!L30</f>
        <v>-3.383</v>
      </c>
      <c r="O64" s="221">
        <f>InpActive!M30</f>
        <v>33.854999999999997</v>
      </c>
      <c r="P64" s="221">
        <f>InpActive!N30</f>
        <v>-1.1055550632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0.29808092412869203</v>
      </c>
      <c r="M66" s="35">
        <f>InpActive!K22</f>
        <v>0.752</v>
      </c>
      <c r="N66" s="35">
        <f>InpActive!L22</f>
        <v>0.38900000000000001</v>
      </c>
      <c r="O66" s="35">
        <f>InpActive!M22</f>
        <v>0.35</v>
      </c>
      <c r="P66" s="35">
        <f>InpActive!N22</f>
        <v>0.35941499999999998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6.3106617966653697</v>
      </c>
      <c r="M68" s="35">
        <f>InpActive!K24</f>
        <v>14.9733362720212</v>
      </c>
      <c r="N68" s="35">
        <f>InpActive!L24</f>
        <v>11.513</v>
      </c>
      <c r="O68" s="35">
        <f>InpActive!M24</f>
        <v>13.028</v>
      </c>
      <c r="P68" s="35">
        <f>InpActive!N24</f>
        <v>18.813284118413002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0.42132539016217702</v>
      </c>
      <c r="M70" s="221">
        <f>InpActive!K31</f>
        <v>-6.9682364490689297</v>
      </c>
      <c r="N70" s="221">
        <f>InpActive!L31</f>
        <v>-2.5649999999999999</v>
      </c>
      <c r="O70" s="221">
        <f>InpActive!M31</f>
        <v>3.5009999999999999</v>
      </c>
      <c r="P70" s="221">
        <f>InpActive!N31</f>
        <v>2.6014800000000001E-2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10.791986133881499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0.67425999999999997</v>
      </c>
      <c r="M125" s="173">
        <f>InpActive!K28</f>
        <v>0.61484000000000005</v>
      </c>
      <c r="N125" s="173">
        <f>InpActive!L28</f>
        <v>0.59121999999999997</v>
      </c>
      <c r="O125" s="173">
        <f>InpActive!M28</f>
        <v>0.59513000000000005</v>
      </c>
      <c r="P125" s="173">
        <f>InpActive!N28</f>
        <v>0.63961000000000001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0.63138000000000005</v>
      </c>
      <c r="M126" s="173">
        <f>InpActive!K29</f>
        <v>0.54157999999999995</v>
      </c>
      <c r="N126" s="173">
        <f>InpActive!L29</f>
        <v>0.52046999999999999</v>
      </c>
      <c r="O126" s="173">
        <f>InpActive!M29</f>
        <v>0.51234999999999997</v>
      </c>
      <c r="P126" s="173">
        <f>InpActive!N29</f>
        <v>0.56011999999999995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0.49346650525724195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1.0081668684284475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532.26305898503824</v>
      </c>
      <c r="M14" s="50">
        <f>Actual.Totex.Water/Indexation.Average</f>
        <v>548.72559003019853</v>
      </c>
      <c r="N14" s="50">
        <f>Actual.Totex.Water/Indexation.Average</f>
        <v>608.58591488071772</v>
      </c>
      <c r="O14" s="50">
        <f>Actual.Totex.Water/Indexation.Average</f>
        <v>743.85057569785556</v>
      </c>
      <c r="P14" s="50">
        <f>Actual.Totex.Water/Indexation.Average</f>
        <v>730.21793705935443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439.46386460248732</v>
      </c>
      <c r="M15" s="50">
        <f>Actual.Totex.Sewerage/Indexation.Average</f>
        <v>456.05972114108073</v>
      </c>
      <c r="N15" s="50">
        <f>Actual.Totex.Sewerage/Indexation.Average</f>
        <v>490.50999787808053</v>
      </c>
      <c r="O15" s="50">
        <f>Actual.Totex.Sewerage/Indexation.Average</f>
        <v>517.15242665529297</v>
      </c>
      <c r="P15" s="50">
        <f>Actual.Totex.Sewerage/Indexation.Average</f>
        <v>525.08296298954292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11.885436943211257</v>
      </c>
      <c r="M18" s="50">
        <f>SUM(INDEX(Actual.Exclusions.Water,,M6))/Indexation.Average</f>
        <v>11.201923527264018</v>
      </c>
      <c r="N18" s="50">
        <f>SUM(INDEX(Actual.Exclusions.Water,,N6))/Indexation.Average</f>
        <v>15.256790505926215</v>
      </c>
      <c r="O18" s="50">
        <f>SUM(INDEX(Actual.Exclusions.Water,,O6))/Indexation.Average</f>
        <v>46.179428508397791</v>
      </c>
      <c r="P18" s="50">
        <f>SUM(INDEX(Actual.Exclusions.Water,,P6))/Indexation.Average</f>
        <v>25.502578101347805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6.6301500001858571</v>
      </c>
      <c r="M19" s="212">
        <f>SUM(Inputs!M66:M72)/Indexation.Average</f>
        <v>8.0857010566905103</v>
      </c>
      <c r="N19" s="212">
        <f>SUM(Inputs!N66:N72)/Indexation.Average</f>
        <v>8.3101535966534286</v>
      </c>
      <c r="O19" s="212">
        <f>SUM(Inputs!O66:O72)/Indexation.Average</f>
        <v>14.57729561431891</v>
      </c>
      <c r="P19" s="212">
        <f>SUM(Inputs!P66:P72)/Indexation.Average</f>
        <v>16.146743697088151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10.791986133881499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531.1696081757085</v>
      </c>
      <c r="M30" s="212">
        <f t="shared" ref="M30:P30" si="2">M14-M18+M22</f>
        <v>537.52366650293447</v>
      </c>
      <c r="N30" s="212">
        <f t="shared" si="2"/>
        <v>593.32912437479149</v>
      </c>
      <c r="O30" s="212">
        <f t="shared" si="2"/>
        <v>697.67114718945777</v>
      </c>
      <c r="P30" s="212">
        <f t="shared" si="2"/>
        <v>704.71535895800662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432.83371460230148</v>
      </c>
      <c r="M31" s="212">
        <f t="shared" ref="M31:P31" si="3">M15-M19+M23</f>
        <v>447.97402008439019</v>
      </c>
      <c r="N31" s="212">
        <f t="shared" si="3"/>
        <v>482.19984428142709</v>
      </c>
      <c r="O31" s="212">
        <f t="shared" si="3"/>
        <v>502.57513104097404</v>
      </c>
      <c r="P31" s="212">
        <f t="shared" si="3"/>
        <v>508.93621929245478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964.00332277800999</v>
      </c>
      <c r="M32" s="77">
        <f>SUM(M30:M31)</f>
        <v>985.49768658732467</v>
      </c>
      <c r="N32" s="77">
        <f t="shared" ref="N32:P32" si="4">SUM(N30:N31)</f>
        <v>1075.5289686562187</v>
      </c>
      <c r="O32" s="77">
        <f t="shared" si="4"/>
        <v>1200.2462782304319</v>
      </c>
      <c r="P32" s="77">
        <f t="shared" si="4"/>
        <v>1213.6515782504614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0.49346650525724195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100.81668684284475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-0.41367924061658101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0.50976381438258755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98.779523202176549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0.59832188999952418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0.49346650525724195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100.81668684284475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-0.41367924061658101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0.50976388399999994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98.779514500000005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0.59832607115431813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1.112518995740521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111.2518995740521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-5.5631071987013545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-5.5631071987013544E-2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0.85993570169126532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85.993570169126528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7.1161387138681622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7.1161387138681628E-2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-153.23455424633281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196.4961571706211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-2.0585002978971132</v>
      </c>
      <c r="M97" s="147">
        <f>FD.AddInc.Coeff.Water/100*Baseline.Totex.Water</f>
        <v>-2.3077979694272446</v>
      </c>
      <c r="N97" s="147">
        <f>FD.AddInc.Coeff.Water/100*Baseline.Totex.Water</f>
        <v>-2.4326798441419246</v>
      </c>
      <c r="O97" s="147">
        <f>FD.AddInc.Coeff.Water/100*Baseline.Totex.Water</f>
        <v>-2.4002531531051421</v>
      </c>
      <c r="P97" s="147">
        <f>FD.AddInc.Coeff.Water/100*Baseline.Totex.Water</f>
        <v>-2.1954716905758227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2.9132637870860503</v>
      </c>
      <c r="M98" s="147">
        <f>FD.AddInc.Coeff.Sewerage/100*Baseline.Totex.Sewerage</f>
        <v>3.3853395511012736</v>
      </c>
      <c r="N98" s="147">
        <f>FD.AddInc.Coeff.Sewerage/100*Baseline.Totex.Sewerage</f>
        <v>3.5300214510521983</v>
      </c>
      <c r="O98" s="147">
        <f>FD.AddInc.Coeff.Sewerage/100*Baseline.Totex.Sewerage</f>
        <v>3.4809684480568133</v>
      </c>
      <c r="P98" s="147">
        <f>FD.AddInc.Coeff.Sewerage/100*Baseline.Totex.Sewerage</f>
        <v>3.2117193541585394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-141.83985129118557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179.97484457916624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-25.623956788157859</v>
      </c>
      <c r="M105" s="147">
        <f>IF(SUM(Baseline.Totex.Water)=0,0,$G101*(Baseline.Totex.Water/SUM(Baseline.Totex.Water)))</f>
        <v>-28.727183330899777</v>
      </c>
      <c r="N105" s="147">
        <f>IF(SUM(Baseline.Totex.Water)=0,0,$G101*(Baseline.Totex.Water/SUM(Baseline.Totex.Water)))</f>
        <v>-30.281697442256512</v>
      </c>
      <c r="O105" s="147">
        <f>IF(SUM(Baseline.Totex.Water)=0,0,$G101*(Baseline.Totex.Water/SUM(Baseline.Totex.Water)))</f>
        <v>-29.878054007879413</v>
      </c>
      <c r="P105" s="147">
        <f>IF(SUM(Baseline.Totex.Water)=0,0,$G101*(Baseline.Totex.Water/SUM(Baseline.Totex.Water)))</f>
        <v>-27.328959721992014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31.735625991975365</v>
      </c>
      <c r="M106" s="147">
        <f>IF(SUM(Baseline.Totex.Sewerage)=0,0,$G102*(Baseline.Totex.Sewerage/SUM(Baseline.Totex.Sewerage)))</f>
        <v>36.878181208936439</v>
      </c>
      <c r="N106" s="147">
        <f>IF(SUM(Baseline.Totex.Sewerage)=0,0,$G102*(Baseline.Totex.Sewerage/SUM(Baseline.Totex.Sewerage)))</f>
        <v>38.454272836822845</v>
      </c>
      <c r="O106" s="147">
        <f>IF(SUM(Baseline.Totex.Sewerage)=0,0,$G102*(Baseline.Totex.Sewerage/SUM(Baseline.Totex.Sewerage)))</f>
        <v>37.919914168807445</v>
      </c>
      <c r="P106" s="147">
        <f>IF(SUM(Baseline.Totex.Sewerage)=0,0,$G102*(Baseline.Totex.Sewerage/SUM(Baseline.Totex.Sewerage)))</f>
        <v>34.986850372624168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-29.517883537356745</v>
      </c>
      <c r="M109" s="147">
        <f>M105*(1+WACC)^Calcs!M7</f>
        <v>-31.942750714892981</v>
      </c>
      <c r="N109" s="147">
        <f>N105*(1+WACC)^Calcs!N7</f>
        <v>-32.501224737984145</v>
      </c>
      <c r="O109" s="147">
        <f>O105*(1+WACC)^Calcs!O7</f>
        <v>-30.953663952163073</v>
      </c>
      <c r="P109" s="147">
        <f>P105*(1+WACC)^Calcs!P7</f>
        <v>-27.328959721992014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36.558308295663736</v>
      </c>
      <c r="M110" s="147">
        <f>M106*(1+WACC)^Calcs!M7</f>
        <v>41.006127736464407</v>
      </c>
      <c r="N110" s="147">
        <f>N106*(1+WACC)^Calcs!N7</f>
        <v>41.27281721867061</v>
      </c>
      <c r="O110" s="147">
        <f>O106*(1+WACC)^Calcs!O7</f>
        <v>39.285031078884515</v>
      </c>
      <c r="P110" s="147">
        <f>P106*(1+WACC)^Calcs!P7</f>
        <v>34.986850372624168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-152.24448266438895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193.10913470230744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501.67172901805418</v>
      </c>
      <c r="M136" s="147">
        <f>Baseline.Totex.Water*(FD.AllExp.Coeff.Water/100)</f>
        <v>562.42741316561467</v>
      </c>
      <c r="N136" s="147">
        <f>Baseline.Totex.Water*(FD.AllExp.Coeff.Water/100)</f>
        <v>592.86204855290612</v>
      </c>
      <c r="O136" s="147">
        <f>Baseline.Totex.Water*(FD.AllExp.Coeff.Water/100)</f>
        <v>584.95942440688327</v>
      </c>
      <c r="P136" s="147">
        <f>Baseline.Totex.Water*(FD.AllExp.Coeff.Water/100)</f>
        <v>535.0526692400864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480.96319499651946</v>
      </c>
      <c r="M137" s="147">
        <f>Baseline.Totex.Sewerage*(FD.AllExp.Coeff.Sewerage/100)</f>
        <v>558.90020459642574</v>
      </c>
      <c r="N137" s="147">
        <f>Baseline.Totex.Sewerage*(FD.AllExp.Coeff.Sewerage/100)</f>
        <v>582.78635907616365</v>
      </c>
      <c r="O137" s="147">
        <f>Baseline.Totex.Sewerage*(FD.AllExp.Coeff.Sewerage/100)</f>
        <v>574.687988736541</v>
      </c>
      <c r="P137" s="147">
        <f>Baseline.Totex.Sewerage*(FD.AllExp.Coeff.Sewerage/100)</f>
        <v>530.23650273473231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514.206430202094</v>
      </c>
      <c r="M140" s="147">
        <f>Inputs!M46</f>
        <v>574.59795786997904</v>
      </c>
      <c r="N140" s="147">
        <f>Inputs!N46</f>
        <v>605.03253722724105</v>
      </c>
      <c r="O140" s="147">
        <f>Inputs!O46</f>
        <v>597.12992762991598</v>
      </c>
      <c r="P140" s="147">
        <f>Inputs!P46</f>
        <v>547.22326434123102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481.35985185175002</v>
      </c>
      <c r="M141" s="147">
        <f>Inputs!M47</f>
        <v>558.90314857797</v>
      </c>
      <c r="N141" s="147">
        <f>Inputs!N47</f>
        <v>582.78942887694495</v>
      </c>
      <c r="O141" s="147">
        <f>Inputs!O47</f>
        <v>574.691015879524</v>
      </c>
      <c r="P141" s="147">
        <f>Inputs!P47</f>
        <v>530.23929573152304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12.534701184039818</v>
      </c>
      <c r="M144" s="147">
        <f t="shared" ref="M144:P144" si="5">M140-M136</f>
        <v>12.170544704364374</v>
      </c>
      <c r="N144" s="147">
        <f t="shared" si="5"/>
        <v>12.170488674334933</v>
      </c>
      <c r="O144" s="147">
        <f t="shared" si="5"/>
        <v>12.170503223032711</v>
      </c>
      <c r="P144" s="147">
        <f t="shared" si="5"/>
        <v>12.170595101144613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0.39665685523056027</v>
      </c>
      <c r="M145" s="147">
        <f t="shared" ref="M145:P145" si="6">M141-M137</f>
        <v>2.9439815442628969E-3</v>
      </c>
      <c r="N145" s="147">
        <f t="shared" si="6"/>
        <v>3.069800781304366E-3</v>
      </c>
      <c r="O145" s="147">
        <f t="shared" si="6"/>
        <v>3.0271429830008856E-3</v>
      </c>
      <c r="P145" s="147">
        <f t="shared" si="6"/>
        <v>2.7929967907311948E-3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501.67172901805418</v>
      </c>
      <c r="M148" s="147">
        <f>Baseline.Totex.Water*(AllExp.Coeff.Water/100)</f>
        <v>562.42741316561467</v>
      </c>
      <c r="N148" s="147">
        <f>Baseline.Totex.Water*(AllExp.Coeff.Water/100)</f>
        <v>592.86204855290612</v>
      </c>
      <c r="O148" s="147">
        <f>Baseline.Totex.Water*(AllExp.Coeff.Water/100)</f>
        <v>584.95942440688327</v>
      </c>
      <c r="P148" s="147">
        <f>Baseline.Totex.Water*(AllExp.Coeff.Water/100)</f>
        <v>535.0526692400864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480.96315262512007</v>
      </c>
      <c r="M149" s="147">
        <f>Baseline.Totex.Sewerage*(AllExp.Coeff.Sewerage/100)</f>
        <v>558.90015535901205</v>
      </c>
      <c r="N149" s="147">
        <f>Baseline.Totex.Sewerage*(AllExp.Coeff.Sewerage/100)</f>
        <v>582.78630773445218</v>
      </c>
      <c r="O149" s="147">
        <f>Baseline.Totex.Sewerage*(AllExp.Coeff.Sewerage/100)</f>
        <v>574.6879381082714</v>
      </c>
      <c r="P149" s="147">
        <f>Baseline.Totex.Sewerage*(AllExp.Coeff.Sewerage/100)</f>
        <v>530.23645602250383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514.206430202094</v>
      </c>
      <c r="M152" s="147">
        <f t="shared" ref="M152:P152" si="7">M148+M144</f>
        <v>574.59795786997904</v>
      </c>
      <c r="N152" s="147">
        <f t="shared" si="7"/>
        <v>605.03253722724105</v>
      </c>
      <c r="O152" s="147">
        <f t="shared" si="7"/>
        <v>597.12992762991598</v>
      </c>
      <c r="P152" s="147">
        <f t="shared" si="7"/>
        <v>547.22326434123102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481.35980948035063</v>
      </c>
      <c r="M153" s="147">
        <f t="shared" ref="M153:P153" si="8">M149+M145</f>
        <v>558.90309934055631</v>
      </c>
      <c r="N153" s="147">
        <f t="shared" si="8"/>
        <v>582.78937753523348</v>
      </c>
      <c r="O153" s="147">
        <f t="shared" si="8"/>
        <v>574.6909652512544</v>
      </c>
      <c r="P153" s="147">
        <f t="shared" si="8"/>
        <v>530.23924901929456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-4.2371399388230202E-5</v>
      </c>
      <c r="M157" s="147">
        <f t="shared" si="9"/>
        <v>-4.9237413691116672E-5</v>
      </c>
      <c r="N157" s="147">
        <f t="shared" si="9"/>
        <v>-5.1341711468921858E-5</v>
      </c>
      <c r="O157" s="147">
        <f t="shared" si="9"/>
        <v>-5.0628269605113019E-5</v>
      </c>
      <c r="P157" s="147">
        <f t="shared" si="9"/>
        <v>-4.6712228481737839E-5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29.497879157654438</v>
      </c>
      <c r="M162" s="209">
        <f>(Actual.Totex.Water-SUM(Inputs!M60:M64))/Indexation.Average-M148</f>
        <v>-24.903746662680192</v>
      </c>
      <c r="N162" s="209">
        <f>(Actual.Totex.Water-SUM(Inputs!N60:N64))/Indexation.Average-N148</f>
        <v>0.46707582188525976</v>
      </c>
      <c r="O162" s="209">
        <f>(Actual.Totex.Water-SUM(Inputs!O60:O64))/Indexation.Average-O148</f>
        <v>112.7117227825745</v>
      </c>
      <c r="P162" s="209">
        <f>(Actual.Totex.Water-SUM(Inputs!P60:P64))/Indexation.Average-P148</f>
        <v>169.66268971792022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-48.12943802281859</v>
      </c>
      <c r="M163" s="209">
        <f>(Actual.Totex.Sewerage-SUM(Inputs!M66:M72))/Indexation.Average-M149</f>
        <v>-110.92613527462186</v>
      </c>
      <c r="N163" s="209">
        <f>(Actual.Totex.Sewerage-SUM(Inputs!N66:N72))/Indexation.Average-N149</f>
        <v>-100.58646345302509</v>
      </c>
      <c r="O163" s="209">
        <f>(Actual.Totex.Sewerage-SUM(Inputs!O66:O72))/Indexation.Average-O149</f>
        <v>-72.112807067297297</v>
      </c>
      <c r="P163" s="209">
        <f>(Actual.Totex.Sewerage-SUM(Inputs!P66:P72))/Indexation.Average-P149</f>
        <v>-21.300236730049107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29.497879157654438</v>
      </c>
      <c r="M166" s="147">
        <f t="shared" ref="L166:P167" si="10">M162+M156</f>
        <v>-24.903746662680192</v>
      </c>
      <c r="N166" s="147">
        <f t="shared" si="10"/>
        <v>0.46707582188525976</v>
      </c>
      <c r="O166" s="147">
        <f t="shared" si="10"/>
        <v>112.7117227825745</v>
      </c>
      <c r="P166" s="147">
        <f t="shared" si="10"/>
        <v>169.66268971792022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-48.129480394217978</v>
      </c>
      <c r="M167" s="147">
        <f t="shared" si="10"/>
        <v>-110.92618451203555</v>
      </c>
      <c r="N167" s="147">
        <f t="shared" si="10"/>
        <v>-100.58651479473656</v>
      </c>
      <c r="O167" s="147">
        <f t="shared" si="10"/>
        <v>-72.112857695566902</v>
      </c>
      <c r="P167" s="147">
        <f t="shared" si="10"/>
        <v>-21.300283442277589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33.980503821996315</v>
      </c>
      <c r="M170" s="147">
        <f>M166*(1+WACC)^Calcs!M7</f>
        <v>-27.691338978478448</v>
      </c>
      <c r="N170" s="147">
        <f>N166*(1+WACC)^Calcs!N7</f>
        <v>0.50131061132616173</v>
      </c>
      <c r="O170" s="147">
        <f>O166*(1+WACC)^Calcs!O7</f>
        <v>116.76934480274718</v>
      </c>
      <c r="P170" s="147">
        <f>P166*(1+WACC)^Calcs!P7</f>
        <v>169.66268971792022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-55.443443365725244</v>
      </c>
      <c r="M171" s="147">
        <f>M167*(1+WACC)^Calcs!M7</f>
        <v>-123.34266881678278</v>
      </c>
      <c r="N171" s="147">
        <f>N167*(1+WACC)^Calcs!N7</f>
        <v>-107.95910398313157</v>
      </c>
      <c r="O171" s="147">
        <f>O167*(1+WACC)^Calcs!O7</f>
        <v>-74.708920572607312</v>
      </c>
      <c r="P171" s="147">
        <f>P167*(1+WACC)^Calcs!P7</f>
        <v>-21.300283442277589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293.22250997551146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-382.75442018052451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0.6211524974993563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0.55034981798727989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29.891411729929899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-17.539690777871073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111.0866155811926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-172.10559470034599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25"/>
  <sheetViews>
    <sheetView showGridLines="0" tabSelected="1" zoomScale="80" zoomScaleNormal="80" workbookViewId="0">
      <pane xSplit="8" ySplit="7" topLeftCell="J8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M11"/>
      <c r="N11" s="269"/>
      <c r="P11" s="84">
        <f>Calcs!P197</f>
        <v>29.891411729929899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M12"/>
      <c r="N12" s="269"/>
      <c r="P12" s="84">
        <f>Calcs!P198</f>
        <v>-17.539690777871073</v>
      </c>
    </row>
    <row r="13" spans="1:22" s="3" customFormat="1" ht="15">
      <c r="E13" s="87"/>
      <c r="F13" s="33"/>
      <c r="M13"/>
      <c r="N13"/>
      <c r="P13" s="147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M14"/>
      <c r="N14" s="269"/>
      <c r="P14" s="150">
        <f>SUM(P11:P12)</f>
        <v>12.351720952058827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M18"/>
      <c r="N18" s="269"/>
      <c r="P18" s="84">
        <f>Calcs!P202</f>
        <v>111.0866155811926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M19"/>
      <c r="N19" s="269"/>
      <c r="P19" s="84">
        <f>Calcs!P203</f>
        <v>-172.10559470034599</v>
      </c>
    </row>
    <row r="20" spans="1:22" customFormat="1" ht="15">
      <c r="G20" s="7"/>
    </row>
    <row r="21" spans="1:22" s="3" customFormat="1" ht="15">
      <c r="A21" s="69"/>
      <c r="D21" s="30" t="s">
        <v>41</v>
      </c>
      <c r="E21" s="74" t="s">
        <v>318</v>
      </c>
      <c r="F21" s="33" t="s">
        <v>28</v>
      </c>
      <c r="M21"/>
      <c r="N21" s="269"/>
      <c r="P21" s="150">
        <f>SUM(P18:P19)</f>
        <v>-61.018979119153386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activeCell="P10" sqref="P10"/>
      <selection pane="topRight" activeCell="P10" sqref="P10"/>
      <selection pane="bottomLeft" activeCell="P10" sqref="P10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287.48232231299698</v>
      </c>
      <c r="Q11" s="122">
        <f>InpActive!O34</f>
        <v>298.42812479911902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288.23841502712497</v>
      </c>
      <c r="Q12" s="122">
        <f>InpActive!O35</f>
        <v>299.54299393981501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289.00866624409599</v>
      </c>
      <c r="Q13" s="122">
        <f>InpActive!O36</f>
        <v>300.205105429605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288.93924694210398</v>
      </c>
      <c r="Q14" s="122">
        <f>InpActive!O37</f>
        <v>299.95496793832501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290.39262243814102</v>
      </c>
      <c r="Q15" s="122">
        <f>InpActive!O38</f>
        <v>301.42547354702299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290.74813344211299</v>
      </c>
      <c r="Q16" s="122">
        <f>InpActive!O39</f>
        <v>302.13411251773198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291.48492742244002</v>
      </c>
      <c r="Q17" s="122">
        <f>InpActive!O40</f>
        <v>302.62618068692899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291.507446540903</v>
      </c>
      <c r="Q18" s="122">
        <f>InpActive!O41</f>
        <v>302.90220449534701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293.42296278077202</v>
      </c>
      <c r="Q19" s="122">
        <f>InpActive!O42</f>
        <v>304.47900766625997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291.39113634241801</v>
      </c>
      <c r="Q20" s="122">
        <f>InpActive!O43</f>
        <v>303.32323532082398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293.83124395892099</v>
      </c>
      <c r="Q21" s="122">
        <f>InpActive!O44</f>
        <v>305.422965356845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294.61862908220098</v>
      </c>
      <c r="Q22" s="122">
        <f>InpActive!O45</f>
        <v>306.67845454034898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287.48232231299698</v>
      </c>
      <c r="Q29" s="127">
        <f t="shared" si="2"/>
        <v>298.42812479911902</v>
      </c>
      <c r="R29" s="127">
        <f t="shared" si="2"/>
        <v>298.42812479911902</v>
      </c>
      <c r="S29" s="127">
        <f t="shared" si="2"/>
        <v>298.42812479911902</v>
      </c>
      <c r="T29" s="127">
        <f t="shared" si="2"/>
        <v>298.42812479911902</v>
      </c>
      <c r="U29" s="127">
        <f t="shared" si="2"/>
        <v>298.42812479911902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288.23841502712497</v>
      </c>
      <c r="Q30" s="127">
        <f t="shared" si="3"/>
        <v>299.54299393981501</v>
      </c>
      <c r="R30" s="127">
        <f t="shared" si="3"/>
        <v>299.54299393981501</v>
      </c>
      <c r="S30" s="127">
        <f t="shared" si="3"/>
        <v>299.54299393981501</v>
      </c>
      <c r="T30" s="127">
        <f t="shared" si="3"/>
        <v>299.54299393981501</v>
      </c>
      <c r="U30" s="127">
        <f t="shared" si="3"/>
        <v>299.54299393981501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289.00866624409599</v>
      </c>
      <c r="Q31" s="127">
        <f t="shared" si="3"/>
        <v>300.205105429605</v>
      </c>
      <c r="R31" s="127">
        <f t="shared" si="3"/>
        <v>300.205105429605</v>
      </c>
      <c r="S31" s="127">
        <f t="shared" si="3"/>
        <v>300.205105429605</v>
      </c>
      <c r="T31" s="127">
        <f t="shared" si="3"/>
        <v>300.205105429605</v>
      </c>
      <c r="U31" s="127">
        <f t="shared" si="3"/>
        <v>300.205105429605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288.93924694210398</v>
      </c>
      <c r="Q32" s="127">
        <f t="shared" si="3"/>
        <v>299.95496793832501</v>
      </c>
      <c r="R32" s="127">
        <f t="shared" si="3"/>
        <v>299.95496793832501</v>
      </c>
      <c r="S32" s="127">
        <f t="shared" si="3"/>
        <v>299.95496793832501</v>
      </c>
      <c r="T32" s="127">
        <f t="shared" si="3"/>
        <v>299.95496793832501</v>
      </c>
      <c r="U32" s="127">
        <f t="shared" si="3"/>
        <v>299.95496793832501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290.39262243814102</v>
      </c>
      <c r="Q33" s="127">
        <f t="shared" si="3"/>
        <v>301.42547354702299</v>
      </c>
      <c r="R33" s="127">
        <f t="shared" si="3"/>
        <v>301.42547354702299</v>
      </c>
      <c r="S33" s="127">
        <f t="shared" si="3"/>
        <v>301.42547354702299</v>
      </c>
      <c r="T33" s="127">
        <f t="shared" si="3"/>
        <v>301.42547354702299</v>
      </c>
      <c r="U33" s="127">
        <f t="shared" si="3"/>
        <v>301.42547354702299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290.74813344211299</v>
      </c>
      <c r="Q34" s="127">
        <f t="shared" si="3"/>
        <v>302.13411251773198</v>
      </c>
      <c r="R34" s="127">
        <f t="shared" si="3"/>
        <v>302.13411251773198</v>
      </c>
      <c r="S34" s="127">
        <f t="shared" si="3"/>
        <v>302.13411251773198</v>
      </c>
      <c r="T34" s="127">
        <f t="shared" si="3"/>
        <v>302.13411251773198</v>
      </c>
      <c r="U34" s="127">
        <f t="shared" si="3"/>
        <v>302.13411251773198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291.48492742244002</v>
      </c>
      <c r="Q35" s="127">
        <f t="shared" si="3"/>
        <v>302.62618068692899</v>
      </c>
      <c r="R35" s="127">
        <f t="shared" si="3"/>
        <v>302.62618068692899</v>
      </c>
      <c r="S35" s="127">
        <f t="shared" si="3"/>
        <v>302.62618068692899</v>
      </c>
      <c r="T35" s="127">
        <f t="shared" si="3"/>
        <v>302.62618068692899</v>
      </c>
      <c r="U35" s="127">
        <f t="shared" si="3"/>
        <v>302.62618068692899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291.507446540903</v>
      </c>
      <c r="Q36" s="127">
        <f t="shared" si="3"/>
        <v>302.90220449534701</v>
      </c>
      <c r="R36" s="127">
        <f t="shared" si="3"/>
        <v>302.90220449534701</v>
      </c>
      <c r="S36" s="127">
        <f t="shared" si="3"/>
        <v>302.90220449534701</v>
      </c>
      <c r="T36" s="127">
        <f t="shared" si="3"/>
        <v>302.90220449534701</v>
      </c>
      <c r="U36" s="127">
        <f t="shared" si="3"/>
        <v>302.90220449534701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293.42296278077202</v>
      </c>
      <c r="Q37" s="127">
        <f t="shared" si="3"/>
        <v>304.47900766625997</v>
      </c>
      <c r="R37" s="127">
        <f t="shared" si="3"/>
        <v>304.47900766625997</v>
      </c>
      <c r="S37" s="127">
        <f t="shared" si="3"/>
        <v>304.47900766625997</v>
      </c>
      <c r="T37" s="127">
        <f t="shared" si="3"/>
        <v>304.47900766625997</v>
      </c>
      <c r="U37" s="127">
        <f t="shared" si="3"/>
        <v>304.47900766625997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291.39113634241801</v>
      </c>
      <c r="Q38" s="127">
        <f t="shared" si="3"/>
        <v>303.32323532082398</v>
      </c>
      <c r="R38" s="127">
        <f t="shared" si="3"/>
        <v>303.32323532082398</v>
      </c>
      <c r="S38" s="127">
        <f t="shared" si="3"/>
        <v>303.32323532082398</v>
      </c>
      <c r="T38" s="127">
        <f t="shared" si="3"/>
        <v>303.32323532082398</v>
      </c>
      <c r="U38" s="127">
        <f t="shared" si="3"/>
        <v>303.32323532082398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293.83124395892099</v>
      </c>
      <c r="Q39" s="127">
        <f t="shared" si="3"/>
        <v>305.422965356845</v>
      </c>
      <c r="R39" s="127">
        <f t="shared" si="3"/>
        <v>305.422965356845</v>
      </c>
      <c r="S39" s="127">
        <f t="shared" si="3"/>
        <v>305.422965356845</v>
      </c>
      <c r="T39" s="127">
        <f t="shared" si="3"/>
        <v>305.422965356845</v>
      </c>
      <c r="U39" s="127">
        <f t="shared" si="3"/>
        <v>305.422965356845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294.61862908220098</v>
      </c>
      <c r="Q40" s="127">
        <f t="shared" si="3"/>
        <v>306.67845454034898</v>
      </c>
      <c r="R40" s="127">
        <f t="shared" si="3"/>
        <v>306.67845454034898</v>
      </c>
      <c r="S40" s="127">
        <f t="shared" si="3"/>
        <v>306.67845454034898</v>
      </c>
      <c r="T40" s="127">
        <f t="shared" si="3"/>
        <v>306.67845454034898</v>
      </c>
      <c r="U40" s="127">
        <f t="shared" si="3"/>
        <v>306.67845454034898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290.92214604451925</v>
      </c>
      <c r="Q41" s="123">
        <f t="shared" si="4"/>
        <v>302.26023551984775</v>
      </c>
      <c r="R41" s="123">
        <f t="shared" si="4"/>
        <v>302.26023551984775</v>
      </c>
      <c r="S41" s="123">
        <f t="shared" si="4"/>
        <v>302.26023551984775</v>
      </c>
      <c r="T41" s="123">
        <f t="shared" si="4"/>
        <v>302.26023551984775</v>
      </c>
      <c r="U41" s="123">
        <f t="shared" si="4"/>
        <v>302.26023551984775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1.2222534446159454</v>
      </c>
      <c r="R45" s="179">
        <f t="shared" si="5"/>
        <v>1.2700302075276604</v>
      </c>
      <c r="S45" s="179">
        <f t="shared" si="5"/>
        <v>1.2700302075276604</v>
      </c>
      <c r="T45" s="179">
        <f t="shared" si="5"/>
        <v>1.2700302075276604</v>
      </c>
      <c r="U45" s="179">
        <f t="shared" si="5"/>
        <v>1.2700302075276604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1.1890145950526996</v>
      </c>
      <c r="Q49" s="179">
        <f t="shared" si="6"/>
        <v>1.2353539818937276</v>
      </c>
      <c r="R49" s="179">
        <f t="shared" si="6"/>
        <v>1.2353539818937276</v>
      </c>
      <c r="S49" s="179">
        <f t="shared" si="6"/>
        <v>1.2353539818937276</v>
      </c>
      <c r="T49" s="179">
        <f t="shared" si="6"/>
        <v>1.2353539818937276</v>
      </c>
      <c r="U49" s="179">
        <f t="shared" si="6"/>
        <v>1.2353539818937276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2.6874651449901643E-2</v>
      </c>
      <c r="Q51" s="133">
        <f t="shared" si="7"/>
        <v>3.8972933582008817E-2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2019-12-05T10:40:07Z</dcterms:created>
  <dcterms:modified xsi:type="dcterms:W3CDTF">2019-12-10T12:21:42Z</dcterms:modified>
  <cp:category/>
  <cp:contentStatus/>
</cp:coreProperties>
</file>