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M17" i="18" l="1"/>
  <c r="L17" i="18"/>
  <c r="K17" i="18"/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M167" i="5" l="1"/>
  <c r="M171" i="5" s="1"/>
  <c r="P36" i="7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51" i="7"/>
  <c r="N167" i="5" l="1"/>
  <c r="N171" i="5" s="1"/>
  <c r="N140" i="4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2" i="5"/>
  <c r="O166" i="5" s="1"/>
  <c r="O170" i="5" s="1"/>
  <c r="N31" i="5"/>
  <c r="O51" i="7"/>
  <c r="M32" i="5"/>
  <c r="O167" i="5" l="1"/>
  <c r="O171" i="5" s="1"/>
  <c r="O140" i="4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75" i="5" l="1"/>
  <c r="P203" i="5" s="1"/>
  <c r="P19" i="8" s="1"/>
  <c r="P140" i="4"/>
  <c r="O123" i="5"/>
  <c r="O126" i="5" s="1"/>
  <c r="O32" i="5"/>
  <c r="S36" i="7"/>
  <c r="S45" i="7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<sst xmlns="http://schemas.openxmlformats.org/spreadsheetml/2006/main" count="1356" uniqueCount="480">
  <si>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</si>
  <si>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</si>
  <si>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</si>
  <si>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</si>
  <si>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</si>
  <si>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</si>
  <si>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</si>
  <si>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</si>
  <si>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</si>
  <si>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</si>
  <si>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</si>
  <si>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</si>
  <si>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</si>
  <si>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</si>
  <si>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</si>
  <si>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</si>
  <si>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</si>
  <si>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</si>
  <si>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</si>
  <si>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</si>
  <si>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</si>
  <si>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</si>
  <si>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</si>
  <si>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</si>
  <si>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</si>
  <si>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</si>
  <si>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</si>
  <si>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</si>
  <si>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</si>
  <si>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</si>
  <si>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</si>
  <si>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</si>
  <si>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</si>
  <si>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</si>
  <si>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</si>
  <si>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</si>
  <si>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</si>
  <si>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</si>
  <si>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</si>
  <si>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</si>
  <si>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</si>
  <si>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</si>
  <si>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</si>
  <si>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</si>
  <si>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</si>
  <si>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</si>
  <si>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</si>
  <si>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</si>
  <si>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</si>
  <si>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</si>
  <si>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</si>
  <si>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</si>
  <si>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</si>
  <si>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</si>
  <si>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</si>
  <si>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</si>
  <si>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</si>
  <si>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</si>
  <si>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</si>
  <si>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</si>
  <si>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</si>
  <si>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</si>
  <si>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</si>
  <si>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</si>
  <si>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</si>
  <si>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</si>
  <si>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</si>
  <si>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</si>
  <si>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</si>
  <si>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</si>
  <si>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</si>
  <si>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</si>
  <si>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</si>
  <si>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</si>
  <si>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</si>
  <si>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</si>
  <si>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</si>
  <si>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</si>
  <si>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</si>
  <si>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</si>
  <si>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</si>
  <si>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</si>
  <si>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</si>
  <si>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</si>
  <si>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</si>
  <si>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</si>
  <si>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</si>
  <si>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</si>
  <si>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</si>
  <si>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</si>
  <si>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</si>
  <si>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</si>
  <si>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</si>
  <si>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</si>
  <si>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</si>
  <si>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</si>
  <si>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</si>
  <si>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</si>
  <si>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</si>
  <si>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</si>
  <si>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</si>
  <si>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</si>
  <si>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</si>
  <si>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</si>
  <si>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</si>
  <si>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</si>
  <si>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</si>
  <si>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</si>
  <si>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</si>
  <si>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</si>
  <si>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</si>
  <si>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</si>
  <si>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</si>
  <si>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</si>
  <si>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</si>
  <si>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</si>
  <si>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</si>
  <si>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</si>
  <si>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</si>
  <si>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</si>
  <si>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</si>
  <si>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</si>
  <si>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</si>
  <si>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</si>
  <si>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</si>
  <si>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</si>
  <si>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</si>
  <si>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</si>
  <si>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</si>
  <si>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</si>
  <si>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</si>
  <si>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</si>
  <si>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</si>
  <si>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</si>
  <si>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</si>
  <si>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</si>
  <si>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</si>
  <si>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</si>
  <si>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</si>
  <si>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</si>
  <si>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</si>
  <si>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</si>
  <si>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</si>
  <si>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</si>
  <si>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</si>
  <si>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</si>
  <si>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</si>
  <si>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</si>
  <si>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</si>
  <si>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</si>
  <si>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</si>
  <si>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</si>
  <si>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</si>
  <si>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</si>
  <si>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</si>
  <si>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</si>
  <si>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</si>
  <si>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</si>
  <si>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</si>
  <si>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</si>
  <si>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</si>
  <si>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</si>
  <si>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</si>
  <si>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</si>
  <si>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</si>
  <si>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</si>
  <si>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</si>
  <si>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</si>
  <si>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</si>
  <si>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</si>
  <si>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</si>
  <si>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</si>
  <si>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</si>
  <si>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</si>
  <si>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</si>
  <si>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</si>
  <si>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</si>
  <si>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</si>
  <si>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</si>
  <si>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</si>
  <si>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</si>
  <si>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</si>
  <si>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</si>
  <si>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</si>
  <si>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</si>
  <si>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</si>
  <si>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</si>
  <si>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</si>
  <si>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</si>
  <si>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</si>
  <si>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</si>
  <si>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</si>
  <si>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</si>
  <si>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</si>
  <si>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</si>
  <si>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</si>
  <si>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</si>
  <si>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</si>
  <si>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</si>
  <si>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</si>
  <si>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</si>
  <si>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</si>
  <si>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</si>
  <si>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</si>
  <si>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</si>
  <si>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</si>
  <si>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</si>
  <si>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</si>
  <si>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</si>
  <si>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</si>
  <si>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</si>
  <si>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</si>
  <si>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</si>
  <si>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</si>
  <si>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</si>
  <si>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</si>
  <si>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</si>
  <si>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</si>
  <si>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</si>
  <si>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</si>
  <si>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</si>
  <si>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</si>
  <si>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</si>
  <si>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</si>
  <si>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</si>
  <si>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</si>
  <si>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</si>
  <si>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</si>
  <si>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</si>
  <si>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</si>
  <si>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</si>
  <si>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</si>
  <si>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</si>
  <si>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</si>
  <si>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</si>
  <si>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</si>
  <si>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</si>
  <si>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</si>
  <si>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</si>
  <si>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</si>
  <si>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</si>
  <si>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</si>
  <si>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</si>
  <si>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</si>
  <si>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</si>
  <si>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</si>
  <si>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</si>
  <si>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</si>
  <si>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</si>
  <si>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</si>
  <si>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</si>
  <si>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</si>
  <si>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</si>
  <si>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</si>
  <si>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</si>
  <si>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</si>
  <si>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</si>
  <si>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</si>
  <si>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</si>
  <si>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</si>
  <si>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</si>
  <si>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</si>
  <si>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</si>
  <si>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</si>
  <si>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</si>
  <si>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</si>
  <si>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</si>
  <si>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</si>
  <si>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</si>
  <si>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</si>
  <si>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</si>
  <si>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</si>
  <si>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</si>
  <si>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</si>
  <si>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</si>
  <si>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</si>
  <si>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</si>
  <si>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</si>
  <si>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</si>
  <si>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</si>
  <si>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</si>
  <si>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</si>
  <si>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</si>
  <si>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</si>
  <si>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</si>
  <si>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</si>
  <si>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</si>
  <si>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</si>
  <si>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</si>
  <si>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</si>
  <si>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</si>
  <si>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</si>
  <si>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</si>
  <si>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</si>
  <si>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</si>
  <si>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</si>
  <si>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</si>
  <si>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</si>
  <si>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</si>
  <si>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</si>
  <si>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</si>
  <si>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</si>
  <si>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</si>
  <si>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</si>
  <si>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</si>
  <si>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</si>
  <si>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</si>
  <si>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</si>
  <si>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</si>
  <si>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</si>
  <si>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</si>
  <si>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</si>
  <si>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</si>
  <si>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</si>
  <si>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</si>
  <si>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</si>
  <si>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</si>
  <si>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</si>
  <si>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</si>
  <si>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</si>
  <si>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</si>
  <si>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</si>
  <si>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</si>
  <si>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</si>
  <si>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</si>
  <si>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</si>
  <si>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</si>
  <si>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</si>
  <si>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</si>
  <si>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</si>
  <si>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</si>
  <si>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</si>
  <si>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</si>
  <si>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</si>
  <si>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</si>
  <si>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</si>
  <si>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</si>
  <si>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</si>
  <si>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</si>
  <si>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</si>
  <si>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</si>
  <si>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</si>
  <si>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</si>
  <si>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</si>
  <si>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</si>
  <si>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</si>
  <si>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</si>
  <si>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</si>
  <si>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</si>
  <si>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</si>
  <si>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</si>
  <si>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</si>
  <si>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</si>
  <si>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</si>
  <si>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</si>
  <si>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</si>
  <si>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</si>
  <si>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</si>
  <si>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</si>
  <si>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</si>
  <si>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</si>
  <si>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</si>
  <si>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</si>
  <si>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</si>
  <si>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</si>
  <si>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</si>
  <si>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</si>
  <si>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</si>
  <si>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</si>
  <si>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</si>
  <si>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</si>
  <si>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</si>
  <si>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</si>
  <si>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</si>
  <si>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</si>
  <si>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</si>
  <si>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</si>
  <si>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</si>
  <si>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</si>
  <si>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</si>
  <si>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</si>
  <si>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</si>
  <si>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</si>
  <si>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</si>
  <si>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</si>
  <si>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</si>
  <si>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</si>
  <si>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</si>
  <si>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</si>
  <si>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</si>
  <si>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</si>
  <si>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</si>
  <si>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</si>
  <si>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</si>
  <si>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</si>
  <si>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</si>
  <si>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</si>
  <si>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</si>
  <si>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</si>
  <si>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</si>
  <si>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</si>
  <si>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</si>
  <si>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</si>
  <si>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</si>
  <si>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</si>
  <si>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</si>
  <si>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</si>
  <si>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</si>
  <si>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</si>
  <si>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</si>
  <si>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</si>
  <si>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</si>
  <si>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</si>
  <si>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</si>
  <si>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</si>
  <si>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</si>
  <si>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</si>
  <si>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</si>
  <si>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</si>
  <si>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</si>
  <si>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</si>
  <si>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</si>
  <si>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</si>
  <si>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</si>
  <si>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</si>
  <si>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</si>
  <si>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</si>
  <si>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</si>
  <si>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</si>
  <si>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</si>
  <si>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</si>
  <si>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</si>
  <si>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</si>
  <si>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</si>
  <si>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</si>
  <si>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</si>
  <si>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</si>
  <si>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</si>
  <si>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</si>
  <si>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</si>
  <si>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</si>
  <si>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</si>
  <si>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</si>
  <si>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</si>
  <si>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</si>
  <si>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</si>
  <si>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</si>
  <si>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</si>
  <si>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</si>
  <si>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</si>
  <si>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</si>
  <si>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</si>
  <si>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</si>
  <si>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</si>
  <si>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</si>
  <si>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</si>
  <si>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</si>
  <si>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</si>
  <si>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</si>
  <si>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</si>
  <si>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</si>
  <si>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</si>
  <si>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</si>
  <si>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</si>
  <si>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</si>
  <si>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</si>
  <si>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</si>
  <si>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</si>
  <si>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</si>
  <si>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</si>
  <si>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WSH</t>
  </si>
  <si>
    <t>WSH.PD.REP</t>
  </si>
  <si>
    <t>WSH.PD.A5a</t>
  </si>
  <si>
    <t>WSH.PD.D006.01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</si>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</sst>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9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K17" sqref="K17:M17"/>
      <selection pane="bottomLeft"/>
    </sheetView>
  </sheetViews>
  <sheetFormatPr defaultRowHeight="15"/>
  <cols>
    <col min="1" max="1" width="4.57031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0.66756522636859295</v>
      </c>
      <c r="K5" s="217">
        <v>0.66756522636859295</v>
      </c>
      <c r="L5" s="217">
        <v>0.66756522636859295</v>
      </c>
      <c r="M5" s="217">
        <v>0.66756522636859295</v>
      </c>
      <c r="N5" s="217">
        <v>0.66756522636859295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0.42099999999999999</v>
      </c>
      <c r="K6" s="217">
        <v>0.42099999999999999</v>
      </c>
      <c r="L6" s="217">
        <v>0.42099999999999999</v>
      </c>
      <c r="M6" s="217">
        <v>0.42099999999999999</v>
      </c>
      <c r="N6" s="217">
        <v>0.42099999999999999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100.44903586615401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97.040413698221897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100.44903586615401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97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254.873480861807</v>
      </c>
      <c r="K12" s="217">
        <v>251.36303437735501</v>
      </c>
      <c r="L12" s="217">
        <v>247.592030358779</v>
      </c>
      <c r="M12" s="217">
        <v>242.262134878826</v>
      </c>
      <c r="N12" s="217">
        <v>238.133229998556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280.38149665335499</v>
      </c>
      <c r="K13" s="217">
        <v>277.565614595429</v>
      </c>
      <c r="L13" s="217">
        <v>272.81215660336198</v>
      </c>
      <c r="M13" s="217">
        <v>265.88726725128799</v>
      </c>
      <c r="N13" s="217">
        <v>261.443722542952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246.46268053228101</v>
      </c>
      <c r="K14" s="217">
        <v>242.962051903858</v>
      </c>
      <c r="L14" s="217">
        <v>239.20276195361399</v>
      </c>
      <c r="M14" s="217">
        <v>233.86387199978</v>
      </c>
      <c r="N14" s="217">
        <v>229.724625937794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282.47149356081798</v>
      </c>
      <c r="K15" s="217">
        <v>279.63462158428803</v>
      </c>
      <c r="L15" s="217">
        <v>274.84573075295901</v>
      </c>
      <c r="M15" s="217">
        <v>267.869222454902</v>
      </c>
      <c r="N15" s="217">
        <v>263.39255503765099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229.62899999999999</v>
      </c>
      <c r="K16" s="217">
        <v>312.04000000000002</v>
      </c>
      <c r="L16" s="217">
        <v>346.654</v>
      </c>
      <c r="M16" s="217">
        <v>359.69600000000003</v>
      </c>
      <c r="N16" s="217">
        <v>328.26299999999998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232.36</v>
      </c>
      <c r="K17" s="217">
        <v>285.06299999999999</v>
      </c>
      <c r="L17" s="217">
        <v>297.62200000000001</v>
      </c>
      <c r="M17" s="217">
        <v>336.84500000000003</v>
      </c>
      <c r="N17" s="217">
        <v>342.61799999999999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13.07</v>
      </c>
      <c r="K18" s="217">
        <v>10.904</v>
      </c>
      <c r="L18" s="217">
        <v>9.5470000000000006</v>
      </c>
      <c r="M18" s="217">
        <v>6.0529999999999999</v>
      </c>
      <c r="N18" s="217">
        <v>9.5470000000000006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0.57899999999999996</v>
      </c>
      <c r="M19" s="217">
        <v>4.3150000000000004</v>
      </c>
      <c r="N19" s="217">
        <v>0.57899999999999996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0.65600000000000003</v>
      </c>
      <c r="K20" s="217">
        <v>3.6379999999999999</v>
      </c>
      <c r="L20" s="217">
        <v>3.468</v>
      </c>
      <c r="M20" s="217">
        <v>3.4630000000000001</v>
      </c>
      <c r="N20" s="217">
        <v>1.7909999999999999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0.13300000000000001</v>
      </c>
      <c r="K22" s="217">
        <v>0.125</v>
      </c>
      <c r="L22" s="217">
        <v>7.0000000000000007E-2</v>
      </c>
      <c r="M22" s="217">
        <v>0.65600000000000003</v>
      </c>
      <c r="N22" s="217">
        <v>0.20899999999999999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4.7E-2</v>
      </c>
      <c r="M23" s="217">
        <v>0.35299999999999998</v>
      </c>
      <c r="N23" s="217">
        <v>4.7E-2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0.41299999999999998</v>
      </c>
      <c r="K24" s="217">
        <v>2.2890000000000001</v>
      </c>
      <c r="L24" s="217">
        <v>2.5350000000000001</v>
      </c>
      <c r="M24" s="217">
        <v>2.532</v>
      </c>
      <c r="N24" s="217">
        <v>1.3140000000000001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0.70799999999999996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1.4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0.68652999999999897</v>
      </c>
      <c r="K28" s="218">
        <v>0.68923000000000001</v>
      </c>
      <c r="L28" s="218">
        <v>0.69318999999999997</v>
      </c>
      <c r="M28" s="218">
        <v>0.70272999999999997</v>
      </c>
      <c r="N28" s="218">
        <v>0.71004999999999996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0.59072999999999998</v>
      </c>
      <c r="K29" s="218">
        <v>0.57752000000000003</v>
      </c>
      <c r="L29" s="218">
        <v>0.56781999999999999</v>
      </c>
      <c r="M29" s="218">
        <v>0.56255999999999995</v>
      </c>
      <c r="N29" s="218">
        <v>0.55188999999999999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288.09100000000001</v>
      </c>
      <c r="O34" s="220">
        <v>297.12700000000001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289.12099999999998</v>
      </c>
      <c r="O35" s="220">
        <v>298.33499999999998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289.94499999999999</v>
      </c>
      <c r="O36" s="220">
        <v>298.99400000000003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290.15100000000001</v>
      </c>
      <c r="O37" s="220">
        <v>299.65300000000002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292.726</v>
      </c>
      <c r="O38" s="220">
        <v>301.62900000000002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292.62299999999999</v>
      </c>
      <c r="O39" s="220">
        <v>302.06799999999998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293.03500000000003</v>
      </c>
      <c r="O40" s="220">
        <v>302.28800000000001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293.13799999999998</v>
      </c>
      <c r="O41" s="220">
        <v>302.83699999999999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294.16800000000001</v>
      </c>
      <c r="O42" s="220">
        <v>305.363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291.49</v>
      </c>
      <c r="O43" s="220">
        <v>303.05700000000002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293.55</v>
      </c>
      <c r="O44" s="220">
        <v>305.363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293.65300000000002</v>
      </c>
      <c r="O45" s="220">
        <v>305.58199999999999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K17" sqref="K17:M17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WSH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WSH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WSH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WSH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WSH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WSH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tr">
        <f>F_Inputs!A10</f>
        <v>WSH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v>97.04041369822194</v>
      </c>
      <c r="Q10" t="s">
        <v>473</v>
      </c>
    </row>
    <row r="11" spans="1:17">
      <c r="A11" t="str">
        <f>F_Inputs!A11</f>
        <v>WSH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WSH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WSH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WSH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WSH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WSH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7">
      <c r="A17" t="str">
        <f>F_Inputs!A17</f>
        <v>WSH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>
        <f>F_Inputs!K17+4.303</f>
        <v>289.36599999999999</v>
      </c>
      <c r="L17" s="264">
        <f>F_Inputs!L17+18.162</f>
        <v>315.78399999999999</v>
      </c>
      <c r="M17" s="264">
        <f>F_Inputs!M17+18.844</f>
        <v>355.68900000000002</v>
      </c>
      <c r="N17" s="264"/>
      <c r="O17" s="217"/>
      <c r="P17" s="217"/>
      <c r="Q17" t="s">
        <v>472</v>
      </c>
    </row>
    <row r="18" spans="1:17">
      <c r="A18" t="str">
        <f>F_Inputs!A18</f>
        <v>WSH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tr">
        <f>F_Inputs!A19</f>
        <v>WSH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tr">
        <f>F_Inputs!A20</f>
        <v>WSH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tr">
        <f>F_Inputs!A21</f>
        <v>WSH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tr">
        <f>F_Inputs!A22</f>
        <v>WSH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tr">
        <f>F_Inputs!A23</f>
        <v>WSH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tr">
        <f>F_Inputs!A24</f>
        <v>WSH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tr">
        <f>F_Inputs!A25</f>
        <v>WSH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tr">
        <f>F_Inputs!A26</f>
        <v>WSH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tr">
        <f>F_Inputs!A27</f>
        <v>WSH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tr">
        <f>F_Inputs!A28</f>
        <v>WSH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tr">
        <f>F_Inputs!A29</f>
        <v>WSH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tr">
        <f>F_Inputs!A30</f>
        <v>WSH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tr">
        <f>F_Inputs!A31</f>
        <v>WSH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tr">
        <f>F_Inputs!A32</f>
        <v>WSH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7">
      <c r="A33" t="str">
        <f>F_Inputs!A33</f>
        <v>WSH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7">
      <c r="A34" t="str">
        <f>F_Inputs!A34</f>
        <v>WSH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>
        <v>286.349540966696</v>
      </c>
      <c r="O34" s="265">
        <v>294.596887532756</v>
      </c>
      <c r="P34" s="220"/>
      <c r="Q34" t="s">
        <v>471</v>
      </c>
    </row>
    <row r="35" spans="1:17">
      <c r="A35" t="str">
        <f>F_Inputs!A35</f>
        <v>WSH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>
        <v>287.02670595796297</v>
      </c>
      <c r="O35" s="265">
        <v>295.29727451797498</v>
      </c>
      <c r="P35" s="220"/>
      <c r="Q35" t="s">
        <v>471</v>
      </c>
    </row>
    <row r="36" spans="1:17">
      <c r="A36" t="str">
        <f>F_Inputs!A36</f>
        <v>WSH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>
        <v>287.70547232223697</v>
      </c>
      <c r="O36" s="265">
        <v>295.99932663256197</v>
      </c>
      <c r="P36" s="220"/>
      <c r="Q36" t="s">
        <v>471</v>
      </c>
    </row>
    <row r="37" spans="1:17">
      <c r="A37" t="str">
        <f>F_Inputs!A37</f>
        <v>WSH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>
        <v>288.38584384647601</v>
      </c>
      <c r="O37" s="265">
        <v>296.70304783526399</v>
      </c>
      <c r="P37" s="220"/>
      <c r="Q37" t="s">
        <v>471</v>
      </c>
    </row>
    <row r="38" spans="1:17">
      <c r="A38" t="str">
        <f>F_Inputs!A38</f>
        <v>WSH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>
        <v>289.06782432659298</v>
      </c>
      <c r="O38" s="265">
        <v>297.40844209424301</v>
      </c>
      <c r="P38" s="220"/>
      <c r="Q38" t="s">
        <v>471</v>
      </c>
    </row>
    <row r="39" spans="1:17">
      <c r="A39" t="str">
        <f>F_Inputs!A39</f>
        <v>WSH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>
        <v>289.75141756748002</v>
      </c>
      <c r="O39" s="265">
        <v>298.11551338709199</v>
      </c>
      <c r="P39" s="220"/>
      <c r="Q39" t="s">
        <v>471</v>
      </c>
    </row>
    <row r="40" spans="1:17">
      <c r="A40" t="str">
        <f>F_Inputs!A40</f>
        <v>WSH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>
        <v>290.43662738302299</v>
      </c>
      <c r="O40" s="265">
        <v>298.82426570086199</v>
      </c>
      <c r="P40" s="220"/>
      <c r="Q40" t="s">
        <v>471</v>
      </c>
    </row>
    <row r="41" spans="1:17">
      <c r="A41" t="str">
        <f>F_Inputs!A41</f>
        <v>WSH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>
        <v>291.123457596131</v>
      </c>
      <c r="O41" s="265">
        <v>299.53470303208201</v>
      </c>
      <c r="P41" s="220"/>
      <c r="Q41" t="s">
        <v>471</v>
      </c>
    </row>
    <row r="42" spans="1:17">
      <c r="A42" t="str">
        <f>F_Inputs!A42</f>
        <v>WSH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>
        <v>291.81191203875102</v>
      </c>
      <c r="O42" s="265">
        <v>300.24682938678302</v>
      </c>
      <c r="P42" s="220"/>
      <c r="Q42" t="s">
        <v>471</v>
      </c>
    </row>
    <row r="43" spans="1:17">
      <c r="A43" t="str">
        <f>F_Inputs!A43</f>
        <v>WSH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>
        <v>292.505677906529</v>
      </c>
      <c r="O43" s="265">
        <v>301.00425098088903</v>
      </c>
      <c r="P43" s="220"/>
      <c r="Q43" t="s">
        <v>471</v>
      </c>
    </row>
    <row r="44" spans="1:17">
      <c r="A44" t="str">
        <f>F_Inputs!A44</f>
        <v>WSH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>
        <v>293.20109316235198</v>
      </c>
      <c r="O44" s="265">
        <v>301.763583294493</v>
      </c>
      <c r="P44" s="220"/>
      <c r="Q44" t="s">
        <v>471</v>
      </c>
    </row>
    <row r="45" spans="1:17">
      <c r="A45" t="str">
        <f>F_Inputs!A45</f>
        <v>WSH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>
        <v>285.67397357041199</v>
      </c>
      <c r="N45" s="265">
        <v>293.89816172754598</v>
      </c>
      <c r="O45" s="265">
        <v>302.52483114769598</v>
      </c>
      <c r="P45" s="220"/>
      <c r="Q45" t="s">
        <v>471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K17" sqref="K17:M17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WSH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WSH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0.66756522636859295</v>
      </c>
      <c r="K5" s="264">
        <f>IF(InpOverride!K5="",F_Inputs!K5,InpOverride!K5)</f>
        <v>0.66756522636859295</v>
      </c>
      <c r="L5" s="264">
        <f>IF(InpOverride!L5="",F_Inputs!L5,InpOverride!L5)</f>
        <v>0.66756522636859295</v>
      </c>
      <c r="M5" s="264">
        <f>IF(InpOverride!M5="",F_Inputs!M5,InpOverride!M5)</f>
        <v>0.66756522636859295</v>
      </c>
      <c r="N5" s="264">
        <f>IF(InpOverride!N5="",F_Inputs!N5,InpOverride!N5)</f>
        <v>0.66756522636859295</v>
      </c>
      <c r="O5" s="217"/>
      <c r="P5" s="217"/>
    </row>
    <row r="6" spans="1:16">
      <c r="A6" t="str">
        <f>F_Inputs!A6</f>
        <v>WSH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0.42099999999999999</v>
      </c>
      <c r="K6" s="264">
        <f>IF(InpOverride!K6="",F_Inputs!K6,InpOverride!K6)</f>
        <v>0.42099999999999999</v>
      </c>
      <c r="L6" s="264">
        <f>IF(InpOverride!L6="",F_Inputs!L6,InpOverride!L6)</f>
        <v>0.42099999999999999</v>
      </c>
      <c r="M6" s="264">
        <f>IF(InpOverride!M6="",F_Inputs!M6,InpOverride!M6)</f>
        <v>0.42099999999999999</v>
      </c>
      <c r="N6" s="264">
        <f>IF(InpOverride!N6="",F_Inputs!N6,InpOverride!N6)</f>
        <v>0.42099999999999999</v>
      </c>
      <c r="O6" s="217"/>
      <c r="P6" s="217"/>
    </row>
    <row r="7" spans="1:16">
      <c r="A7" t="str">
        <f>F_Inputs!A7</f>
        <v>WSH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100.44903586615401</v>
      </c>
    </row>
    <row r="8" spans="1:16">
      <c r="A8" t="str">
        <f>F_Inputs!A8</f>
        <v>WSH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97.040413698221897</v>
      </c>
    </row>
    <row r="9" spans="1:16">
      <c r="A9" t="str">
        <f>F_Inputs!A9</f>
        <v>WSH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100.44903586615401</v>
      </c>
    </row>
    <row r="10" spans="1:16">
      <c r="A10" t="str">
        <f>F_Inputs!A10</f>
        <v>WSH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97.04041369822194</v>
      </c>
    </row>
    <row r="11" spans="1:16">
      <c r="A11" t="str">
        <f>F_Inputs!A11</f>
        <v>WSH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WSH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254.873480861807</v>
      </c>
      <c r="K12" s="264">
        <f>IF(InpOverride!K12="",F_Inputs!K12,InpOverride!K12)</f>
        <v>251.36303437735501</v>
      </c>
      <c r="L12" s="264">
        <f>IF(InpOverride!L12="",F_Inputs!L12,InpOverride!L12)</f>
        <v>247.592030358779</v>
      </c>
      <c r="M12" s="264">
        <f>IF(InpOverride!M12="",F_Inputs!M12,InpOverride!M12)</f>
        <v>242.262134878826</v>
      </c>
      <c r="N12" s="264">
        <f>IF(InpOverride!N12="",F_Inputs!N12,InpOverride!N12)</f>
        <v>238.133229998556</v>
      </c>
      <c r="O12" s="217"/>
      <c r="P12" s="217"/>
    </row>
    <row r="13" spans="1:16">
      <c r="A13" t="str">
        <f>F_Inputs!A13</f>
        <v>WSH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280.38149665335499</v>
      </c>
      <c r="K13" s="264">
        <f>IF(InpOverride!K13="",F_Inputs!K13,InpOverride!K13)</f>
        <v>277.565614595429</v>
      </c>
      <c r="L13" s="264">
        <f>IF(InpOverride!L13="",F_Inputs!L13,InpOverride!L13)</f>
        <v>272.81215660336198</v>
      </c>
      <c r="M13" s="264">
        <f>IF(InpOverride!M13="",F_Inputs!M13,InpOverride!M13)</f>
        <v>265.88726725128799</v>
      </c>
      <c r="N13" s="264">
        <f>IF(InpOverride!N13="",F_Inputs!N13,InpOverride!N13)</f>
        <v>261.443722542952</v>
      </c>
      <c r="O13" s="217"/>
      <c r="P13" s="217"/>
    </row>
    <row r="14" spans="1:16">
      <c r="A14" t="str">
        <f>F_Inputs!A14</f>
        <v>WSH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246.46268053228101</v>
      </c>
      <c r="K14" s="264">
        <f>IF(InpOverride!K14="",F_Inputs!K14,InpOverride!K14)</f>
        <v>242.962051903858</v>
      </c>
      <c r="L14" s="264">
        <f>IF(InpOverride!L14="",F_Inputs!L14,InpOverride!L14)</f>
        <v>239.20276195361399</v>
      </c>
      <c r="M14" s="264">
        <f>IF(InpOverride!M14="",F_Inputs!M14,InpOverride!M14)</f>
        <v>233.86387199978</v>
      </c>
      <c r="N14" s="264">
        <f>IF(InpOverride!N14="",F_Inputs!N14,InpOverride!N14)</f>
        <v>229.724625937794</v>
      </c>
      <c r="O14" s="217"/>
      <c r="P14" s="217"/>
    </row>
    <row r="15" spans="1:16">
      <c r="A15" t="str">
        <f>F_Inputs!A15</f>
        <v>WSH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282.47149356081798</v>
      </c>
      <c r="K15" s="264">
        <f>IF(InpOverride!K15="",F_Inputs!K15,InpOverride!K15)</f>
        <v>279.63462158428803</v>
      </c>
      <c r="L15" s="264">
        <f>IF(InpOverride!L15="",F_Inputs!L15,InpOverride!L15)</f>
        <v>274.84573075295901</v>
      </c>
      <c r="M15" s="264">
        <f>IF(InpOverride!M15="",F_Inputs!M15,InpOverride!M15)</f>
        <v>267.869222454902</v>
      </c>
      <c r="N15" s="264">
        <f>IF(InpOverride!N15="",F_Inputs!N15,InpOverride!N15)</f>
        <v>263.39255503765099</v>
      </c>
      <c r="O15" s="217"/>
      <c r="P15" s="217"/>
    </row>
    <row r="16" spans="1:16">
      <c r="A16" t="str">
        <f>F_Inputs!A16</f>
        <v>WSH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229.62899999999999</v>
      </c>
      <c r="K16" s="264">
        <f>IF(InpOverride!K16="",F_Inputs!K16,InpOverride!K16)</f>
        <v>312.04000000000002</v>
      </c>
      <c r="L16" s="264">
        <f>IF(InpOverride!L16="",F_Inputs!L16,InpOverride!L16)</f>
        <v>346.654</v>
      </c>
      <c r="M16" s="264">
        <f>IF(InpOverride!M16="",F_Inputs!M16,InpOverride!M16)</f>
        <v>359.69600000000003</v>
      </c>
      <c r="N16" s="264">
        <f>IF(InpOverride!N16="",F_Inputs!N16,InpOverride!N16)</f>
        <v>328.26299999999998</v>
      </c>
      <c r="O16" s="217"/>
      <c r="P16" s="217"/>
    </row>
    <row r="17" spans="1:16">
      <c r="A17" t="str">
        <f>F_Inputs!A17</f>
        <v>WSH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232.36</v>
      </c>
      <c r="K17" s="264">
        <f>IF(InpOverride!K17="",F_Inputs!K17,InpOverride!K17)</f>
        <v>289.36599999999999</v>
      </c>
      <c r="L17" s="264">
        <f>IF(InpOverride!L17="",F_Inputs!L17,InpOverride!L17)</f>
        <v>315.78399999999999</v>
      </c>
      <c r="M17" s="264">
        <f>IF(InpOverride!M17="",F_Inputs!M17,InpOverride!M17)</f>
        <v>355.68900000000002</v>
      </c>
      <c r="N17" s="264">
        <f>IF(InpOverride!N17="",F_Inputs!N17,InpOverride!N17)</f>
        <v>342.61799999999999</v>
      </c>
      <c r="O17" s="217"/>
      <c r="P17" s="217"/>
    </row>
    <row r="18" spans="1:16">
      <c r="A18" t="str">
        <f>F_Inputs!A18</f>
        <v>WSH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13.07</v>
      </c>
      <c r="K18" s="264">
        <f>IF(InpOverride!K18="",F_Inputs!K18,InpOverride!K18)</f>
        <v>10.904</v>
      </c>
      <c r="L18" s="264">
        <f>IF(InpOverride!L18="",F_Inputs!L18,InpOverride!L18)</f>
        <v>9.5470000000000006</v>
      </c>
      <c r="M18" s="264">
        <f>IF(InpOverride!M18="",F_Inputs!M18,InpOverride!M18)</f>
        <v>6.0529999999999999</v>
      </c>
      <c r="N18" s="264">
        <f>IF(InpOverride!N18="",F_Inputs!N18,InpOverride!N18)</f>
        <v>9.5470000000000006</v>
      </c>
      <c r="O18" s="217"/>
      <c r="P18" s="217"/>
    </row>
    <row r="19" spans="1:16">
      <c r="A19" t="str">
        <f>F_Inputs!A19</f>
        <v>WSH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0.57899999999999996</v>
      </c>
      <c r="M19" s="264">
        <f>IF(InpOverride!M19="",F_Inputs!M19,InpOverride!M19)</f>
        <v>4.3150000000000004</v>
      </c>
      <c r="N19" s="264">
        <f>IF(InpOverride!N19="",F_Inputs!N19,InpOverride!N19)</f>
        <v>0.57899999999999996</v>
      </c>
      <c r="O19" s="217"/>
      <c r="P19" s="217"/>
    </row>
    <row r="20" spans="1:16">
      <c r="A20" t="str">
        <f>F_Inputs!A20</f>
        <v>WSH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0.65600000000000003</v>
      </c>
      <c r="K20" s="264">
        <f>IF(InpOverride!K20="",F_Inputs!K20,InpOverride!K20)</f>
        <v>3.6379999999999999</v>
      </c>
      <c r="L20" s="264">
        <f>IF(InpOverride!L20="",F_Inputs!L20,InpOverride!L20)</f>
        <v>3.468</v>
      </c>
      <c r="M20" s="264">
        <f>IF(InpOverride!M20="",F_Inputs!M20,InpOverride!M20)</f>
        <v>3.4630000000000001</v>
      </c>
      <c r="N20" s="264">
        <f>IF(InpOverride!N20="",F_Inputs!N20,InpOverride!N20)</f>
        <v>1.7909999999999999</v>
      </c>
      <c r="O20" s="217"/>
      <c r="P20" s="217"/>
    </row>
    <row r="21" spans="1:16">
      <c r="A21" t="str">
        <f>F_Inputs!A21</f>
        <v>WSH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WSH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0.13300000000000001</v>
      </c>
      <c r="K22" s="264">
        <f>IF(InpOverride!K22="",F_Inputs!K22,InpOverride!K22)</f>
        <v>0.125</v>
      </c>
      <c r="L22" s="264">
        <f>IF(InpOverride!L22="",F_Inputs!L22,InpOverride!L22)</f>
        <v>7.0000000000000007E-2</v>
      </c>
      <c r="M22" s="264">
        <f>IF(InpOverride!M22="",F_Inputs!M22,InpOverride!M22)</f>
        <v>0.65600000000000003</v>
      </c>
      <c r="N22" s="264">
        <f>IF(InpOverride!N22="",F_Inputs!N22,InpOverride!N22)</f>
        <v>0.20899999999999999</v>
      </c>
      <c r="O22" s="217"/>
      <c r="P22" s="217"/>
    </row>
    <row r="23" spans="1:16">
      <c r="A23" t="str">
        <f>F_Inputs!A23</f>
        <v>WSH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4.7E-2</v>
      </c>
      <c r="M23" s="264">
        <f>IF(InpOverride!M23="",F_Inputs!M23,InpOverride!M23)</f>
        <v>0.35299999999999998</v>
      </c>
      <c r="N23" s="264">
        <f>IF(InpOverride!N23="",F_Inputs!N23,InpOverride!N23)</f>
        <v>4.7E-2</v>
      </c>
      <c r="O23" s="217"/>
      <c r="P23" s="217"/>
    </row>
    <row r="24" spans="1:16">
      <c r="A24" t="str">
        <f>F_Inputs!A24</f>
        <v>WSH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0.41299999999999998</v>
      </c>
      <c r="K24" s="264">
        <f>IF(InpOverride!K24="",F_Inputs!K24,InpOverride!K24)</f>
        <v>2.2890000000000001</v>
      </c>
      <c r="L24" s="264">
        <f>IF(InpOverride!L24="",F_Inputs!L24,InpOverride!L24)</f>
        <v>2.5350000000000001</v>
      </c>
      <c r="M24" s="264">
        <f>IF(InpOverride!M24="",F_Inputs!M24,InpOverride!M24)</f>
        <v>2.532</v>
      </c>
      <c r="N24" s="264">
        <f>IF(InpOverride!N24="",F_Inputs!N24,InpOverride!N24)</f>
        <v>1.3140000000000001</v>
      </c>
      <c r="O24" s="217"/>
      <c r="P24" s="217"/>
    </row>
    <row r="25" spans="1:16">
      <c r="A25" t="str">
        <f>F_Inputs!A25</f>
        <v>WSH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WSH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0.70799999999999996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WSH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1.4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WSH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0.68652999999999897</v>
      </c>
      <c r="K28" s="264">
        <f>IF(InpOverride!K28="",F_Inputs!K28,InpOverride!K28)</f>
        <v>0.68923000000000001</v>
      </c>
      <c r="L28" s="264">
        <f>IF(InpOverride!L28="",F_Inputs!L28,InpOverride!L28)</f>
        <v>0.69318999999999997</v>
      </c>
      <c r="M28" s="264">
        <f>IF(InpOverride!M28="",F_Inputs!M28,InpOverride!M28)</f>
        <v>0.70272999999999997</v>
      </c>
      <c r="N28" s="264">
        <f>IF(InpOverride!N28="",F_Inputs!N28,InpOverride!N28)</f>
        <v>0.71004999999999996</v>
      </c>
      <c r="O28" s="218"/>
      <c r="P28" s="218"/>
    </row>
    <row r="29" spans="1:16">
      <c r="A29" t="str">
        <f>F_Inputs!A29</f>
        <v>WSH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0.59072999999999998</v>
      </c>
      <c r="K29" s="264">
        <f>IF(InpOverride!K29="",F_Inputs!K29,InpOverride!K29)</f>
        <v>0.57752000000000003</v>
      </c>
      <c r="L29" s="264">
        <f>IF(InpOverride!L29="",F_Inputs!L29,InpOverride!L29)</f>
        <v>0.56781999999999999</v>
      </c>
      <c r="M29" s="264">
        <f>IF(InpOverride!M29="",F_Inputs!M29,InpOverride!M29)</f>
        <v>0.56255999999999995</v>
      </c>
      <c r="N29" s="264">
        <f>IF(InpOverride!N29="",F_Inputs!N29,InpOverride!N29)</f>
        <v>0.55188999999999999</v>
      </c>
      <c r="O29" s="218"/>
      <c r="P29" s="218"/>
    </row>
    <row r="30" spans="1:16">
      <c r="A30" t="str">
        <f>F_Inputs!A30</f>
        <v>WSH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WSH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WSH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WSH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WSH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286.349540966696</v>
      </c>
      <c r="O34" s="264">
        <f>IF(InpOverride!O34="",F_Inputs!O34,InpOverride!O34)</f>
        <v>294.596887532756</v>
      </c>
      <c r="P34" s="220"/>
    </row>
    <row r="35" spans="1:16">
      <c r="A35" t="str">
        <f>F_Inputs!A35</f>
        <v>WSH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287.02670595796297</v>
      </c>
      <c r="O35" s="264">
        <f>IF(InpOverride!O35="",F_Inputs!O35,InpOverride!O35)</f>
        <v>295.29727451797498</v>
      </c>
      <c r="P35" s="220"/>
    </row>
    <row r="36" spans="1:16">
      <c r="A36" t="str">
        <f>F_Inputs!A36</f>
        <v>WSH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287.70547232223697</v>
      </c>
      <c r="O36" s="264">
        <f>IF(InpOverride!O36="",F_Inputs!O36,InpOverride!O36)</f>
        <v>295.99932663256197</v>
      </c>
      <c r="P36" s="220"/>
    </row>
    <row r="37" spans="1:16">
      <c r="A37" t="str">
        <f>F_Inputs!A37</f>
        <v>WSH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288.38584384647601</v>
      </c>
      <c r="O37" s="264">
        <f>IF(InpOverride!O37="",F_Inputs!O37,InpOverride!O37)</f>
        <v>296.70304783526399</v>
      </c>
      <c r="P37" s="220"/>
    </row>
    <row r="38" spans="1:16">
      <c r="A38" t="str">
        <f>F_Inputs!A38</f>
        <v>WSH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289.06782432659298</v>
      </c>
      <c r="O38" s="264">
        <f>IF(InpOverride!O38="",F_Inputs!O38,InpOverride!O38)</f>
        <v>297.40844209424301</v>
      </c>
      <c r="P38" s="220"/>
    </row>
    <row r="39" spans="1:16">
      <c r="A39" t="str">
        <f>F_Inputs!A39</f>
        <v>WSH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289.75141756748002</v>
      </c>
      <c r="O39" s="264">
        <f>IF(InpOverride!O39="",F_Inputs!O39,InpOverride!O39)</f>
        <v>298.11551338709199</v>
      </c>
      <c r="P39" s="220"/>
    </row>
    <row r="40" spans="1:16">
      <c r="A40" t="str">
        <f>F_Inputs!A40</f>
        <v>WSH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290.43662738302299</v>
      </c>
      <c r="O40" s="264">
        <f>IF(InpOverride!O40="",F_Inputs!O40,InpOverride!O40)</f>
        <v>298.82426570086199</v>
      </c>
      <c r="P40" s="220"/>
    </row>
    <row r="41" spans="1:16">
      <c r="A41" t="str">
        <f>F_Inputs!A41</f>
        <v>WSH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291.123457596131</v>
      </c>
      <c r="O41" s="264">
        <f>IF(InpOverride!O41="",F_Inputs!O41,InpOverride!O41)</f>
        <v>299.53470303208201</v>
      </c>
      <c r="P41" s="220"/>
    </row>
    <row r="42" spans="1:16">
      <c r="A42" t="str">
        <f>F_Inputs!A42</f>
        <v>WSH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291.81191203875102</v>
      </c>
      <c r="O42" s="264">
        <f>IF(InpOverride!O42="",F_Inputs!O42,InpOverride!O42)</f>
        <v>300.24682938678302</v>
      </c>
      <c r="P42" s="220"/>
    </row>
    <row r="43" spans="1:16">
      <c r="A43" t="str">
        <f>F_Inputs!A43</f>
        <v>WSH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292.505677906529</v>
      </c>
      <c r="O43" s="264">
        <f>IF(InpOverride!O43="",F_Inputs!O43,InpOverride!O43)</f>
        <v>301.00425098088903</v>
      </c>
      <c r="P43" s="220"/>
    </row>
    <row r="44" spans="1:16">
      <c r="A44" t="str">
        <f>F_Inputs!A44</f>
        <v>WSH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293.20109316235198</v>
      </c>
      <c r="O44" s="264">
        <f>IF(InpOverride!O44="",F_Inputs!O44,InpOverride!O44)</f>
        <v>301.763583294493</v>
      </c>
      <c r="P44" s="220"/>
    </row>
    <row r="45" spans="1:16">
      <c r="A45" t="str">
        <f>F_Inputs!A45</f>
        <v>WSH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285.67397357041199</v>
      </c>
      <c r="N45" s="264">
        <f>IF(InpOverride!N45="",F_Inputs!N45,InpOverride!N45)</f>
        <v>293.89816172754598</v>
      </c>
      <c r="O45" s="264">
        <f>IF(InpOverride!O45="",F_Inputs!O45,InpOverride!O45)</f>
        <v>302.52483114769598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25.930897110899167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-5.0774881361757345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20.853408974723433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45.862445694337225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-4.9307033933971294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40.931742300940094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13:05:28</v>
      </c>
      <c r="G10" s="259" t="str">
        <f ca="1">CONCATENATE("[…]", TEXT(NOW(),"dd/mm/yyy hh:mm:ss"))</f>
        <v>[…]10/12/2019 13:05:28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menu_WSH_FD</v>
      </c>
      <c r="G11" s="262" t="str">
        <f ca="1">MID(CELL("filename",F1),SEARCH("[",CELL("filename",F1))+1,SEARCH(".",CELL("filename",F1))-1-SEARCH("[",CELL("filename",F1)))</f>
        <v>Totex menu_WSH_FD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1" customWidth="1"/>
    <col min="3" max="4" width="50.7109375" style="278" customWidth="1"/>
    <col min="5" max="5" width="15.85546875" style="278" customWidth="1"/>
    <col min="6" max="6" width="14.7109375" style="278" customWidth="1"/>
    <col min="7" max="7" width="0" style="271" hidden="1" customWidth="1"/>
    <col min="8" max="16383" width="9.140625" style="271" hidden="1"/>
    <col min="16384" max="16384" width="9" style="271" hidden="1" customWidth="1"/>
  </cols>
  <sheetData>
    <row r="1" spans="1:6" s="1" customFormat="1" ht="33.75">
      <c r="A1" s="1" t="s">
        <v>474</v>
      </c>
    </row>
    <row r="2" spans="1:6">
      <c r="A2" s="269"/>
      <c r="B2" s="269"/>
      <c r="C2" s="270"/>
      <c r="D2" s="270"/>
      <c r="E2" s="270"/>
      <c r="F2" s="270"/>
    </row>
    <row r="3" spans="1:6" ht="15.75">
      <c r="A3" s="269"/>
      <c r="B3" s="272" t="s">
        <v>475</v>
      </c>
      <c r="C3" s="272" t="s">
        <v>476</v>
      </c>
      <c r="D3" s="272" t="s">
        <v>477</v>
      </c>
      <c r="E3" s="272" t="s">
        <v>478</v>
      </c>
      <c r="F3" s="272" t="s">
        <v>479</v>
      </c>
    </row>
    <row r="4" spans="1:6">
      <c r="A4" s="269"/>
      <c r="B4" s="269"/>
      <c r="C4" s="270"/>
      <c r="D4" s="270"/>
      <c r="E4" s="270"/>
      <c r="F4" s="270"/>
    </row>
    <row r="5" spans="1:6" s="277" customFormat="1">
      <c r="A5" s="273"/>
      <c r="B5" s="274"/>
      <c r="C5" s="275"/>
      <c r="D5" s="275"/>
      <c r="E5" s="275"/>
      <c r="F5" s="276"/>
    </row>
    <row r="6" spans="1:6">
      <c r="A6" s="269"/>
      <c r="B6" s="269"/>
      <c r="C6" s="270"/>
      <c r="D6" s="270"/>
      <c r="E6" s="270"/>
      <c r="F6" s="270"/>
    </row>
    <row r="7" spans="1:6">
      <c r="A7" s="269"/>
      <c r="B7" s="269"/>
      <c r="C7" s="270"/>
      <c r="D7" s="270"/>
      <c r="E7" s="270"/>
      <c r="F7" s="270"/>
    </row>
    <row r="8" spans="1:6">
      <c r="A8" s="269"/>
      <c r="B8" s="269"/>
      <c r="C8" s="270"/>
      <c r="D8" s="270"/>
      <c r="E8" s="270"/>
      <c r="F8" s="270"/>
    </row>
    <row r="9" spans="1:6">
      <c r="A9" s="269"/>
      <c r="B9" s="269"/>
      <c r="C9" s="270"/>
      <c r="D9" s="270"/>
      <c r="E9" s="270"/>
      <c r="F9" s="270"/>
    </row>
    <row r="10" spans="1:6">
      <c r="A10" s="269"/>
      <c r="B10" s="269"/>
      <c r="C10" s="270"/>
      <c r="D10" s="270"/>
      <c r="E10" s="270"/>
      <c r="F10" s="270"/>
    </row>
    <row r="11" spans="1:6">
      <c r="A11" s="269"/>
      <c r="B11" s="269"/>
      <c r="C11" s="270"/>
      <c r="D11" s="270"/>
      <c r="E11" s="270"/>
      <c r="F11" s="270"/>
    </row>
    <row r="12" spans="1:6">
      <c r="A12" s="269"/>
      <c r="B12" s="269"/>
      <c r="C12" s="270"/>
      <c r="D12" s="270"/>
      <c r="E12" s="270"/>
      <c r="F12" s="270"/>
    </row>
    <row r="13" spans="1:6">
      <c r="A13" s="269"/>
      <c r="B13" s="269"/>
      <c r="C13" s="270"/>
      <c r="D13" s="270"/>
      <c r="E13" s="270"/>
      <c r="F13" s="270"/>
    </row>
    <row r="14" spans="1:6">
      <c r="A14" s="269"/>
      <c r="B14" s="269"/>
      <c r="C14" s="270"/>
      <c r="D14" s="270"/>
      <c r="E14" s="270"/>
      <c r="F14" s="270"/>
    </row>
    <row r="15" spans="1:6">
      <c r="A15" s="269"/>
      <c r="B15" s="269"/>
      <c r="C15" s="270"/>
      <c r="D15" s="270"/>
      <c r="E15" s="270"/>
      <c r="F15" s="270"/>
    </row>
    <row r="16" spans="1:6">
      <c r="A16" s="269"/>
      <c r="B16" s="269"/>
      <c r="C16" s="270"/>
      <c r="D16" s="270"/>
      <c r="E16" s="270"/>
      <c r="F16" s="270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WSH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100.44903586615401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97.040413698221897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0.66756522636859295</v>
      </c>
      <c r="M26" s="35">
        <f>InpActive!K5</f>
        <v>0.66756522636859295</v>
      </c>
      <c r="N26" s="35">
        <f>InpActive!L5</f>
        <v>0.66756522636859295</v>
      </c>
      <c r="O26" s="35">
        <f>InpActive!M5</f>
        <v>0.66756522636859295</v>
      </c>
      <c r="P26" s="35">
        <f>InpActive!N5</f>
        <v>0.66756522636859295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0.42099999999999999</v>
      </c>
      <c r="M27" s="35">
        <f>InpActive!K6</f>
        <v>0.42099999999999999</v>
      </c>
      <c r="N27" s="35">
        <f>InpActive!L6</f>
        <v>0.42099999999999999</v>
      </c>
      <c r="O27" s="35">
        <f>InpActive!M6</f>
        <v>0.42099999999999999</v>
      </c>
      <c r="P27" s="35">
        <f>InpActive!N6</f>
        <v>0.42099999999999999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100.44903586615401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97.04041369822194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246.46268053228101</v>
      </c>
      <c r="M40" s="35">
        <f>InpActive!K14</f>
        <v>242.962051903858</v>
      </c>
      <c r="N40" s="35">
        <f>InpActive!L14</f>
        <v>239.20276195361399</v>
      </c>
      <c r="O40" s="35">
        <f>InpActive!M14</f>
        <v>233.86387199978</v>
      </c>
      <c r="P40" s="35">
        <f>InpActive!N14</f>
        <v>229.724625937794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282.47149356081798</v>
      </c>
      <c r="M41" s="35">
        <f>InpActive!K15</f>
        <v>279.63462158428803</v>
      </c>
      <c r="N41" s="35">
        <f>InpActive!L15</f>
        <v>274.84573075295901</v>
      </c>
      <c r="O41" s="35">
        <f>InpActive!M15</f>
        <v>267.869222454902</v>
      </c>
      <c r="P41" s="35">
        <f>InpActive!N15</f>
        <v>263.39255503765099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254.873480861807</v>
      </c>
      <c r="M46" s="35">
        <f>InpActive!K12</f>
        <v>251.36303437735501</v>
      </c>
      <c r="N46" s="35">
        <f>InpActive!L12</f>
        <v>247.592030358779</v>
      </c>
      <c r="O46" s="35">
        <f>InpActive!M12</f>
        <v>242.262134878826</v>
      </c>
      <c r="P46" s="35">
        <f>InpActive!N12</f>
        <v>238.133229998556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280.38149665335499</v>
      </c>
      <c r="M47" s="35">
        <f>InpActive!K13</f>
        <v>277.565614595429</v>
      </c>
      <c r="N47" s="35">
        <f>InpActive!L13</f>
        <v>272.81215660336198</v>
      </c>
      <c r="O47" s="35">
        <f>InpActive!M13</f>
        <v>265.88726725128799</v>
      </c>
      <c r="P47" s="35">
        <f>InpActive!N13</f>
        <v>261.443722542952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229.62899999999999</v>
      </c>
      <c r="M52" s="35">
        <f>InpActive!K16</f>
        <v>312.04000000000002</v>
      </c>
      <c r="N52" s="35">
        <f>InpActive!L16</f>
        <v>346.654</v>
      </c>
      <c r="O52" s="35">
        <f>InpActive!M16</f>
        <v>359.69600000000003</v>
      </c>
      <c r="P52" s="35">
        <f>InpActive!N16</f>
        <v>328.26299999999998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232.36</v>
      </c>
      <c r="M53" s="35">
        <f>InpActive!K17</f>
        <v>289.36599999999999</v>
      </c>
      <c r="N53" s="35">
        <f>InpActive!L17</f>
        <v>315.78399999999999</v>
      </c>
      <c r="O53" s="35">
        <f>InpActive!M17</f>
        <v>355.68900000000002</v>
      </c>
      <c r="P53" s="35">
        <f>InpActive!N17</f>
        <v>342.61799999999999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13.07</v>
      </c>
      <c r="M60" s="35">
        <f>InpActive!K18</f>
        <v>10.904</v>
      </c>
      <c r="N60" s="35">
        <f>InpActive!L18</f>
        <v>9.5470000000000006</v>
      </c>
      <c r="O60" s="35">
        <f>InpActive!M18</f>
        <v>6.0529999999999999</v>
      </c>
      <c r="P60" s="35">
        <f>InpActive!N18</f>
        <v>9.5470000000000006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0.57899999999999996</v>
      </c>
      <c r="O61" s="35">
        <f>InpActive!M19</f>
        <v>4.3150000000000004</v>
      </c>
      <c r="P61" s="35">
        <f>InpActive!N19</f>
        <v>0.57899999999999996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0.65600000000000003</v>
      </c>
      <c r="M62" s="35">
        <f>InpActive!K20</f>
        <v>3.6379999999999999</v>
      </c>
      <c r="N62" s="35">
        <f>InpActive!L20</f>
        <v>3.468</v>
      </c>
      <c r="O62" s="35">
        <f>InpActive!M20</f>
        <v>3.4630000000000001</v>
      </c>
      <c r="P62" s="35">
        <f>InpActive!N20</f>
        <v>1.7909999999999999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0.13300000000000001</v>
      </c>
      <c r="M66" s="35">
        <f>InpActive!K22</f>
        <v>0.125</v>
      </c>
      <c r="N66" s="35">
        <f>InpActive!L22</f>
        <v>7.0000000000000007E-2</v>
      </c>
      <c r="O66" s="35">
        <f>InpActive!M22</f>
        <v>0.65600000000000003</v>
      </c>
      <c r="P66" s="35">
        <f>InpActive!N22</f>
        <v>0.20899999999999999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4.7E-2</v>
      </c>
      <c r="O67" s="35">
        <f>InpActive!M23</f>
        <v>0.35299999999999998</v>
      </c>
      <c r="P67" s="35">
        <f>InpActive!N23</f>
        <v>4.7E-2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0.41299999999999998</v>
      </c>
      <c r="M68" s="35">
        <f>InpActive!K24</f>
        <v>2.2890000000000001</v>
      </c>
      <c r="N68" s="35">
        <f>InpActive!L24</f>
        <v>2.5350000000000001</v>
      </c>
      <c r="O68" s="35">
        <f>InpActive!M24</f>
        <v>2.532</v>
      </c>
      <c r="P68" s="35">
        <f>InpActive!N24</f>
        <v>1.3140000000000001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0.70799999999999996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1.4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0.68652999999999897</v>
      </c>
      <c r="M125" s="173">
        <f>InpActive!K28</f>
        <v>0.68923000000000001</v>
      </c>
      <c r="N125" s="173">
        <f>InpActive!L28</f>
        <v>0.69318999999999997</v>
      </c>
      <c r="O125" s="173">
        <f>InpActive!M28</f>
        <v>0.70272999999999997</v>
      </c>
      <c r="P125" s="173">
        <f>InpActive!N28</f>
        <v>0.71004999999999996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0.59072999999999998</v>
      </c>
      <c r="M126" s="173">
        <f>InpActive!K29</f>
        <v>0.57752000000000003</v>
      </c>
      <c r="N126" s="173">
        <f>InpActive!L29</f>
        <v>0.56781999999999999</v>
      </c>
      <c r="O126" s="173">
        <f>InpActive!M29</f>
        <v>0.56255999999999995</v>
      </c>
      <c r="P126" s="173">
        <f>InpActive!N29</f>
        <v>0.55188999999999999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0.49910192826769195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1.001122589665385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216.56613995246045</v>
      </c>
      <c r="M14" s="50">
        <f>Actual.Totex.Water/Indexation.Average</f>
        <v>288.11618101198144</v>
      </c>
      <c r="N14" s="50">
        <f>Actual.Totex.Water/Indexation.Average</f>
        <v>308.53036145381787</v>
      </c>
      <c r="O14" s="50">
        <f>Actual.Totex.Water/Indexation.Average</f>
        <v>310.59362681032815</v>
      </c>
      <c r="P14" s="50">
        <f>Actual.Totex.Water/Indexation.Average</f>
        <v>276.85721844767943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219.14178208916869</v>
      </c>
      <c r="M15" s="50">
        <f>Actual.Totex.Sewerage/Indexation.Average</f>
        <v>267.18057567848035</v>
      </c>
      <c r="N15" s="50">
        <f>Actual.Totex.Sewerage/Indexation.Average</f>
        <v>281.05532219830849</v>
      </c>
      <c r="O15" s="50">
        <f>Actual.Totex.Sewerage/Indexation.Average</f>
        <v>307.13362541295652</v>
      </c>
      <c r="P15" s="50">
        <f>Actual.Totex.Sewerage/Indexation.Average</f>
        <v>288.96423437946714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12.94517172041629</v>
      </c>
      <c r="M18" s="50">
        <f>SUM(INDEX(Actual.Exclusions.Water,,M6))/Indexation.Average</f>
        <v>13.42707827290166</v>
      </c>
      <c r="N18" s="50">
        <f>SUM(INDEX(Actual.Exclusions.Water,,N6))/Indexation.Average</f>
        <v>12.098985540634756</v>
      </c>
      <c r="O18" s="50">
        <f>SUM(INDEX(Actual.Exclusions.Water,,O6))/Indexation.Average</f>
        <v>11.94291972224781</v>
      </c>
      <c r="P18" s="50">
        <f>SUM(INDEX(Actual.Exclusions.Water,,P6))/Indexation.Average</f>
        <v>10.050805214846012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0.51493980470255685</v>
      </c>
      <c r="M19" s="212">
        <f>SUM(Inputs!M66:M72)/Indexation.Average</f>
        <v>2.2289208465675014</v>
      </c>
      <c r="N19" s="212">
        <f>SUM(Inputs!N66:N72)/Indexation.Average</f>
        <v>2.3603435084422077</v>
      </c>
      <c r="O19" s="212">
        <f>SUM(Inputs!O66:O72)/Indexation.Average</f>
        <v>3.0576154100556354</v>
      </c>
      <c r="P19" s="212">
        <f>SUM(Inputs!P66:P72)/Indexation.Average</f>
        <v>1.3241389768656739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0.70799999999999996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1.4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204.32896823204416</v>
      </c>
      <c r="M30" s="212">
        <f t="shared" ref="M30:P30" si="2">M14-M18+M22</f>
        <v>274.68910273907977</v>
      </c>
      <c r="N30" s="212">
        <f t="shared" si="2"/>
        <v>296.4313759131831</v>
      </c>
      <c r="O30" s="212">
        <f t="shared" si="2"/>
        <v>298.65070708808031</v>
      </c>
      <c r="P30" s="212">
        <f t="shared" si="2"/>
        <v>266.80641323283339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220.02684228446614</v>
      </c>
      <c r="M31" s="212">
        <f t="shared" ref="M31:P31" si="3">M15-M19+M23</f>
        <v>264.95165483191283</v>
      </c>
      <c r="N31" s="212">
        <f t="shared" si="3"/>
        <v>278.69497868986628</v>
      </c>
      <c r="O31" s="212">
        <f t="shared" si="3"/>
        <v>304.07601000290089</v>
      </c>
      <c r="P31" s="212">
        <f t="shared" si="3"/>
        <v>287.64009540260145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424.3558105165103</v>
      </c>
      <c r="M32" s="77">
        <f>SUM(M30:M31)</f>
        <v>539.6407575709926</v>
      </c>
      <c r="N32" s="77">
        <f t="shared" ref="N32:P32" si="4">SUM(N30:N31)</f>
        <v>575.12635460304932</v>
      </c>
      <c r="O32" s="77">
        <f t="shared" si="4"/>
        <v>602.7267170909812</v>
      </c>
      <c r="P32" s="77">
        <f t="shared" si="4"/>
        <v>554.44650863543484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0.49910192826769195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100.1122589665385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-5.6230299873796241E-2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0.50591917260355612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99.260103424555467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0.36556871218342835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0.49910192826769195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100.1122589665385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-5.6230299873796241E-2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0.50591917260355612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99.260103424555481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0.36556871218342124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1.1247178160960871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112.47178160960871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-6.2248918834983371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-6.2248918834983374E-2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0.99062716379983795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99.062716379983797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0.46543060245578893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4.6543060245578891E-3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-74.214156540152942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6.3680849102291326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-0.13858670434029804</v>
      </c>
      <c r="M97" s="147">
        <f>FD.AddInc.Coeff.Water/100*Baseline.Totex.Water</f>
        <v>-0.13661829036506784</v>
      </c>
      <c r="N97" s="147">
        <f>FD.AddInc.Coeff.Water/100*Baseline.Totex.Water</f>
        <v>-0.13450443035292015</v>
      </c>
      <c r="O97" s="147">
        <f>FD.AddInc.Coeff.Water/100*Baseline.Totex.Water</f>
        <v>-0.13150235652194731</v>
      </c>
      <c r="P97" s="147">
        <f>FD.AddInc.Coeff.Water/100*Baseline.Totex.Water</f>
        <v>-0.12917484604877827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1.0326274012955781</v>
      </c>
      <c r="M98" s="147">
        <f>FD.AddInc.Coeff.Sewerage/100*Baseline.Totex.Sewerage</f>
        <v>1.0222566849446848</v>
      </c>
      <c r="N98" s="147">
        <f>FD.AddInc.Coeff.Sewerage/100*Baseline.Totex.Sewerage</f>
        <v>1.0047499984047252</v>
      </c>
      <c r="O98" s="147">
        <f>FD.AddInc.Coeff.Sewerage/100*Baseline.Totex.Sewerage</f>
        <v>0.97924606686414806</v>
      </c>
      <c r="P98" s="147">
        <f>FD.AddInc.Coeff.Sewerage/100*Baseline.Totex.Sewerage</f>
        <v>0.96288077143816841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-73.543769912523928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1.3663239872818282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-15.203448691966098</v>
      </c>
      <c r="M105" s="147">
        <f>IF(SUM(Baseline.Totex.Water)=0,0,$G101*(Baseline.Totex.Water/SUM(Baseline.Totex.Water)))</f>
        <v>-14.987506758579206</v>
      </c>
      <c r="N105" s="147">
        <f>IF(SUM(Baseline.Totex.Water)=0,0,$G101*(Baseline.Totex.Water/SUM(Baseline.Totex.Water)))</f>
        <v>-14.755608883601447</v>
      </c>
      <c r="O105" s="147">
        <f>IF(SUM(Baseline.Totex.Water)=0,0,$G101*(Baseline.Totex.Water/SUM(Baseline.Totex.Water)))</f>
        <v>-14.426270830027299</v>
      </c>
      <c r="P105" s="147">
        <f>IF(SUM(Baseline.Totex.Water)=0,0,$G101*(Baseline.Totex.Water/SUM(Baseline.Totex.Water)))</f>
        <v>-14.170934748349875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0.2820813729504022</v>
      </c>
      <c r="M106" s="147">
        <f>IF(SUM(Baseline.Totex.Sewerage)=0,0,$G102*(Baseline.Totex.Sewerage/SUM(Baseline.Totex.Sewerage)))</f>
        <v>0.27924841897003255</v>
      </c>
      <c r="N106" s="147">
        <f>IF(SUM(Baseline.Totex.Sewerage)=0,0,$G102*(Baseline.Totex.Sewerage/SUM(Baseline.Totex.Sewerage)))</f>
        <v>0.27446614206278763</v>
      </c>
      <c r="O106" s="147">
        <f>IF(SUM(Baseline.Totex.Sewerage)=0,0,$G102*(Baseline.Totex.Sewerage/SUM(Baseline.Totex.Sewerage)))</f>
        <v>0.2674992690013398</v>
      </c>
      <c r="P106" s="147">
        <f>IF(SUM(Baseline.Totex.Sewerage)=0,0,$G102*(Baseline.Totex.Sewerage/SUM(Baseline.Totex.Sewerage)))</f>
        <v>0.26302878429726606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-17.513830185002316</v>
      </c>
      <c r="M109" s="147">
        <f>M105*(1+WACC)^Calcs!M7</f>
        <v>-16.665128171898445</v>
      </c>
      <c r="N109" s="147">
        <f>N105*(1+WACC)^Calcs!N7</f>
        <v>-15.837135992333899</v>
      </c>
      <c r="O109" s="147">
        <f>O105*(1+WACC)^Calcs!O7</f>
        <v>-14.945616579908283</v>
      </c>
      <c r="P109" s="147">
        <f>P105*(1+WACC)^Calcs!P7</f>
        <v>-14.170934748349875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0.3249476723538553</v>
      </c>
      <c r="M110" s="147">
        <f>M106*(1+WACC)^Calcs!M7</f>
        <v>0.31050599468598705</v>
      </c>
      <c r="N110" s="147">
        <f>N106*(1+WACC)^Calcs!N7</f>
        <v>0.29458341241142172</v>
      </c>
      <c r="O110" s="147">
        <f>O106*(1+WACC)^Calcs!O7</f>
        <v>0.27712924268538802</v>
      </c>
      <c r="P110" s="147">
        <f>P106*(1+WACC)^Calcs!P7</f>
        <v>0.26302878429726606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-79.132645677492832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1.470195106433918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246.73935699034965</v>
      </c>
      <c r="M136" s="147">
        <f>Baseline.Totex.Water*(FD.AllExp.Coeff.Water/100)</f>
        <v>243.23479859240601</v>
      </c>
      <c r="N136" s="147">
        <f>Baseline.Totex.Water*(FD.AllExp.Coeff.Water/100)</f>
        <v>239.47128850211467</v>
      </c>
      <c r="O136" s="147">
        <f>Baseline.Totex.Water*(FD.AllExp.Coeff.Water/100)</f>
        <v>234.12640516559389</v>
      </c>
      <c r="P136" s="147">
        <f>Baseline.Totex.Water*(FD.AllExp.Coeff.Water/100)</f>
        <v>229.98251242875622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280.38149665335447</v>
      </c>
      <c r="M137" s="147">
        <f>Baseline.Totex.Sewerage*(FD.AllExp.Coeff.Sewerage/100)</f>
        <v>277.5656145954286</v>
      </c>
      <c r="N137" s="147">
        <f>Baseline.Totex.Sewerage*(FD.AllExp.Coeff.Sewerage/100)</f>
        <v>272.81215660336238</v>
      </c>
      <c r="O137" s="147">
        <f>Baseline.Totex.Sewerage*(FD.AllExp.Coeff.Sewerage/100)</f>
        <v>265.88726725128828</v>
      </c>
      <c r="P137" s="147">
        <f>Baseline.Totex.Sewerage*(FD.AllExp.Coeff.Sewerage/100)</f>
        <v>261.44372254295155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254.873480861807</v>
      </c>
      <c r="M140" s="147">
        <f>Inputs!M46</f>
        <v>251.36303437735501</v>
      </c>
      <c r="N140" s="147">
        <f>Inputs!N46</f>
        <v>247.592030358779</v>
      </c>
      <c r="O140" s="147">
        <f>Inputs!O46</f>
        <v>242.262134878826</v>
      </c>
      <c r="P140" s="147">
        <f>Inputs!P46</f>
        <v>238.133229998556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280.38149665335499</v>
      </c>
      <c r="M141" s="147">
        <f>Inputs!M47</f>
        <v>277.565614595429</v>
      </c>
      <c r="N141" s="147">
        <f>Inputs!N47</f>
        <v>272.81215660336198</v>
      </c>
      <c r="O141" s="147">
        <f>Inputs!O47</f>
        <v>265.88726725128799</v>
      </c>
      <c r="P141" s="147">
        <f>Inputs!P47</f>
        <v>261.443722542952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8.1341238714573478</v>
      </c>
      <c r="M144" s="147">
        <f t="shared" ref="M144:P144" si="5">M140-M136</f>
        <v>8.1282357849489983</v>
      </c>
      <c r="N144" s="147">
        <f t="shared" si="5"/>
        <v>8.1207418566643241</v>
      </c>
      <c r="O144" s="147">
        <f t="shared" si="5"/>
        <v>8.1357297132321094</v>
      </c>
      <c r="P144" s="147">
        <f t="shared" si="5"/>
        <v>8.1507175697997809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5.1159076974727213E-13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4.5474735088646412E-13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246.73935699034965</v>
      </c>
      <c r="M148" s="147">
        <f>Baseline.Totex.Water*(AllExp.Coeff.Water/100)</f>
        <v>243.23479859240601</v>
      </c>
      <c r="N148" s="147">
        <f>Baseline.Totex.Water*(AllExp.Coeff.Water/100)</f>
        <v>239.47128850211467</v>
      </c>
      <c r="O148" s="147">
        <f>Baseline.Totex.Water*(AllExp.Coeff.Water/100)</f>
        <v>234.12640516559389</v>
      </c>
      <c r="P148" s="147">
        <f>Baseline.Totex.Water*(AllExp.Coeff.Water/100)</f>
        <v>229.98251242875622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280.38149665335447</v>
      </c>
      <c r="M149" s="147">
        <f>Baseline.Totex.Sewerage*(AllExp.Coeff.Sewerage/100)</f>
        <v>277.56561459542866</v>
      </c>
      <c r="N149" s="147">
        <f>Baseline.Totex.Sewerage*(AllExp.Coeff.Sewerage/100)</f>
        <v>272.81215660336238</v>
      </c>
      <c r="O149" s="147">
        <f>Baseline.Totex.Sewerage*(AllExp.Coeff.Sewerage/100)</f>
        <v>265.88726725128834</v>
      </c>
      <c r="P149" s="147">
        <f>Baseline.Totex.Sewerage*(AllExp.Coeff.Sewerage/100)</f>
        <v>261.4437225429516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254.873480861807</v>
      </c>
      <c r="M152" s="147">
        <f t="shared" ref="M152:P152" si="7">M148+M144</f>
        <v>251.36303437735501</v>
      </c>
      <c r="N152" s="147">
        <f t="shared" si="7"/>
        <v>247.592030358779</v>
      </c>
      <c r="O152" s="147">
        <f t="shared" si="7"/>
        <v>242.262134878826</v>
      </c>
      <c r="P152" s="147">
        <f t="shared" si="7"/>
        <v>238.133229998556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280.38149665335499</v>
      </c>
      <c r="M153" s="147">
        <f t="shared" ref="M153:P153" si="8">M149+M145</f>
        <v>277.56561459542866</v>
      </c>
      <c r="N153" s="147">
        <f t="shared" si="8"/>
        <v>272.81215660336238</v>
      </c>
      <c r="O153" s="147">
        <f t="shared" si="8"/>
        <v>265.88726725128834</v>
      </c>
      <c r="P153" s="147">
        <f t="shared" si="8"/>
        <v>261.44372254295206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-42.410388758305487</v>
      </c>
      <c r="M162" s="209">
        <f>(Actual.Totex.Water-SUM(Inputs!M60:M64))/Indexation.Average-M148</f>
        <v>31.45430414667382</v>
      </c>
      <c r="N162" s="209">
        <f>(Actual.Totex.Water-SUM(Inputs!N60:N64))/Indexation.Average-N148</f>
        <v>56.960087411068486</v>
      </c>
      <c r="O162" s="209">
        <f>(Actual.Totex.Water-SUM(Inputs!O60:O64))/Indexation.Average-O148</f>
        <v>64.524301922486416</v>
      </c>
      <c r="P162" s="209">
        <f>(Actual.Totex.Water-SUM(Inputs!P60:P64))/Indexation.Average-P148</f>
        <v>36.823900804077226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-60.354654368888333</v>
      </c>
      <c r="M163" s="209">
        <f>(Actual.Totex.Sewerage-SUM(Inputs!M66:M72))/Indexation.Average-M149</f>
        <v>-12.613959763515766</v>
      </c>
      <c r="N163" s="209">
        <f>(Actual.Totex.Sewerage-SUM(Inputs!N66:N72))/Indexation.Average-N149</f>
        <v>5.8828220865038929</v>
      </c>
      <c r="O163" s="209">
        <f>(Actual.Totex.Sewerage-SUM(Inputs!O66:O72))/Indexation.Average-O149</f>
        <v>38.188742751612551</v>
      </c>
      <c r="P163" s="209">
        <f>(Actual.Totex.Sewerage-SUM(Inputs!P66:P72))/Indexation.Average-P149</f>
        <v>26.196372859649898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-42.410388758305487</v>
      </c>
      <c r="M166" s="147">
        <f t="shared" ref="L166:P167" si="10">M162+M156</f>
        <v>31.45430414667382</v>
      </c>
      <c r="N166" s="147">
        <f t="shared" si="10"/>
        <v>56.960087411068486</v>
      </c>
      <c r="O166" s="147">
        <f t="shared" si="10"/>
        <v>64.524301922486416</v>
      </c>
      <c r="P166" s="147">
        <f t="shared" si="10"/>
        <v>36.823900804077226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-60.354654368888333</v>
      </c>
      <c r="M167" s="147">
        <f t="shared" si="10"/>
        <v>-12.613959763515766</v>
      </c>
      <c r="N167" s="147">
        <f t="shared" si="10"/>
        <v>5.8828220865038929</v>
      </c>
      <c r="O167" s="147">
        <f t="shared" si="10"/>
        <v>38.188742751612551</v>
      </c>
      <c r="P167" s="147">
        <f t="shared" si="10"/>
        <v>26.196372859649898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-48.855253952045217</v>
      </c>
      <c r="M170" s="147">
        <f>M166*(1+WACC)^Calcs!M7</f>
        <v>34.975130861051127</v>
      </c>
      <c r="N170" s="147">
        <f>N166*(1+WACC)^Calcs!N7</f>
        <v>61.135033977950165</v>
      </c>
      <c r="O170" s="147">
        <f>O166*(1+WACC)^Calcs!O7</f>
        <v>66.847176791695929</v>
      </c>
      <c r="P170" s="147">
        <f>P166*(1+WACC)^Calcs!P7</f>
        <v>36.823900804077226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-69.526407390040831</v>
      </c>
      <c r="M171" s="147">
        <f>M167*(1+WACC)^Calcs!M7</f>
        <v>-14.025899010442744</v>
      </c>
      <c r="N171" s="147">
        <f>N167*(1+WACC)^Calcs!N7</f>
        <v>6.3140094141562821</v>
      </c>
      <c r="O171" s="147">
        <f>O167*(1+WACC)^Calcs!O7</f>
        <v>39.563537490670605</v>
      </c>
      <c r="P171" s="147">
        <f>P167*(1+WACC)^Calcs!P7</f>
        <v>26.196372859649898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150.92598848272922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-11.478386636006782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0.69612625263948258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0.57043585045916589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25.930897110899167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-5.0774881361757345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45.862445694337225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-4.9307033933971294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25.930897110899167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-5.0774881361757345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20.853408974723433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45.862445694337225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-4.9307033933971294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40.931742300940094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K17" sqref="K17:M17"/>
      <selection pane="topRight" activeCell="K17" sqref="K17:M17"/>
      <selection pane="bottomLeft" activeCell="K17" sqref="K17:M17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286.349540966696</v>
      </c>
      <c r="Q11" s="122">
        <f>InpActive!O34</f>
        <v>294.596887532756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287.02670595796297</v>
      </c>
      <c r="Q12" s="122">
        <f>InpActive!O35</f>
        <v>295.29727451797498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287.70547232223697</v>
      </c>
      <c r="Q13" s="122">
        <f>InpActive!O36</f>
        <v>295.99932663256197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288.38584384647601</v>
      </c>
      <c r="Q14" s="122">
        <f>InpActive!O37</f>
        <v>296.70304783526399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289.06782432659298</v>
      </c>
      <c r="Q15" s="122">
        <f>InpActive!O38</f>
        <v>297.40844209424301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289.75141756748002</v>
      </c>
      <c r="Q16" s="122">
        <f>InpActive!O39</f>
        <v>298.11551338709199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290.43662738302299</v>
      </c>
      <c r="Q17" s="122">
        <f>InpActive!O40</f>
        <v>298.82426570086199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291.123457596131</v>
      </c>
      <c r="Q18" s="122">
        <f>InpActive!O41</f>
        <v>299.53470303208201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291.81191203875102</v>
      </c>
      <c r="Q19" s="122">
        <f>InpActive!O42</f>
        <v>300.24682938678302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292.505677906529</v>
      </c>
      <c r="Q20" s="122">
        <f>InpActive!O43</f>
        <v>301.00425098088903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293.20109316235198</v>
      </c>
      <c r="Q21" s="122">
        <f>InpActive!O44</f>
        <v>301.763583294493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285.67397357041199</v>
      </c>
      <c r="P22" s="122">
        <f>InpActive!N45</f>
        <v>293.89816172754598</v>
      </c>
      <c r="Q22" s="122">
        <f>InpActive!O45</f>
        <v>302.52483114769598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286.349540966696</v>
      </c>
      <c r="Q29" s="127">
        <f t="shared" si="2"/>
        <v>294.596887532756</v>
      </c>
      <c r="R29" s="127">
        <f t="shared" si="2"/>
        <v>294.596887532756</v>
      </c>
      <c r="S29" s="127">
        <f t="shared" si="2"/>
        <v>294.596887532756</v>
      </c>
      <c r="T29" s="127">
        <f t="shared" si="2"/>
        <v>294.596887532756</v>
      </c>
      <c r="U29" s="127">
        <f t="shared" si="2"/>
        <v>294.596887532756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287.02670595796297</v>
      </c>
      <c r="Q30" s="127">
        <f t="shared" si="3"/>
        <v>295.29727451797498</v>
      </c>
      <c r="R30" s="127">
        <f t="shared" si="3"/>
        <v>295.29727451797498</v>
      </c>
      <c r="S30" s="127">
        <f t="shared" si="3"/>
        <v>295.29727451797498</v>
      </c>
      <c r="T30" s="127">
        <f t="shared" si="3"/>
        <v>295.29727451797498</v>
      </c>
      <c r="U30" s="127">
        <f t="shared" si="3"/>
        <v>295.29727451797498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287.70547232223697</v>
      </c>
      <c r="Q31" s="127">
        <f t="shared" si="3"/>
        <v>295.99932663256197</v>
      </c>
      <c r="R31" s="127">
        <f t="shared" si="3"/>
        <v>295.99932663256197</v>
      </c>
      <c r="S31" s="127">
        <f t="shared" si="3"/>
        <v>295.99932663256197</v>
      </c>
      <c r="T31" s="127">
        <f t="shared" si="3"/>
        <v>295.99932663256197</v>
      </c>
      <c r="U31" s="127">
        <f t="shared" si="3"/>
        <v>295.99932663256197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288.38584384647601</v>
      </c>
      <c r="Q32" s="127">
        <f t="shared" si="3"/>
        <v>296.70304783526399</v>
      </c>
      <c r="R32" s="127">
        <f t="shared" si="3"/>
        <v>296.70304783526399</v>
      </c>
      <c r="S32" s="127">
        <f t="shared" si="3"/>
        <v>296.70304783526399</v>
      </c>
      <c r="T32" s="127">
        <f t="shared" si="3"/>
        <v>296.70304783526399</v>
      </c>
      <c r="U32" s="127">
        <f t="shared" si="3"/>
        <v>296.70304783526399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289.06782432659298</v>
      </c>
      <c r="Q33" s="127">
        <f t="shared" si="3"/>
        <v>297.40844209424301</v>
      </c>
      <c r="R33" s="127">
        <f t="shared" si="3"/>
        <v>297.40844209424301</v>
      </c>
      <c r="S33" s="127">
        <f t="shared" si="3"/>
        <v>297.40844209424301</v>
      </c>
      <c r="T33" s="127">
        <f t="shared" si="3"/>
        <v>297.40844209424301</v>
      </c>
      <c r="U33" s="127">
        <f t="shared" si="3"/>
        <v>297.40844209424301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289.75141756748002</v>
      </c>
      <c r="Q34" s="127">
        <f t="shared" si="3"/>
        <v>298.11551338709199</v>
      </c>
      <c r="R34" s="127">
        <f t="shared" si="3"/>
        <v>298.11551338709199</v>
      </c>
      <c r="S34" s="127">
        <f t="shared" si="3"/>
        <v>298.11551338709199</v>
      </c>
      <c r="T34" s="127">
        <f t="shared" si="3"/>
        <v>298.11551338709199</v>
      </c>
      <c r="U34" s="127">
        <f t="shared" si="3"/>
        <v>298.11551338709199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290.43662738302299</v>
      </c>
      <c r="Q35" s="127">
        <f t="shared" si="3"/>
        <v>298.82426570086199</v>
      </c>
      <c r="R35" s="127">
        <f t="shared" si="3"/>
        <v>298.82426570086199</v>
      </c>
      <c r="S35" s="127">
        <f t="shared" si="3"/>
        <v>298.82426570086199</v>
      </c>
      <c r="T35" s="127">
        <f t="shared" si="3"/>
        <v>298.82426570086199</v>
      </c>
      <c r="U35" s="127">
        <f t="shared" si="3"/>
        <v>298.82426570086199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291.123457596131</v>
      </c>
      <c r="Q36" s="127">
        <f t="shared" si="3"/>
        <v>299.53470303208201</v>
      </c>
      <c r="R36" s="127">
        <f t="shared" si="3"/>
        <v>299.53470303208201</v>
      </c>
      <c r="S36" s="127">
        <f t="shared" si="3"/>
        <v>299.53470303208201</v>
      </c>
      <c r="T36" s="127">
        <f t="shared" si="3"/>
        <v>299.53470303208201</v>
      </c>
      <c r="U36" s="127">
        <f t="shared" si="3"/>
        <v>299.53470303208201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291.81191203875102</v>
      </c>
      <c r="Q37" s="127">
        <f t="shared" si="3"/>
        <v>300.24682938678302</v>
      </c>
      <c r="R37" s="127">
        <f t="shared" si="3"/>
        <v>300.24682938678302</v>
      </c>
      <c r="S37" s="127">
        <f t="shared" si="3"/>
        <v>300.24682938678302</v>
      </c>
      <c r="T37" s="127">
        <f t="shared" si="3"/>
        <v>300.24682938678302</v>
      </c>
      <c r="U37" s="127">
        <f t="shared" si="3"/>
        <v>300.24682938678302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292.505677906529</v>
      </c>
      <c r="Q38" s="127">
        <f t="shared" si="3"/>
        <v>301.00425098088903</v>
      </c>
      <c r="R38" s="127">
        <f t="shared" si="3"/>
        <v>301.00425098088903</v>
      </c>
      <c r="S38" s="127">
        <f t="shared" si="3"/>
        <v>301.00425098088903</v>
      </c>
      <c r="T38" s="127">
        <f t="shared" si="3"/>
        <v>301.00425098088903</v>
      </c>
      <c r="U38" s="127">
        <f t="shared" si="3"/>
        <v>301.00425098088903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293.20109316235198</v>
      </c>
      <c r="Q39" s="127">
        <f t="shared" si="3"/>
        <v>301.763583294493</v>
      </c>
      <c r="R39" s="127">
        <f t="shared" si="3"/>
        <v>301.763583294493</v>
      </c>
      <c r="S39" s="127">
        <f t="shared" si="3"/>
        <v>301.763583294493</v>
      </c>
      <c r="T39" s="127">
        <f t="shared" si="3"/>
        <v>301.763583294493</v>
      </c>
      <c r="U39" s="127">
        <f t="shared" si="3"/>
        <v>301.763583294493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285.67397357041199</v>
      </c>
      <c r="P40" s="127">
        <f t="shared" si="3"/>
        <v>293.89816172754598</v>
      </c>
      <c r="Q40" s="127">
        <f t="shared" si="3"/>
        <v>302.52483114769598</v>
      </c>
      <c r="R40" s="127">
        <f t="shared" si="3"/>
        <v>302.52483114769598</v>
      </c>
      <c r="S40" s="127">
        <f t="shared" si="3"/>
        <v>302.52483114769598</v>
      </c>
      <c r="T40" s="127">
        <f t="shared" si="3"/>
        <v>302.52483114769598</v>
      </c>
      <c r="U40" s="127">
        <f t="shared" si="3"/>
        <v>302.52483114769598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283.35616446420096</v>
      </c>
      <c r="P41" s="123">
        <f t="shared" si="4"/>
        <v>290.10531123348142</v>
      </c>
      <c r="Q41" s="123">
        <f t="shared" si="4"/>
        <v>298.50157962855809</v>
      </c>
      <c r="R41" s="123">
        <f t="shared" si="4"/>
        <v>298.50157962855809</v>
      </c>
      <c r="S41" s="123">
        <f t="shared" si="4"/>
        <v>298.50157962855809</v>
      </c>
      <c r="T41" s="123">
        <f t="shared" si="4"/>
        <v>298.50157962855809</v>
      </c>
      <c r="U41" s="123">
        <f t="shared" si="4"/>
        <v>298.50157962855809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1.220643428076021</v>
      </c>
      <c r="R45" s="179">
        <f t="shared" si="5"/>
        <v>1.2559107045370315</v>
      </c>
      <c r="S45" s="179">
        <f t="shared" si="5"/>
        <v>1.2559107045370315</v>
      </c>
      <c r="T45" s="179">
        <f t="shared" si="5"/>
        <v>1.2559107045370315</v>
      </c>
      <c r="U45" s="179">
        <f t="shared" si="5"/>
        <v>1.2559107045370315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1.1580920178367262</v>
      </c>
      <c r="P49" s="179">
        <f t="shared" si="6"/>
        <v>1.1856761468620882</v>
      </c>
      <c r="Q49" s="179">
        <f t="shared" si="6"/>
        <v>1.2199921513377261</v>
      </c>
      <c r="R49" s="179">
        <f t="shared" si="6"/>
        <v>1.2199921513377261</v>
      </c>
      <c r="S49" s="179">
        <f t="shared" si="6"/>
        <v>1.2199921513377261</v>
      </c>
      <c r="T49" s="179">
        <f t="shared" si="6"/>
        <v>1.2199921513377261</v>
      </c>
      <c r="U49" s="179">
        <f t="shared" si="6"/>
        <v>1.2199921513377261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3.0729629140141101E-2</v>
      </c>
      <c r="P51" s="133">
        <f t="shared" si="7"/>
        <v>2.3818598695540816E-2</v>
      </c>
      <c r="Q51" s="133">
        <f t="shared" si="7"/>
        <v>2.8942139526426214E-2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2019-12-05T10:56:51Z</dcterms:created>
  <dcterms:modified xsi:type="dcterms:W3CDTF">2019-12-10T13:05:35Z</dcterms:modified>
  <cp:category/>
  <cp:contentStatus/>
</cp:coreProperties>
</file>