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5" yWindow="1680" windowWidth="17340" windowHeight="9645" tabRatio="739" activeTab="4"/>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RFIM.Dmmy" localSheetId="11">'WRFIM - Dmmy'!$P$95</definedName>
    <definedName name="WRFIM.Waste">'WRFIM - Waste'!$P$95</definedName>
    <definedName name="WRFIM.Water">'WRFIM - Water'!$P$95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P38" i="1" l="1"/>
  <c r="G46" i="15"/>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49" i="5"/>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P31" i="16"/>
  <c r="P36" i="5"/>
  <c r="P90" i="5" s="1"/>
  <c r="O23" i="5"/>
  <c r="O45" i="5" s="1"/>
  <c r="O45" i="16"/>
  <c r="O45" i="6"/>
  <c r="M52" i="6"/>
  <c r="M75" i="6" s="1"/>
  <c r="P15" i="16"/>
  <c r="P23" i="16" s="1"/>
  <c r="L12" i="15"/>
  <c r="N70" i="5"/>
  <c r="O57" i="5"/>
  <c r="N70" i="16"/>
  <c r="L34" i="15"/>
  <c r="P15" i="6"/>
  <c r="P23" i="6" s="1"/>
  <c r="P15" i="5"/>
  <c r="O57" i="6"/>
  <c r="M52" i="5"/>
  <c r="M75" i="5" s="1"/>
  <c r="O57" i="16"/>
  <c r="L23" i="15"/>
  <c r="N70" i="6"/>
  <c r="N21" i="15" l="1"/>
  <c r="N32" i="15"/>
  <c r="L64" i="16"/>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<sst xmlns="http://schemas.openxmlformats.org/spreadsheetml/2006/main" count="2192" uniqueCount="564">
  <si>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</si>
  <si>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</si>
  <si>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</si>
  <si>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</si>
  <si>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</si>
  <si>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</si>
  <si>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</si>
  <si>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</si>
  <si>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</si>
  <si>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</si>
  <si>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</si>
  <si>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</si>
  <si>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</si>
  <si>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</si>
  <si>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</si>
  <si>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</si>
  <si>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</si>
  <si>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</si>
  <si>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</si>
  <si>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</si>
  <si>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</si>
  <si>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</si>
  <si>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</si>
  <si>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</si>
  <si>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</si>
  <si>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</si>
  <si>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</si>
  <si>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</si>
  <si>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</si>
  <si>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</si>
  <si>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</si>
  <si>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</si>
  <si>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</si>
  <si>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</si>
  <si>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</si>
  <si>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</si>
  <si>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</si>
  <si>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</si>
  <si>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</si>
  <si>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</si>
  <si>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</si>
  <si>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</si>
  <si>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</si>
  <si>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</si>
  <si>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</si>
  <si>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</si>
  <si>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</si>
  <si>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</si>
  <si>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</si>
  <si>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</si>
  <si>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</si>
  <si>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</si>
  <si>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</si>
  <si>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</si>
  <si>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</si>
  <si>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</si>
  <si>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</si>
  <si>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</si>
  <si>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</si>
  <si>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</si>
  <si>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</si>
  <si>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</si>
  <si>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</si>
  <si>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</si>
  <si>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</si>
  <si>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</si>
  <si>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</si>
  <si>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</si>
  <si>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</si>
  <si>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</si>
  <si>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</si>
  <si>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</si>
  <si>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</si>
  <si>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</si>
  <si>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</si>
  <si>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</si>
  <si>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</si>
  <si>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</si>
  <si>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</si>
  <si>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</si>
  <si>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</si>
  <si>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</si>
  <si>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</si>
  <si>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</si>
  <si>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</si>
  <si>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</si>
  <si>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</si>
  <si>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</si>
  <si>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</si>
  <si>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</si>
  <si>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</si>
  <si>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</si>
  <si>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</si>
  <si>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</si>
  <si>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</si>
  <si>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</si>
  <si>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</si>
  <si>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</si>
  <si>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</si>
  <si>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</si>
  <si>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</si>
  <si>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</si>
  <si>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</si>
  <si>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</si>
  <si>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</si>
  <si>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</si>
  <si>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</si>
  <si>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</si>
  <si>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</si>
  <si>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</si>
  <si>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</si>
  <si>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</si>
  <si>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</si>
  <si>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</si>
  <si>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</si>
  <si>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</si>
  <si>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</si>
  <si>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</si>
  <si>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</si>
  <si>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</si>
  <si>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</si>
  <si>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</si>
  <si>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</si>
  <si>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</si>
  <si>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</si>
  <si>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</si>
  <si>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</si>
  <si>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</si>
  <si>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</si>
  <si>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</si>
  <si>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</si>
  <si>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</si>
  <si>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</si>
  <si>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</si>
  <si>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</si>
  <si>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</si>
  <si>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</si>
  <si>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</si>
  <si>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</si>
  <si>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</si>
  <si>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</si>
  <si>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</si>
  <si>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</si>
  <si>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</si>
  <si>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</si>
  <si>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</si>
  <si>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</si>
  <si>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</si>
  <si>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</si>
  <si>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</si>
  <si>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</si>
  <si>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</si>
  <si>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</si>
  <si>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</si>
  <si>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</si>
  <si>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</si>
  <si>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</si>
  <si>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</si>
  <si>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</si>
  <si>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</si>
  <si>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</si>
  <si>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</si>
  <si>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</si>
  <si>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</si>
  <si>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</si>
  <si>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</si>
  <si>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</si>
  <si>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</si>
  <si>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</si>
  <si>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</si>
  <si>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</si>
  <si>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</si>
  <si>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</si>
  <si>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</si>
  <si>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</si>
  <si>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</si>
  <si>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</si>
  <si>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</si>
  <si>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</si>
  <si>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</si>
  <si>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</si>
  <si>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</si>
  <si>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</si>
  <si>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</si>
  <si>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</si>
  <si>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</si>
  <si>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</si>
  <si>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</si>
  <si>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</si>
  <si>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</si>
  <si>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</si>
  <si>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</si>
  <si>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</si>
  <si>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</si>
  <si>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</si>
  <si>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</si>
  <si>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</si>
  <si>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</si>
  <si>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</si>
  <si>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</si>
  <si>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</si>
  <si>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</si>
  <si>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</si>
  <si>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</si>
  <si>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</si>
  <si>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</si>
  <si>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</si>
  <si>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</si>
  <si>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</si>
  <si>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</si>
  <si>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</si>
  <si>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</si>
  <si>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</si>
  <si>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</si>
  <si>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</si>
  <si>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</si>
  <si>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</si>
  <si>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</si>
  <si>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</si>
  <si>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</si>
  <si>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</si>
  <si>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</si>
  <si>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</si>
  <si>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</si>
  <si>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</si>
  <si>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</si>
  <si>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</si>
  <si>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</si>
  <si>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</si>
  <si>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</si>
  <si>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</si>
  <si>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</si>
  <si>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</si>
  <si>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</si>
  <si>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</si>
  <si>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</si>
  <si>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</si>
  <si>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</si>
  <si>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</si>
  <si>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</si>
  <si>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</si>
  <si>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</si>
  <si>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</si>
  <si>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</si>
  <si>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</si>
  <si>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</si>
  <si>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</si>
  <si>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</si>
  <si>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</si>
  <si>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</si>
  <si>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</si>
  <si>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</si>
  <si>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</si>
  <si>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</si>
  <si>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</si>
  <si>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</si>
  <si>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</si>
  <si>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</si>
  <si>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</si>
  <si>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</si>
  <si>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</si>
  <si>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</si>
  <si>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</si>
  <si>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</si>
  <si>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</si>
  <si>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</si>
  <si>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</si>
  <si>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</si>
  <si>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</si>
  <si>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</si>
  <si>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</si>
  <si>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</si>
  <si>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</si>
  <si>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</si>
  <si>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</si>
  <si>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</si>
  <si>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</si>
  <si>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</si>
  <si>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</si>
  <si>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</si>
  <si>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</si>
  <si>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</si>
  <si>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</si>
  <si>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</si>
  <si>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</si>
  <si>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</si>
  <si>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</si>
  <si>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</si>
  <si>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</si>
  <si>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</si>
  <si>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</si>
  <si>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</si>
  <si>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</si>
  <si>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</si>
  <si>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</si>
  <si>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</si>
  <si>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</si>
  <si>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</si>
  <si>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</si>
  <si>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</si>
  <si>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</si>
  <si>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</si>
  <si>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</si>
  <si>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</si>
  <si>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</si>
  <si>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</si>
  <si>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</si>
  <si>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</si>
  <si>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</si>
  <si>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</si>
  <si>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</si>
  <si>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</si>
  <si>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</si>
  <si>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</si>
  <si>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</si>
  <si>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</si>
  <si>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</si>
  <si>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</si>
  <si>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</si>
  <si>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</si>
  <si>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</si>
  <si>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</si>
  <si>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</si>
  <si>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</si>
  <si>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</si>
  <si>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</si>
  <si>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</si>
  <si>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</si>
  <si>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</si>
  <si>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</si>
  <si>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</si>
  <si>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</si>
  <si>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</si>
  <si>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</si>
  <si>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</si>
  <si>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</si>
  <si>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</si>
  <si>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</si>
  <si>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</si>
  <si>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</si>
  <si>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</si>
  <si>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</si>
  <si>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</si>
  <si>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</si>
  <si>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</si>
  <si>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</si>
  <si>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</si>
  <si>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</si>
  <si>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</si>
  <si>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</si>
  <si>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</si>
  <si>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</si>
  <si>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</si>
  <si>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</si>
  <si>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</si>
  <si>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</si>
  <si>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</si>
  <si>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</si>
  <si>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</si>
  <si>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</si>
  <si>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</si>
  <si>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</si>
  <si>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</si>
  <si>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</si>
  <si>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</si>
  <si>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</si>
  <si>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</si>
  <si>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</si>
  <si>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</si>
  <si>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</si>
  <si>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</si>
  <si>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</si>
  <si>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</si>
  <si>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</si>
  <si>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</si>
  <si>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</si>
  <si>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</si>
  <si>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</si>
  <si>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</si>
  <si>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</si>
  <si>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</si>
  <si>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</si>
  <si>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</si>
  <si>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</si>
  <si>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</si>
  <si>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</si>
  <si>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</si>
  <si>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</si>
  <si>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</si>
  <si>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</si>
  <si>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</si>
  <si>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</si>
  <si>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</si>
  <si>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</si>
  <si>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</si>
  <si>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</si>
  <si>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</si>
  <si>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</si>
  <si>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</si>
  <si>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</si>
  <si>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</si>
  <si>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</si>
  <si>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</si>
  <si>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</si>
  <si>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</si>
  <si>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</si>
  <si>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</si>
  <si>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</si>
  <si>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</si>
  <si>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</si>
  <si>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</si>
  <si>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</si>
  <si>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</si>
  <si>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</si>
  <si>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</si>
  <si>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</si>
  <si>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</si>
  <si>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</si>
  <si>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</si>
  <si>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</si>
  <si>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</si>
  <si>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</si>
  <si>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</si>
  <si>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</si>
  <si>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</si>
  <si>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</si>
  <si>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</si>
  <si>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</si>
  <si>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</si>
  <si>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</si>
  <si>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</si>
  <si>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</si>
  <si>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</si>
  <si>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</si>
  <si>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</si>
  <si>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</si>
  <si>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</si>
  <si>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</si>
  <si>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</si>
  <si>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</si>
  <si>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</si>
  <si>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</si>
  <si>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</si>
  <si>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</si>
  <si>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</si>
  <si>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</si>
  <si>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</si>
  <si>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</si>
  <si>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</si>
  <si>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</si>
  <si>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</si>
  <si>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</si>
  <si>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</si>
  <si>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</si>
  <si>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</si>
  <si>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</si>
  <si>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</si>
  <si>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</si>
  <si>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</si>
  <si>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</si>
  <si>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</si>
  <si>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</si>
  <si>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</si>
  <si>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</si>
  <si>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</si>
  <si>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</si>
  <si>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</si>
  <si>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</si>
  <si>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</si>
  <si>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</si>
  <si>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</si>
  <si>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</si>
  <si>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</si>
  <si>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</si>
  <si>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</si>
  <si>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</si>
  <si>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</si>
  <si>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</si>
  <si>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</si>
  <si>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</si>
  <si>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</si>
  <si>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</si>
  <si>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</si>
  <si>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</si>
  <si>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</si>
  <si>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</si>
  <si>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</si>
  <si>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</si>
  <si>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</si>
  <si>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</si>
  <si>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</si>
  <si>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</si>
  <si>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</si>
  <si>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</si>
  <si>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</si>
  <si>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</si>
  <si>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</si>
  <si>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</si>
  <si>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</si>
  <si>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</si>
  <si>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</si>
  <si>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</si>
  <si>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</si>
  <si>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</si>
  <si>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</si>
  <si>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</si>
  <si>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</si>
  <si>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</si>
  <si>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</si>
  <si>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</si>
  <si>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</si>
  <si>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</si>
  <si>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</si>
  <si>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</si>
  <si>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</si>
  <si>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</si>
  <si>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</si>
  <si>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</si>
  <si>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</si>
  <si>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</si>
  <si>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</si>
  <si>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</si>
  <si>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</si>
  <si>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</si>
  <si>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</si>
  <si>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</si>
  <si>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</si>
  <si>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</si>
  <si>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</si>
  <si>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</si>
  <si>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</si>
  <si>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</si>
  <si>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</si>
  <si>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</si>
  <si>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</si>
  <si>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</si>
  <si>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</si>
  <si>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</si>
  <si>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</si>
  <si>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</si>
  <si>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</si>
  <si>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</si>
  <si>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</si>
  <si>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</si>
  <si>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</si>
  <si>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</si>
  <si>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</si>
  <si>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</si>
  <si>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</si>
  <si>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</si>
  <si>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</si>
  <si>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</si>
  <si>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</si>
  <si>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</si>
  <si>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</si>
  <si>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</si>
  <si>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</si>
  <si>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</si>
  <si>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</si>
  <si>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</si>
  <si>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YKY</t>
  </si>
  <si>
    <t>YKY.PD.A6a</t>
  </si>
  <si>
    <t>Data cleanse</t>
  </si>
  <si>
    <t>PR19PD005 Run 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</si>
</sst>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heetViews>
  <sheetFormatPr defaultColWidth="9.7109375" defaultRowHeight="12.75"/>
  <cols>
    <col min="1" max="1" width="4.7109375" bestFit="1" customWidth="1"/>
    <col min="2" max="2" width="6.28515625" bestFit="1" customWidth="1"/>
    <col min="3" max="3" width="12.85546875" bestFit="1" customWidth="1"/>
    <col min="4" max="4" width="2.85546875" bestFit="1" customWidth="1"/>
    <col min="5" max="5" width="16.140625" bestFit="1" customWidth="1"/>
    <col min="6" max="15" width="7.710937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392.88900000000001</v>
      </c>
      <c r="J13" s="131"/>
      <c r="K13" s="131"/>
      <c r="L13" s="131"/>
      <c r="M13" s="131"/>
      <c r="N13" s="131"/>
      <c r="O13" s="131"/>
    </row>
    <row r="14" spans="1:15">
      <c r="A14" t="s">
        <v>560</v>
      </c>
      <c r="B14" t="s">
        <v>27</v>
      </c>
      <c r="C14" t="s">
        <v>437</v>
      </c>
      <c r="D14" t="s">
        <v>26</v>
      </c>
      <c r="E14" t="s">
        <v>16</v>
      </c>
      <c r="F14" s="131"/>
      <c r="G14" s="131"/>
      <c r="H14" s="131"/>
      <c r="I14" s="131">
        <v>485.08199999999999</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1.7</v>
      </c>
      <c r="L16" s="132">
        <v>1.37</v>
      </c>
      <c r="M16" s="132">
        <v>0.9</v>
      </c>
      <c r="N16" s="132">
        <v>0.82</v>
      </c>
      <c r="O16" s="132"/>
    </row>
    <row r="17" spans="1:15">
      <c r="A17" t="s">
        <v>560</v>
      </c>
      <c r="B17" t="s">
        <v>30</v>
      </c>
      <c r="C17" t="s">
        <v>440</v>
      </c>
      <c r="D17" t="s">
        <v>439</v>
      </c>
      <c r="E17" t="s">
        <v>16</v>
      </c>
      <c r="F17" s="132"/>
      <c r="G17" s="132"/>
      <c r="H17" s="132"/>
      <c r="I17" s="132"/>
      <c r="J17" s="132">
        <v>0</v>
      </c>
      <c r="K17" s="132">
        <v>1.1599999999999999</v>
      </c>
      <c r="L17" s="132">
        <v>0.8</v>
      </c>
      <c r="M17" s="132">
        <v>0.81</v>
      </c>
      <c r="N17" s="132">
        <v>0.97</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400.68132447441502</v>
      </c>
      <c r="K19" s="131">
        <v>411.70076220666402</v>
      </c>
      <c r="L19" s="131">
        <v>426.37375835550802</v>
      </c>
      <c r="M19" s="131">
        <v>446.75217570636403</v>
      </c>
      <c r="N19" s="131">
        <v>464.67014523756899</v>
      </c>
      <c r="O19" s="131"/>
    </row>
    <row r="20" spans="1:15">
      <c r="A20" t="s">
        <v>560</v>
      </c>
      <c r="B20" t="s">
        <v>443</v>
      </c>
      <c r="C20" t="s">
        <v>444</v>
      </c>
      <c r="D20" t="s">
        <v>26</v>
      </c>
      <c r="E20" t="s">
        <v>16</v>
      </c>
      <c r="F20" s="131"/>
      <c r="G20" s="131"/>
      <c r="H20" s="131"/>
      <c r="I20" s="131">
        <v>485.08199999999999</v>
      </c>
      <c r="J20" s="131">
        <v>494.70282506941697</v>
      </c>
      <c r="K20" s="131">
        <v>505.636623377707</v>
      </c>
      <c r="L20" s="131">
        <v>520.77536052659605</v>
      </c>
      <c r="M20" s="131">
        <v>545.19697885052904</v>
      </c>
      <c r="N20" s="131">
        <v>567.88108720268394</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-5.6897431959610003</v>
      </c>
      <c r="J22" s="131"/>
      <c r="K22" s="131"/>
      <c r="L22" s="131"/>
      <c r="M22" s="131"/>
      <c r="N22" s="131"/>
      <c r="O22" s="131"/>
    </row>
    <row r="23" spans="1:15">
      <c r="A23" t="s">
        <v>560</v>
      </c>
      <c r="B23" t="s">
        <v>33</v>
      </c>
      <c r="C23" t="s">
        <v>447</v>
      </c>
      <c r="D23" t="s">
        <v>26</v>
      </c>
      <c r="E23" t="s">
        <v>16</v>
      </c>
      <c r="F23" s="131"/>
      <c r="G23" s="131"/>
      <c r="H23" s="131"/>
      <c r="I23" s="131">
        <v>-9.6800330524635996</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v>0</v>
      </c>
      <c r="O25" s="130"/>
    </row>
    <row r="26" spans="1:15">
      <c r="A26" t="s">
        <v>560</v>
      </c>
      <c r="B26" t="s">
        <v>450</v>
      </c>
      <c r="C26" t="s">
        <v>451</v>
      </c>
      <c r="D26" t="s">
        <v>26</v>
      </c>
      <c r="E26" t="s">
        <v>16</v>
      </c>
      <c r="F26" s="131"/>
      <c r="G26" s="131"/>
      <c r="H26" s="131"/>
      <c r="I26" s="131"/>
      <c r="J26" s="131">
        <v>182.25800000000001</v>
      </c>
      <c r="K26" s="131">
        <v>182.767</v>
      </c>
      <c r="L26" s="131">
        <v>179.869</v>
      </c>
      <c r="M26" s="131">
        <v>181.18700000000001</v>
      </c>
      <c r="N26" s="131">
        <v>185.005</v>
      </c>
      <c r="O26" s="131"/>
    </row>
    <row r="27" spans="1:15">
      <c r="A27" t="s">
        <v>560</v>
      </c>
      <c r="B27" t="s">
        <v>452</v>
      </c>
      <c r="C27" t="s">
        <v>453</v>
      </c>
      <c r="D27" t="s">
        <v>26</v>
      </c>
      <c r="E27" t="s">
        <v>16</v>
      </c>
      <c r="F27" s="131"/>
      <c r="G27" s="131"/>
      <c r="H27" s="131"/>
      <c r="I27" s="131"/>
      <c r="J27" s="131">
        <v>1.07</v>
      </c>
      <c r="K27" s="131">
        <v>1.131</v>
      </c>
      <c r="L27" s="131">
        <v>1.0740000000000001</v>
      </c>
      <c r="M27" s="131">
        <v>1.0840000000000001</v>
      </c>
      <c r="N27" s="131">
        <v>0.94299999999999995</v>
      </c>
      <c r="O27" s="131"/>
    </row>
    <row r="28" spans="1:15">
      <c r="A28" t="s">
        <v>560</v>
      </c>
      <c r="B28" t="s">
        <v>454</v>
      </c>
      <c r="C28" t="s">
        <v>455</v>
      </c>
      <c r="D28" t="s">
        <v>26</v>
      </c>
      <c r="E28" t="s">
        <v>16</v>
      </c>
      <c r="F28" s="131"/>
      <c r="G28" s="131"/>
      <c r="H28" s="131"/>
      <c r="I28" s="131"/>
      <c r="J28" s="131">
        <v>116.39400000000001</v>
      </c>
      <c r="K28" s="131">
        <v>124.261</v>
      </c>
      <c r="L28" s="131">
        <v>131.59800000000001</v>
      </c>
      <c r="M28" s="131">
        <v>145.27199999999999</v>
      </c>
      <c r="N28" s="131">
        <v>151.88499999999999</v>
      </c>
      <c r="O28" s="131"/>
    </row>
    <row r="29" spans="1:15">
      <c r="A29" t="s">
        <v>560</v>
      </c>
      <c r="B29" t="s">
        <v>456</v>
      </c>
      <c r="C29" t="s">
        <v>457</v>
      </c>
      <c r="D29" t="s">
        <v>26</v>
      </c>
      <c r="E29" t="s">
        <v>16</v>
      </c>
      <c r="F29" s="131"/>
      <c r="G29" s="131"/>
      <c r="H29" s="131"/>
      <c r="I29" s="131"/>
      <c r="J29" s="131">
        <v>99.834500000000006</v>
      </c>
      <c r="K29" s="131">
        <v>100.613</v>
      </c>
      <c r="L29" s="131">
        <v>101.85299999999999</v>
      </c>
      <c r="M29" s="131">
        <v>110.943</v>
      </c>
      <c r="N29" s="131">
        <v>110.315</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v>
      </c>
      <c r="K31" s="131">
        <v>0</v>
      </c>
      <c r="L31" s="131">
        <v>0</v>
      </c>
      <c r="M31" s="131">
        <v>0</v>
      </c>
      <c r="N31" s="131">
        <v>0</v>
      </c>
      <c r="O31" s="131"/>
    </row>
    <row r="32" spans="1:15">
      <c r="A32" t="s">
        <v>560</v>
      </c>
      <c r="B32" t="s">
        <v>462</v>
      </c>
      <c r="C32" t="s">
        <v>463</v>
      </c>
      <c r="D32" t="s">
        <v>26</v>
      </c>
      <c r="E32" t="s">
        <v>16</v>
      </c>
      <c r="F32" s="131"/>
      <c r="G32" s="131"/>
      <c r="H32" s="131"/>
      <c r="I32" s="131"/>
      <c r="J32" s="131">
        <v>0</v>
      </c>
      <c r="K32" s="131">
        <v>0</v>
      </c>
      <c r="L32" s="131">
        <v>414.394760410652</v>
      </c>
      <c r="M32" s="131">
        <v>438.48599999999999</v>
      </c>
      <c r="N32" s="131"/>
      <c r="O32" s="131"/>
    </row>
    <row r="33" spans="1:15">
      <c r="A33" t="s">
        <v>560</v>
      </c>
      <c r="B33" t="s">
        <v>464</v>
      </c>
      <c r="C33" t="s">
        <v>465</v>
      </c>
      <c r="D33" t="s">
        <v>26</v>
      </c>
      <c r="E33" t="s">
        <v>16</v>
      </c>
      <c r="F33" s="131"/>
      <c r="G33" s="131"/>
      <c r="H33" s="131"/>
      <c r="I33" s="131"/>
      <c r="J33" s="131">
        <v>7.3449999999999003</v>
      </c>
      <c r="K33" s="131">
        <v>7.133</v>
      </c>
      <c r="L33" s="131">
        <v>8.0730000000000004</v>
      </c>
      <c r="M33" s="131">
        <v>6.8179999999999996</v>
      </c>
      <c r="N33" s="131">
        <v>1.1539999999999999</v>
      </c>
      <c r="O33" s="131"/>
    </row>
    <row r="34" spans="1:15">
      <c r="A34" t="s">
        <v>560</v>
      </c>
      <c r="B34" t="s">
        <v>466</v>
      </c>
      <c r="C34" t="s">
        <v>467</v>
      </c>
      <c r="D34" t="s">
        <v>26</v>
      </c>
      <c r="E34" t="s">
        <v>16</v>
      </c>
      <c r="F34" s="131"/>
      <c r="G34" s="131"/>
      <c r="H34" s="131"/>
      <c r="I34" s="131"/>
      <c r="J34" s="131">
        <v>0</v>
      </c>
      <c r="K34" s="131">
        <v>0</v>
      </c>
      <c r="L34" s="131">
        <v>430.03376041065201</v>
      </c>
      <c r="M34" s="131">
        <v>453.142</v>
      </c>
      <c r="N34" s="131"/>
      <c r="O34" s="131"/>
    </row>
    <row r="35" spans="1:15">
      <c r="A35" t="s">
        <v>560</v>
      </c>
      <c r="B35" t="s">
        <v>468</v>
      </c>
      <c r="C35" t="s">
        <v>469</v>
      </c>
      <c r="D35" t="s">
        <v>26</v>
      </c>
      <c r="E35" t="s">
        <v>16</v>
      </c>
      <c r="F35" s="131"/>
      <c r="G35" s="131"/>
      <c r="H35" s="131"/>
      <c r="I35" s="131"/>
      <c r="J35" s="131">
        <v>224.55699999999999</v>
      </c>
      <c r="K35" s="131">
        <v>219.92400000000001</v>
      </c>
      <c r="L35" s="131">
        <v>219.09899999999999</v>
      </c>
      <c r="M35" s="131">
        <v>216.48500000000001</v>
      </c>
      <c r="N35" s="131">
        <v>224.67400000000001</v>
      </c>
      <c r="O35" s="131"/>
    </row>
    <row r="36" spans="1:15">
      <c r="A36" t="s">
        <v>560</v>
      </c>
      <c r="B36" t="s">
        <v>470</v>
      </c>
      <c r="C36" t="s">
        <v>471</v>
      </c>
      <c r="D36" t="s">
        <v>26</v>
      </c>
      <c r="E36" t="s">
        <v>16</v>
      </c>
      <c r="F36" s="131"/>
      <c r="G36" s="131"/>
      <c r="H36" s="131"/>
      <c r="I36" s="131"/>
      <c r="J36" s="131">
        <v>2.0950000000000002</v>
      </c>
      <c r="K36" s="131">
        <v>2.0840000000000001</v>
      </c>
      <c r="L36" s="131">
        <v>2.39</v>
      </c>
      <c r="M36" s="131">
        <v>3.7679999999999998</v>
      </c>
      <c r="N36" s="131">
        <v>2.3220000000000001</v>
      </c>
      <c r="O36" s="131"/>
    </row>
    <row r="37" spans="1:15">
      <c r="A37" t="s">
        <v>560</v>
      </c>
      <c r="B37" t="s">
        <v>472</v>
      </c>
      <c r="C37" t="s">
        <v>473</v>
      </c>
      <c r="D37" t="s">
        <v>26</v>
      </c>
      <c r="E37" t="s">
        <v>16</v>
      </c>
      <c r="F37" s="131"/>
      <c r="G37" s="131"/>
      <c r="H37" s="131"/>
      <c r="I37" s="131"/>
      <c r="J37" s="131">
        <v>151.39400000000001</v>
      </c>
      <c r="K37" s="131">
        <v>163.965</v>
      </c>
      <c r="L37" s="131">
        <v>174</v>
      </c>
      <c r="M37" s="131">
        <v>191.845</v>
      </c>
      <c r="N37" s="131">
        <v>209.571</v>
      </c>
      <c r="O37" s="131"/>
    </row>
    <row r="38" spans="1:15">
      <c r="A38" t="s">
        <v>560</v>
      </c>
      <c r="B38" t="s">
        <v>474</v>
      </c>
      <c r="C38" t="s">
        <v>475</v>
      </c>
      <c r="D38" t="s">
        <v>26</v>
      </c>
      <c r="E38" t="s">
        <v>16</v>
      </c>
      <c r="F38" s="131"/>
      <c r="G38" s="131"/>
      <c r="H38" s="131"/>
      <c r="I38" s="131"/>
      <c r="J38" s="131">
        <v>110.517</v>
      </c>
      <c r="K38" s="131">
        <v>113.40600000000001</v>
      </c>
      <c r="L38" s="131">
        <v>111.28700000000001</v>
      </c>
      <c r="M38" s="131">
        <v>118.678</v>
      </c>
      <c r="N38" s="131">
        <v>128.69</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2.2189999999999999</v>
      </c>
      <c r="N40" s="131">
        <v>0</v>
      </c>
      <c r="O40" s="131"/>
    </row>
    <row r="41" spans="1:15">
      <c r="A41" t="s">
        <v>560</v>
      </c>
      <c r="B41" t="s">
        <v>480</v>
      </c>
      <c r="C41" t="s">
        <v>481</v>
      </c>
      <c r="D41" t="s">
        <v>26</v>
      </c>
      <c r="E41" t="s">
        <v>16</v>
      </c>
      <c r="F41" s="131"/>
      <c r="G41" s="131"/>
      <c r="H41" s="131"/>
      <c r="I41" s="131"/>
      <c r="J41" s="131">
        <v>0</v>
      </c>
      <c r="K41" s="131">
        <v>0</v>
      </c>
      <c r="L41" s="131">
        <v>508.57462593877898</v>
      </c>
      <c r="M41" s="131">
        <v>532.995</v>
      </c>
      <c r="N41" s="131"/>
      <c r="O41" s="131"/>
    </row>
    <row r="42" spans="1:15">
      <c r="A42" t="s">
        <v>560</v>
      </c>
      <c r="B42" t="s">
        <v>482</v>
      </c>
      <c r="C42" t="s">
        <v>483</v>
      </c>
      <c r="D42" t="s">
        <v>26</v>
      </c>
      <c r="E42" t="s">
        <v>16</v>
      </c>
      <c r="F42" s="131"/>
      <c r="G42" s="131"/>
      <c r="H42" s="131"/>
      <c r="I42" s="131"/>
      <c r="J42" s="131">
        <v>7.3220000000000001</v>
      </c>
      <c r="K42" s="131">
        <v>8.2289999999999992</v>
      </c>
      <c r="L42" s="131">
        <v>8.1039999999999992</v>
      </c>
      <c r="M42" s="131">
        <v>11.504</v>
      </c>
      <c r="N42" s="131">
        <v>9.3819999999999997</v>
      </c>
      <c r="O42" s="131"/>
    </row>
    <row r="43" spans="1:15">
      <c r="A43" t="s">
        <v>560</v>
      </c>
      <c r="B43" t="s">
        <v>484</v>
      </c>
      <c r="C43" t="s">
        <v>485</v>
      </c>
      <c r="D43" t="s">
        <v>26</v>
      </c>
      <c r="E43" t="s">
        <v>16</v>
      </c>
      <c r="F43" s="131"/>
      <c r="G43" s="131"/>
      <c r="H43" s="131"/>
      <c r="I43" s="131"/>
      <c r="J43" s="131">
        <v>0</v>
      </c>
      <c r="K43" s="131">
        <v>0</v>
      </c>
      <c r="L43" s="131">
        <v>516.67862593877896</v>
      </c>
      <c r="M43" s="131">
        <v>544.49900000000002</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-6.8940000000000001</v>
      </c>
      <c r="M53" s="131">
        <v>-4.79</v>
      </c>
      <c r="N53" s="131">
        <v>-3.4380000000000002</v>
      </c>
      <c r="O53" s="131"/>
    </row>
    <row r="54" spans="1:15">
      <c r="A54" t="s">
        <v>560</v>
      </c>
      <c r="B54" t="s">
        <v>505</v>
      </c>
      <c r="C54" t="s">
        <v>506</v>
      </c>
      <c r="D54" t="s">
        <v>26</v>
      </c>
      <c r="E54" t="s">
        <v>16</v>
      </c>
      <c r="F54" s="131"/>
      <c r="G54" s="131"/>
      <c r="H54" s="131"/>
      <c r="I54" s="131"/>
      <c r="J54" s="131"/>
      <c r="K54" s="131"/>
      <c r="L54" s="131">
        <v>-1.31027877187999</v>
      </c>
      <c r="M54" s="131">
        <v>-2.2461783040593701</v>
      </c>
      <c r="N54" s="131">
        <v>5.27445598587187</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0</v>
      </c>
      <c r="N56" s="131">
        <v>0</v>
      </c>
      <c r="O56" s="131"/>
    </row>
    <row r="57" spans="1:15">
      <c r="A57" t="s">
        <v>560</v>
      </c>
      <c r="B57" t="s">
        <v>509</v>
      </c>
      <c r="C57" t="s">
        <v>510</v>
      </c>
      <c r="D57" t="s">
        <v>26</v>
      </c>
      <c r="E57" t="s">
        <v>16</v>
      </c>
      <c r="F57" s="131"/>
      <c r="G57" s="131"/>
      <c r="H57" s="131"/>
      <c r="I57" s="131"/>
      <c r="J57" s="131"/>
      <c r="K57" s="131"/>
      <c r="L57" s="131">
        <v>0</v>
      </c>
      <c r="M57" s="131">
        <v>0</v>
      </c>
      <c r="N57" s="131">
        <v>0</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-6.8940000000000001</v>
      </c>
      <c r="M59" s="131">
        <v>-4.79</v>
      </c>
      <c r="N59" s="131">
        <v>-3.4380000000000002</v>
      </c>
      <c r="O59" s="131"/>
    </row>
    <row r="60" spans="1:15">
      <c r="A60" t="s">
        <v>560</v>
      </c>
      <c r="B60" t="s">
        <v>39</v>
      </c>
      <c r="C60" t="s">
        <v>513</v>
      </c>
      <c r="D60" t="s">
        <v>26</v>
      </c>
      <c r="E60" t="s">
        <v>16</v>
      </c>
      <c r="F60" s="131"/>
      <c r="G60" s="131"/>
      <c r="H60" s="131"/>
      <c r="I60" s="131"/>
      <c r="J60" s="131"/>
      <c r="K60" s="131"/>
      <c r="L60" s="131">
        <v>-1.31027877187999</v>
      </c>
      <c r="M60" s="131">
        <v>-2.2461783040593701</v>
      </c>
      <c r="N60" s="131">
        <v>5.27445598587187</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-17.53</v>
      </c>
      <c r="O62" s="131"/>
    </row>
    <row r="63" spans="1:15">
      <c r="A63" t="s">
        <v>560</v>
      </c>
      <c r="B63" t="s">
        <v>42</v>
      </c>
      <c r="C63" t="s">
        <v>515</v>
      </c>
      <c r="D63" t="s">
        <v>26</v>
      </c>
      <c r="E63" t="s">
        <v>16</v>
      </c>
      <c r="F63" s="131"/>
      <c r="G63" s="131"/>
      <c r="H63" s="131"/>
      <c r="I63" s="131"/>
      <c r="J63" s="131"/>
      <c r="K63" s="131"/>
      <c r="L63" s="131"/>
      <c r="M63" s="131"/>
      <c r="N63" s="131">
        <v>-8.9930000000000003</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287.60000000000002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288.3</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289.10000000000002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289.2</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291.3</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291.2</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291.10000000000002</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291.2</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292.8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290.7</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292.8</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293.2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1.7</v>
      </c>
      <c r="N12" s="147">
        <f>K.Water</f>
        <v>1.37</v>
      </c>
      <c r="O12" s="147">
        <f>K.Water</f>
        <v>0.9</v>
      </c>
      <c r="P12" s="147">
        <f>K.Water</f>
        <v>0.82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1.0275017502917152</v>
      </c>
      <c r="N14" s="147">
        <f t="shared" ref="N14:P14" si="2">1+(N13+N12)/100</f>
        <v>1.0356399538106236</v>
      </c>
      <c r="O14" s="147">
        <f t="shared" si="2"/>
        <v>1.0477947269303201</v>
      </c>
      <c r="P14" s="147">
        <f t="shared" si="2"/>
        <v>1.0401071791153009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392.88900000000001</v>
      </c>
      <c r="L15" s="147">
        <f>K15*L14</f>
        <v>400.68132447441496</v>
      </c>
      <c r="M15" s="147">
        <f>L15*M14</f>
        <v>411.70076220666402</v>
      </c>
      <c r="N15" s="147">
        <f t="shared" ref="N15:P15" si="3">M15*N14</f>
        <v>426.37375835550807</v>
      </c>
      <c r="O15" s="147">
        <f t="shared" si="3"/>
        <v>446.75217570636386</v>
      </c>
      <c r="P15" s="147">
        <f t="shared" si="3"/>
        <v>464.67014523756939</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0.9</v>
      </c>
      <c r="P17" s="147">
        <f>K.Water</f>
        <v>0.82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1.0477947269303201</v>
      </c>
      <c r="P19" s="147">
        <f t="shared" ref="P19" si="4">1+(P18+P17)/100</f>
        <v>1.0401071791153009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400.68132447441496</v>
      </c>
      <c r="M23" s="147">
        <f t="shared" ref="M23:P23" si="5" xml:space="preserve"> IF($G$21=TRUE, IF(M$5 &lt; $G22, M15, M20), M15)</f>
        <v>411.70076220666402</v>
      </c>
      <c r="N23" s="147">
        <f t="shared" si="5"/>
        <v>426.37375835550807</v>
      </c>
      <c r="O23" s="147">
        <f t="shared" si="5"/>
        <v>446.75217570636386</v>
      </c>
      <c r="P23" s="147">
        <f t="shared" si="5"/>
        <v>464.67014523756939</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-5.6897431959610003</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-5.6897431959610003</v>
      </c>
      <c r="L28" s="20">
        <f>K28*(1+Discount.Rate)</f>
        <v>-5.8945739510155963</v>
      </c>
      <c r="M28" s="20">
        <f>L28*(1+Discount.Rate)</f>
        <v>-6.1067786132521578</v>
      </c>
      <c r="N28" s="20">
        <f>M28*(1+Discount.Rate)</f>
        <v>-6.3266226433292356</v>
      </c>
      <c r="O28" s="20">
        <f>N28*(1+Discount.Rate)</f>
        <v>-6.5543810584890885</v>
      </c>
      <c r="P28" s="20">
        <f>O28*(1+Discount.Rate)</f>
        <v>-6.7903387765946963</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-7.0347909725521056</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-7.0347909725521056</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-8.3945556007896407</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-15.07363748290018</v>
      </c>
      <c r="O40" s="20">
        <f t="shared" si="8"/>
        <v>-13.388001891059067</v>
      </c>
      <c r="P40" s="20">
        <f t="shared" si="8"/>
        <v>-22.176441608746757</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400.68132447441496</v>
      </c>
      <c r="M45" s="147">
        <f t="shared" ref="M45:P45" si="9">M23</f>
        <v>411.70076220666402</v>
      </c>
      <c r="N45" s="147">
        <f t="shared" si="9"/>
        <v>426.37375835550807</v>
      </c>
      <c r="O45" s="147">
        <f t="shared" si="9"/>
        <v>446.75217570636386</v>
      </c>
      <c r="P45" s="147">
        <f t="shared" si="9"/>
        <v>464.67014523756939</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400.68132447441496</v>
      </c>
      <c r="M46" s="147">
        <f>AllRev.Outturn.Water.Revised+RCM.BlindYear.Adj.Water+AMP6.FI.Adj.Water+M42+M43+M44</f>
        <v>411.70076220666402</v>
      </c>
      <c r="N46" s="147">
        <f>AllRev.Outturn.Water.Revised+RCM.BlindYear.Adj.Water+AMP6.FI.Adj.Water+N42+N43+N44</f>
        <v>411.30012087260792</v>
      </c>
      <c r="O46" s="147">
        <f>AllRev.Outturn.Water.Revised+RCM.BlindYear.Adj.Water+AMP6.FI.Adj.Water+O42+O43+O44</f>
        <v>433.36417381530481</v>
      </c>
      <c r="P46" s="147">
        <f>AllRev.Outturn.Water.Revised+RCM.BlindYear.Adj.Water+AMP6.FI.Adj.Water+P42+P43+P44</f>
        <v>442.49370362882263</v>
      </c>
      <c r="Q46" s="147"/>
      <c r="R46" s="147"/>
      <c r="S46" s="20"/>
      <c r="T46" s="20"/>
      <c r="U46" s="20"/>
      <c r="V46" s="155" t="s">
        <v>263</v>
      </c>
      <c r="W46" s="11"/>
    </row>
    <row r="47" spans="1:23">
      <c r="A47" s="11"/>
      <c r="B47" s="11"/>
      <c r="C47" s="11"/>
      <c r="D47" s="12" t="s">
        <v>148</v>
      </c>
      <c r="E47" s="13" t="s">
        <v>264</v>
      </c>
      <c r="F47" s="24" t="s">
        <v>167</v>
      </c>
      <c r="K47" s="148"/>
      <c r="L47" s="147">
        <f>IF($G41=TRUE,L46,MIN(L45:L46))</f>
        <v>400.68132447441496</v>
      </c>
      <c r="M47" s="147">
        <f>IF($G41=TRUE,M46,MIN(M45:M46))</f>
        <v>411.70076220666402</v>
      </c>
      <c r="N47" s="147">
        <f>IF($G41=TRUE,N46,MIN(N45:N46))</f>
        <v>411.30012087260792</v>
      </c>
      <c r="O47" s="147">
        <f>IF($G41=TRUE,O46,MIN(O45:O46))</f>
        <v>433.36417381530481</v>
      </c>
      <c r="P47" s="147">
        <f>IF($G41=TRUE,P46,MIN(P45:P46))</f>
        <v>442.49370362882263</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413.89849999999996</v>
      </c>
      <c r="M49" s="20">
        <f t="shared" si="10"/>
        <v>423.18799999999999</v>
      </c>
      <c r="N49" s="20">
        <f t="shared" si="10"/>
        <v>430.03300000000002</v>
      </c>
      <c r="O49" s="20">
        <f t="shared" si="10"/>
        <v>453.142</v>
      </c>
      <c r="P49" s="20">
        <f t="shared" si="10"/>
        <v>449.30199999999996</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13.217175525584992</v>
      </c>
      <c r="M51" s="20">
        <f t="shared" si="11"/>
        <v>11.487237793335964</v>
      </c>
      <c r="N51" s="20">
        <f>N49-N46</f>
        <v>18.732879127392096</v>
      </c>
      <c r="O51" s="20">
        <f t="shared" ref="O51:P51" si="12">O49-O46</f>
        <v>19.777826184695186</v>
      </c>
      <c r="P51" s="20">
        <f t="shared" si="12"/>
        <v>6.8082963711773345</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3.2986752110102296E-2</v>
      </c>
      <c r="M52" s="92">
        <f t="shared" ref="M52:P52" si="13">IF(M46=0,0,M51/M46)</f>
        <v>2.7901910435545036E-2</v>
      </c>
      <c r="N52" s="92">
        <f t="shared" si="13"/>
        <v>4.5545523029871013E-2</v>
      </c>
      <c r="O52" s="92">
        <f t="shared" si="13"/>
        <v>4.5637889285061864E-2</v>
      </c>
      <c r="P52" s="92">
        <f t="shared" si="13"/>
        <v>1.5386199431412348E-2</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-14.18594162290827</v>
      </c>
      <c r="M55" s="20">
        <f>0-M51*(1+Discount.Rate)*(1+Discount.Rate)</f>
        <v>-12.329206374636318</v>
      </c>
      <c r="N55" s="20">
        <f>0-N51*(1+Discount.Rate)*(1+Discount.Rate)</f>
        <v>-20.105924235913427</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-14.649426296702238</v>
      </c>
      <c r="M56" s="20">
        <f>M55*INDEX(Indexation.November.Actual.YearOnYear,,MATCH(N$5,Calendar.Years,0))*(INDEX(Indexation.November.Actual.YearOnYear,,MATCH(O$5,Calendar.Years,0)))</f>
        <v>-13.088510847285205</v>
      </c>
      <c r="N56" s="20">
        <f>N55*INDEX(Indexation.November.Actual.YearOnYear,,MATCH(O$5,Calendar.Years,0))*(INDEX(Indexation.November.Actual.YearOnYear,,MATCH(P$5,Calendar.Years,0)))</f>
        <v>-21.552339124448068</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-14.649426296702238</v>
      </c>
      <c r="O57" s="20">
        <f>M56</f>
        <v>-13.088510847285205</v>
      </c>
      <c r="P57" s="20">
        <f>N56</f>
        <v>-21.552339124448068</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3.2986752110102296E-2</v>
      </c>
      <c r="M60" s="92">
        <f>IF(M47=0,0,ABS((M49-(M47-InpOverride!K89))/(M47-InpOverride!K89)))</f>
        <v>2.7901910435545036E-2</v>
      </c>
      <c r="N60" s="92">
        <f>IF(N47=0,0,ABS((N49-(N47-InpOverride!L89))/(N47-InpOverride!L89)))</f>
        <v>4.5545523029871013E-2</v>
      </c>
      <c r="O60" s="92">
        <f>IF(O47=0,0,ABS((O49-(O47-InpOverride!M89))/(O47-InpOverride!M89)))</f>
        <v>4.5637889285061864E-2</v>
      </c>
      <c r="P60" s="92">
        <f>IF(P47=0,0,ABS((P49-(P47-InpOverride!N89))/(P47-InpOverride!N89)))</f>
        <v>1.5386199431412348E-2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1</v>
      </c>
      <c r="M61" s="93" t="b">
        <f>M60&gt;Threshold.Min</f>
        <v>1</v>
      </c>
      <c r="N61" s="93" t="b">
        <f>N60&gt;Threshold.Min</f>
        <v>1</v>
      </c>
      <c r="O61" s="93" t="b">
        <f>O60&gt;Threshold.Min</f>
        <v>1</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0.03</v>
      </c>
      <c r="M62" s="92">
        <f>M61*Penalty.Rate.General*MIN(1,(M60-Threshold.Min)/(Threshold.Max-Threshold.Min))</f>
        <v>2.3705731306635107E-2</v>
      </c>
      <c r="N62" s="92">
        <f>N61*Penalty.Rate.General*MIN(1,(N60-Threshold.Min)/(Threshold.Max-Threshold.Min))</f>
        <v>0.03</v>
      </c>
      <c r="O62" s="92">
        <f>O61*Penalty.Rate.General*MIN(1,(O60-Threshold.Min)/(Threshold.Max-Threshold.Min))</f>
        <v>0.03</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-0.39651526576754975</v>
      </c>
      <c r="M64" s="20">
        <f>0-M62*ABS(M49-(M47-InpOverride!K89))</f>
        <v>-0.27231337258424637</v>
      </c>
      <c r="N64" s="20">
        <f>0-N62*ABS(N49-(N47-InpOverride!L89))</f>
        <v>-0.56198637382176286</v>
      </c>
      <c r="O64" s="20">
        <f>0-O62*ABS(O49-(O47-InpOverride!M89))</f>
        <v>-0.59333478554085561</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-0.41078981533518155</v>
      </c>
      <c r="M65" s="20">
        <f>M64*(1+Discount.Rate)</f>
        <v>-0.28211665399727925</v>
      </c>
      <c r="N65" s="20">
        <f>N64*(1+Discount.Rate)</f>
        <v>-0.58221788327934632</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-0.42421118619794124</v>
      </c>
      <c r="M66" s="20">
        <f>M65*INDEX(Indexation.November.Actual.YearOnYear,,MATCH(N$5,Calendar.Years,0))*(INDEX(Indexation.November.Actual.YearOnYear,,MATCH(O$5,Calendar.Years,0)))</f>
        <v>-0.29949104377386304</v>
      </c>
      <c r="N66" s="20">
        <f>N65*INDEX(Indexation.November.Actual.YearOnYear,,MATCH(O$5,Calendar.Years,0))*(INDEX(Indexation.November.Actual.YearOnYear,,MATCH(P$5,Calendar.Years,0)))</f>
        <v>-0.6241024842986892</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-0.42421118619794124</v>
      </c>
      <c r="O67" s="20">
        <f>M66</f>
        <v>-0.29949104377386304</v>
      </c>
      <c r="P67" s="20">
        <f>N66</f>
        <v>-0.6241024842986892</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-14.649426296702238</v>
      </c>
      <c r="O70" s="20">
        <f>O57</f>
        <v>-13.088510847285205</v>
      </c>
      <c r="P70" s="20">
        <f>P57</f>
        <v>-21.552339124448068</v>
      </c>
      <c r="Q70" s="20"/>
      <c r="R70" s="20"/>
      <c r="S70" s="20"/>
      <c r="T70" s="20"/>
      <c r="U70" s="20"/>
      <c r="V70" s="155"/>
    </row>
    <row r="71" spans="1:23">
      <c r="A71" s="11"/>
      <c r="B71" s="11"/>
      <c r="C71" s="11"/>
      <c r="D71" s="12" t="s">
        <v>148</v>
      </c>
      <c r="E71" s="13" t="s">
        <v>285</v>
      </c>
      <c r="F71" s="24" t="s">
        <v>167</v>
      </c>
      <c r="L71" s="19"/>
      <c r="M71" s="19"/>
      <c r="N71" s="20">
        <f>N67</f>
        <v>-0.42421118619794124</v>
      </c>
      <c r="O71" s="20">
        <f>O67</f>
        <v>-0.29949104377386304</v>
      </c>
      <c r="P71" s="20">
        <f>P67</f>
        <v>-0.6241024842986892</v>
      </c>
      <c r="Q71" s="20"/>
      <c r="R71" s="20"/>
      <c r="S71" s="20"/>
      <c r="T71" s="20"/>
      <c r="U71" s="20"/>
      <c r="V71" s="155"/>
    </row>
    <row r="72" spans="1:23">
      <c r="A72" s="11" t="s">
        <v>38</v>
      </c>
      <c r="B72" s="11"/>
      <c r="C72" s="11"/>
      <c r="D72" s="12" t="s">
        <v>148</v>
      </c>
      <c r="E72" s="13" t="s">
        <v>286</v>
      </c>
      <c r="F72" s="24" t="s">
        <v>167</v>
      </c>
      <c r="K72" s="11"/>
      <c r="L72" s="19"/>
      <c r="M72" s="19"/>
      <c r="N72" s="20">
        <f>SUM(N70:N71)</f>
        <v>-15.07363748290018</v>
      </c>
      <c r="O72" s="20">
        <f>SUM(O70:O71)</f>
        <v>-13.388001891059067</v>
      </c>
      <c r="P72" s="20">
        <f>SUM(P70:P71)</f>
        <v>-22.176441608746757</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-21.14360053706368</v>
      </c>
    </row>
    <row r="81" spans="1:17">
      <c r="A81" t="s">
        <v>293</v>
      </c>
      <c r="D81" s="12" t="s">
        <v>148</v>
      </c>
      <c r="E81" s="13" t="s">
        <v>294</v>
      </c>
      <c r="F81" s="24" t="s">
        <v>167</v>
      </c>
      <c r="L81" s="19"/>
      <c r="M81" s="19"/>
      <c r="N81" s="19"/>
      <c r="O81" s="19"/>
      <c r="P81" s="20">
        <f>O64*Indexation.November.Actual.YearOnYear</f>
        <v>-0.6122664248184464</v>
      </c>
    </row>
    <row r="82" spans="1:17">
      <c r="A82" t="s">
        <v>295</v>
      </c>
      <c r="D82" s="12" t="s">
        <v>148</v>
      </c>
      <c r="E82" s="13" t="s">
        <v>296</v>
      </c>
      <c r="F82" s="24" t="s">
        <v>167</v>
      </c>
      <c r="L82" s="19"/>
      <c r="M82" s="19"/>
      <c r="N82" s="19"/>
      <c r="O82" s="19"/>
      <c r="P82" s="20">
        <f>SUM(P80:P81)</f>
        <v>-21.755866961882127</v>
      </c>
    </row>
    <row r="83" spans="1:17"/>
    <row r="84" spans="1:17">
      <c r="E84" s="24" t="s">
        <v>297</v>
      </c>
    </row>
    <row r="85" spans="1:17">
      <c r="A85" t="s">
        <v>298</v>
      </c>
      <c r="D85" s="12" t="s">
        <v>148</v>
      </c>
      <c r="E85" s="13" t="s">
        <v>299</v>
      </c>
      <c r="F85" s="24" t="s">
        <v>167</v>
      </c>
      <c r="L85" s="19"/>
      <c r="M85" s="19"/>
      <c r="N85" s="19"/>
      <c r="O85" s="19"/>
      <c r="P85" s="20">
        <f>0-P51</f>
        <v>-6.8082963711773345</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-6.8082963711773345</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-8.3945556007896407</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-36.958718933849099</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1.1599999999999999</v>
      </c>
      <c r="N12" s="147">
        <f>K.Waste</f>
        <v>0.8</v>
      </c>
      <c r="O12" s="147">
        <f>K.Waste</f>
        <v>0.81</v>
      </c>
      <c r="P12" s="147">
        <f>K.Waste</f>
        <v>0.97</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1.0221017502917153</v>
      </c>
      <c r="N14" s="147">
        <f t="shared" ref="N14:P14" si="2">1+(N13+N12)/100</f>
        <v>1.0299399538106235</v>
      </c>
      <c r="O14" s="147">
        <f t="shared" si="2"/>
        <v>1.0468947269303202</v>
      </c>
      <c r="P14" s="147">
        <f t="shared" si="2"/>
        <v>1.041607179115301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485.08199999999999</v>
      </c>
      <c r="L15" s="147">
        <f>K15*L14</f>
        <v>494.70282506941692</v>
      </c>
      <c r="M15" s="147">
        <f>L15*M14</f>
        <v>505.63662337770734</v>
      </c>
      <c r="N15" s="147">
        <f>M15*N14</f>
        <v>520.77536052659559</v>
      </c>
      <c r="O15" s="147">
        <f t="shared" ref="O15:P15" si="3">N15*O14</f>
        <v>545.19697885052938</v>
      </c>
      <c r="P15" s="147">
        <f t="shared" si="3"/>
        <v>567.88108720268428</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0.81</v>
      </c>
      <c r="P17" s="147">
        <f>K.Waste</f>
        <v>0.97</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1.0468947269303202</v>
      </c>
      <c r="P19" s="147">
        <f t="shared" ref="P19" si="4">1+(P18+P17)/100</f>
        <v>1.041607179115301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494.70282506941692</v>
      </c>
      <c r="M23" s="147">
        <f t="shared" ref="M23:P23" si="5" xml:space="preserve"> IF($G$21=TRUE, IF(M$5 &lt; $G22, M15, M20), M15)</f>
        <v>505.63662337770734</v>
      </c>
      <c r="N23" s="147">
        <f t="shared" si="5"/>
        <v>520.77536052659559</v>
      </c>
      <c r="O23" s="147">
        <f t="shared" si="5"/>
        <v>545.19697885052938</v>
      </c>
      <c r="P23" s="147">
        <f t="shared" si="5"/>
        <v>567.88108720268428</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-9.6800330524635996</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-9.6800330524635996</v>
      </c>
      <c r="L28" s="20">
        <f>K28*(1+Discount.Rate)</f>
        <v>-10.028514242352289</v>
      </c>
      <c r="M28" s="20">
        <f>L28*(1+Discount.Rate)</f>
        <v>-10.389540755076972</v>
      </c>
      <c r="N28" s="20">
        <f>M28*(1+Discount.Rate)</f>
        <v>-10.763564222259744</v>
      </c>
      <c r="O28" s="20">
        <f>N28*(1+Discount.Rate)</f>
        <v>-11.151052534261094</v>
      </c>
      <c r="P28" s="20">
        <f>O28*(1+Discount.Rate)</f>
        <v>-11.552490425494494</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-11.968380080812295</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-11.968380080812295</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-14.281765077564694</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-1.3102787718799942</v>
      </c>
      <c r="O40" s="20">
        <f t="shared" si="8"/>
        <v>-2.246178304059367</v>
      </c>
      <c r="P40" s="20">
        <f t="shared" si="8"/>
        <v>6.9652733131648787</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494.70282506941692</v>
      </c>
      <c r="M45" s="147">
        <f t="shared" ref="M45:P45" si="9">M23</f>
        <v>505.63662337770734</v>
      </c>
      <c r="N45" s="147">
        <f t="shared" si="9"/>
        <v>520.77536052659559</v>
      </c>
      <c r="O45" s="147">
        <f t="shared" si="9"/>
        <v>545.19697885052938</v>
      </c>
      <c r="P45" s="147">
        <f t="shared" si="9"/>
        <v>567.88108720268428</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494.70282506941692</v>
      </c>
      <c r="M46" s="147">
        <f>AllRev.Outturn.Waste.Revised+RCM.BlindYear.Adj.Waste+AMP6.FI.Adj.Waste+M42+M43+M44</f>
        <v>505.63662337770734</v>
      </c>
      <c r="N46" s="147">
        <f>AllRev.Outturn.Waste.Revised+RCM.BlindYear.Adj.Waste+AMP6.FI.Adj.Waste+N42+N43+N44</f>
        <v>519.46508175471558</v>
      </c>
      <c r="O46" s="147">
        <f>AllRev.Outturn.Waste.Revised+RCM.BlindYear.Adj.Waste+AMP6.FI.Adj.Waste+O42+O43+O44</f>
        <v>542.95080054646996</v>
      </c>
      <c r="P46" s="147">
        <f>AllRev.Outturn.Waste.Revised+RCM.BlindYear.Adj.Waste+AMP6.FI.Adj.Waste+P42+P43+P44</f>
        <v>574.84636051584914</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494.70282506941692</v>
      </c>
      <c r="M47" s="147">
        <f t="shared" ref="M47:P47" si="10">IF($G41=TRUE,M46,MIN(M45:M46))</f>
        <v>505.63662337770734</v>
      </c>
      <c r="N47" s="147">
        <f t="shared" si="10"/>
        <v>519.46508175471558</v>
      </c>
      <c r="O47" s="147">
        <f t="shared" si="10"/>
        <v>542.95080054646996</v>
      </c>
      <c r="P47" s="147">
        <f t="shared" si="10"/>
        <v>574.84636051584914</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495.88499999999999</v>
      </c>
      <c r="M49" s="20">
        <f>RecRev.Waste</f>
        <v>507.608</v>
      </c>
      <c r="N49" s="20">
        <f>RecRev.Waste</f>
        <v>513.41099999999983</v>
      </c>
      <c r="O49" s="20">
        <f>RecRev.Waste</f>
        <v>542.28000000000009</v>
      </c>
      <c r="P49" s="20">
        <f>RecRev.Waste</f>
        <v>574.63900000000001</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1.1821749305830735</v>
      </c>
      <c r="M51" s="20">
        <f t="shared" si="11"/>
        <v>1.9713766222926665</v>
      </c>
      <c r="N51" s="20">
        <f>N49-N46</f>
        <v>-6.054081754715753</v>
      </c>
      <c r="O51" s="20">
        <f t="shared" ref="O51:P51" si="12">O49-O46</f>
        <v>-0.67080054646987719</v>
      </c>
      <c r="P51" s="20">
        <f t="shared" si="12"/>
        <v>-0.20736051584913184</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2.3896668275892505E-3</v>
      </c>
      <c r="M52" s="92">
        <f t="shared" ref="M52:P52" si="13">IF(M46=0,0,M51/M46)</f>
        <v>3.8988010977600031E-3</v>
      </c>
      <c r="N52" s="92">
        <f t="shared" si="13"/>
        <v>-1.1654453720480117E-2</v>
      </c>
      <c r="O52" s="92">
        <f t="shared" si="13"/>
        <v>-1.2354720644941104E-3</v>
      </c>
      <c r="P52" s="92">
        <f t="shared" si="13"/>
        <v>-3.6072336904604039E-4</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-1.2688236242950905</v>
      </c>
      <c r="M55" s="20">
        <f>0-M51*(1+Discount.Rate)*(1+Discount.Rate)</f>
        <v>-2.1158706432002301</v>
      </c>
      <c r="N55" s="20">
        <f>0-N51*(1+Discount.Rate)*(1+Discount.Rate)</f>
        <v>6.4978217310093997</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-1.3102787718799942</v>
      </c>
      <c r="M56" s="20">
        <f>M55*INDEX(Indexation.November.Actual.YearOnYear,,MATCH(N$5,Calendar.Years,0))*(INDEX(Indexation.November.Actual.YearOnYear,,MATCH(O$5,Calendar.Years,0)))</f>
        <v>-2.246178304059367</v>
      </c>
      <c r="N56" s="20">
        <f>N55*INDEX(Indexation.November.Actual.YearOnYear,,MATCH(O$5,Calendar.Years,0))*(INDEX(Indexation.November.Actual.YearOnYear,,MATCH(P$5,Calendar.Years,0)))</f>
        <v>6.9652733131648787</v>
      </c>
      <c r="O56" s="19"/>
      <c r="P56" s="19"/>
      <c r="V56" s="148"/>
    </row>
    <row r="57" spans="1:22">
      <c r="A57" s="11" t="s">
        <v>318</v>
      </c>
      <c r="B57" s="11"/>
      <c r="C57" s="11"/>
      <c r="D57" s="12" t="s">
        <v>148</v>
      </c>
      <c r="E57" s="13" t="s">
        <v>319</v>
      </c>
      <c r="F57" s="24" t="s">
        <v>167</v>
      </c>
      <c r="J57" s="19"/>
      <c r="K57" s="19"/>
      <c r="L57" s="19"/>
      <c r="M57" s="19"/>
      <c r="N57" s="20">
        <f>L56</f>
        <v>-1.3102787718799942</v>
      </c>
      <c r="O57" s="20">
        <f>M56</f>
        <v>-2.246178304059367</v>
      </c>
      <c r="P57" s="20">
        <f>N56</f>
        <v>6.9652733131648787</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2.3896668275892505E-3</v>
      </c>
      <c r="M60" s="92">
        <f>IF(M47=0,0,ABS((M49-(M47-InpOverride!K90))/(M47-InpOverride!K90)))</f>
        <v>3.8988010977600031E-3</v>
      </c>
      <c r="N60" s="92">
        <f>IF(N47=0,0,ABS((N49-(N47-InpOverride!L90))/(N47-InpOverride!L90)))</f>
        <v>1.1654453720480117E-2</v>
      </c>
      <c r="O60" s="92">
        <f>IF(O47=0,0,ABS((O49-(O47-InpOverride!M90))/(O47-InpOverride!M90)))</f>
        <v>1.2354720644941104E-3</v>
      </c>
      <c r="P60" s="92">
        <f>IF(P47=0,0,ABS((P49-(P47-InpOverride!N90))/(P47-InpOverride!N90)))</f>
        <v>3.6072336904604039E-4</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-1.3102787718799942</v>
      </c>
      <c r="O70" s="20">
        <f>O57</f>
        <v>-2.246178304059367</v>
      </c>
      <c r="P70" s="20">
        <f>P57</f>
        <v>6.9652733131648787</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-1.3102787718799942</v>
      </c>
      <c r="O72" s="20">
        <f>SUM(O70:O71)</f>
        <v>-2.246178304059367</v>
      </c>
      <c r="P72" s="20">
        <f>SUM(P70:P71)</f>
        <v>6.9652733131648787</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0.71712324004437578</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0.71712324004437578</v>
      </c>
    </row>
    <row r="83" spans="1:17">
      <c r="F83" s="26"/>
    </row>
    <row r="84" spans="1:17">
      <c r="E84" s="24" t="s">
        <v>297</v>
      </c>
      <c r="F84" s="26"/>
    </row>
    <row r="85" spans="1:17">
      <c r="A85" t="s">
        <v>329</v>
      </c>
      <c r="D85" s="12" t="s">
        <v>148</v>
      </c>
      <c r="E85" s="13" t="s">
        <v>330</v>
      </c>
      <c r="F85" s="24" t="s">
        <v>167</v>
      </c>
      <c r="L85" s="19"/>
      <c r="M85" s="19"/>
      <c r="N85" s="19"/>
      <c r="O85" s="19"/>
      <c r="P85" s="20">
        <f>0-P51</f>
        <v>0.20736051584913184</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0.20736051584913184</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-14.281765077564694</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-13.357281321671186</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-36.958718933849099</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-13.357281321671186</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YKY</v>
      </c>
      <c r="B4" t="s">
        <v>426</v>
      </c>
      <c r="C4" t="s">
        <v>427</v>
      </c>
      <c r="D4" t="s">
        <v>15</v>
      </c>
      <c r="E4" t="s">
        <v>16</v>
      </c>
      <c r="F4" s="129"/>
      <c r="G4" s="129"/>
      <c r="H4" s="129"/>
      <c r="I4" s="129"/>
      <c r="J4" s="129"/>
      <c r="K4" s="129"/>
      <c r="L4" s="129"/>
      <c r="M4" s="129"/>
      <c r="N4" s="129"/>
      <c r="O4" s="168"/>
    </row>
    <row r="5" spans="1:16">
      <c r="A5" t="str">
        <f>F_Inputs!A5</f>
        <v>YKY</v>
      </c>
      <c r="B5" t="s">
        <v>17</v>
      </c>
      <c r="C5" t="s">
        <v>428</v>
      </c>
      <c r="D5" t="s">
        <v>18</v>
      </c>
      <c r="E5" t="s">
        <v>16</v>
      </c>
      <c r="F5" s="129"/>
      <c r="G5" s="129"/>
      <c r="H5" s="129"/>
      <c r="I5" s="129"/>
      <c r="J5" s="129"/>
      <c r="K5" s="129"/>
      <c r="L5" s="129"/>
      <c r="M5" s="129"/>
      <c r="N5" s="129"/>
      <c r="O5" s="168"/>
    </row>
    <row r="6" spans="1:16">
      <c r="A6" t="str">
        <f>F_Inputs!A6</f>
        <v>YKY</v>
      </c>
      <c r="B6" t="s">
        <v>19</v>
      </c>
      <c r="C6" t="s">
        <v>429</v>
      </c>
      <c r="D6" t="s">
        <v>20</v>
      </c>
      <c r="E6" t="s">
        <v>16</v>
      </c>
      <c r="F6" s="130"/>
      <c r="G6" s="130"/>
      <c r="H6" s="130"/>
      <c r="I6" s="130"/>
      <c r="J6" s="130"/>
      <c r="K6" s="130"/>
      <c r="L6" s="130"/>
      <c r="M6" s="130"/>
      <c r="N6" s="130"/>
      <c r="O6" s="169"/>
    </row>
    <row r="7" spans="1:16">
      <c r="A7" t="str">
        <f>F_Inputs!A7</f>
        <v>YKY</v>
      </c>
      <c r="B7" t="s">
        <v>21</v>
      </c>
      <c r="C7" t="s">
        <v>430</v>
      </c>
      <c r="D7" t="s">
        <v>20</v>
      </c>
      <c r="E7" t="s">
        <v>16</v>
      </c>
      <c r="F7" s="130"/>
      <c r="G7" s="130"/>
      <c r="H7" s="130"/>
      <c r="I7" s="130"/>
      <c r="J7" s="130"/>
      <c r="K7" s="130"/>
      <c r="L7" s="130"/>
      <c r="M7" s="130"/>
      <c r="N7" s="130"/>
      <c r="O7" s="169"/>
    </row>
    <row r="8" spans="1:16">
      <c r="A8" t="str">
        <f>F_Inputs!A8</f>
        <v>YKY</v>
      </c>
      <c r="B8" t="s">
        <v>22</v>
      </c>
      <c r="C8" t="s">
        <v>431</v>
      </c>
      <c r="D8" t="s">
        <v>20</v>
      </c>
      <c r="E8" t="s">
        <v>16</v>
      </c>
      <c r="F8" s="130"/>
      <c r="G8" s="130"/>
      <c r="H8" s="130"/>
      <c r="I8" s="130"/>
      <c r="J8" s="130"/>
      <c r="K8" s="130"/>
      <c r="L8" s="130"/>
      <c r="M8" s="130"/>
      <c r="N8" s="130"/>
      <c r="O8" s="169"/>
    </row>
    <row r="9" spans="1:16">
      <c r="A9" t="str">
        <f>F_Inputs!A9</f>
        <v>YKY</v>
      </c>
      <c r="B9" t="s">
        <v>23</v>
      </c>
      <c r="C9" t="s">
        <v>432</v>
      </c>
      <c r="D9" t="s">
        <v>20</v>
      </c>
      <c r="E9" t="s">
        <v>16</v>
      </c>
      <c r="F9" s="130"/>
      <c r="G9" s="130"/>
      <c r="H9" s="130"/>
      <c r="I9" s="130"/>
      <c r="J9" s="130"/>
      <c r="K9" s="130"/>
      <c r="L9" s="130"/>
      <c r="M9" s="130"/>
      <c r="N9" s="130"/>
      <c r="O9" s="169"/>
    </row>
    <row r="10" spans="1:16">
      <c r="A10" t="str">
        <f>F_Inputs!A10</f>
        <v>YKY</v>
      </c>
      <c r="B10" t="s">
        <v>433</v>
      </c>
      <c r="C10" t="s">
        <v>432</v>
      </c>
      <c r="D10" t="s">
        <v>20</v>
      </c>
      <c r="E10" t="s">
        <v>16</v>
      </c>
      <c r="F10" s="130"/>
      <c r="G10" s="130"/>
      <c r="H10" s="130"/>
      <c r="I10" s="130"/>
      <c r="J10" s="130"/>
      <c r="K10" s="130"/>
      <c r="L10" s="130"/>
      <c r="M10" s="130"/>
      <c r="N10" s="130"/>
      <c r="O10" s="169"/>
    </row>
    <row r="11" spans="1:16">
      <c r="A11" t="str">
        <f>F_Inputs!A11</f>
        <v>YKY</v>
      </c>
      <c r="B11" t="s">
        <v>434</v>
      </c>
      <c r="C11" t="s">
        <v>432</v>
      </c>
      <c r="D11" t="s">
        <v>20</v>
      </c>
      <c r="E11" t="s">
        <v>16</v>
      </c>
      <c r="F11" s="130"/>
      <c r="G11" s="130"/>
      <c r="H11" s="130"/>
      <c r="I11" s="130"/>
      <c r="J11" s="130"/>
      <c r="K11" s="130"/>
      <c r="L11" s="130"/>
      <c r="M11" s="130"/>
      <c r="N11" s="130"/>
      <c r="O11" s="169"/>
    </row>
    <row r="12" spans="1:16">
      <c r="A12" t="str">
        <f>F_Inputs!A12</f>
        <v>YKY</v>
      </c>
      <c r="B12" t="s">
        <v>24</v>
      </c>
      <c r="C12" t="s">
        <v>435</v>
      </c>
      <c r="D12" t="s">
        <v>20</v>
      </c>
      <c r="E12" t="s">
        <v>16</v>
      </c>
      <c r="F12" s="130"/>
      <c r="G12" s="130"/>
      <c r="H12" s="130"/>
      <c r="I12" s="130"/>
      <c r="J12" s="130"/>
      <c r="K12" s="130"/>
      <c r="L12" s="130"/>
      <c r="M12" s="130"/>
      <c r="N12" s="130"/>
      <c r="O12" s="169"/>
    </row>
    <row r="13" spans="1:16">
      <c r="A13" t="str">
        <f>F_Inputs!A13</f>
        <v>YKY</v>
      </c>
      <c r="B13" t="s">
        <v>25</v>
      </c>
      <c r="C13" t="s">
        <v>436</v>
      </c>
      <c r="D13" t="s">
        <v>26</v>
      </c>
      <c r="E13" t="s">
        <v>16</v>
      </c>
      <c r="F13" s="131"/>
      <c r="G13" s="131"/>
      <c r="H13" s="131"/>
      <c r="I13" s="170"/>
      <c r="J13" s="131"/>
      <c r="K13" s="131"/>
      <c r="L13" s="131"/>
      <c r="M13" s="131"/>
      <c r="N13" s="131"/>
      <c r="O13" s="131"/>
    </row>
    <row r="14" spans="1:16">
      <c r="A14" t="str">
        <f>F_Inputs!A14</f>
        <v>YKY</v>
      </c>
      <c r="B14" t="s">
        <v>27</v>
      </c>
      <c r="C14" t="s">
        <v>437</v>
      </c>
      <c r="D14" t="s">
        <v>26</v>
      </c>
      <c r="E14" t="s">
        <v>16</v>
      </c>
      <c r="F14" s="131"/>
      <c r="G14" s="131"/>
      <c r="H14" s="131"/>
      <c r="I14" s="170"/>
      <c r="J14" s="131"/>
      <c r="K14" s="131"/>
      <c r="L14" s="131"/>
      <c r="M14" s="131"/>
      <c r="N14" s="131"/>
      <c r="O14" s="131"/>
    </row>
    <row r="15" spans="1:16">
      <c r="A15" t="str">
        <f>F_Inputs!A15</f>
        <v>YKY</v>
      </c>
      <c r="B15" t="s">
        <v>28</v>
      </c>
      <c r="C15" t="s">
        <v>437</v>
      </c>
      <c r="D15" t="s">
        <v>26</v>
      </c>
      <c r="E15" t="s">
        <v>16</v>
      </c>
      <c r="F15" s="131"/>
      <c r="G15" s="131"/>
      <c r="H15" s="131"/>
      <c r="I15" s="170"/>
      <c r="J15" s="131"/>
      <c r="K15" s="131"/>
      <c r="L15" s="131"/>
      <c r="M15" s="131"/>
      <c r="N15" s="131"/>
      <c r="O15" s="131"/>
    </row>
    <row r="16" spans="1:16">
      <c r="A16" t="str">
        <f>F_Inputs!A16</f>
        <v>YKY</v>
      </c>
      <c r="B16" t="s">
        <v>29</v>
      </c>
      <c r="C16" t="s">
        <v>438</v>
      </c>
      <c r="D16" t="s">
        <v>439</v>
      </c>
      <c r="E16" t="s">
        <v>16</v>
      </c>
      <c r="F16" s="132"/>
      <c r="G16" s="132"/>
      <c r="H16" s="132"/>
      <c r="I16" s="132"/>
      <c r="J16" s="171"/>
      <c r="K16" s="171"/>
      <c r="L16" s="171"/>
      <c r="M16" s="171"/>
      <c r="N16" s="171"/>
      <c r="O16" s="132"/>
    </row>
    <row r="17" spans="1:15">
      <c r="A17" t="str">
        <f>F_Inputs!A17</f>
        <v>YKY</v>
      </c>
      <c r="B17" t="s">
        <v>30</v>
      </c>
      <c r="C17" t="s">
        <v>440</v>
      </c>
      <c r="D17" t="s">
        <v>439</v>
      </c>
      <c r="E17" t="s">
        <v>16</v>
      </c>
      <c r="F17" s="132"/>
      <c r="G17" s="132"/>
      <c r="H17" s="132"/>
      <c r="I17" s="132"/>
      <c r="J17" s="171"/>
      <c r="K17" s="171"/>
      <c r="L17" s="171"/>
      <c r="M17" s="171"/>
      <c r="N17" s="171"/>
      <c r="O17" s="132"/>
    </row>
    <row r="18" spans="1:15">
      <c r="A18" t="str">
        <f>F_Inputs!A18</f>
        <v>YKY</v>
      </c>
      <c r="B18" t="s">
        <v>31</v>
      </c>
      <c r="C18" t="s">
        <v>440</v>
      </c>
      <c r="D18" t="s">
        <v>439</v>
      </c>
      <c r="E18" t="s">
        <v>16</v>
      </c>
      <c r="F18" s="132"/>
      <c r="G18" s="132"/>
      <c r="H18" s="132"/>
      <c r="I18" s="132"/>
      <c r="J18" s="171"/>
      <c r="K18" s="171"/>
      <c r="L18" s="171"/>
      <c r="M18" s="171"/>
      <c r="N18" s="171"/>
      <c r="O18" s="132"/>
    </row>
    <row r="19" spans="1:15">
      <c r="A19" t="str">
        <f>F_Inputs!A19</f>
        <v>YKY</v>
      </c>
      <c r="B19" t="s">
        <v>441</v>
      </c>
      <c r="C19" t="s">
        <v>442</v>
      </c>
      <c r="D19" t="s">
        <v>26</v>
      </c>
      <c r="E19" t="s">
        <v>16</v>
      </c>
      <c r="F19" s="131"/>
      <c r="G19" s="131"/>
      <c r="H19" s="131"/>
      <c r="I19" s="170"/>
      <c r="J19" s="170"/>
      <c r="K19" s="170"/>
      <c r="L19" s="170"/>
      <c r="M19" s="170"/>
      <c r="N19" s="170"/>
      <c r="O19" s="131"/>
    </row>
    <row r="20" spans="1:15">
      <c r="A20" t="str">
        <f>F_Inputs!A20</f>
        <v>YKY</v>
      </c>
      <c r="B20" t="s">
        <v>443</v>
      </c>
      <c r="C20" t="s">
        <v>444</v>
      </c>
      <c r="D20" t="s">
        <v>26</v>
      </c>
      <c r="E20" t="s">
        <v>16</v>
      </c>
      <c r="F20" s="131"/>
      <c r="G20" s="131"/>
      <c r="H20" s="131"/>
      <c r="I20" s="170"/>
      <c r="J20" s="170"/>
      <c r="K20" s="170"/>
      <c r="L20" s="170"/>
      <c r="M20" s="170"/>
      <c r="N20" s="170"/>
      <c r="O20" s="131"/>
    </row>
    <row r="21" spans="1:15">
      <c r="A21" t="str">
        <f>F_Inputs!A21</f>
        <v>YKY</v>
      </c>
      <c r="B21" t="s">
        <v>445</v>
      </c>
      <c r="C21" t="s">
        <v>444</v>
      </c>
      <c r="D21" t="s">
        <v>26</v>
      </c>
      <c r="E21" t="s">
        <v>16</v>
      </c>
      <c r="F21" s="131"/>
      <c r="G21" s="131"/>
      <c r="H21" s="131"/>
      <c r="I21" s="170"/>
      <c r="J21" s="170"/>
      <c r="K21" s="170"/>
      <c r="L21" s="170"/>
      <c r="M21" s="170"/>
      <c r="N21" s="170"/>
      <c r="O21" s="131"/>
    </row>
    <row r="22" spans="1:15">
      <c r="A22" t="str">
        <f>F_Inputs!A22</f>
        <v>YKY</v>
      </c>
      <c r="B22" t="s">
        <v>32</v>
      </c>
      <c r="C22" t="s">
        <v>446</v>
      </c>
      <c r="D22" t="s">
        <v>26</v>
      </c>
      <c r="E22" t="s">
        <v>16</v>
      </c>
      <c r="F22" s="131"/>
      <c r="G22" s="131"/>
      <c r="H22" s="131"/>
      <c r="I22" s="170"/>
      <c r="J22" s="131"/>
      <c r="K22" s="131"/>
      <c r="L22" s="131"/>
      <c r="M22" s="131"/>
      <c r="N22" s="131"/>
      <c r="O22" s="131"/>
    </row>
    <row r="23" spans="1:15">
      <c r="A23" t="str">
        <f>F_Inputs!A23</f>
        <v>YKY</v>
      </c>
      <c r="B23" t="s">
        <v>33</v>
      </c>
      <c r="C23" t="s">
        <v>447</v>
      </c>
      <c r="D23" t="s">
        <v>26</v>
      </c>
      <c r="E23" t="s">
        <v>16</v>
      </c>
      <c r="F23" s="131"/>
      <c r="G23" s="131"/>
      <c r="H23" s="131"/>
      <c r="I23" s="170"/>
      <c r="J23" s="131"/>
      <c r="K23" s="131"/>
      <c r="L23" s="131"/>
      <c r="M23" s="131"/>
      <c r="N23" s="131"/>
      <c r="O23" s="131"/>
    </row>
    <row r="24" spans="1:15">
      <c r="A24" t="str">
        <f>F_Inputs!A24</f>
        <v>YKY</v>
      </c>
      <c r="B24" t="s">
        <v>34</v>
      </c>
      <c r="C24" t="s">
        <v>448</v>
      </c>
      <c r="D24" t="s">
        <v>20</v>
      </c>
      <c r="E24" t="s">
        <v>16</v>
      </c>
      <c r="F24" s="130"/>
      <c r="G24" s="130"/>
      <c r="H24" s="130"/>
      <c r="I24" s="130"/>
      <c r="J24" s="130"/>
      <c r="K24" s="130"/>
      <c r="L24" s="169"/>
      <c r="M24" s="169"/>
      <c r="N24" s="169"/>
      <c r="O24" s="130"/>
    </row>
    <row r="25" spans="1:15">
      <c r="A25" t="str">
        <f>F_Inputs!A25</f>
        <v>YKY</v>
      </c>
      <c r="B25" t="s">
        <v>35</v>
      </c>
      <c r="C25" t="s">
        <v>449</v>
      </c>
      <c r="D25" t="s">
        <v>20</v>
      </c>
      <c r="E25" t="s">
        <v>16</v>
      </c>
      <c r="F25" s="130"/>
      <c r="G25" s="130"/>
      <c r="H25" s="130"/>
      <c r="I25" s="130"/>
      <c r="J25" s="130"/>
      <c r="K25" s="130"/>
      <c r="L25" s="169"/>
      <c r="M25" s="169"/>
      <c r="N25" s="169"/>
      <c r="O25" s="130"/>
    </row>
    <row r="26" spans="1:15">
      <c r="A26" t="str">
        <f>F_Inputs!A26</f>
        <v>YKY</v>
      </c>
      <c r="B26" t="s">
        <v>450</v>
      </c>
      <c r="C26" t="s">
        <v>451</v>
      </c>
      <c r="D26" t="s">
        <v>26</v>
      </c>
      <c r="E26" t="s">
        <v>16</v>
      </c>
      <c r="F26" s="131"/>
      <c r="G26" s="131"/>
      <c r="H26" s="131"/>
      <c r="I26" s="131"/>
      <c r="J26" s="170"/>
      <c r="K26" s="170"/>
      <c r="L26" s="170"/>
      <c r="M26" s="170"/>
      <c r="N26" s="170"/>
      <c r="O26" s="131"/>
    </row>
    <row r="27" spans="1:15">
      <c r="A27" t="str">
        <f>F_Inputs!A27</f>
        <v>YKY</v>
      </c>
      <c r="B27" t="s">
        <v>452</v>
      </c>
      <c r="C27" t="s">
        <v>453</v>
      </c>
      <c r="D27" t="s">
        <v>26</v>
      </c>
      <c r="E27" t="s">
        <v>16</v>
      </c>
      <c r="F27" s="131"/>
      <c r="G27" s="131"/>
      <c r="H27" s="131"/>
      <c r="I27" s="131"/>
      <c r="J27" s="170"/>
      <c r="K27" s="170"/>
      <c r="L27" s="170"/>
      <c r="M27" s="170"/>
      <c r="N27" s="170"/>
      <c r="O27" s="131"/>
    </row>
    <row r="28" spans="1:15">
      <c r="A28" t="str">
        <f>F_Inputs!A28</f>
        <v>YKY</v>
      </c>
      <c r="B28" t="s">
        <v>454</v>
      </c>
      <c r="C28" t="s">
        <v>455</v>
      </c>
      <c r="D28" t="s">
        <v>26</v>
      </c>
      <c r="E28" t="s">
        <v>16</v>
      </c>
      <c r="F28" s="131"/>
      <c r="G28" s="131"/>
      <c r="H28" s="131"/>
      <c r="I28" s="131"/>
      <c r="J28" s="170"/>
      <c r="K28" s="170"/>
      <c r="L28" s="170"/>
      <c r="M28" s="170"/>
      <c r="N28" s="170"/>
      <c r="O28" s="131"/>
    </row>
    <row r="29" spans="1:15">
      <c r="A29" t="str">
        <f>F_Inputs!A29</f>
        <v>YKY</v>
      </c>
      <c r="B29" t="s">
        <v>456</v>
      </c>
      <c r="C29" t="s">
        <v>457</v>
      </c>
      <c r="D29" t="s">
        <v>26</v>
      </c>
      <c r="E29" t="s">
        <v>16</v>
      </c>
      <c r="F29" s="131"/>
      <c r="G29" s="131"/>
      <c r="H29" s="131"/>
      <c r="I29" s="131"/>
      <c r="J29" s="170"/>
      <c r="K29" s="170"/>
      <c r="L29" s="170"/>
      <c r="M29" s="170"/>
      <c r="N29" s="170"/>
      <c r="O29" s="131"/>
    </row>
    <row r="30" spans="1:15">
      <c r="A30" t="str">
        <f>F_Inputs!A30</f>
        <v>YKY</v>
      </c>
      <c r="B30" t="s">
        <v>458</v>
      </c>
      <c r="C30" t="s">
        <v>459</v>
      </c>
      <c r="D30" t="s">
        <v>26</v>
      </c>
      <c r="E30" t="s">
        <v>16</v>
      </c>
      <c r="F30" s="131"/>
      <c r="G30" s="131"/>
      <c r="H30" s="131"/>
      <c r="I30" s="131"/>
      <c r="J30" s="170"/>
      <c r="K30" s="170"/>
      <c r="L30" s="170"/>
      <c r="M30" s="170"/>
      <c r="N30" s="170"/>
      <c r="O30" s="131"/>
    </row>
    <row r="31" spans="1:15">
      <c r="A31" t="str">
        <f>F_Inputs!A31</f>
        <v>YKY</v>
      </c>
      <c r="B31" t="s">
        <v>460</v>
      </c>
      <c r="C31" t="s">
        <v>461</v>
      </c>
      <c r="D31" t="s">
        <v>26</v>
      </c>
      <c r="E31" t="s">
        <v>16</v>
      </c>
      <c r="F31" s="131"/>
      <c r="G31" s="131"/>
      <c r="H31" s="131"/>
      <c r="I31" s="131"/>
      <c r="J31" s="170"/>
      <c r="K31" s="170"/>
      <c r="L31" s="170"/>
      <c r="M31" s="170"/>
      <c r="N31" s="170"/>
      <c r="O31" s="131"/>
    </row>
    <row r="32" spans="1:15">
      <c r="A32" t="str">
        <f>F_Inputs!A32</f>
        <v>YKY</v>
      </c>
      <c r="B32" t="s">
        <v>462</v>
      </c>
      <c r="C32" t="s">
        <v>463</v>
      </c>
      <c r="D32" t="s">
        <v>26</v>
      </c>
      <c r="E32" t="s">
        <v>16</v>
      </c>
      <c r="F32" s="131"/>
      <c r="G32" s="131"/>
      <c r="H32" s="131"/>
      <c r="I32" s="131"/>
      <c r="J32" s="170"/>
      <c r="K32" s="170"/>
      <c r="L32" s="170"/>
      <c r="M32" s="170"/>
      <c r="N32" s="170"/>
      <c r="O32" s="131"/>
    </row>
    <row r="33" spans="1:16">
      <c r="A33" t="str">
        <f>F_Inputs!A33</f>
        <v>YKY</v>
      </c>
      <c r="B33" t="s">
        <v>464</v>
      </c>
      <c r="C33" t="s">
        <v>465</v>
      </c>
      <c r="D33" t="s">
        <v>26</v>
      </c>
      <c r="E33" t="s">
        <v>16</v>
      </c>
      <c r="F33" s="131"/>
      <c r="G33" s="131"/>
      <c r="H33" s="131"/>
      <c r="I33" s="131"/>
      <c r="J33" s="170">
        <v>14.342000000000001</v>
      </c>
      <c r="K33" s="170">
        <v>14.416</v>
      </c>
      <c r="L33" s="170">
        <v>15.638999999999999</v>
      </c>
      <c r="M33" s="170">
        <v>14.656000000000001</v>
      </c>
      <c r="N33" s="170"/>
      <c r="O33" s="131"/>
      <c r="P33" t="s">
        <v>561</v>
      </c>
    </row>
    <row r="34" spans="1:16">
      <c r="A34" t="str">
        <f>F_Inputs!A34</f>
        <v>YKY</v>
      </c>
      <c r="B34" t="s">
        <v>466</v>
      </c>
      <c r="C34" t="s">
        <v>467</v>
      </c>
      <c r="D34" t="s">
        <v>26</v>
      </c>
      <c r="E34" t="s">
        <v>16</v>
      </c>
      <c r="F34" s="131"/>
      <c r="G34" s="131"/>
      <c r="H34" s="131"/>
      <c r="I34" s="131"/>
      <c r="J34" s="170"/>
      <c r="K34" s="170"/>
      <c r="L34" s="170"/>
      <c r="M34" s="170"/>
      <c r="N34" s="170"/>
      <c r="O34" s="131"/>
    </row>
    <row r="35" spans="1:16">
      <c r="A35" t="str">
        <f>F_Inputs!A35</f>
        <v>YKY</v>
      </c>
      <c r="B35" t="s">
        <v>468</v>
      </c>
      <c r="C35" t="s">
        <v>469</v>
      </c>
      <c r="D35" t="s">
        <v>26</v>
      </c>
      <c r="E35" t="s">
        <v>16</v>
      </c>
      <c r="F35" s="131"/>
      <c r="G35" s="131"/>
      <c r="H35" s="131"/>
      <c r="I35" s="131"/>
      <c r="J35" s="170"/>
      <c r="K35" s="170"/>
      <c r="L35" s="170"/>
      <c r="M35" s="170"/>
      <c r="N35" s="170"/>
      <c r="O35" s="131"/>
    </row>
    <row r="36" spans="1:16">
      <c r="A36" t="str">
        <f>F_Inputs!A36</f>
        <v>YKY</v>
      </c>
      <c r="B36" t="s">
        <v>470</v>
      </c>
      <c r="C36" t="s">
        <v>471</v>
      </c>
      <c r="D36" t="s">
        <v>26</v>
      </c>
      <c r="E36" t="s">
        <v>16</v>
      </c>
      <c r="F36" s="131"/>
      <c r="G36" s="131"/>
      <c r="H36" s="131"/>
      <c r="I36" s="131"/>
      <c r="J36" s="170"/>
      <c r="K36" s="170"/>
      <c r="L36" s="170"/>
      <c r="M36" s="170"/>
      <c r="N36" s="170"/>
      <c r="O36" s="131"/>
    </row>
    <row r="37" spans="1:16">
      <c r="A37" t="str">
        <f>F_Inputs!A37</f>
        <v>YKY</v>
      </c>
      <c r="B37" t="s">
        <v>472</v>
      </c>
      <c r="C37" t="s">
        <v>473</v>
      </c>
      <c r="D37" t="s">
        <v>26</v>
      </c>
      <c r="E37" t="s">
        <v>16</v>
      </c>
      <c r="F37" s="131"/>
      <c r="G37" s="131"/>
      <c r="H37" s="131"/>
      <c r="I37" s="131"/>
      <c r="J37" s="170"/>
      <c r="K37" s="170"/>
      <c r="L37" s="170"/>
      <c r="M37" s="170"/>
      <c r="N37" s="170"/>
      <c r="O37" s="131"/>
    </row>
    <row r="38" spans="1:16">
      <c r="A38" t="str">
        <f>F_Inputs!A38</f>
        <v>YKY</v>
      </c>
      <c r="B38" t="s">
        <v>474</v>
      </c>
      <c r="C38" t="s">
        <v>475</v>
      </c>
      <c r="D38" t="s">
        <v>26</v>
      </c>
      <c r="E38" t="s">
        <v>16</v>
      </c>
      <c r="F38" s="131"/>
      <c r="G38" s="131"/>
      <c r="H38" s="131"/>
      <c r="I38" s="131"/>
      <c r="J38" s="170"/>
      <c r="K38" s="170"/>
      <c r="L38" s="170"/>
      <c r="M38" s="170"/>
      <c r="N38" s="170"/>
      <c r="O38" s="131"/>
    </row>
    <row r="39" spans="1:16">
      <c r="A39" t="str">
        <f>F_Inputs!A39</f>
        <v>YKY</v>
      </c>
      <c r="B39" t="s">
        <v>476</v>
      </c>
      <c r="C39" t="s">
        <v>477</v>
      </c>
      <c r="D39" t="s">
        <v>26</v>
      </c>
      <c r="E39" t="s">
        <v>16</v>
      </c>
      <c r="F39" s="131"/>
      <c r="G39" s="131"/>
      <c r="H39" s="131"/>
      <c r="I39" s="131"/>
      <c r="J39" s="170"/>
      <c r="K39" s="170"/>
      <c r="L39" s="170"/>
      <c r="M39" s="170"/>
      <c r="N39" s="170"/>
      <c r="O39" s="131"/>
    </row>
    <row r="40" spans="1:16">
      <c r="A40" t="str">
        <f>F_Inputs!A40</f>
        <v>YKY</v>
      </c>
      <c r="B40" t="s">
        <v>478</v>
      </c>
      <c r="C40" t="s">
        <v>479</v>
      </c>
      <c r="D40" t="s">
        <v>26</v>
      </c>
      <c r="E40" t="s">
        <v>16</v>
      </c>
      <c r="F40" s="131"/>
      <c r="G40" s="131"/>
      <c r="H40" s="131"/>
      <c r="I40" s="131"/>
      <c r="J40" s="170"/>
      <c r="K40" s="170"/>
      <c r="L40" s="170"/>
      <c r="M40" s="170">
        <v>0</v>
      </c>
      <c r="N40" s="170"/>
      <c r="O40" s="131"/>
      <c r="P40" t="s">
        <v>562</v>
      </c>
    </row>
    <row r="41" spans="1:16">
      <c r="A41" t="str">
        <f>F_Inputs!A41</f>
        <v>YKY</v>
      </c>
      <c r="B41" t="s">
        <v>480</v>
      </c>
      <c r="C41" t="s">
        <v>481</v>
      </c>
      <c r="D41" t="s">
        <v>26</v>
      </c>
      <c r="E41" t="s">
        <v>16</v>
      </c>
      <c r="F41" s="131"/>
      <c r="G41" s="131"/>
      <c r="H41" s="131"/>
      <c r="I41" s="131"/>
      <c r="J41" s="170"/>
      <c r="K41" s="170"/>
      <c r="L41" s="170"/>
      <c r="M41" s="170"/>
      <c r="N41" s="170"/>
      <c r="O41" s="131"/>
    </row>
    <row r="42" spans="1:16">
      <c r="A42" t="str">
        <f>F_Inputs!A42</f>
        <v>YKY</v>
      </c>
      <c r="B42" t="s">
        <v>482</v>
      </c>
      <c r="C42" t="s">
        <v>483</v>
      </c>
      <c r="D42" t="s">
        <v>26</v>
      </c>
      <c r="E42" t="s">
        <v>16</v>
      </c>
      <c r="F42" s="131"/>
      <c r="G42" s="131"/>
      <c r="H42" s="131"/>
      <c r="I42" s="131"/>
      <c r="J42" s="170"/>
      <c r="K42" s="170"/>
      <c r="L42" s="170">
        <v>6.6349999999999998</v>
      </c>
      <c r="M42" s="170"/>
      <c r="N42" s="170"/>
      <c r="O42" s="131"/>
      <c r="P42" t="s">
        <v>561</v>
      </c>
    </row>
    <row r="43" spans="1:16">
      <c r="A43" t="str">
        <f>F_Inputs!A43</f>
        <v>YKY</v>
      </c>
      <c r="B43" t="s">
        <v>484</v>
      </c>
      <c r="C43" t="s">
        <v>485</v>
      </c>
      <c r="D43" t="s">
        <v>26</v>
      </c>
      <c r="E43" t="s">
        <v>16</v>
      </c>
      <c r="F43" s="131"/>
      <c r="G43" s="131"/>
      <c r="H43" s="131"/>
      <c r="I43" s="131"/>
      <c r="J43" s="170"/>
      <c r="K43" s="170"/>
      <c r="L43" s="170"/>
      <c r="M43" s="170"/>
      <c r="N43" s="170"/>
      <c r="O43" s="131"/>
    </row>
    <row r="44" spans="1:16">
      <c r="A44" t="str">
        <f>F_Inputs!A44</f>
        <v>YKY</v>
      </c>
      <c r="B44" t="s">
        <v>486</v>
      </c>
      <c r="C44" t="s">
        <v>487</v>
      </c>
      <c r="D44" t="s">
        <v>26</v>
      </c>
      <c r="E44" t="s">
        <v>16</v>
      </c>
      <c r="F44" s="131"/>
      <c r="G44" s="131"/>
      <c r="H44" s="131"/>
      <c r="I44" s="131"/>
      <c r="J44" s="170"/>
      <c r="K44" s="170"/>
      <c r="L44" s="170"/>
      <c r="M44" s="170"/>
      <c r="N44" s="170"/>
      <c r="O44" s="131"/>
    </row>
    <row r="45" spans="1:16">
      <c r="A45" t="str">
        <f>F_Inputs!A45</f>
        <v>YKY</v>
      </c>
      <c r="B45" t="s">
        <v>488</v>
      </c>
      <c r="C45" t="s">
        <v>489</v>
      </c>
      <c r="D45" t="s">
        <v>26</v>
      </c>
      <c r="E45" t="s">
        <v>16</v>
      </c>
      <c r="F45" s="131"/>
      <c r="G45" s="131"/>
      <c r="H45" s="131"/>
      <c r="I45" s="131"/>
      <c r="J45" s="170"/>
      <c r="K45" s="170"/>
      <c r="L45" s="170"/>
      <c r="M45" s="170"/>
      <c r="N45" s="170"/>
      <c r="O45" s="131"/>
    </row>
    <row r="46" spans="1:16">
      <c r="A46" t="str">
        <f>F_Inputs!A46</f>
        <v>YKY</v>
      </c>
      <c r="B46" t="s">
        <v>490</v>
      </c>
      <c r="C46" t="s">
        <v>491</v>
      </c>
      <c r="D46" t="s">
        <v>26</v>
      </c>
      <c r="E46" t="s">
        <v>16</v>
      </c>
      <c r="F46" s="131"/>
      <c r="G46" s="131"/>
      <c r="H46" s="131"/>
      <c r="I46" s="131"/>
      <c r="J46" s="170"/>
      <c r="K46" s="170"/>
      <c r="L46" s="170"/>
      <c r="M46" s="170"/>
      <c r="N46" s="170"/>
      <c r="O46" s="131"/>
    </row>
    <row r="47" spans="1:16">
      <c r="A47" t="str">
        <f>F_Inputs!A47</f>
        <v>YKY</v>
      </c>
      <c r="B47" t="s">
        <v>492</v>
      </c>
      <c r="C47" t="s">
        <v>493</v>
      </c>
      <c r="D47" t="s">
        <v>26</v>
      </c>
      <c r="E47" t="s">
        <v>16</v>
      </c>
      <c r="F47" s="131"/>
      <c r="G47" s="131"/>
      <c r="H47" s="131"/>
      <c r="I47" s="131"/>
      <c r="J47" s="170"/>
      <c r="K47" s="170"/>
      <c r="L47" s="170"/>
      <c r="M47" s="170"/>
      <c r="N47" s="170"/>
      <c r="O47" s="131"/>
    </row>
    <row r="48" spans="1:16">
      <c r="A48" t="str">
        <f>F_Inputs!A48</f>
        <v>YKY</v>
      </c>
      <c r="B48" t="s">
        <v>494</v>
      </c>
      <c r="C48" t="s">
        <v>495</v>
      </c>
      <c r="D48" t="s">
        <v>26</v>
      </c>
      <c r="E48" t="s">
        <v>16</v>
      </c>
      <c r="F48" s="131"/>
      <c r="G48" s="131"/>
      <c r="H48" s="131"/>
      <c r="I48" s="131"/>
      <c r="J48" s="170"/>
      <c r="K48" s="170"/>
      <c r="L48" s="170"/>
      <c r="M48" s="170"/>
      <c r="N48" s="170"/>
      <c r="O48" s="131"/>
    </row>
    <row r="49" spans="1:15">
      <c r="A49" t="str">
        <f>F_Inputs!A49</f>
        <v>YKY</v>
      </c>
      <c r="B49" t="s">
        <v>496</v>
      </c>
      <c r="C49" t="s">
        <v>497</v>
      </c>
      <c r="D49" t="s">
        <v>26</v>
      </c>
      <c r="E49" t="s">
        <v>16</v>
      </c>
      <c r="F49" s="131"/>
      <c r="G49" s="131"/>
      <c r="H49" s="131"/>
      <c r="I49" s="131"/>
      <c r="J49" s="170"/>
      <c r="K49" s="170"/>
      <c r="L49" s="170"/>
      <c r="M49" s="170"/>
      <c r="N49" s="170"/>
      <c r="O49" s="131"/>
    </row>
    <row r="50" spans="1:15">
      <c r="A50" t="str">
        <f>F_Inputs!A50</f>
        <v>YKY</v>
      </c>
      <c r="B50" t="s">
        <v>498</v>
      </c>
      <c r="C50" t="s">
        <v>499</v>
      </c>
      <c r="D50" t="s">
        <v>26</v>
      </c>
      <c r="E50" t="s">
        <v>16</v>
      </c>
      <c r="F50" s="131"/>
      <c r="G50" s="131"/>
      <c r="H50" s="131"/>
      <c r="I50" s="131"/>
      <c r="J50" s="170"/>
      <c r="K50" s="170"/>
      <c r="L50" s="170"/>
      <c r="M50" s="170"/>
      <c r="N50" s="170"/>
      <c r="O50" s="131"/>
    </row>
    <row r="51" spans="1:15">
      <c r="A51" t="str">
        <f>F_Inputs!A51</f>
        <v>YKY</v>
      </c>
      <c r="B51" t="s">
        <v>500</v>
      </c>
      <c r="C51" t="s">
        <v>501</v>
      </c>
      <c r="D51" t="s">
        <v>26</v>
      </c>
      <c r="E51" t="s">
        <v>16</v>
      </c>
      <c r="F51" s="131"/>
      <c r="G51" s="131"/>
      <c r="H51" s="131"/>
      <c r="I51" s="131"/>
      <c r="J51" s="170"/>
      <c r="K51" s="170"/>
      <c r="L51" s="170"/>
      <c r="M51" s="170"/>
      <c r="N51" s="170"/>
      <c r="O51" s="131"/>
    </row>
    <row r="52" spans="1:15">
      <c r="A52" t="str">
        <f>F_Inputs!A52</f>
        <v>YKY</v>
      </c>
      <c r="B52" t="s">
        <v>502</v>
      </c>
      <c r="C52" t="s">
        <v>503</v>
      </c>
      <c r="D52" t="s">
        <v>26</v>
      </c>
      <c r="E52" t="s">
        <v>16</v>
      </c>
      <c r="F52" s="131"/>
      <c r="G52" s="131"/>
      <c r="H52" s="131"/>
      <c r="I52" s="131"/>
      <c r="J52" s="170"/>
      <c r="K52" s="170"/>
      <c r="L52" s="170"/>
      <c r="M52" s="170"/>
      <c r="N52" s="170"/>
      <c r="O52" s="131"/>
    </row>
    <row r="53" spans="1:15">
      <c r="A53" t="str">
        <f>F_Inputs!A53</f>
        <v>YKY</v>
      </c>
      <c r="B53" t="s">
        <v>36</v>
      </c>
      <c r="C53" t="s">
        <v>504</v>
      </c>
      <c r="D53" t="s">
        <v>26</v>
      </c>
      <c r="E53" t="s">
        <v>16</v>
      </c>
      <c r="F53" s="131"/>
      <c r="G53" s="131"/>
      <c r="H53" s="131"/>
      <c r="I53" s="131"/>
      <c r="J53" s="131"/>
      <c r="K53" s="131"/>
      <c r="L53" s="170"/>
      <c r="M53" s="170"/>
      <c r="N53" s="170"/>
      <c r="O53" s="131"/>
    </row>
    <row r="54" spans="1:15">
      <c r="A54" t="str">
        <f>F_Inputs!A54</f>
        <v>YKY</v>
      </c>
      <c r="B54" t="s">
        <v>505</v>
      </c>
      <c r="C54" t="s">
        <v>506</v>
      </c>
      <c r="D54" t="s">
        <v>26</v>
      </c>
      <c r="E54" t="s">
        <v>16</v>
      </c>
      <c r="F54" s="131"/>
      <c r="G54" s="131"/>
      <c r="H54" s="131"/>
      <c r="I54" s="131"/>
      <c r="J54" s="131"/>
      <c r="K54" s="131"/>
      <c r="L54" s="170"/>
      <c r="M54" s="170"/>
      <c r="N54" s="170"/>
      <c r="O54" s="131"/>
    </row>
    <row r="55" spans="1:15">
      <c r="A55" t="str">
        <f>F_Inputs!A55</f>
        <v>YKY</v>
      </c>
      <c r="B55" t="s">
        <v>507</v>
      </c>
      <c r="C55" t="s">
        <v>506</v>
      </c>
      <c r="D55" t="s">
        <v>26</v>
      </c>
      <c r="E55" t="s">
        <v>16</v>
      </c>
      <c r="F55" s="131"/>
      <c r="G55" s="131"/>
      <c r="H55" s="131"/>
      <c r="I55" s="131"/>
      <c r="J55" s="131"/>
      <c r="K55" s="131"/>
      <c r="L55" s="170"/>
      <c r="M55" s="170"/>
      <c r="N55" s="170"/>
      <c r="O55" s="131"/>
    </row>
    <row r="56" spans="1:15">
      <c r="A56" t="str">
        <f>F_Inputs!A56</f>
        <v>YKY</v>
      </c>
      <c r="B56" t="s">
        <v>37</v>
      </c>
      <c r="C56" t="s">
        <v>508</v>
      </c>
      <c r="D56" t="s">
        <v>26</v>
      </c>
      <c r="E56" t="s">
        <v>16</v>
      </c>
      <c r="F56" s="131"/>
      <c r="G56" s="131"/>
      <c r="H56" s="131"/>
      <c r="I56" s="131"/>
      <c r="J56" s="131"/>
      <c r="K56" s="131"/>
      <c r="L56" s="170"/>
      <c r="M56" s="170"/>
      <c r="N56" s="170"/>
      <c r="O56" s="131"/>
    </row>
    <row r="57" spans="1:15">
      <c r="A57" t="str">
        <f>F_Inputs!A57</f>
        <v>YKY</v>
      </c>
      <c r="B57" t="s">
        <v>509</v>
      </c>
      <c r="C57" t="s">
        <v>510</v>
      </c>
      <c r="D57" t="s">
        <v>26</v>
      </c>
      <c r="E57" t="s">
        <v>16</v>
      </c>
      <c r="F57" s="131"/>
      <c r="G57" s="131"/>
      <c r="H57" s="131"/>
      <c r="I57" s="131"/>
      <c r="J57" s="131"/>
      <c r="K57" s="131"/>
      <c r="L57" s="170"/>
      <c r="M57" s="170"/>
      <c r="N57" s="170"/>
      <c r="O57" s="131"/>
    </row>
    <row r="58" spans="1:15">
      <c r="A58" t="str">
        <f>F_Inputs!A58</f>
        <v>YKY</v>
      </c>
      <c r="B58" t="s">
        <v>511</v>
      </c>
      <c r="C58" t="s">
        <v>510</v>
      </c>
      <c r="D58" t="s">
        <v>26</v>
      </c>
      <c r="E58" t="s">
        <v>16</v>
      </c>
      <c r="F58" s="131"/>
      <c r="G58" s="131"/>
      <c r="H58" s="131"/>
      <c r="I58" s="131"/>
      <c r="J58" s="131"/>
      <c r="K58" s="131"/>
      <c r="L58" s="170"/>
      <c r="M58" s="170"/>
      <c r="N58" s="170"/>
      <c r="O58" s="131"/>
    </row>
    <row r="59" spans="1:15">
      <c r="A59" t="str">
        <f>F_Inputs!A59</f>
        <v>YKY</v>
      </c>
      <c r="B59" t="s">
        <v>38</v>
      </c>
      <c r="C59" t="s">
        <v>512</v>
      </c>
      <c r="D59" t="s">
        <v>26</v>
      </c>
      <c r="E59" t="s">
        <v>16</v>
      </c>
      <c r="F59" s="131"/>
      <c r="G59" s="131"/>
      <c r="H59" s="131"/>
      <c r="I59" s="131"/>
      <c r="J59" s="131"/>
      <c r="K59" s="131"/>
      <c r="L59" s="170"/>
      <c r="M59" s="170"/>
      <c r="N59" s="170"/>
      <c r="O59" s="131"/>
    </row>
    <row r="60" spans="1:15">
      <c r="A60" t="str">
        <f>F_Inputs!A60</f>
        <v>YKY</v>
      </c>
      <c r="B60" t="s">
        <v>39</v>
      </c>
      <c r="C60" t="s">
        <v>513</v>
      </c>
      <c r="D60" t="s">
        <v>26</v>
      </c>
      <c r="E60" t="s">
        <v>16</v>
      </c>
      <c r="F60" s="131"/>
      <c r="G60" s="131"/>
      <c r="H60" s="131"/>
      <c r="I60" s="131"/>
      <c r="J60" s="131"/>
      <c r="K60" s="131"/>
      <c r="L60" s="170"/>
      <c r="M60" s="170"/>
      <c r="N60" s="170"/>
      <c r="O60" s="131"/>
    </row>
    <row r="61" spans="1:15">
      <c r="A61" t="str">
        <f>F_Inputs!A61</f>
        <v>YKY</v>
      </c>
      <c r="B61" t="s">
        <v>40</v>
      </c>
      <c r="C61" t="s">
        <v>513</v>
      </c>
      <c r="D61" t="s">
        <v>26</v>
      </c>
      <c r="E61" t="s">
        <v>16</v>
      </c>
      <c r="F61" s="131"/>
      <c r="G61" s="131"/>
      <c r="H61" s="131"/>
      <c r="I61" s="131"/>
      <c r="J61" s="131"/>
      <c r="K61" s="131"/>
      <c r="L61" s="170"/>
      <c r="M61" s="170"/>
      <c r="N61" s="170"/>
      <c r="O61" s="131"/>
    </row>
    <row r="62" spans="1:15">
      <c r="A62" t="str">
        <f>F_Inputs!A62</f>
        <v>YKY</v>
      </c>
      <c r="B62" t="s">
        <v>41</v>
      </c>
      <c r="C62" t="s">
        <v>514</v>
      </c>
      <c r="D62" t="s">
        <v>26</v>
      </c>
      <c r="E62" t="s">
        <v>16</v>
      </c>
      <c r="F62" s="131"/>
      <c r="G62" s="131"/>
      <c r="H62" s="131"/>
      <c r="I62" s="131"/>
      <c r="J62" s="131"/>
      <c r="K62" s="131"/>
      <c r="L62" s="131"/>
      <c r="M62" s="131"/>
      <c r="N62" s="170"/>
      <c r="O62" s="131"/>
    </row>
    <row r="63" spans="1:15">
      <c r="A63" t="str">
        <f>F_Inputs!A63</f>
        <v>YKY</v>
      </c>
      <c r="B63" t="s">
        <v>42</v>
      </c>
      <c r="C63" t="s">
        <v>515</v>
      </c>
      <c r="D63" t="s">
        <v>26</v>
      </c>
      <c r="E63" t="s">
        <v>16</v>
      </c>
      <c r="F63" s="131"/>
      <c r="G63" s="131"/>
      <c r="H63" s="131"/>
      <c r="I63" s="131"/>
      <c r="J63" s="131"/>
      <c r="K63" s="131"/>
      <c r="L63" s="131"/>
      <c r="M63" s="131"/>
      <c r="N63" s="170"/>
      <c r="O63" s="131"/>
    </row>
    <row r="64" spans="1:15">
      <c r="A64" t="str">
        <f>F_Inputs!A64</f>
        <v>YKY</v>
      </c>
      <c r="B64" t="s">
        <v>43</v>
      </c>
      <c r="C64" t="s">
        <v>515</v>
      </c>
      <c r="D64" t="s">
        <v>26</v>
      </c>
      <c r="E64" t="s">
        <v>16</v>
      </c>
      <c r="F64" s="131"/>
      <c r="G64" s="131"/>
      <c r="H64" s="131"/>
      <c r="I64" s="131"/>
      <c r="J64" s="131"/>
      <c r="K64" s="131"/>
      <c r="L64" s="131"/>
      <c r="M64" s="131"/>
      <c r="N64" s="170"/>
      <c r="O64" s="131"/>
    </row>
    <row r="65" spans="1:15">
      <c r="A65" t="str">
        <f>F_Inputs!A65</f>
        <v>YKY</v>
      </c>
      <c r="B65" t="s">
        <v>44</v>
      </c>
      <c r="C65" t="s">
        <v>516</v>
      </c>
      <c r="D65" t="s">
        <v>439</v>
      </c>
      <c r="E65" t="s">
        <v>16</v>
      </c>
      <c r="F65" s="172"/>
      <c r="G65" s="172"/>
      <c r="H65" s="172"/>
      <c r="I65" s="172"/>
      <c r="J65" s="172"/>
      <c r="K65" s="172"/>
      <c r="L65" s="172"/>
      <c r="M65" s="172"/>
      <c r="N65" s="172"/>
      <c r="O65" s="133"/>
    </row>
    <row r="66" spans="1:15">
      <c r="A66" t="str">
        <f>F_Inputs!A66</f>
        <v>YKY</v>
      </c>
      <c r="B66" t="s">
        <v>45</v>
      </c>
      <c r="C66" t="s">
        <v>517</v>
      </c>
      <c r="D66" t="s">
        <v>439</v>
      </c>
      <c r="E66" t="s">
        <v>16</v>
      </c>
      <c r="F66" s="172"/>
      <c r="G66" s="172"/>
      <c r="H66" s="172"/>
      <c r="I66" s="172"/>
      <c r="J66" s="172"/>
      <c r="K66" s="172"/>
      <c r="L66" s="172"/>
      <c r="M66" s="172"/>
      <c r="N66" s="172"/>
      <c r="O66" s="133"/>
    </row>
    <row r="67" spans="1:15">
      <c r="A67" t="str">
        <f>F_Inputs!A67</f>
        <v>YKY</v>
      </c>
      <c r="B67" t="s">
        <v>46</v>
      </c>
      <c r="C67" t="s">
        <v>518</v>
      </c>
      <c r="D67" t="s">
        <v>439</v>
      </c>
      <c r="E67" t="s">
        <v>16</v>
      </c>
      <c r="F67" s="172"/>
      <c r="G67" s="172"/>
      <c r="H67" s="172"/>
      <c r="I67" s="172"/>
      <c r="J67" s="172"/>
      <c r="K67" s="172"/>
      <c r="L67" s="172"/>
      <c r="M67" s="172"/>
      <c r="N67" s="172"/>
      <c r="O67" s="133"/>
    </row>
    <row r="68" spans="1:15">
      <c r="A68" t="str">
        <f>F_Inputs!A68</f>
        <v>YKY</v>
      </c>
      <c r="B68" t="s">
        <v>47</v>
      </c>
      <c r="C68" t="s">
        <v>519</v>
      </c>
      <c r="D68" t="s">
        <v>439</v>
      </c>
      <c r="E68" t="s">
        <v>16</v>
      </c>
      <c r="F68" s="172"/>
      <c r="G68" s="172"/>
      <c r="H68" s="172"/>
      <c r="I68" s="172"/>
      <c r="J68" s="172"/>
      <c r="K68" s="172"/>
      <c r="L68" s="172"/>
      <c r="M68" s="172"/>
      <c r="N68" s="172"/>
      <c r="O68" s="133"/>
    </row>
    <row r="69" spans="1:15">
      <c r="A69" t="str">
        <f>F_Inputs!A69</f>
        <v>YKY</v>
      </c>
      <c r="B69" t="s">
        <v>48</v>
      </c>
      <c r="C69" t="s">
        <v>520</v>
      </c>
      <c r="D69" t="s">
        <v>439</v>
      </c>
      <c r="E69" t="s">
        <v>16</v>
      </c>
      <c r="F69" s="172"/>
      <c r="G69" s="172"/>
      <c r="H69" s="172"/>
      <c r="I69" s="172"/>
      <c r="J69" s="172"/>
      <c r="K69" s="172"/>
      <c r="L69" s="172"/>
      <c r="M69" s="172"/>
      <c r="N69" s="172"/>
      <c r="O69" s="133"/>
    </row>
    <row r="70" spans="1:15">
      <c r="A70" t="str">
        <f>F_Inputs!A70</f>
        <v>YKY</v>
      </c>
      <c r="B70" t="s">
        <v>49</v>
      </c>
      <c r="C70" t="s">
        <v>521</v>
      </c>
      <c r="D70" t="s">
        <v>439</v>
      </c>
      <c r="E70" t="s">
        <v>16</v>
      </c>
      <c r="F70" s="172"/>
      <c r="G70" s="172"/>
      <c r="H70" s="172"/>
      <c r="I70" s="172"/>
      <c r="J70" s="172"/>
      <c r="K70" s="172"/>
      <c r="L70" s="172"/>
      <c r="M70" s="172"/>
      <c r="N70" s="172"/>
      <c r="O70" s="133"/>
    </row>
    <row r="71" spans="1:15">
      <c r="A71" t="str">
        <f>F_Inputs!A71</f>
        <v>YKY</v>
      </c>
      <c r="B71" t="s">
        <v>50</v>
      </c>
      <c r="C71" t="s">
        <v>522</v>
      </c>
      <c r="D71" t="s">
        <v>439</v>
      </c>
      <c r="E71" t="s">
        <v>16</v>
      </c>
      <c r="F71" s="172"/>
      <c r="G71" s="172"/>
      <c r="H71" s="172"/>
      <c r="I71" s="172"/>
      <c r="J71" s="172"/>
      <c r="K71" s="172"/>
      <c r="L71" s="172"/>
      <c r="M71" s="172"/>
      <c r="N71" s="172"/>
      <c r="O71" s="133"/>
    </row>
    <row r="72" spans="1:15">
      <c r="A72" t="str">
        <f>F_Inputs!A72</f>
        <v>YKY</v>
      </c>
      <c r="B72" t="s">
        <v>51</v>
      </c>
      <c r="C72" t="s">
        <v>523</v>
      </c>
      <c r="D72" t="s">
        <v>439</v>
      </c>
      <c r="E72" t="s">
        <v>16</v>
      </c>
      <c r="F72" s="172"/>
      <c r="G72" s="172"/>
      <c r="H72" s="172"/>
      <c r="I72" s="172"/>
      <c r="J72" s="172"/>
      <c r="K72" s="172"/>
      <c r="L72" s="172"/>
      <c r="M72" s="172"/>
      <c r="N72" s="172"/>
      <c r="O72" s="133"/>
    </row>
    <row r="73" spans="1:15">
      <c r="A73" t="str">
        <f>F_Inputs!A73</f>
        <v>YKY</v>
      </c>
      <c r="B73" t="s">
        <v>52</v>
      </c>
      <c r="C73" t="s">
        <v>524</v>
      </c>
      <c r="D73" t="s">
        <v>439</v>
      </c>
      <c r="E73" t="s">
        <v>16</v>
      </c>
      <c r="F73" s="172"/>
      <c r="G73" s="172"/>
      <c r="H73" s="172"/>
      <c r="I73" s="172"/>
      <c r="J73" s="172"/>
      <c r="K73" s="172"/>
      <c r="L73" s="172"/>
      <c r="M73" s="172"/>
      <c r="N73" s="172"/>
      <c r="O73" s="133"/>
    </row>
    <row r="74" spans="1:15">
      <c r="A74" t="str">
        <f>F_Inputs!A74</f>
        <v>YKY</v>
      </c>
      <c r="B74" t="s">
        <v>53</v>
      </c>
      <c r="C74" t="s">
        <v>525</v>
      </c>
      <c r="D74" t="s">
        <v>439</v>
      </c>
      <c r="E74" t="s">
        <v>16</v>
      </c>
      <c r="F74" s="172"/>
      <c r="G74" s="172"/>
      <c r="H74" s="172"/>
      <c r="I74" s="172"/>
      <c r="J74" s="172"/>
      <c r="K74" s="172"/>
      <c r="L74" s="172"/>
      <c r="M74" s="172"/>
      <c r="N74" s="172"/>
      <c r="O74" s="133"/>
    </row>
    <row r="75" spans="1:15">
      <c r="A75" t="str">
        <f>F_Inputs!A75</f>
        <v>YKY</v>
      </c>
      <c r="B75" t="s">
        <v>54</v>
      </c>
      <c r="C75" t="s">
        <v>526</v>
      </c>
      <c r="D75" t="s">
        <v>439</v>
      </c>
      <c r="E75" t="s">
        <v>16</v>
      </c>
      <c r="F75" s="172"/>
      <c r="G75" s="172"/>
      <c r="H75" s="172"/>
      <c r="I75" s="172"/>
      <c r="J75" s="172"/>
      <c r="K75" s="172"/>
      <c r="L75" s="172"/>
      <c r="M75" s="172"/>
      <c r="N75" s="172"/>
      <c r="O75" s="133"/>
    </row>
    <row r="76" spans="1:15">
      <c r="A76" t="str">
        <f>F_Inputs!A76</f>
        <v>YKY</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YKY</v>
      </c>
      <c r="B4" t="s">
        <v>426</v>
      </c>
      <c r="C4" t="s">
        <v>427</v>
      </c>
      <c r="D4" t="s">
        <v>15</v>
      </c>
      <c r="E4" t="s">
        <v>16</v>
      </c>
      <c r="F4" s="129"/>
      <c r="G4" s="129"/>
      <c r="H4" s="129"/>
      <c r="I4" s="129"/>
      <c r="J4" s="129"/>
      <c r="K4" s="129"/>
      <c r="L4" s="129"/>
      <c r="M4" s="129"/>
      <c r="N4" s="129"/>
      <c r="O4" s="168">
        <f>IF(InpOverride!O4="",F_Inputs!O4,InpOverride!O4)</f>
        <v>2</v>
      </c>
    </row>
    <row r="5" spans="1:15">
      <c r="A5" t="str">
        <f>F_Inputs!A5</f>
        <v>YKY</v>
      </c>
      <c r="B5" t="s">
        <v>17</v>
      </c>
      <c r="C5" t="s">
        <v>428</v>
      </c>
      <c r="D5" t="s">
        <v>18</v>
      </c>
      <c r="E5" t="s">
        <v>16</v>
      </c>
      <c r="F5" s="129"/>
      <c r="G5" s="129"/>
      <c r="H5" s="129"/>
      <c r="I5" s="129"/>
      <c r="J5" s="129"/>
      <c r="K5" s="129"/>
      <c r="L5" s="129"/>
      <c r="M5" s="129"/>
      <c r="N5" s="129"/>
      <c r="O5" s="168" t="b">
        <f>IF(InpOverride!O5="",F_Inputs!O5,InpOverride!O5)</f>
        <v>1</v>
      </c>
    </row>
    <row r="6" spans="1:15">
      <c r="A6" t="str">
        <f>F_Inputs!A6</f>
        <v>YKY</v>
      </c>
      <c r="B6" t="s">
        <v>19</v>
      </c>
      <c r="C6" t="s">
        <v>429</v>
      </c>
      <c r="D6" t="s">
        <v>20</v>
      </c>
      <c r="E6" t="s">
        <v>16</v>
      </c>
      <c r="F6" s="130"/>
      <c r="G6" s="130"/>
      <c r="H6" s="130"/>
      <c r="I6" s="130"/>
      <c r="J6" s="130"/>
      <c r="K6" s="130"/>
      <c r="L6" s="130"/>
      <c r="M6" s="130"/>
      <c r="N6" s="130"/>
      <c r="O6" s="169">
        <f>IF(InpOverride!O6="",F_Inputs!O6,InpOverride!O6)</f>
        <v>0.02</v>
      </c>
    </row>
    <row r="7" spans="1:15">
      <c r="A7" t="str">
        <f>F_Inputs!A7</f>
        <v>YKY</v>
      </c>
      <c r="B7" t="s">
        <v>21</v>
      </c>
      <c r="C7" t="s">
        <v>430</v>
      </c>
      <c r="D7" t="s">
        <v>20</v>
      </c>
      <c r="E7" t="s">
        <v>16</v>
      </c>
      <c r="F7" s="130"/>
      <c r="G7" s="130"/>
      <c r="H7" s="130"/>
      <c r="I7" s="130"/>
      <c r="J7" s="130"/>
      <c r="K7" s="130"/>
      <c r="L7" s="130"/>
      <c r="M7" s="130"/>
      <c r="N7" s="130"/>
      <c r="O7" s="169">
        <f>IF(InpOverride!O7="",F_Inputs!O7,InpOverride!O7)</f>
        <v>0.03</v>
      </c>
    </row>
    <row r="8" spans="1:15">
      <c r="A8" t="str">
        <f>F_Inputs!A8</f>
        <v>YKY</v>
      </c>
      <c r="B8" t="s">
        <v>22</v>
      </c>
      <c r="C8" t="s">
        <v>431</v>
      </c>
      <c r="D8" t="s">
        <v>20</v>
      </c>
      <c r="E8" t="s">
        <v>16</v>
      </c>
      <c r="F8" s="130"/>
      <c r="G8" s="130"/>
      <c r="H8" s="130"/>
      <c r="I8" s="130"/>
      <c r="J8" s="130"/>
      <c r="K8" s="130"/>
      <c r="L8" s="130"/>
      <c r="M8" s="130"/>
      <c r="N8" s="130"/>
      <c r="O8" s="169">
        <f>IF(InpOverride!O8="",F_Inputs!O8,InpOverride!O8)</f>
        <v>0.03</v>
      </c>
    </row>
    <row r="9" spans="1:15">
      <c r="A9" t="str">
        <f>F_Inputs!A9</f>
        <v>YKY</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YKY</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YKY</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YKY</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YKY</v>
      </c>
      <c r="B13" t="s">
        <v>25</v>
      </c>
      <c r="C13" t="s">
        <v>436</v>
      </c>
      <c r="D13" t="s">
        <v>26</v>
      </c>
      <c r="E13" t="s">
        <v>16</v>
      </c>
      <c r="F13" s="131"/>
      <c r="G13" s="131"/>
      <c r="H13" s="131"/>
      <c r="I13" s="170">
        <f>IF(InpOverride!I13="",F_Inputs!I13,InpOverride!I13)</f>
        <v>392.88900000000001</v>
      </c>
      <c r="J13" s="131"/>
      <c r="K13" s="131"/>
      <c r="L13" s="131"/>
      <c r="M13" s="131"/>
      <c r="N13" s="131"/>
      <c r="O13" s="131"/>
    </row>
    <row r="14" spans="1:15">
      <c r="A14" t="str">
        <f>F_Inputs!A14</f>
        <v>YKY</v>
      </c>
      <c r="B14" t="s">
        <v>27</v>
      </c>
      <c r="C14" t="s">
        <v>437</v>
      </c>
      <c r="D14" t="s">
        <v>26</v>
      </c>
      <c r="E14" t="s">
        <v>16</v>
      </c>
      <c r="F14" s="131"/>
      <c r="G14" s="131"/>
      <c r="H14" s="131"/>
      <c r="I14" s="170">
        <f>IF(InpOverride!I14="",F_Inputs!I14,InpOverride!I14)</f>
        <v>485.08199999999999</v>
      </c>
      <c r="J14" s="131"/>
      <c r="K14" s="131"/>
      <c r="L14" s="131"/>
      <c r="M14" s="131"/>
      <c r="N14" s="131"/>
      <c r="O14" s="131"/>
    </row>
    <row r="15" spans="1:15">
      <c r="A15" t="str">
        <f>F_Inputs!A15</f>
        <v>YKY</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YKY</v>
      </c>
      <c r="B16" t="s">
        <v>29</v>
      </c>
      <c r="C16" t="s">
        <v>438</v>
      </c>
      <c r="D16" t="s">
        <v>439</v>
      </c>
      <c r="E16" t="s">
        <v>16</v>
      </c>
      <c r="F16" s="132"/>
      <c r="G16" s="132"/>
      <c r="H16" s="132"/>
      <c r="I16" s="132"/>
      <c r="J16" s="171">
        <f>IF(InpOverride!J16="",F_Inputs!J16,InpOverride!J16)</f>
        <v>0</v>
      </c>
      <c r="K16" s="171">
        <f>IF(InpOverride!K16="",F_Inputs!K16,InpOverride!K16)</f>
        <v>1.7</v>
      </c>
      <c r="L16" s="171">
        <f>IF(InpOverride!L16="",F_Inputs!L16,InpOverride!L16)</f>
        <v>1.37</v>
      </c>
      <c r="M16" s="171">
        <f>IF(InpOverride!M16="",F_Inputs!M16,InpOverride!M16)</f>
        <v>0.9</v>
      </c>
      <c r="N16" s="171">
        <f>IF(InpOverride!N16="",F_Inputs!N16,InpOverride!N16)</f>
        <v>0.82</v>
      </c>
      <c r="O16" s="132"/>
    </row>
    <row r="17" spans="1:15">
      <c r="A17" t="str">
        <f>F_Inputs!A17</f>
        <v>YKY</v>
      </c>
      <c r="B17" t="s">
        <v>30</v>
      </c>
      <c r="C17" t="s">
        <v>440</v>
      </c>
      <c r="D17" t="s">
        <v>439</v>
      </c>
      <c r="E17" t="s">
        <v>16</v>
      </c>
      <c r="F17" s="132"/>
      <c r="G17" s="132"/>
      <c r="H17" s="132"/>
      <c r="I17" s="132"/>
      <c r="J17" s="171">
        <f>IF(InpOverride!J17="",F_Inputs!J17,InpOverride!J17)</f>
        <v>0</v>
      </c>
      <c r="K17" s="171">
        <f>IF(InpOverride!K17="",F_Inputs!K17,InpOverride!K17)</f>
        <v>1.1599999999999999</v>
      </c>
      <c r="L17" s="171">
        <f>IF(InpOverride!L17="",F_Inputs!L17,InpOverride!L17)</f>
        <v>0.8</v>
      </c>
      <c r="M17" s="171">
        <f>IF(InpOverride!M17="",F_Inputs!M17,InpOverride!M17)</f>
        <v>0.81</v>
      </c>
      <c r="N17" s="171">
        <f>IF(InpOverride!N17="",F_Inputs!N17,InpOverride!N17)</f>
        <v>0.97</v>
      </c>
      <c r="O17" s="132"/>
    </row>
    <row r="18" spans="1:15">
      <c r="A18" t="str">
        <f>F_Inputs!A18</f>
        <v>YKY</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YKY</v>
      </c>
      <c r="B19" t="s">
        <v>441</v>
      </c>
      <c r="C19" t="s">
        <v>442</v>
      </c>
      <c r="D19" t="s">
        <v>26</v>
      </c>
      <c r="E19" t="s">
        <v>16</v>
      </c>
      <c r="F19" s="131"/>
      <c r="G19" s="131"/>
      <c r="H19" s="131"/>
      <c r="I19" s="170">
        <f>IF(InpOverride!I19="",F_Inputs!I19,InpOverride!I19)</f>
        <v>0</v>
      </c>
      <c r="J19" s="170">
        <f>IF(InpOverride!J19="",F_Inputs!J19,InpOverride!J19)</f>
        <v>400.68132447441502</v>
      </c>
      <c r="K19" s="170">
        <f>IF(InpOverride!K19="",F_Inputs!K19,InpOverride!K19)</f>
        <v>411.70076220666402</v>
      </c>
      <c r="L19" s="170">
        <f>IF(InpOverride!L19="",F_Inputs!L19,InpOverride!L19)</f>
        <v>426.37375835550802</v>
      </c>
      <c r="M19" s="170">
        <f>IF(InpOverride!M19="",F_Inputs!M19,InpOverride!M19)</f>
        <v>446.75217570636403</v>
      </c>
      <c r="N19" s="170">
        <f>IF(InpOverride!N19="",F_Inputs!N19,InpOverride!N19)</f>
        <v>464.67014523756899</v>
      </c>
      <c r="O19" s="131"/>
    </row>
    <row r="20" spans="1:15">
      <c r="A20" t="str">
        <f>F_Inputs!A20</f>
        <v>YKY</v>
      </c>
      <c r="B20" t="s">
        <v>443</v>
      </c>
      <c r="C20" t="s">
        <v>444</v>
      </c>
      <c r="D20" t="s">
        <v>26</v>
      </c>
      <c r="E20" t="s">
        <v>16</v>
      </c>
      <c r="F20" s="131"/>
      <c r="G20" s="131"/>
      <c r="H20" s="131"/>
      <c r="I20" s="170">
        <f>IF(InpOverride!I20="",F_Inputs!I20,InpOverride!I20)</f>
        <v>485.08199999999999</v>
      </c>
      <c r="J20" s="170">
        <f>IF(InpOverride!J20="",F_Inputs!J20,InpOverride!J20)</f>
        <v>494.70282506941697</v>
      </c>
      <c r="K20" s="170">
        <f>IF(InpOverride!K20="",F_Inputs!K20,InpOverride!K20)</f>
        <v>505.636623377707</v>
      </c>
      <c r="L20" s="170">
        <f>IF(InpOverride!L20="",F_Inputs!L20,InpOverride!L20)</f>
        <v>520.77536052659605</v>
      </c>
      <c r="M20" s="170">
        <f>IF(InpOverride!M20="",F_Inputs!M20,InpOverride!M20)</f>
        <v>545.19697885052904</v>
      </c>
      <c r="N20" s="170">
        <f>IF(InpOverride!N20="",F_Inputs!N20,InpOverride!N20)</f>
        <v>567.88108720268394</v>
      </c>
      <c r="O20" s="131"/>
    </row>
    <row r="21" spans="1:15">
      <c r="A21" t="str">
        <f>F_Inputs!A21</f>
        <v>YKY</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YKY</v>
      </c>
      <c r="B22" t="s">
        <v>32</v>
      </c>
      <c r="C22" t="s">
        <v>446</v>
      </c>
      <c r="D22" t="s">
        <v>26</v>
      </c>
      <c r="E22" t="s">
        <v>16</v>
      </c>
      <c r="F22" s="131"/>
      <c r="G22" s="131"/>
      <c r="H22" s="131"/>
      <c r="I22" s="170">
        <f>IF(InpOverride!I22="",F_Inputs!I22,InpOverride!I22)</f>
        <v>-5.6897431959610003</v>
      </c>
      <c r="J22" s="131"/>
      <c r="K22" s="131"/>
      <c r="L22" s="131"/>
      <c r="M22" s="131"/>
      <c r="N22" s="131"/>
      <c r="O22" s="131"/>
    </row>
    <row r="23" spans="1:15">
      <c r="A23" t="str">
        <f>F_Inputs!A23</f>
        <v>YKY</v>
      </c>
      <c r="B23" t="s">
        <v>33</v>
      </c>
      <c r="C23" t="s">
        <v>447</v>
      </c>
      <c r="D23" t="s">
        <v>26</v>
      </c>
      <c r="E23" t="s">
        <v>16</v>
      </c>
      <c r="F23" s="131"/>
      <c r="G23" s="131"/>
      <c r="H23" s="131"/>
      <c r="I23" s="170">
        <f>IF(InpOverride!I23="",F_Inputs!I23,InpOverride!I23)</f>
        <v>-9.6800330524635996</v>
      </c>
      <c r="J23" s="131"/>
      <c r="K23" s="131"/>
      <c r="L23" s="131"/>
      <c r="M23" s="131"/>
      <c r="N23" s="131"/>
      <c r="O23" s="131"/>
    </row>
    <row r="24" spans="1:15">
      <c r="A24" t="str">
        <f>F_Inputs!A24</f>
        <v>YKY</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YKY</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YKY</v>
      </c>
      <c r="B26" t="s">
        <v>450</v>
      </c>
      <c r="C26" t="s">
        <v>451</v>
      </c>
      <c r="D26" t="s">
        <v>26</v>
      </c>
      <c r="E26" t="s">
        <v>16</v>
      </c>
      <c r="F26" s="131"/>
      <c r="G26" s="131"/>
      <c r="H26" s="131"/>
      <c r="I26" s="131"/>
      <c r="J26" s="170">
        <f>IF(InpOverride!J26="",F_Inputs!J26,InpOverride!J26)</f>
        <v>182.25800000000001</v>
      </c>
      <c r="K26" s="170">
        <f>IF(InpOverride!K26="",F_Inputs!K26,InpOverride!K26)</f>
        <v>182.767</v>
      </c>
      <c r="L26" s="170">
        <f>IF(InpOverride!L26="",F_Inputs!L26,InpOverride!L26)</f>
        <v>179.869</v>
      </c>
      <c r="M26" s="170">
        <f>IF(InpOverride!M26="",F_Inputs!M26,InpOverride!M26)</f>
        <v>181.18700000000001</v>
      </c>
      <c r="N26" s="170">
        <f>IF(InpOverride!N26="",F_Inputs!N26,InpOverride!N26)</f>
        <v>185.005</v>
      </c>
      <c r="O26" s="131"/>
    </row>
    <row r="27" spans="1:15">
      <c r="A27" t="str">
        <f>F_Inputs!A27</f>
        <v>YKY</v>
      </c>
      <c r="B27" t="s">
        <v>452</v>
      </c>
      <c r="C27" t="s">
        <v>453</v>
      </c>
      <c r="D27" t="s">
        <v>26</v>
      </c>
      <c r="E27" t="s">
        <v>16</v>
      </c>
      <c r="F27" s="131"/>
      <c r="G27" s="131"/>
      <c r="H27" s="131"/>
      <c r="I27" s="131"/>
      <c r="J27" s="170">
        <f>IF(InpOverride!J27="",F_Inputs!J27,InpOverride!J27)</f>
        <v>1.07</v>
      </c>
      <c r="K27" s="170">
        <f>IF(InpOverride!K27="",F_Inputs!K27,InpOverride!K27)</f>
        <v>1.131</v>
      </c>
      <c r="L27" s="170">
        <f>IF(InpOverride!L27="",F_Inputs!L27,InpOverride!L27)</f>
        <v>1.0740000000000001</v>
      </c>
      <c r="M27" s="170">
        <f>IF(InpOverride!M27="",F_Inputs!M27,InpOverride!M27)</f>
        <v>1.0840000000000001</v>
      </c>
      <c r="N27" s="170">
        <f>IF(InpOverride!N27="",F_Inputs!N27,InpOverride!N27)</f>
        <v>0.94299999999999995</v>
      </c>
      <c r="O27" s="131"/>
    </row>
    <row r="28" spans="1:15">
      <c r="A28" t="str">
        <f>F_Inputs!A28</f>
        <v>YKY</v>
      </c>
      <c r="B28" t="s">
        <v>454</v>
      </c>
      <c r="C28" t="s">
        <v>455</v>
      </c>
      <c r="D28" t="s">
        <v>26</v>
      </c>
      <c r="E28" t="s">
        <v>16</v>
      </c>
      <c r="F28" s="131"/>
      <c r="G28" s="131"/>
      <c r="H28" s="131"/>
      <c r="I28" s="131"/>
      <c r="J28" s="170">
        <f>IF(InpOverride!J28="",F_Inputs!J28,InpOverride!J28)</f>
        <v>116.39400000000001</v>
      </c>
      <c r="K28" s="170">
        <f>IF(InpOverride!K28="",F_Inputs!K28,InpOverride!K28)</f>
        <v>124.261</v>
      </c>
      <c r="L28" s="170">
        <f>IF(InpOverride!L28="",F_Inputs!L28,InpOverride!L28)</f>
        <v>131.59800000000001</v>
      </c>
      <c r="M28" s="170">
        <f>IF(InpOverride!M28="",F_Inputs!M28,InpOverride!M28)</f>
        <v>145.27199999999999</v>
      </c>
      <c r="N28" s="170">
        <f>IF(InpOverride!N28="",F_Inputs!N28,InpOverride!N28)</f>
        <v>151.88499999999999</v>
      </c>
      <c r="O28" s="131"/>
    </row>
    <row r="29" spans="1:15">
      <c r="A29" t="str">
        <f>F_Inputs!A29</f>
        <v>YKY</v>
      </c>
      <c r="B29" t="s">
        <v>456</v>
      </c>
      <c r="C29" t="s">
        <v>457</v>
      </c>
      <c r="D29" t="s">
        <v>26</v>
      </c>
      <c r="E29" t="s">
        <v>16</v>
      </c>
      <c r="F29" s="131"/>
      <c r="G29" s="131"/>
      <c r="H29" s="131"/>
      <c r="I29" s="131"/>
      <c r="J29" s="170">
        <f>IF(InpOverride!J29="",F_Inputs!J29,InpOverride!J29)</f>
        <v>99.834500000000006</v>
      </c>
      <c r="K29" s="170">
        <f>IF(InpOverride!K29="",F_Inputs!K29,InpOverride!K29)</f>
        <v>100.613</v>
      </c>
      <c r="L29" s="170">
        <f>IF(InpOverride!L29="",F_Inputs!L29,InpOverride!L29)</f>
        <v>101.85299999999999</v>
      </c>
      <c r="M29" s="170">
        <f>IF(InpOverride!M29="",F_Inputs!M29,InpOverride!M29)</f>
        <v>110.943</v>
      </c>
      <c r="N29" s="170">
        <f>IF(InpOverride!N29="",F_Inputs!N29,InpOverride!N29)</f>
        <v>110.315</v>
      </c>
      <c r="O29" s="131"/>
    </row>
    <row r="30" spans="1:15">
      <c r="A30" t="str">
        <f>F_Inputs!A30</f>
        <v>YKY</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YKY</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YKY</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414.394760410652</v>
      </c>
      <c r="M32" s="170">
        <f>IF(InpOverride!M32="",F_Inputs!M32,InpOverride!M32)</f>
        <v>438.48599999999999</v>
      </c>
      <c r="N32" s="170">
        <f>IF(InpOverride!N32="",F_Inputs!N32,InpOverride!N32)</f>
        <v>0</v>
      </c>
      <c r="O32" s="131"/>
    </row>
    <row r="33" spans="1:15">
      <c r="A33" t="str">
        <f>F_Inputs!A33</f>
        <v>YKY</v>
      </c>
      <c r="B33" t="s">
        <v>464</v>
      </c>
      <c r="C33" t="s">
        <v>465</v>
      </c>
      <c r="D33" t="s">
        <v>26</v>
      </c>
      <c r="E33" t="s">
        <v>16</v>
      </c>
      <c r="F33" s="131"/>
      <c r="G33" s="131"/>
      <c r="H33" s="131"/>
      <c r="I33" s="131"/>
      <c r="J33" s="170">
        <f>IF(InpOverride!J33="",F_Inputs!J33,InpOverride!J33)</f>
        <v>14.342000000000001</v>
      </c>
      <c r="K33" s="170">
        <f>IF(InpOverride!K33="",F_Inputs!K33,InpOverride!K33)</f>
        <v>14.416</v>
      </c>
      <c r="L33" s="170">
        <f>IF(InpOverride!L33="",F_Inputs!L33,InpOverride!L33)</f>
        <v>15.638999999999999</v>
      </c>
      <c r="M33" s="170">
        <f>IF(InpOverride!M33="",F_Inputs!M33,InpOverride!M33)</f>
        <v>14.656000000000001</v>
      </c>
      <c r="N33" s="170">
        <f>IF(InpOverride!N33="",F_Inputs!N33,InpOverride!N33)</f>
        <v>1.1539999999999999</v>
      </c>
      <c r="O33" s="131"/>
    </row>
    <row r="34" spans="1:15">
      <c r="A34" t="str">
        <f>F_Inputs!A34</f>
        <v>YKY</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430.03376041065201</v>
      </c>
      <c r="M34" s="170">
        <f>IF(InpOverride!M34="",F_Inputs!M34,InpOverride!M34)</f>
        <v>453.142</v>
      </c>
      <c r="N34" s="170">
        <f>IF(InpOverride!N34="",F_Inputs!N34,InpOverride!N34)</f>
        <v>0</v>
      </c>
      <c r="O34" s="131"/>
    </row>
    <row r="35" spans="1:15">
      <c r="A35" t="str">
        <f>F_Inputs!A35</f>
        <v>YKY</v>
      </c>
      <c r="B35" t="s">
        <v>468</v>
      </c>
      <c r="C35" t="s">
        <v>469</v>
      </c>
      <c r="D35" t="s">
        <v>26</v>
      </c>
      <c r="E35" t="s">
        <v>16</v>
      </c>
      <c r="F35" s="131"/>
      <c r="G35" s="131"/>
      <c r="H35" s="131"/>
      <c r="I35" s="131"/>
      <c r="J35" s="170">
        <f>IF(InpOverride!J35="",F_Inputs!J35,InpOverride!J35)</f>
        <v>224.55699999999999</v>
      </c>
      <c r="K35" s="170">
        <f>IF(InpOverride!K35="",F_Inputs!K35,InpOverride!K35)</f>
        <v>219.92400000000001</v>
      </c>
      <c r="L35" s="170">
        <f>IF(InpOverride!L35="",F_Inputs!L35,InpOverride!L35)</f>
        <v>219.09899999999999</v>
      </c>
      <c r="M35" s="170">
        <f>IF(InpOverride!M35="",F_Inputs!M35,InpOverride!M35)</f>
        <v>216.48500000000001</v>
      </c>
      <c r="N35" s="170">
        <f>IF(InpOverride!N35="",F_Inputs!N35,InpOverride!N35)</f>
        <v>224.67400000000001</v>
      </c>
      <c r="O35" s="131"/>
    </row>
    <row r="36" spans="1:15">
      <c r="A36" t="str">
        <f>F_Inputs!A36</f>
        <v>YKY</v>
      </c>
      <c r="B36" t="s">
        <v>470</v>
      </c>
      <c r="C36" t="s">
        <v>471</v>
      </c>
      <c r="D36" t="s">
        <v>26</v>
      </c>
      <c r="E36" t="s">
        <v>16</v>
      </c>
      <c r="F36" s="131"/>
      <c r="G36" s="131"/>
      <c r="H36" s="131"/>
      <c r="I36" s="131"/>
      <c r="J36" s="170">
        <f>IF(InpOverride!J36="",F_Inputs!J36,InpOverride!J36)</f>
        <v>2.0950000000000002</v>
      </c>
      <c r="K36" s="170">
        <f>IF(InpOverride!K36="",F_Inputs!K36,InpOverride!K36)</f>
        <v>2.0840000000000001</v>
      </c>
      <c r="L36" s="170">
        <f>IF(InpOverride!L36="",F_Inputs!L36,InpOverride!L36)</f>
        <v>2.39</v>
      </c>
      <c r="M36" s="170">
        <f>IF(InpOverride!M36="",F_Inputs!M36,InpOverride!M36)</f>
        <v>3.7679999999999998</v>
      </c>
      <c r="N36" s="170">
        <f>IF(InpOverride!N36="",F_Inputs!N36,InpOverride!N36)</f>
        <v>2.3220000000000001</v>
      </c>
      <c r="O36" s="131"/>
    </row>
    <row r="37" spans="1:15">
      <c r="A37" t="str">
        <f>F_Inputs!A37</f>
        <v>YKY</v>
      </c>
      <c r="B37" t="s">
        <v>472</v>
      </c>
      <c r="C37" t="s">
        <v>473</v>
      </c>
      <c r="D37" t="s">
        <v>26</v>
      </c>
      <c r="E37" t="s">
        <v>16</v>
      </c>
      <c r="F37" s="131"/>
      <c r="G37" s="131"/>
      <c r="H37" s="131"/>
      <c r="I37" s="131"/>
      <c r="J37" s="170">
        <f>IF(InpOverride!J37="",F_Inputs!J37,InpOverride!J37)</f>
        <v>151.39400000000001</v>
      </c>
      <c r="K37" s="170">
        <f>IF(InpOverride!K37="",F_Inputs!K37,InpOverride!K37)</f>
        <v>163.965</v>
      </c>
      <c r="L37" s="170">
        <f>IF(InpOverride!L37="",F_Inputs!L37,InpOverride!L37)</f>
        <v>174</v>
      </c>
      <c r="M37" s="170">
        <f>IF(InpOverride!M37="",F_Inputs!M37,InpOverride!M37)</f>
        <v>191.845</v>
      </c>
      <c r="N37" s="170">
        <f>IF(InpOverride!N37="",F_Inputs!N37,InpOverride!N37)</f>
        <v>209.571</v>
      </c>
      <c r="O37" s="131"/>
    </row>
    <row r="38" spans="1:15">
      <c r="A38" t="str">
        <f>F_Inputs!A38</f>
        <v>YKY</v>
      </c>
      <c r="B38" t="s">
        <v>474</v>
      </c>
      <c r="C38" t="s">
        <v>475</v>
      </c>
      <c r="D38" t="s">
        <v>26</v>
      </c>
      <c r="E38" t="s">
        <v>16</v>
      </c>
      <c r="F38" s="131"/>
      <c r="G38" s="131"/>
      <c r="H38" s="131"/>
      <c r="I38" s="131"/>
      <c r="J38" s="170">
        <f>IF(InpOverride!J38="",F_Inputs!J38,InpOverride!J38)</f>
        <v>110.517</v>
      </c>
      <c r="K38" s="170">
        <f>IF(InpOverride!K38="",F_Inputs!K38,InpOverride!K38)</f>
        <v>113.40600000000001</v>
      </c>
      <c r="L38" s="170">
        <f>IF(InpOverride!L38="",F_Inputs!L38,InpOverride!L38)</f>
        <v>111.28700000000001</v>
      </c>
      <c r="M38" s="170">
        <f>IF(InpOverride!M38="",F_Inputs!M38,InpOverride!M38)</f>
        <v>118.678</v>
      </c>
      <c r="N38" s="170">
        <f>IF(InpOverride!N38="",F_Inputs!N38,InpOverride!N38)</f>
        <v>128.69</v>
      </c>
      <c r="O38" s="131"/>
    </row>
    <row r="39" spans="1:15">
      <c r="A39" t="str">
        <f>F_Inputs!A39</f>
        <v>YKY</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YKY</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YKY</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508.57462593877898</v>
      </c>
      <c r="M41" s="170">
        <f>IF(InpOverride!M41="",F_Inputs!M41,InpOverride!M41)</f>
        <v>532.995</v>
      </c>
      <c r="N41" s="170">
        <f>IF(InpOverride!N41="",F_Inputs!N41,InpOverride!N41)</f>
        <v>0</v>
      </c>
      <c r="O41" s="131"/>
    </row>
    <row r="42" spans="1:15">
      <c r="A42" t="str">
        <f>F_Inputs!A42</f>
        <v>YKY</v>
      </c>
      <c r="B42" t="s">
        <v>482</v>
      </c>
      <c r="C42" t="s">
        <v>483</v>
      </c>
      <c r="D42" t="s">
        <v>26</v>
      </c>
      <c r="E42" t="s">
        <v>16</v>
      </c>
      <c r="F42" s="131"/>
      <c r="G42" s="131"/>
      <c r="H42" s="131"/>
      <c r="I42" s="131"/>
      <c r="J42" s="170">
        <f>IF(InpOverride!J42="",F_Inputs!J42,InpOverride!J42)</f>
        <v>7.3220000000000001</v>
      </c>
      <c r="K42" s="170">
        <f>IF(InpOverride!K42="",F_Inputs!K42,InpOverride!K42)</f>
        <v>8.2289999999999992</v>
      </c>
      <c r="L42" s="170">
        <f>IF(InpOverride!L42="",F_Inputs!L42,InpOverride!L42)</f>
        <v>6.6349999999999998</v>
      </c>
      <c r="M42" s="170">
        <f>IF(InpOverride!M42="",F_Inputs!M42,InpOverride!M42)</f>
        <v>11.504</v>
      </c>
      <c r="N42" s="170">
        <f>IF(InpOverride!N42="",F_Inputs!N42,InpOverride!N42)</f>
        <v>9.3819999999999997</v>
      </c>
      <c r="O42" s="131"/>
    </row>
    <row r="43" spans="1:15">
      <c r="A43" t="str">
        <f>F_Inputs!A43</f>
        <v>YKY</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516.67862593877896</v>
      </c>
      <c r="M43" s="170">
        <f>IF(InpOverride!M43="",F_Inputs!M43,InpOverride!M43)</f>
        <v>544.49900000000002</v>
      </c>
      <c r="N43" s="170">
        <f>IF(InpOverride!N43="",F_Inputs!N43,InpOverride!N43)</f>
        <v>0</v>
      </c>
      <c r="O43" s="131"/>
    </row>
    <row r="44" spans="1:15">
      <c r="A44" t="str">
        <f>F_Inputs!A44</f>
        <v>YKY</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YKY</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YKY</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YKY</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YKY</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YKY</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YKY</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YKY</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YKY</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YKY</v>
      </c>
      <c r="B53" t="s">
        <v>36</v>
      </c>
      <c r="C53" t="s">
        <v>504</v>
      </c>
      <c r="D53" t="s">
        <v>26</v>
      </c>
      <c r="E53" t="s">
        <v>16</v>
      </c>
      <c r="F53" s="131"/>
      <c r="G53" s="131"/>
      <c r="H53" s="131"/>
      <c r="I53" s="131"/>
      <c r="J53" s="131"/>
      <c r="K53" s="131"/>
      <c r="L53" s="170">
        <f>IF(InpOverride!L53="",F_Inputs!L53,InpOverride!L53)</f>
        <v>-6.8940000000000001</v>
      </c>
      <c r="M53" s="170">
        <f>IF(InpOverride!M53="",F_Inputs!M53,InpOverride!M53)</f>
        <v>-4.79</v>
      </c>
      <c r="N53" s="170">
        <f>IF(InpOverride!N53="",F_Inputs!N53,InpOverride!N53)</f>
        <v>-3.4380000000000002</v>
      </c>
      <c r="O53" s="131"/>
    </row>
    <row r="54" spans="1:15">
      <c r="A54" t="str">
        <f>F_Inputs!A54</f>
        <v>YKY</v>
      </c>
      <c r="B54" t="s">
        <v>505</v>
      </c>
      <c r="C54" t="s">
        <v>506</v>
      </c>
      <c r="D54" t="s">
        <v>26</v>
      </c>
      <c r="E54" t="s">
        <v>16</v>
      </c>
      <c r="F54" s="131"/>
      <c r="G54" s="131"/>
      <c r="H54" s="131"/>
      <c r="I54" s="131"/>
      <c r="J54" s="131"/>
      <c r="K54" s="131"/>
      <c r="L54" s="170">
        <f>IF(InpOverride!L54="",F_Inputs!L54,InpOverride!L54)</f>
        <v>-1.31027877187999</v>
      </c>
      <c r="M54" s="170">
        <f>IF(InpOverride!M54="",F_Inputs!M54,InpOverride!M54)</f>
        <v>-2.2461783040593701</v>
      </c>
      <c r="N54" s="170">
        <f>IF(InpOverride!N54="",F_Inputs!N54,InpOverride!N54)</f>
        <v>5.27445598587187</v>
      </c>
      <c r="O54" s="131"/>
    </row>
    <row r="55" spans="1:15">
      <c r="A55" t="str">
        <f>F_Inputs!A55</f>
        <v>YKY</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YKY</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YKY</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YKY</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YKY</v>
      </c>
      <c r="B59" t="s">
        <v>38</v>
      </c>
      <c r="C59" t="s">
        <v>512</v>
      </c>
      <c r="D59" t="s">
        <v>26</v>
      </c>
      <c r="E59" t="s">
        <v>16</v>
      </c>
      <c r="F59" s="131"/>
      <c r="G59" s="131"/>
      <c r="H59" s="131"/>
      <c r="I59" s="131"/>
      <c r="J59" s="131"/>
      <c r="K59" s="131"/>
      <c r="L59" s="170">
        <f>IF(InpOverride!L59="",F_Inputs!L59,InpOverride!L59)</f>
        <v>-6.8940000000000001</v>
      </c>
      <c r="M59" s="170">
        <f>IF(InpOverride!M59="",F_Inputs!M59,InpOverride!M59)</f>
        <v>-4.79</v>
      </c>
      <c r="N59" s="170">
        <f>IF(InpOverride!N59="",F_Inputs!N59,InpOverride!N59)</f>
        <v>-3.4380000000000002</v>
      </c>
      <c r="O59" s="131"/>
    </row>
    <row r="60" spans="1:15">
      <c r="A60" t="str">
        <f>F_Inputs!A60</f>
        <v>YKY</v>
      </c>
      <c r="B60" t="s">
        <v>39</v>
      </c>
      <c r="C60" t="s">
        <v>513</v>
      </c>
      <c r="D60" t="s">
        <v>26</v>
      </c>
      <c r="E60" t="s">
        <v>16</v>
      </c>
      <c r="F60" s="131"/>
      <c r="G60" s="131"/>
      <c r="H60" s="131"/>
      <c r="I60" s="131"/>
      <c r="J60" s="131"/>
      <c r="K60" s="131"/>
      <c r="L60" s="170">
        <f>IF(InpOverride!L60="",F_Inputs!L60,InpOverride!L60)</f>
        <v>-1.31027877187999</v>
      </c>
      <c r="M60" s="170">
        <f>IF(InpOverride!M60="",F_Inputs!M60,InpOverride!M60)</f>
        <v>-2.2461783040593701</v>
      </c>
      <c r="N60" s="170">
        <f>IF(InpOverride!N60="",F_Inputs!N60,InpOverride!N60)</f>
        <v>5.27445598587187</v>
      </c>
      <c r="O60" s="131"/>
    </row>
    <row r="61" spans="1:15">
      <c r="A61" t="str">
        <f>F_Inputs!A61</f>
        <v>YKY</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YKY</v>
      </c>
      <c r="B62" t="s">
        <v>41</v>
      </c>
      <c r="C62" t="s">
        <v>514</v>
      </c>
      <c r="D62" t="s">
        <v>26</v>
      </c>
      <c r="E62" t="s">
        <v>16</v>
      </c>
      <c r="F62" s="131"/>
      <c r="G62" s="131"/>
      <c r="H62" s="131"/>
      <c r="I62" s="131"/>
      <c r="J62" s="131"/>
      <c r="K62" s="131"/>
      <c r="L62" s="131"/>
      <c r="M62" s="131"/>
      <c r="N62" s="170">
        <f>IF(InpOverride!N62="",F_Inputs!N62,InpOverride!N62)</f>
        <v>-17.53</v>
      </c>
      <c r="O62" s="131"/>
    </row>
    <row r="63" spans="1:15">
      <c r="A63" t="str">
        <f>F_Inputs!A63</f>
        <v>YKY</v>
      </c>
      <c r="B63" t="s">
        <v>42</v>
      </c>
      <c r="C63" t="s">
        <v>515</v>
      </c>
      <c r="D63" t="s">
        <v>26</v>
      </c>
      <c r="E63" t="s">
        <v>16</v>
      </c>
      <c r="F63" s="131"/>
      <c r="G63" s="131"/>
      <c r="H63" s="131"/>
      <c r="I63" s="131"/>
      <c r="J63" s="131"/>
      <c r="K63" s="131"/>
      <c r="L63" s="131"/>
      <c r="M63" s="131"/>
      <c r="N63" s="170">
        <f>IF(InpOverride!N63="",F_Inputs!N63,InpOverride!N63)</f>
        <v>-8.9930000000000003</v>
      </c>
      <c r="O63" s="131"/>
    </row>
    <row r="64" spans="1:15">
      <c r="A64" t="str">
        <f>F_Inputs!A64</f>
        <v>YKY</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YKY</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287.60000000000002</v>
      </c>
      <c r="O65" s="133"/>
    </row>
    <row r="66" spans="1:15">
      <c r="A66" t="str">
        <f>F_Inputs!A66</f>
        <v>YKY</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288.3</v>
      </c>
      <c r="O66" s="133"/>
    </row>
    <row r="67" spans="1:15">
      <c r="A67" t="str">
        <f>F_Inputs!A67</f>
        <v>YKY</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289.10000000000002</v>
      </c>
      <c r="O67" s="133"/>
    </row>
    <row r="68" spans="1:15">
      <c r="A68" t="str">
        <f>F_Inputs!A68</f>
        <v>YKY</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289.2</v>
      </c>
      <c r="O68" s="133"/>
    </row>
    <row r="69" spans="1:15">
      <c r="A69" t="str">
        <f>F_Inputs!A69</f>
        <v>YKY</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291.3</v>
      </c>
      <c r="O69" s="133"/>
    </row>
    <row r="70" spans="1:15">
      <c r="A70" t="str">
        <f>F_Inputs!A70</f>
        <v>YKY</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291.2</v>
      </c>
      <c r="O70" s="133"/>
    </row>
    <row r="71" spans="1:15">
      <c r="A71" t="str">
        <f>F_Inputs!A71</f>
        <v>YKY</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291.10000000000002</v>
      </c>
      <c r="O71" s="133"/>
    </row>
    <row r="72" spans="1:15">
      <c r="A72" t="str">
        <f>F_Inputs!A72</f>
        <v>YKY</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291.2</v>
      </c>
      <c r="O72" s="133"/>
    </row>
    <row r="73" spans="1:15">
      <c r="A73" t="str">
        <f>F_Inputs!A73</f>
        <v>YKY</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292.8</v>
      </c>
      <c r="O73" s="133"/>
    </row>
    <row r="74" spans="1:15">
      <c r="A74" t="str">
        <f>F_Inputs!A74</f>
        <v>YKY</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290.7</v>
      </c>
      <c r="O74" s="133"/>
    </row>
    <row r="75" spans="1:15">
      <c r="A75" t="str">
        <f>F_Inputs!A75</f>
        <v>YKY</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292.8</v>
      </c>
      <c r="O75" s="133"/>
    </row>
    <row r="76" spans="1:15">
      <c r="A76" t="str">
        <f>F_Inputs!A76</f>
        <v>YKY</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293.2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28515625" style="124" bestFit="1" customWidth="1"/>
    <col min="2" max="2" width="26.140625" style="124" bestFit="1" customWidth="1"/>
    <col min="3" max="3" width="29.42578125" style="124" bestFit="1" customWidth="1"/>
    <col min="4" max="4" width="2.85546875" style="124" bestFit="1" customWidth="1"/>
    <col min="5" max="5" width="18.140625" style="124" bestFit="1" customWidth="1"/>
    <col min="6" max="15" width="8.28515625" style="124" bestFit="1" customWidth="1"/>
    <col min="16" max="16" width="16.28515625" style="124" bestFit="1" customWidth="1"/>
    <col min="17" max="16384" width="8.85546875" style="124"/>
  </cols>
  <sheetData>
    <row r="1" spans="1:16">
      <c r="C1" s="124" t="s">
        <v>563</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2.3190442726633842E-2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-14.649426296702238</v>
      </c>
      <c r="M12" s="127">
        <f>'WRFIM - Water'!O$57</f>
        <v>-13.088510847285205</v>
      </c>
      <c r="N12" s="127">
        <f>'WRFIM - Water'!P$57</f>
        <v>-21.552339124448068</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-0.42421118619794124</v>
      </c>
      <c r="M13" s="127">
        <f>'WRFIM - Water'!O$67</f>
        <v>-0.29949104377386304</v>
      </c>
      <c r="N13" s="127">
        <f>'WRFIM - Water'!P$67</f>
        <v>-0.6241024842986892</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-15.07363748290018</v>
      </c>
      <c r="M14" s="127">
        <f>'WRFIM - Water'!O$72</f>
        <v>-13.388001891059067</v>
      </c>
      <c r="N14" s="127">
        <f>'WRFIM - Water'!P$72</f>
        <v>-22.176441608746757</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-21.14360053706368</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-0.6122664248184464</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-21.755866961882127</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-6.8082963711773345</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-6.8082963711773345</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-8.3945556007896407</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-36.958718933849099</v>
      </c>
      <c r="O22" s="127"/>
      <c r="P22" s="127">
        <f>'WRFIM - Water'!$P$95</f>
        <v>-36.958718933849099</v>
      </c>
    </row>
    <row r="23" spans="2:16">
      <c r="B23" s="140" t="s">
        <v>399</v>
      </c>
      <c r="C23" s="124" t="str">
        <f>'WRFIM - Waste'!$E$57</f>
        <v>Main revenue adjustment - as incurred - waste</v>
      </c>
      <c r="D23" s="124" t="s">
        <v>26</v>
      </c>
      <c r="E23" s="124" t="s">
        <v>16</v>
      </c>
      <c r="F23" s="127"/>
      <c r="G23" s="127"/>
      <c r="H23" s="127"/>
      <c r="I23" s="127"/>
      <c r="J23" s="127"/>
      <c r="K23" s="127"/>
      <c r="L23" s="127">
        <f>'WRFIM - Waste'!N$57</f>
        <v>-1.3102787718799942</v>
      </c>
      <c r="M23" s="127">
        <f>'WRFIM - Waste'!O$57</f>
        <v>-2.246178304059367</v>
      </c>
      <c r="N23" s="127">
        <f>'WRFIM - Waste'!P$57</f>
        <v>6.9652733131648787</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-1.3102787718799942</v>
      </c>
      <c r="M25" s="127">
        <f>'WRFIM - Waste'!O$72</f>
        <v>-2.246178304059367</v>
      </c>
      <c r="N25" s="127">
        <f>'WRFIM - Waste'!P$72</f>
        <v>6.9652733131648787</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0.71712324004437578</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0.71712324004437578</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0.20736051584913184</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0.20736051584913184</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-14.281765077564694</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-13.357281321671186</v>
      </c>
      <c r="O33" s="127"/>
      <c r="P33" s="127">
        <f>'WRFIM - Waste'!$P$95</f>
        <v>-13.357281321671186</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[…]10/12/2019 13:15:21</v>
      </c>
      <c r="G45" s="166" t="str">
        <f t="shared" ref="G45:P45" ca="1" si="0">CONCATENATE("[…]", TEXT(NOW(),"dd/mm/yyy hh:mm:ss"))</f>
        <v>[…]10/12/2019 13:15:21</v>
      </c>
      <c r="H45" s="166" t="str">
        <f t="shared" ca="1" si="0"/>
        <v>[…]10/12/2019 13:15:21</v>
      </c>
      <c r="I45" s="166" t="str">
        <f t="shared" ca="1" si="0"/>
        <v>[…]10/12/2019 13:15:21</v>
      </c>
      <c r="J45" s="166" t="str">
        <f t="shared" ca="1" si="0"/>
        <v>[…]10/12/2019 13:15:21</v>
      </c>
      <c r="K45" s="166" t="str">
        <f t="shared" ca="1" si="0"/>
        <v>[…]10/12/2019 13:15:21</v>
      </c>
      <c r="L45" s="166" t="str">
        <f t="shared" ca="1" si="0"/>
        <v>[…]10/12/2019 13:15:21</v>
      </c>
      <c r="M45" s="166" t="str">
        <f t="shared" ca="1" si="0"/>
        <v>[…]10/12/2019 13:15:21</v>
      </c>
      <c r="N45" s="166" t="str">
        <f t="shared" ca="1" si="0"/>
        <v>[…]10/12/2019 13:15:21</v>
      </c>
      <c r="O45" s="166" t="str">
        <f t="shared" ca="1" si="0"/>
        <v>[…]10/12/2019 13:15:21</v>
      </c>
      <c r="P45" s="166" t="str">
        <f t="shared" ca="1" si="0"/>
        <v>[…]10/12/2019 13:15:21</v>
      </c>
    </row>
    <row r="46" spans="2:16">
      <c r="B46" s="143" t="s">
        <v>422</v>
      </c>
      <c r="C46" s="143" t="s">
        <v>424</v>
      </c>
      <c r="D46" s="144" t="s">
        <v>127</v>
      </c>
      <c r="E46" s="142" t="s">
        <v>16</v>
      </c>
      <c r="F46" s="167" t="str">
        <f ca="1">MID(CELL("filename",A1),SEARCH("[",CELL("filename",A1))+1,SEARCH(".",CELL("filename",A1))-1-SEARCH("[",CELL("filename",A1)))</f>
        <v>PR19PD005_YKY_ModelRun08_FD</v>
      </c>
      <c r="G46" s="167" t="str">
        <f t="shared" ref="G46:P46" ca="1" si="1">MID(CELL("filename",B1),SEARCH("[",CELL("filename",B1))+1,SEARCH(".",CELL("filename",B1))-1-SEARCH("[",CELL("filename",B1)))</f>
        <v>PR19PD005_YKY_ModelRun08_FD</v>
      </c>
      <c r="H46" s="167" t="str">
        <f t="shared" ca="1" si="1"/>
        <v>PR19PD005_YKY_ModelRun08_FD</v>
      </c>
      <c r="I46" s="167" t="str">
        <f t="shared" ca="1" si="1"/>
        <v>PR19PD005_YKY_ModelRun08_FD</v>
      </c>
      <c r="J46" s="167" t="str">
        <f t="shared" ca="1" si="1"/>
        <v>PR19PD005_YKY_ModelRun08_FD</v>
      </c>
      <c r="K46" s="167" t="str">
        <f t="shared" ca="1" si="1"/>
        <v>PR19PD005_YKY_ModelRun08_FD</v>
      </c>
      <c r="L46" s="167" t="str">
        <f t="shared" ca="1" si="1"/>
        <v>PR19PD005_YKY_ModelRun08_FD</v>
      </c>
      <c r="M46" s="167" t="str">
        <f t="shared" ca="1" si="1"/>
        <v>PR19PD005_YKY_ModelRun08_FD</v>
      </c>
      <c r="N46" s="167" t="str">
        <f t="shared" ca="1" si="1"/>
        <v>PR19PD005_YKY_ModelRun08_FD</v>
      </c>
      <c r="O46" s="167" t="str">
        <f t="shared" ca="1" si="1"/>
        <v>PR19PD005_YKY_ModelRun08_FD</v>
      </c>
      <c r="P46" s="167" t="str">
        <f t="shared" ca="1" si="1"/>
        <v>PR19PD005_YKY_ModelRun08_FD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tabSelected="1"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7.099999999999994"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11"/>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YKY</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392.88900000000001</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485.08199999999999</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1.7</v>
      </c>
      <c r="N32" s="21">
        <f>InpActive!L$16</f>
        <v>1.37</v>
      </c>
      <c r="O32" s="21">
        <f>InpActive!M$16</f>
        <v>0.9</v>
      </c>
      <c r="P32" s="21">
        <f>InpActive!N$16</f>
        <v>0.82</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1.1599999999999999</v>
      </c>
      <c r="N33" s="21">
        <f>InpActive!L$17</f>
        <v>0.8</v>
      </c>
      <c r="O33" s="21">
        <f>InpActive!M$17</f>
        <v>0.81</v>
      </c>
      <c r="P33" s="21">
        <f>InpActive!N$17</f>
        <v>0.97</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413.89849999999996</v>
      </c>
      <c r="M38" s="84">
        <f>IF(M$6 &lt; $O$6, SUM(InpActive!K$26:K$33) - InpActive!K$32, SUM(InpActive!K$26:K$31) + InpActive!K$33)</f>
        <v>423.18799999999999</v>
      </c>
      <c r="N38" s="84">
        <f>IF(N$6 &lt; $O$6, SUM(InpActive!L$26:L$33) - InpActive!L$32, SUM(InpActive!L$26:L$31) + InpActive!L$33)</f>
        <v>430.03300000000002</v>
      </c>
      <c r="O38" s="84">
        <f>IF(O$6 &lt; $O$6, SUM(InpActive!M$26:M$33) - InpActive!M$32, SUM(InpActive!M$26:M$31) + InpActive!M$33)</f>
        <v>453.142</v>
      </c>
      <c r="P38" s="84">
        <f>IF(P$6 &lt; $O$6, SUM(InpActive!N$26:N$33) - InpActive!N$32, SUM(InpActive!N$26:N$31) + InpActive!N$33)</f>
        <v>449.30199999999996</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495.88499999999999</v>
      </c>
      <c r="M39" s="84">
        <f>IF(M$6 &lt; $O$6, SUM(InpActive!K$35:K$42) - InpActive!K$41, SUM(InpActive!K$35:K$40) + InpActive!K$42)</f>
        <v>507.608</v>
      </c>
      <c r="N39" s="84">
        <f>IF(N$6 &lt; $O$6, SUM(InpActive!L$35:L$42) - InpActive!L$41, SUM(InpActive!L$35:L$40) + InpActive!L$42)</f>
        <v>513.41099999999983</v>
      </c>
      <c r="O39" s="84">
        <f>IF(O$6 &lt; $O$6, SUM(InpActive!M$35:M$42) - InpActive!M$41, SUM(InpActive!M$35:M$40) + InpActive!M$42)</f>
        <v>542.28000000000009</v>
      </c>
      <c r="P39" s="84">
        <f>IF(P$6 &lt; $O$6, SUM(InpActive!N$35:N$42) - InpActive!N$41, SUM(InpActive!N$35:N$40) + InpActive!N$42)</f>
        <v>574.63900000000001</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-5.6897431959610003</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-9.6800330524635996</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287.60000000000002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288.3</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289.10000000000002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289.2</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291.3</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291.2</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291.10000000000002</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291.2</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292.8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290.7</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292.8</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293.2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287.60000000000002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288.3</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289.10000000000002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289.2</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291.3</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291.2</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291.10000000000002</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291.2</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292.8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290.7</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292.8</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293.2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290.70833333333331</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1.220964360587002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1.0231904427266338</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2.3190442726633842E-2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2019-12-10T09:11:15Z</dcterms:created>
  <dcterms:modified xsi:type="dcterms:W3CDTF">2019-12-10T13:15:31Z</dcterms:modified>
  <cp:category/>
  <cp:contentStatus/>
</cp:coreProperties>
</file>