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pcl01\public\OFWSHARE\PR19 Modelling\CMA\Comparison files for day 1 submission\"/>
    </mc:Choice>
  </mc:AlternateContent>
  <bookViews>
    <workbookView xWindow="0" yWindow="0" windowWidth="28800" windowHeight="11631" activeTab="1"/>
  </bookViews>
  <sheets>
    <sheet name="Detailed Tables - FMs" sheetId="4" r:id="rId1"/>
    <sheet name="Summary" sheetId="5" r:id="rId2"/>
  </sheets>
  <externalReferences>
    <externalReference r:id="rId3"/>
    <externalReference r:id="rId4"/>
    <externalReference r:id="rId5"/>
    <externalReference r:id="rId6"/>
  </externalReferenc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8" i="5" l="1"/>
  <c r="L66" i="5"/>
  <c r="L67" i="5" s="1"/>
  <c r="L65" i="5"/>
  <c r="L63" i="5"/>
  <c r="J68" i="5"/>
  <c r="J66" i="5"/>
  <c r="J65" i="5"/>
  <c r="J63" i="5"/>
  <c r="H68" i="5"/>
  <c r="H66" i="5"/>
  <c r="H65" i="5"/>
  <c r="H63" i="5"/>
  <c r="F68" i="5"/>
  <c r="F66" i="5"/>
  <c r="F65" i="5"/>
  <c r="F63" i="5"/>
  <c r="F67" i="5" l="1"/>
  <c r="J67" i="5"/>
  <c r="J64" i="5"/>
  <c r="F64" i="5"/>
  <c r="H67" i="5"/>
  <c r="H64" i="5"/>
  <c r="L64" i="5"/>
  <c r="C77" i="5"/>
  <c r="C76" i="5"/>
  <c r="C75" i="5"/>
  <c r="C74" i="5"/>
  <c r="C73" i="5"/>
  <c r="C72" i="5"/>
  <c r="C71" i="5"/>
  <c r="C70" i="5"/>
  <c r="C69" i="5"/>
  <c r="C62" i="5"/>
  <c r="L9" i="4" l="1"/>
  <c r="N126" i="4"/>
  <c r="M48" i="4"/>
  <c r="K9" i="4"/>
  <c r="L48" i="4"/>
  <c r="M9" i="4" l="1"/>
  <c r="N9" i="4"/>
  <c r="M126" i="4"/>
  <c r="K87" i="4"/>
  <c r="K126" i="4"/>
  <c r="N48" i="4"/>
  <c r="O48" i="4"/>
  <c r="O9" i="4"/>
  <c r="K48" i="4"/>
  <c r="O129" i="4"/>
  <c r="O93" i="4"/>
  <c r="N132" i="4"/>
  <c r="N57" i="4"/>
  <c r="N90" i="4"/>
  <c r="M129" i="4"/>
  <c r="M93" i="4"/>
  <c r="L132" i="4"/>
  <c r="L51" i="4"/>
  <c r="K54" i="4"/>
  <c r="K96" i="4"/>
  <c r="M18" i="4"/>
  <c r="O15" i="4"/>
  <c r="M15" i="4"/>
  <c r="O54" i="4"/>
  <c r="O96" i="4"/>
  <c r="N135" i="4"/>
  <c r="N51" i="4"/>
  <c r="M54" i="4"/>
  <c r="M96" i="4"/>
  <c r="L135" i="4"/>
  <c r="L93" i="4"/>
  <c r="K132" i="4"/>
  <c r="K57" i="4"/>
  <c r="K90" i="4"/>
  <c r="N18" i="4"/>
  <c r="O132" i="4"/>
  <c r="O90" i="4"/>
  <c r="N129" i="4"/>
  <c r="N93" i="4"/>
  <c r="M132" i="4"/>
  <c r="M57" i="4"/>
  <c r="M90" i="4"/>
  <c r="L129" i="4"/>
  <c r="L54" i="4"/>
  <c r="K135" i="4"/>
  <c r="K51" i="4"/>
  <c r="O18" i="4"/>
  <c r="K18" i="4"/>
  <c r="N15" i="4"/>
  <c r="L15" i="4"/>
  <c r="O135" i="4"/>
  <c r="O51" i="4"/>
  <c r="N54" i="4"/>
  <c r="N96" i="4"/>
  <c r="M135" i="4"/>
  <c r="M51" i="4"/>
  <c r="L57" i="4"/>
  <c r="L90" i="4"/>
  <c r="K129" i="4"/>
  <c r="K93" i="4"/>
  <c r="L18" i="4"/>
  <c r="O12" i="4"/>
  <c r="N12" i="4"/>
  <c r="M12" i="4"/>
  <c r="L12" i="4"/>
  <c r="K12" i="4"/>
  <c r="O87" i="4" l="1"/>
  <c r="O126" i="4"/>
  <c r="L87" i="4"/>
  <c r="L96" i="4"/>
  <c r="L126" i="4"/>
  <c r="L167" i="4"/>
  <c r="M87" i="4"/>
  <c r="N87" i="4"/>
  <c r="O57" i="4"/>
  <c r="K15" i="4"/>
  <c r="K46" i="4"/>
  <c r="M85" i="4"/>
  <c r="M7" i="4"/>
  <c r="K85" i="4"/>
  <c r="N46" i="4"/>
  <c r="L7" i="4"/>
  <c r="L46" i="4"/>
  <c r="M124" i="4"/>
  <c r="N85" i="4"/>
  <c r="K7" i="4"/>
  <c r="O7" i="4"/>
  <c r="K124" i="4"/>
  <c r="L85" i="4"/>
  <c r="M46" i="4"/>
  <c r="N7" i="4"/>
  <c r="N124" i="4"/>
  <c r="O85" i="4"/>
  <c r="L124" i="4"/>
  <c r="O124" i="4"/>
  <c r="O46" i="4"/>
  <c r="K167" i="4" l="1"/>
  <c r="N167" i="4"/>
  <c r="O167" i="4"/>
  <c r="M167" i="4"/>
  <c r="N149" i="4"/>
  <c r="O32" i="4"/>
  <c r="M32" i="4"/>
  <c r="O110" i="4"/>
  <c r="N32" i="4"/>
  <c r="M110" i="4"/>
  <c r="M71" i="4" l="1"/>
  <c r="L149" i="4"/>
  <c r="L71" i="4"/>
  <c r="K110" i="4"/>
  <c r="K149" i="4"/>
  <c r="L110" i="4"/>
  <c r="N110" i="4"/>
  <c r="K71" i="4" l="1"/>
  <c r="N71" i="4"/>
  <c r="O71" i="4"/>
  <c r="O149" i="4"/>
  <c r="L32" i="4"/>
  <c r="M149" i="4" l="1"/>
  <c r="K32" i="4" l="1"/>
  <c r="K61" i="4"/>
  <c r="K139" i="4"/>
  <c r="K100" i="4"/>
  <c r="K22" i="4"/>
  <c r="K113" i="4" l="1"/>
  <c r="K74" i="4"/>
  <c r="K152" i="4"/>
  <c r="K35" i="4"/>
  <c r="K106" i="4"/>
  <c r="K103" i="4"/>
  <c r="K169" i="4"/>
  <c r="K64" i="4"/>
  <c r="K67" i="4"/>
  <c r="K142" i="4"/>
  <c r="K145" i="4"/>
  <c r="K25" i="4"/>
  <c r="K28" i="4"/>
  <c r="L61" i="4"/>
  <c r="L139" i="4"/>
  <c r="L100" i="4"/>
  <c r="L22" i="4"/>
  <c r="K153" i="4" l="1"/>
  <c r="K75" i="4"/>
  <c r="M61" i="4"/>
  <c r="M139" i="4"/>
  <c r="M100" i="4"/>
  <c r="M22" i="4"/>
  <c r="L64" i="4"/>
  <c r="L67" i="4"/>
  <c r="L145" i="4"/>
  <c r="L142" i="4"/>
  <c r="L103" i="4"/>
  <c r="L106" i="4"/>
  <c r="L169" i="4"/>
  <c r="L25" i="4"/>
  <c r="L28" i="4"/>
  <c r="M74" i="4" l="1"/>
  <c r="K114" i="4"/>
  <c r="M113" i="4"/>
  <c r="L74" i="4"/>
  <c r="L113" i="4"/>
  <c r="L35" i="4"/>
  <c r="L114" i="4"/>
  <c r="L152" i="4"/>
  <c r="L153" i="4"/>
  <c r="M35" i="4"/>
  <c r="M152" i="4"/>
  <c r="K36" i="4"/>
  <c r="K16" i="4"/>
  <c r="L36" i="4"/>
  <c r="M103" i="4"/>
  <c r="M106" i="4"/>
  <c r="M169" i="4"/>
  <c r="M25" i="4"/>
  <c r="M28" i="4"/>
  <c r="N22" i="4"/>
  <c r="N100" i="4"/>
  <c r="N139" i="4"/>
  <c r="N61" i="4"/>
  <c r="M64" i="4"/>
  <c r="M67" i="4"/>
  <c r="M145" i="4"/>
  <c r="M142" i="4"/>
  <c r="N35" i="4" l="1"/>
  <c r="N152" i="4"/>
  <c r="L75" i="4"/>
  <c r="M75" i="4"/>
  <c r="K165" i="4"/>
  <c r="M153" i="4"/>
  <c r="N74" i="4"/>
  <c r="N67" i="4"/>
  <c r="N64" i="4"/>
  <c r="N145" i="4"/>
  <c r="N142" i="4"/>
  <c r="O100" i="4"/>
  <c r="O61" i="4"/>
  <c r="O22" i="4"/>
  <c r="O139" i="4"/>
  <c r="N103" i="4"/>
  <c r="N106" i="4"/>
  <c r="N169" i="4"/>
  <c r="O35" i="4"/>
  <c r="O152" i="4"/>
  <c r="N25" i="4"/>
  <c r="N28" i="4"/>
  <c r="N114" i="4" l="1"/>
  <c r="M114" i="4"/>
  <c r="M36" i="4"/>
  <c r="K133" i="4"/>
  <c r="L165" i="4"/>
  <c r="K55" i="4"/>
  <c r="K94" i="4"/>
  <c r="O113" i="4"/>
  <c r="N113" i="4"/>
  <c r="K69" i="4"/>
  <c r="K147" i="4"/>
  <c r="O64" i="4"/>
  <c r="O67" i="4"/>
  <c r="O169" i="4"/>
  <c r="O103" i="4"/>
  <c r="O106" i="4"/>
  <c r="O142" i="4"/>
  <c r="O145" i="4"/>
  <c r="O25" i="4"/>
  <c r="O28" i="4"/>
  <c r="K108" i="4"/>
  <c r="K30" i="4"/>
  <c r="O74" i="4" l="1"/>
  <c r="O75" i="4"/>
  <c r="O36" i="4"/>
  <c r="K6" i="4"/>
  <c r="K84" i="4"/>
  <c r="K123" i="4"/>
  <c r="K45" i="4"/>
  <c r="N36" i="4"/>
  <c r="N153" i="4"/>
  <c r="M165" i="4"/>
  <c r="N75" i="4"/>
  <c r="K91" i="4"/>
  <c r="K52" i="4"/>
  <c r="K130" i="4"/>
  <c r="K26" i="4"/>
  <c r="N165" i="4" l="1"/>
  <c r="L6" i="4"/>
  <c r="K13" i="4"/>
  <c r="O114" i="4"/>
  <c r="L45" i="4"/>
  <c r="L84" i="4"/>
  <c r="O153" i="4"/>
  <c r="K143" i="4"/>
  <c r="L94" i="4"/>
  <c r="L16" i="4"/>
  <c r="N123" i="4" l="1"/>
  <c r="M6" i="4"/>
  <c r="M123" i="4"/>
  <c r="O165" i="4"/>
  <c r="M84" i="4"/>
  <c r="M45" i="4"/>
  <c r="L123" i="4"/>
  <c r="K104" i="4"/>
  <c r="K65" i="4"/>
  <c r="K140" i="4"/>
  <c r="L30" i="4"/>
  <c r="K62" i="4"/>
  <c r="K23" i="4"/>
  <c r="K101" i="4"/>
  <c r="L108" i="4"/>
  <c r="L69" i="4"/>
  <c r="N6" i="4" l="1"/>
  <c r="N84" i="4"/>
  <c r="N45" i="4"/>
  <c r="L147" i="4"/>
  <c r="L55" i="4"/>
  <c r="L91" i="4"/>
  <c r="L130" i="4"/>
  <c r="L13" i="4"/>
  <c r="L26" i="4"/>
  <c r="L133" i="4" l="1"/>
  <c r="O45" i="4"/>
  <c r="O84" i="4"/>
  <c r="O6" i="4"/>
  <c r="O123" i="4" l="1"/>
  <c r="L52" i="4"/>
  <c r="L104" i="4"/>
  <c r="M30" i="4"/>
  <c r="M69" i="4"/>
  <c r="M108" i="4"/>
  <c r="M147" i="4" l="1"/>
  <c r="L65" i="4"/>
  <c r="M94" i="4"/>
  <c r="L140" i="4"/>
  <c r="L101" i="4"/>
  <c r="L62" i="4"/>
  <c r="L23" i="4"/>
  <c r="M16" i="4"/>
  <c r="M55" i="4" l="1"/>
  <c r="M130" i="4"/>
  <c r="M52" i="4"/>
  <c r="M91" i="4"/>
  <c r="L143" i="4" l="1"/>
  <c r="M13" i="4"/>
  <c r="N69" i="4"/>
  <c r="N30" i="4"/>
  <c r="N147" i="4"/>
  <c r="M133" i="4" l="1"/>
  <c r="N108" i="4"/>
  <c r="M26" i="4"/>
  <c r="M62" i="4"/>
  <c r="M23" i="4" l="1"/>
  <c r="M101" i="4"/>
  <c r="M104" i="4"/>
  <c r="M140" i="4" l="1"/>
  <c r="N94" i="4"/>
  <c r="O147" i="4"/>
  <c r="O69" i="4"/>
  <c r="O108" i="4"/>
  <c r="O30" i="4"/>
  <c r="M65" i="4" l="1"/>
  <c r="N52" i="4"/>
  <c r="N16" i="4"/>
  <c r="N130" i="4"/>
  <c r="N91" i="4" l="1"/>
  <c r="N55" i="4"/>
  <c r="N13" i="4"/>
  <c r="M143" i="4"/>
  <c r="K19" i="4"/>
  <c r="K97" i="4"/>
  <c r="K58" i="4"/>
  <c r="N133" i="4" l="1"/>
  <c r="K59" i="4"/>
  <c r="K98" i="4"/>
  <c r="K20" i="4"/>
  <c r="K136" i="4"/>
  <c r="N65" i="4" l="1"/>
  <c r="K137" i="4"/>
  <c r="N104" i="4"/>
  <c r="N140" i="4"/>
  <c r="N26" i="4"/>
  <c r="N62" i="4"/>
  <c r="N101" i="4" l="1"/>
  <c r="N23" i="4"/>
  <c r="K29" i="4"/>
  <c r="O94" i="4"/>
  <c r="K107" i="4"/>
  <c r="N143" i="4" l="1"/>
  <c r="O55" i="4"/>
  <c r="K31" i="4"/>
  <c r="K109" i="4"/>
  <c r="K146" i="4"/>
  <c r="O16" i="4"/>
  <c r="O130" i="4"/>
  <c r="O52" i="4"/>
  <c r="O13" i="4" l="1"/>
  <c r="K68" i="4"/>
  <c r="O133" i="4"/>
  <c r="K148" i="4"/>
  <c r="O91" i="4"/>
  <c r="K70" i="4" l="1"/>
  <c r="O65" i="4" l="1"/>
  <c r="O104" i="4"/>
  <c r="L97" i="4"/>
  <c r="L58" i="4"/>
  <c r="O62" i="4"/>
  <c r="O140" i="4"/>
  <c r="L19" i="4"/>
  <c r="O23" i="4" l="1"/>
  <c r="L98" i="4"/>
  <c r="L20" i="4"/>
  <c r="O26" i="4"/>
  <c r="L59" i="4"/>
  <c r="L136" i="4"/>
  <c r="O143" i="4" l="1"/>
  <c r="O101" i="4"/>
  <c r="L137" i="4"/>
  <c r="L107" i="4" l="1"/>
  <c r="L29" i="4"/>
  <c r="L68" i="4"/>
  <c r="L109" i="4" l="1"/>
  <c r="L31" i="4"/>
  <c r="L146" i="4"/>
  <c r="K163" i="4" l="1"/>
  <c r="L148" i="4"/>
  <c r="L70" i="4" l="1"/>
  <c r="M97" i="4" l="1"/>
  <c r="M58" i="4"/>
  <c r="M19" i="4"/>
  <c r="M20" i="4" l="1"/>
  <c r="M98" i="4"/>
  <c r="M59" i="4"/>
  <c r="M136" i="4"/>
  <c r="M137" i="4" l="1"/>
  <c r="M29" i="4" l="1"/>
  <c r="M68" i="4"/>
  <c r="M107" i="4"/>
  <c r="M31" i="4" l="1"/>
  <c r="M109" i="4"/>
  <c r="M146" i="4"/>
  <c r="L163" i="4" l="1"/>
  <c r="M148" i="4"/>
  <c r="N97" i="4"/>
  <c r="N19" i="4"/>
  <c r="N58" i="4"/>
  <c r="M70" i="4" l="1"/>
  <c r="N136" i="4"/>
  <c r="N98" i="4" l="1"/>
  <c r="N20" i="4"/>
  <c r="N59" i="4"/>
  <c r="N137" i="4" l="1"/>
  <c r="N68" i="4"/>
  <c r="N107" i="4"/>
  <c r="N29" i="4"/>
  <c r="N70" i="4" l="1"/>
  <c r="O97" i="4"/>
  <c r="O19" i="4"/>
  <c r="O58" i="4"/>
  <c r="N146" i="4"/>
  <c r="N109" i="4" l="1"/>
  <c r="N31" i="4"/>
  <c r="O136" i="4"/>
  <c r="O59" i="4" l="1"/>
  <c r="O20" i="4"/>
  <c r="N148" i="4"/>
  <c r="O98" i="4"/>
  <c r="O137" i="4" l="1"/>
  <c r="M163" i="4"/>
  <c r="O68" i="4"/>
  <c r="O107" i="4"/>
  <c r="O29" i="4"/>
  <c r="O146" i="4" l="1"/>
  <c r="O70" i="4" l="1"/>
  <c r="O31" i="4"/>
  <c r="O109" i="4"/>
  <c r="O148" i="4" l="1"/>
  <c r="N163" i="4" l="1"/>
  <c r="O163" i="4" l="1"/>
  <c r="K112" i="4" l="1"/>
  <c r="K151" i="4"/>
  <c r="K34" i="4"/>
  <c r="K73" i="4"/>
  <c r="K39" i="4" l="1"/>
  <c r="K156" i="4"/>
  <c r="K117" i="4"/>
  <c r="K78" i="4"/>
  <c r="K116" i="4" l="1"/>
  <c r="K77" i="4"/>
  <c r="K38" i="4"/>
  <c r="K162" i="4"/>
  <c r="K155" i="4"/>
  <c r="K166" i="4" l="1"/>
  <c r="K168" i="4" l="1"/>
  <c r="K170" i="4" l="1"/>
  <c r="L112" i="4" l="1"/>
  <c r="L117" i="4" l="1"/>
  <c r="L78" i="4"/>
  <c r="L34" i="4" l="1"/>
  <c r="L73" i="4"/>
  <c r="L151" i="4"/>
  <c r="L156" i="4"/>
  <c r="L39" i="4"/>
  <c r="L38" i="4"/>
  <c r="L77" i="4"/>
  <c r="L155" i="4"/>
  <c r="L162" i="4"/>
  <c r="L116" i="4"/>
  <c r="L166" i="4" l="1"/>
  <c r="L168" i="4" l="1"/>
  <c r="L170" i="4" l="1"/>
  <c r="M112" i="4" l="1"/>
  <c r="M34" i="4"/>
  <c r="M151" i="4"/>
  <c r="M73" i="4" l="1"/>
  <c r="M117" i="4"/>
  <c r="M78" i="4"/>
  <c r="M156" i="4"/>
  <c r="M38" i="4" l="1"/>
  <c r="M162" i="4"/>
  <c r="M116" i="4"/>
  <c r="M155" i="4"/>
  <c r="M77" i="4"/>
  <c r="M39" i="4" l="1"/>
  <c r="M166" i="4" l="1"/>
  <c r="M168" i="4" l="1"/>
  <c r="M170" i="4" l="1"/>
  <c r="N73" i="4" l="1"/>
  <c r="N34" i="4"/>
  <c r="N112" i="4"/>
  <c r="N151" i="4"/>
  <c r="N156" i="4" l="1"/>
  <c r="N78" i="4"/>
  <c r="N39" i="4"/>
  <c r="N117" i="4"/>
  <c r="N155" i="4" l="1"/>
  <c r="N116" i="4"/>
  <c r="N162" i="4"/>
  <c r="N38" i="4"/>
  <c r="N77" i="4"/>
  <c r="N166" i="4" l="1"/>
  <c r="N168" i="4" l="1"/>
  <c r="N170" i="4" l="1"/>
  <c r="O34" i="4" l="1"/>
  <c r="O151" i="4"/>
  <c r="O112" i="4"/>
  <c r="O73" i="4" l="1"/>
  <c r="O39" i="4"/>
  <c r="O78" i="4"/>
  <c r="O117" i="4"/>
  <c r="O156" i="4" l="1"/>
  <c r="O155" i="4"/>
  <c r="O38" i="4"/>
  <c r="O162" i="4"/>
  <c r="O116" i="4"/>
  <c r="O77" i="4"/>
  <c r="O166" i="4" l="1"/>
  <c r="O168" i="4" l="1"/>
  <c r="O170" i="4" l="1"/>
  <c r="Y115" i="4" l="1"/>
  <c r="X154" i="4"/>
  <c r="AA76" i="4"/>
  <c r="Z115" i="4"/>
  <c r="Y154" i="4"/>
  <c r="X76" i="4"/>
  <c r="W115" i="4"/>
  <c r="AA115" i="4"/>
  <c r="Z154" i="4"/>
  <c r="Z76" i="4"/>
  <c r="W76" i="4"/>
  <c r="Y76" i="4"/>
  <c r="X115" i="4"/>
  <c r="W154" i="4"/>
  <c r="AA154" i="4"/>
  <c r="Y37" i="4"/>
  <c r="Z37" i="4"/>
  <c r="W37" i="4"/>
  <c r="AA37" i="4"/>
  <c r="X37" i="4"/>
  <c r="X9" i="4" l="1"/>
  <c r="Z48" i="4"/>
  <c r="W9" i="4"/>
  <c r="Y48" i="4" l="1"/>
  <c r="Z126" i="4"/>
  <c r="Y9" i="4"/>
  <c r="Z9" i="4"/>
  <c r="AA9" i="4"/>
  <c r="W48" i="4"/>
  <c r="W87" i="4"/>
  <c r="W126" i="4"/>
  <c r="X126" i="4"/>
  <c r="AA48" i="4"/>
  <c r="Y126" i="4"/>
  <c r="X48" i="4"/>
  <c r="Z57" i="4"/>
  <c r="X51" i="4"/>
  <c r="W54" i="4"/>
  <c r="W12" i="4"/>
  <c r="AA54" i="4"/>
  <c r="Z51" i="4"/>
  <c r="Y54" i="4"/>
  <c r="W57" i="4"/>
  <c r="Y132" i="4"/>
  <c r="Y57" i="4"/>
  <c r="X54" i="4"/>
  <c r="W51" i="4"/>
  <c r="AA51" i="4"/>
  <c r="Z54" i="4"/>
  <c r="Y51" i="4"/>
  <c r="X57" i="4"/>
  <c r="AA126" i="4"/>
  <c r="X87" i="4"/>
  <c r="Z87" i="4"/>
  <c r="Y87" i="4"/>
  <c r="AA87" i="4"/>
  <c r="X167" i="4" l="1"/>
  <c r="AA57" i="4"/>
  <c r="W15" i="4"/>
  <c r="Y129" i="4"/>
  <c r="X96" i="4"/>
  <c r="X15" i="4"/>
  <c r="X12" i="4"/>
  <c r="W18" i="4"/>
  <c r="AA18" i="4"/>
  <c r="W46" i="4"/>
  <c r="Y85" i="4"/>
  <c r="Y7" i="4"/>
  <c r="W85" i="4"/>
  <c r="W129" i="4"/>
  <c r="W132" i="4"/>
  <c r="X135" i="4"/>
  <c r="Z46" i="4"/>
  <c r="AA96" i="4"/>
  <c r="Y15" i="4"/>
  <c r="Y12" i="4"/>
  <c r="X7" i="4"/>
  <c r="X46" i="4"/>
  <c r="Y93" i="4"/>
  <c r="Y90" i="4"/>
  <c r="Y124" i="4"/>
  <c r="Z85" i="4"/>
  <c r="Z132" i="4"/>
  <c r="Z129" i="4"/>
  <c r="W7" i="4"/>
  <c r="AA7" i="4"/>
  <c r="W93" i="4"/>
  <c r="W90" i="4"/>
  <c r="W124" i="4"/>
  <c r="X85" i="4"/>
  <c r="Y46" i="4"/>
  <c r="Z96" i="4"/>
  <c r="AA135" i="4"/>
  <c r="Z15" i="4"/>
  <c r="Z12" i="4"/>
  <c r="Z7" i="4"/>
  <c r="W135" i="4"/>
  <c r="Z93" i="4"/>
  <c r="Z90" i="4"/>
  <c r="Z124" i="4"/>
  <c r="AA85" i="4"/>
  <c r="AA129" i="4"/>
  <c r="AA132" i="4"/>
  <c r="Z18" i="4"/>
  <c r="X93" i="4"/>
  <c r="X90" i="4"/>
  <c r="X124" i="4"/>
  <c r="Y96" i="4"/>
  <c r="Z135" i="4"/>
  <c r="AA15" i="4"/>
  <c r="AA12" i="4"/>
  <c r="Y18" i="4"/>
  <c r="W96" i="4"/>
  <c r="X129" i="4"/>
  <c r="X132" i="4"/>
  <c r="AA93" i="4"/>
  <c r="AA90" i="4"/>
  <c r="AA124" i="4"/>
  <c r="X18" i="4"/>
  <c r="Y135" i="4"/>
  <c r="AA46" i="4"/>
  <c r="W167" i="4" l="1"/>
  <c r="AA167" i="4"/>
  <c r="Y167" i="4"/>
  <c r="Z167" i="4"/>
  <c r="W32" i="4"/>
  <c r="W71" i="4"/>
  <c r="W149" i="4"/>
  <c r="W110" i="4"/>
  <c r="Z71" i="4"/>
  <c r="AA32" i="4" l="1"/>
  <c r="Y32" i="4"/>
  <c r="Y71" i="4"/>
  <c r="X149" i="4"/>
  <c r="AA110" i="4"/>
  <c r="Z149" i="4"/>
  <c r="X71" i="4"/>
  <c r="Z32" i="4"/>
  <c r="Y110" i="4"/>
  <c r="AA71" i="4"/>
  <c r="AA149" i="4"/>
  <c r="X32" i="4"/>
  <c r="X110" i="4" l="1"/>
  <c r="Z110" i="4"/>
  <c r="Y149" i="4"/>
  <c r="W35" i="4" l="1"/>
  <c r="W152" i="4"/>
  <c r="W74" i="4"/>
  <c r="W113" i="4"/>
  <c r="W61" i="4"/>
  <c r="W139" i="4"/>
  <c r="W100" i="4"/>
  <c r="W22" i="4"/>
  <c r="W106" i="4" l="1"/>
  <c r="W103" i="4"/>
  <c r="W64" i="4"/>
  <c r="W67" i="4"/>
  <c r="W75" i="4"/>
  <c r="W142" i="4"/>
  <c r="W145" i="4"/>
  <c r="W25" i="4"/>
  <c r="W28" i="4"/>
  <c r="X61" i="4"/>
  <c r="X139" i="4"/>
  <c r="X169" i="4"/>
  <c r="X100" i="4"/>
  <c r="X22" i="4"/>
  <c r="W169" i="4" l="1"/>
  <c r="W153" i="4"/>
  <c r="X113" i="4"/>
  <c r="X35" i="4"/>
  <c r="X152" i="4"/>
  <c r="X74" i="4"/>
  <c r="X153" i="4"/>
  <c r="Y61" i="4"/>
  <c r="Y139" i="4"/>
  <c r="Y100" i="4"/>
  <c r="Y22" i="4"/>
  <c r="X64" i="4"/>
  <c r="X67" i="4"/>
  <c r="X145" i="4"/>
  <c r="X142" i="4"/>
  <c r="X103" i="4"/>
  <c r="X106" i="4"/>
  <c r="W36" i="4"/>
  <c r="X25" i="4"/>
  <c r="X28" i="4"/>
  <c r="X114" i="4"/>
  <c r="W114" i="4"/>
  <c r="Y74" i="4" l="1"/>
  <c r="Y35" i="4"/>
  <c r="Y152" i="4"/>
  <c r="X36" i="4"/>
  <c r="Y153" i="4"/>
  <c r="Y103" i="4"/>
  <c r="Y106" i="4"/>
  <c r="Y25" i="4"/>
  <c r="Y28" i="4"/>
  <c r="Z22" i="4"/>
  <c r="Z100" i="4"/>
  <c r="Z139" i="4"/>
  <c r="Z61" i="4"/>
  <c r="Z35" i="4"/>
  <c r="Y64" i="4"/>
  <c r="Y67" i="4"/>
  <c r="Y75" i="4"/>
  <c r="X75" i="4"/>
  <c r="Y145" i="4"/>
  <c r="Y142" i="4"/>
  <c r="W165" i="4" l="1"/>
  <c r="Y113" i="4"/>
  <c r="Y169" i="4"/>
  <c r="Z113" i="4"/>
  <c r="Z152" i="4"/>
  <c r="Y36" i="4"/>
  <c r="Z67" i="4"/>
  <c r="Z64" i="4"/>
  <c r="Z145" i="4"/>
  <c r="Z142" i="4"/>
  <c r="Y114" i="4"/>
  <c r="AA100" i="4"/>
  <c r="AA169" i="4"/>
  <c r="AA61" i="4"/>
  <c r="AA22" i="4"/>
  <c r="AA139" i="4"/>
  <c r="Z114" i="4"/>
  <c r="Z103" i="4"/>
  <c r="Z106" i="4"/>
  <c r="AA35" i="4"/>
  <c r="AA113" i="4"/>
  <c r="AA152" i="4"/>
  <c r="Z25" i="4"/>
  <c r="Z28" i="4"/>
  <c r="Z74" i="4" l="1"/>
  <c r="Z169" i="4"/>
  <c r="W133" i="4"/>
  <c r="X165" i="4"/>
  <c r="W94" i="4"/>
  <c r="W147" i="4"/>
  <c r="W91" i="4"/>
  <c r="W130" i="4"/>
  <c r="Z36" i="4"/>
  <c r="Z75" i="4"/>
  <c r="AA36" i="4"/>
  <c r="AA64" i="4"/>
  <c r="AA67" i="4"/>
  <c r="AA75" i="4"/>
  <c r="W69" i="4"/>
  <c r="AA103" i="4"/>
  <c r="AA106" i="4"/>
  <c r="AA142" i="4"/>
  <c r="AA145" i="4"/>
  <c r="AA25" i="4"/>
  <c r="AA28" i="4"/>
  <c r="Z153" i="4"/>
  <c r="AA74" i="4"/>
  <c r="W45" i="4" l="1"/>
  <c r="W6" i="4"/>
  <c r="Y165" i="4"/>
  <c r="W84" i="4"/>
  <c r="W123" i="4"/>
  <c r="W30" i="4"/>
  <c r="AA114" i="4"/>
  <c r="AA153" i="4"/>
  <c r="X6" i="4" l="1"/>
  <c r="X84" i="4"/>
  <c r="X45" i="4"/>
  <c r="Z165" i="4"/>
  <c r="X123" i="4"/>
  <c r="W143" i="4"/>
  <c r="W108" i="4"/>
  <c r="W104" i="4"/>
  <c r="Y123" i="4" l="1"/>
  <c r="Y45" i="4"/>
  <c r="AA165" i="4"/>
  <c r="Z123" i="4"/>
  <c r="Y84" i="4"/>
  <c r="X94" i="4"/>
  <c r="W140" i="4"/>
  <c r="W101" i="4"/>
  <c r="X69" i="4"/>
  <c r="Z84" i="4" l="1"/>
  <c r="Y6" i="4"/>
  <c r="Z6" i="4"/>
  <c r="X133" i="4"/>
  <c r="X147" i="4"/>
  <c r="AA84" i="4" l="1"/>
  <c r="AA45" i="4"/>
  <c r="Z45" i="4"/>
  <c r="AA123" i="4"/>
  <c r="AA6" i="4"/>
  <c r="X143" i="4"/>
  <c r="X91" i="4" l="1"/>
  <c r="X130" i="4"/>
  <c r="X108" i="4"/>
  <c r="X30" i="4"/>
  <c r="X104" i="4"/>
  <c r="Y147" i="4"/>
  <c r="W16" i="4" l="1"/>
  <c r="W55" i="4"/>
  <c r="X101" i="4"/>
  <c r="Y94" i="4"/>
  <c r="Y133" i="4" l="1"/>
  <c r="Y69" i="4"/>
  <c r="X140" i="4" l="1"/>
  <c r="Z147" i="4"/>
  <c r="Z69" i="4"/>
  <c r="Y91" i="4" l="1"/>
  <c r="Y130" i="4"/>
  <c r="Y108" i="4"/>
  <c r="Y30" i="4"/>
  <c r="W65" i="4" l="1"/>
  <c r="W52" i="4"/>
  <c r="Y143" i="4"/>
  <c r="W26" i="4"/>
  <c r="Y104" i="4"/>
  <c r="Y101" i="4" l="1"/>
  <c r="X55" i="4"/>
  <c r="Z133" i="4"/>
  <c r="W13" i="4"/>
  <c r="X16" i="4"/>
  <c r="Z94" i="4"/>
  <c r="Y140" i="4" l="1"/>
  <c r="AA69" i="4"/>
  <c r="Z130" i="4"/>
  <c r="Z91" i="4" l="1"/>
  <c r="W62" i="4"/>
  <c r="AA147" i="4"/>
  <c r="Z108" i="4"/>
  <c r="Z30" i="4"/>
  <c r="W97" i="4"/>
  <c r="W23" i="4" l="1"/>
  <c r="X52" i="4"/>
  <c r="X26" i="4"/>
  <c r="W98" i="4"/>
  <c r="W136" i="4"/>
  <c r="X13" i="4" l="1"/>
  <c r="X65" i="4"/>
  <c r="Y16" i="4"/>
  <c r="W137" i="4"/>
  <c r="Z104" i="4"/>
  <c r="Z140" i="4"/>
  <c r="Z101" i="4" l="1"/>
  <c r="Z143" i="4"/>
  <c r="Y55" i="4"/>
  <c r="AA94" i="4"/>
  <c r="X62" i="4" l="1"/>
  <c r="AA133" i="4"/>
  <c r="AA108" i="4"/>
  <c r="AA30" i="4"/>
  <c r="W146" i="4"/>
  <c r="AA130" i="4"/>
  <c r="X23" i="4" l="1"/>
  <c r="Y52" i="4"/>
  <c r="W109" i="4"/>
  <c r="W107" i="4"/>
  <c r="W148" i="4"/>
  <c r="AA91" i="4"/>
  <c r="Y26" i="4" l="1"/>
  <c r="Y13" i="4"/>
  <c r="Y65" i="4" l="1"/>
  <c r="Z16" i="4"/>
  <c r="W58" i="4"/>
  <c r="W19" i="4"/>
  <c r="AA104" i="4"/>
  <c r="X97" i="4"/>
  <c r="AA140" i="4"/>
  <c r="Y62" i="4" l="1"/>
  <c r="AA143" i="4"/>
  <c r="Z55" i="4"/>
  <c r="X98" i="4"/>
  <c r="X136" i="4"/>
  <c r="W20" i="4" l="1"/>
  <c r="AA101" i="4"/>
  <c r="W59" i="4"/>
  <c r="Z52" i="4"/>
  <c r="Y23" i="4"/>
  <c r="X137" i="4"/>
  <c r="Z13" i="4" l="1"/>
  <c r="X107" i="4"/>
  <c r="Z26" i="4" l="1"/>
  <c r="AA16" i="4"/>
  <c r="W68" i="4"/>
  <c r="W29" i="4"/>
  <c r="X109" i="4"/>
  <c r="X146" i="4"/>
  <c r="Z65" i="4" l="1"/>
  <c r="Z62" i="4"/>
  <c r="X58" i="4"/>
  <c r="X19" i="4"/>
  <c r="X148" i="4"/>
  <c r="W31" i="4" l="1"/>
  <c r="AA52" i="4"/>
  <c r="Z23" i="4"/>
  <c r="AA55" i="4"/>
  <c r="W70" i="4"/>
  <c r="AA13" i="4" l="1"/>
  <c r="X59" i="4"/>
  <c r="AA26" i="4"/>
  <c r="X20" i="4"/>
  <c r="Y97" i="4"/>
  <c r="Y98" i="4" l="1"/>
  <c r="Y136" i="4"/>
  <c r="AA62" i="4" l="1"/>
  <c r="X29" i="4"/>
  <c r="X68" i="4"/>
  <c r="Y137" i="4"/>
  <c r="AA65" i="4" l="1"/>
  <c r="AA23" i="4"/>
  <c r="Y19" i="4"/>
  <c r="Y58" i="4"/>
  <c r="Y107" i="4"/>
  <c r="X70" i="4" l="1"/>
  <c r="X31" i="4"/>
  <c r="Y146" i="4"/>
  <c r="Y109" i="4"/>
  <c r="Y59" i="4" l="1"/>
  <c r="Y20" i="4"/>
  <c r="W163" i="4"/>
  <c r="Y148" i="4"/>
  <c r="Z97" i="4"/>
  <c r="Z136" i="4" l="1"/>
  <c r="Z98" i="4" l="1"/>
  <c r="Y68" i="4"/>
  <c r="Y29" i="4"/>
  <c r="Z137" i="4" l="1"/>
  <c r="Z58" i="4"/>
  <c r="Z19" i="4"/>
  <c r="Z107" i="4"/>
  <c r="Y70" i="4" l="1"/>
  <c r="Y31" i="4"/>
  <c r="Z20" i="4" l="1"/>
  <c r="Z109" i="4"/>
  <c r="Z59" i="4"/>
  <c r="X163" i="4"/>
  <c r="AA97" i="4" l="1"/>
  <c r="Z146" i="4"/>
  <c r="AA136" i="4" l="1"/>
  <c r="Z148" i="4"/>
  <c r="AA98" i="4"/>
  <c r="Z68" i="4"/>
  <c r="Z29" i="4"/>
  <c r="AA107" i="4"/>
  <c r="AA137" i="4" l="1"/>
  <c r="AA19" i="4"/>
  <c r="AA58" i="4"/>
  <c r="AA146" i="4"/>
  <c r="AA109" i="4" l="1"/>
  <c r="Z70" i="4"/>
  <c r="Z31" i="4"/>
  <c r="AA148" i="4" l="1"/>
  <c r="Y163" i="4"/>
  <c r="AA20" i="4"/>
  <c r="AA59" i="4"/>
  <c r="AA68" i="4" l="1"/>
  <c r="AA29" i="4"/>
  <c r="AA31" i="4" l="1"/>
  <c r="AA70" i="4"/>
  <c r="Z163" i="4" l="1"/>
  <c r="AA163" i="4" l="1"/>
  <c r="W151" i="4" l="1"/>
  <c r="W34" i="4"/>
  <c r="W73" i="4"/>
  <c r="W112" i="4"/>
  <c r="W117" i="4" l="1"/>
  <c r="W78" i="4"/>
  <c r="W156" i="4"/>
  <c r="W39" i="4"/>
  <c r="W77" i="4" l="1"/>
  <c r="W162" i="4"/>
  <c r="W38" i="4"/>
  <c r="W116" i="4"/>
  <c r="W155" i="4"/>
  <c r="W166" i="4" l="1"/>
  <c r="W170" i="4" l="1"/>
  <c r="W168" i="4"/>
  <c r="X112" i="4" l="1"/>
  <c r="X151" i="4"/>
  <c r="X73" i="4" l="1"/>
  <c r="X39" i="4"/>
  <c r="X156" i="4"/>
  <c r="X34" i="4" l="1"/>
  <c r="X78" i="4"/>
  <c r="X117" i="4"/>
  <c r="X155" i="4"/>
  <c r="X38" i="4"/>
  <c r="X116" i="4" l="1"/>
  <c r="X77" i="4"/>
  <c r="X162" i="4" l="1"/>
  <c r="X166" i="4"/>
  <c r="X170" i="4" l="1"/>
  <c r="X168" i="4"/>
  <c r="Y73" i="4" l="1"/>
  <c r="Y151" i="4"/>
  <c r="Y34" i="4"/>
  <c r="Y112" i="4"/>
  <c r="Y117" i="4" l="1"/>
  <c r="Y39" i="4"/>
  <c r="Y78" i="4"/>
  <c r="Y156" i="4"/>
  <c r="Y155" i="4" l="1"/>
  <c r="Y38" i="4"/>
  <c r="Y77" i="4"/>
  <c r="Y162" i="4"/>
  <c r="Y116" i="4"/>
  <c r="Y166" i="4" l="1"/>
  <c r="Y170" i="4" l="1"/>
  <c r="Y168" i="4"/>
  <c r="Z34" i="4" l="1"/>
  <c r="Z112" i="4" l="1"/>
  <c r="Z73" i="4"/>
  <c r="Z151" i="4"/>
  <c r="Z156" i="4"/>
  <c r="Z39" i="4"/>
  <c r="Z117" i="4" l="1"/>
  <c r="Z78" i="4"/>
  <c r="Z38" i="4"/>
  <c r="Z77" i="4" l="1"/>
  <c r="Z116" i="4"/>
  <c r="Z155" i="4"/>
  <c r="Z162" i="4" l="1"/>
  <c r="Z166" i="4"/>
  <c r="Z170" i="4" l="1"/>
  <c r="Z168" i="4"/>
  <c r="AA112" i="4" l="1"/>
  <c r="AA151" i="4"/>
  <c r="AA73" i="4" l="1"/>
  <c r="AA34" i="4"/>
  <c r="AA156" i="4"/>
  <c r="AA78" i="4" l="1"/>
  <c r="AA39" i="4"/>
  <c r="AA117" i="4"/>
  <c r="AA155" i="4"/>
  <c r="AA77" i="4"/>
  <c r="AA38" i="4" l="1"/>
  <c r="AA116" i="4"/>
  <c r="AA162" i="4" l="1"/>
  <c r="AA166" i="4"/>
  <c r="AA170" i="4" l="1"/>
  <c r="AA168" i="4"/>
  <c r="E15" i="4" l="1"/>
  <c r="F15" i="4"/>
  <c r="G15" i="4"/>
  <c r="H12" i="4"/>
  <c r="I12" i="4"/>
  <c r="I7" i="4"/>
  <c r="I18" i="4"/>
  <c r="E90" i="4"/>
  <c r="E96" i="4"/>
  <c r="E54" i="4"/>
  <c r="E57" i="4"/>
  <c r="E132" i="4"/>
  <c r="F90" i="4"/>
  <c r="F124" i="4"/>
  <c r="F135" i="4"/>
  <c r="G85" i="4"/>
  <c r="G93" i="4"/>
  <c r="G54" i="4"/>
  <c r="G57" i="4"/>
  <c r="G132" i="4"/>
  <c r="G129" i="4"/>
  <c r="H90" i="4"/>
  <c r="H57" i="4"/>
  <c r="I85" i="4"/>
  <c r="I51" i="4"/>
  <c r="I132" i="4"/>
  <c r="I129" i="4"/>
  <c r="E126" i="4"/>
  <c r="G9" i="4"/>
  <c r="H48" i="4"/>
  <c r="H87" i="4"/>
  <c r="F87" i="4"/>
  <c r="H9" i="4"/>
  <c r="F9" i="4"/>
  <c r="F7" i="4"/>
  <c r="F126" i="4"/>
  <c r="E7" i="4"/>
  <c r="I54" i="4" l="1"/>
  <c r="I96" i="4"/>
  <c r="H135" i="4"/>
  <c r="H51" i="4"/>
  <c r="G96" i="4"/>
  <c r="F93" i="4"/>
  <c r="G18" i="4"/>
  <c r="I15" i="4"/>
  <c r="I57" i="4"/>
  <c r="I90" i="4"/>
  <c r="H129" i="4"/>
  <c r="H93" i="4"/>
  <c r="G90" i="4"/>
  <c r="F129" i="4"/>
  <c r="F54" i="4"/>
  <c r="F96" i="4"/>
  <c r="E135" i="4"/>
  <c r="E51" i="4"/>
  <c r="H18" i="4"/>
  <c r="I135" i="4"/>
  <c r="H54" i="4"/>
  <c r="H96" i="4"/>
  <c r="G135" i="4"/>
  <c r="G51" i="4"/>
  <c r="F57" i="4"/>
  <c r="E129" i="4"/>
  <c r="E93" i="4"/>
  <c r="E18" i="4"/>
  <c r="H15" i="4"/>
  <c r="I93" i="4"/>
  <c r="H132" i="4"/>
  <c r="F132" i="4"/>
  <c r="F51" i="4"/>
  <c r="F18" i="4"/>
  <c r="G12" i="4"/>
  <c r="F12" i="4"/>
  <c r="E12" i="4"/>
  <c r="G126" i="4"/>
  <c r="H46" i="4"/>
  <c r="H7" i="4"/>
  <c r="I9" i="4"/>
  <c r="E124" i="4"/>
  <c r="E46" i="4"/>
  <c r="H85" i="4"/>
  <c r="I126" i="4"/>
  <c r="H124" i="4"/>
  <c r="E87" i="4"/>
  <c r="G87" i="4"/>
  <c r="I124" i="4"/>
  <c r="G7" i="4"/>
  <c r="I48" i="4"/>
  <c r="F48" i="4"/>
  <c r="F85" i="4"/>
  <c r="E85" i="4"/>
  <c r="E48" i="4"/>
  <c r="G124" i="4"/>
  <c r="E9" i="4"/>
  <c r="I87" i="4"/>
  <c r="G46" i="4"/>
  <c r="G167" i="4"/>
  <c r="I167" i="4"/>
  <c r="F46" i="4"/>
  <c r="I46" i="4"/>
  <c r="G48" i="4"/>
  <c r="E167" i="4"/>
  <c r="H167" i="4"/>
  <c r="F167" i="4"/>
  <c r="H126" i="4" l="1"/>
  <c r="E149" i="4"/>
  <c r="I32" i="4" l="1"/>
  <c r="H71" i="4"/>
  <c r="I71" i="4"/>
  <c r="F71" i="4"/>
  <c r="E32" i="4"/>
  <c r="F110" i="4"/>
  <c r="H149" i="4" l="1"/>
  <c r="H32" i="4"/>
  <c r="G110" i="4"/>
  <c r="I110" i="4"/>
  <c r="F149" i="4"/>
  <c r="G149" i="4"/>
  <c r="G32" i="4"/>
  <c r="G71" i="4"/>
  <c r="E110" i="4"/>
  <c r="E71" i="4"/>
  <c r="H110" i="4"/>
  <c r="F32" i="4" l="1"/>
  <c r="I149" i="4" l="1"/>
  <c r="E61" i="4" l="1"/>
  <c r="E25" i="4"/>
  <c r="E100" i="4"/>
  <c r="E145" i="4"/>
  <c r="E139" i="4"/>
  <c r="E22" i="4"/>
  <c r="E74" i="4"/>
  <c r="E152" i="4"/>
  <c r="E113" i="4"/>
  <c r="E35" i="4"/>
  <c r="E67" i="4" l="1"/>
  <c r="E64" i="4"/>
  <c r="E169" i="4"/>
  <c r="E103" i="4"/>
  <c r="E106" i="4"/>
  <c r="F22" i="4"/>
  <c r="F28" i="4"/>
  <c r="F61" i="4"/>
  <c r="F145" i="4"/>
  <c r="E142" i="4"/>
  <c r="E28" i="4"/>
  <c r="F100" i="4"/>
  <c r="F139" i="4"/>
  <c r="F67" i="4"/>
  <c r="E75" i="4"/>
  <c r="F36" i="4" l="1"/>
  <c r="F64" i="4"/>
  <c r="E153" i="4"/>
  <c r="F25" i="4"/>
  <c r="G142" i="4"/>
  <c r="G139" i="4"/>
  <c r="G22" i="4"/>
  <c r="F103" i="4"/>
  <c r="F106" i="4"/>
  <c r="F169" i="4"/>
  <c r="F153" i="4"/>
  <c r="F35" i="4"/>
  <c r="G25" i="4"/>
  <c r="G61" i="4"/>
  <c r="E36" i="4"/>
  <c r="G64" i="4"/>
  <c r="F152" i="4"/>
  <c r="G100" i="4"/>
  <c r="G169" i="4"/>
  <c r="F113" i="4"/>
  <c r="F74" i="4"/>
  <c r="F142" i="4"/>
  <c r="G103" i="4"/>
  <c r="G106" i="4"/>
  <c r="E114" i="4" l="1"/>
  <c r="G145" i="4"/>
  <c r="H100" i="4"/>
  <c r="G67" i="4"/>
  <c r="E165" i="4"/>
  <c r="G28" i="4"/>
  <c r="H169" i="4"/>
  <c r="H61" i="4"/>
  <c r="H75" i="4"/>
  <c r="H139" i="4"/>
  <c r="G35" i="4"/>
  <c r="G113" i="4"/>
  <c r="G152" i="4"/>
  <c r="G74" i="4"/>
  <c r="H106" i="4"/>
  <c r="H22" i="4"/>
  <c r="H142" i="4"/>
  <c r="H67" i="4"/>
  <c r="H152" i="4"/>
  <c r="H35" i="4"/>
  <c r="H113" i="4"/>
  <c r="H74" i="4"/>
  <c r="E16" i="4"/>
  <c r="G153" i="4"/>
  <c r="E94" i="4"/>
  <c r="G36" i="4"/>
  <c r="G114" i="4"/>
  <c r="I35" i="4"/>
  <c r="I113" i="4"/>
  <c r="I152" i="4"/>
  <c r="F114" i="4" l="1"/>
  <c r="F75" i="4"/>
  <c r="H103" i="4"/>
  <c r="H145" i="4"/>
  <c r="E30" i="4"/>
  <c r="F165" i="4"/>
  <c r="H36" i="4"/>
  <c r="H28" i="4"/>
  <c r="H25" i="4"/>
  <c r="E55" i="4"/>
  <c r="H114" i="4"/>
  <c r="H64" i="4"/>
  <c r="I22" i="4"/>
  <c r="I100" i="4"/>
  <c r="I61" i="4"/>
  <c r="I139" i="4"/>
  <c r="I103" i="4"/>
  <c r="E133" i="4"/>
  <c r="I64" i="4"/>
  <c r="I169" i="4"/>
  <c r="E13" i="4"/>
  <c r="E69" i="4"/>
  <c r="I25" i="4"/>
  <c r="I28" i="4"/>
  <c r="I74" i="4"/>
  <c r="E45" i="4" l="1"/>
  <c r="E84" i="4"/>
  <c r="G75" i="4"/>
  <c r="H153" i="4"/>
  <c r="G165" i="4"/>
  <c r="E26" i="4"/>
  <c r="I67" i="4"/>
  <c r="I75" i="4"/>
  <c r="E147" i="4"/>
  <c r="I145" i="4"/>
  <c r="I142" i="4"/>
  <c r="E52" i="4"/>
  <c r="E108" i="4"/>
  <c r="I106" i="4"/>
  <c r="I36" i="4"/>
  <c r="I114" i="4"/>
  <c r="E130" i="4"/>
  <c r="H165" i="4"/>
  <c r="I153" i="4"/>
  <c r="F45" i="4" l="1"/>
  <c r="F84" i="4"/>
  <c r="E6" i="4"/>
  <c r="E123" i="4"/>
  <c r="F6" i="4"/>
  <c r="E91" i="4"/>
  <c r="E143" i="4"/>
  <c r="F16" i="4"/>
  <c r="E104" i="4"/>
  <c r="E65" i="4"/>
  <c r="G84" i="4" l="1"/>
  <c r="H84" i="4"/>
  <c r="G45" i="4"/>
  <c r="F123" i="4"/>
  <c r="I165" i="4"/>
  <c r="F147" i="4"/>
  <c r="F94" i="4"/>
  <c r="F55" i="4"/>
  <c r="E23" i="4"/>
  <c r="E101" i="4"/>
  <c r="F108" i="4"/>
  <c r="F69" i="4"/>
  <c r="G123" i="4" l="1"/>
  <c r="H123" i="4"/>
  <c r="G6" i="4"/>
  <c r="E62" i="4"/>
  <c r="F133" i="4"/>
  <c r="F26" i="4"/>
  <c r="F130" i="4"/>
  <c r="E140" i="4"/>
  <c r="F91" i="4"/>
  <c r="I45" i="4" l="1"/>
  <c r="H45" i="4"/>
  <c r="H6" i="4"/>
  <c r="F52" i="4"/>
  <c r="F30" i="4"/>
  <c r="F13" i="4"/>
  <c r="I123" i="4" l="1"/>
  <c r="I6" i="4"/>
  <c r="I84" i="4"/>
  <c r="F143" i="4"/>
  <c r="F65" i="4"/>
  <c r="F104" i="4"/>
  <c r="G69" i="4"/>
  <c r="G108" i="4"/>
  <c r="F140" i="4" l="1"/>
  <c r="G55" i="4"/>
  <c r="G94" i="4"/>
  <c r="F101" i="4"/>
  <c r="G91" i="4"/>
  <c r="F62" i="4"/>
  <c r="G16" i="4"/>
  <c r="G130" i="4" l="1"/>
  <c r="G147" i="4"/>
  <c r="G133" i="4"/>
  <c r="F23" i="4"/>
  <c r="G30" i="4"/>
  <c r="G13" i="4" l="1"/>
  <c r="G52" i="4"/>
  <c r="H108" i="4"/>
  <c r="H69" i="4"/>
  <c r="G140" i="4" l="1"/>
  <c r="G101" i="4"/>
  <c r="G65" i="4"/>
  <c r="G104" i="4"/>
  <c r="G26" i="4"/>
  <c r="H147" i="4" l="1"/>
  <c r="G143" i="4"/>
  <c r="H30" i="4"/>
  <c r="H94" i="4"/>
  <c r="H55" i="4"/>
  <c r="G62" i="4" l="1"/>
  <c r="G23" i="4"/>
  <c r="H133" i="4"/>
  <c r="I69" i="4"/>
  <c r="I108" i="4"/>
  <c r="H52" i="4" l="1"/>
  <c r="H16" i="4"/>
  <c r="H13" i="4"/>
  <c r="H130" i="4"/>
  <c r="H91" i="4"/>
  <c r="I147" i="4" l="1"/>
  <c r="I30" i="4"/>
  <c r="H104" i="4"/>
  <c r="H65" i="4"/>
  <c r="E97" i="4"/>
  <c r="E59" i="4" l="1"/>
  <c r="E58" i="4"/>
  <c r="E20" i="4"/>
  <c r="E19" i="4"/>
  <c r="H143" i="4"/>
  <c r="I55" i="4"/>
  <c r="E98" i="4"/>
  <c r="I94" i="4"/>
  <c r="E136" i="4"/>
  <c r="I133" i="4" l="1"/>
  <c r="E137" i="4"/>
  <c r="H140" i="4"/>
  <c r="H26" i="4"/>
  <c r="H62" i="4"/>
  <c r="H101" i="4"/>
  <c r="H23" i="4"/>
  <c r="E29" i="4" l="1"/>
  <c r="E107" i="4"/>
  <c r="E68" i="4"/>
  <c r="E31" i="4" l="1"/>
  <c r="I65" i="4"/>
  <c r="E109" i="4"/>
  <c r="E70" i="4"/>
  <c r="I104" i="4"/>
  <c r="E146" i="4"/>
  <c r="I13" i="4"/>
  <c r="I16" i="4"/>
  <c r="I130" i="4"/>
  <c r="I52" i="4"/>
  <c r="I143" i="4" l="1"/>
  <c r="E148" i="4"/>
  <c r="I91" i="4"/>
  <c r="F97" i="4" l="1"/>
  <c r="I62" i="4"/>
  <c r="I26" i="4"/>
  <c r="I140" i="4"/>
  <c r="I23" i="4"/>
  <c r="F20" i="4" l="1"/>
  <c r="F19" i="4"/>
  <c r="F59" i="4"/>
  <c r="F58" i="4"/>
  <c r="F98" i="4"/>
  <c r="F136" i="4"/>
  <c r="I101" i="4"/>
  <c r="F137" i="4" l="1"/>
  <c r="F107" i="4" l="1"/>
  <c r="F29" i="4"/>
  <c r="F68" i="4"/>
  <c r="F31" i="4" l="1"/>
  <c r="F70" i="4"/>
  <c r="F109" i="4"/>
  <c r="E163" i="4"/>
  <c r="F146" i="4"/>
  <c r="F148" i="4" l="1"/>
  <c r="G97" i="4" l="1"/>
  <c r="G59" i="4" l="1"/>
  <c r="G58" i="4"/>
  <c r="G20" i="4"/>
  <c r="G19" i="4"/>
  <c r="G98" i="4"/>
  <c r="G136" i="4"/>
  <c r="G137" i="4" l="1"/>
  <c r="G68" i="4" l="1"/>
  <c r="G29" i="4"/>
  <c r="G107" i="4"/>
  <c r="G70" i="4" l="1"/>
  <c r="G109" i="4"/>
  <c r="G31" i="4"/>
  <c r="F163" i="4"/>
  <c r="G146" i="4"/>
  <c r="G148" i="4" l="1"/>
  <c r="H97" i="4" l="1"/>
  <c r="H58" i="4"/>
  <c r="H19" i="4"/>
  <c r="H59" i="4" l="1"/>
  <c r="H136" i="4"/>
  <c r="H20" i="4"/>
  <c r="H98" i="4"/>
  <c r="H137" i="4" l="1"/>
  <c r="H29" i="4" l="1"/>
  <c r="H107" i="4"/>
  <c r="H68" i="4"/>
  <c r="I58" i="4"/>
  <c r="H146" i="4" l="1"/>
  <c r="I19" i="4"/>
  <c r="H70" i="4"/>
  <c r="H109" i="4"/>
  <c r="I97" i="4"/>
  <c r="H31" i="4"/>
  <c r="I59" i="4" l="1"/>
  <c r="I136" i="4"/>
  <c r="I20" i="4"/>
  <c r="I98" i="4"/>
  <c r="H148" i="4"/>
  <c r="G163" i="4"/>
  <c r="I137" i="4" l="1"/>
  <c r="I107" i="4" l="1"/>
  <c r="I68" i="4"/>
  <c r="I29" i="4"/>
  <c r="I70" i="4" l="1"/>
  <c r="I31" i="4"/>
  <c r="I146" i="4"/>
  <c r="I109" i="4"/>
  <c r="H163" i="4"/>
  <c r="I148" i="4" l="1"/>
  <c r="I163" i="4" l="1"/>
  <c r="E151" i="4" l="1"/>
  <c r="E34" i="4"/>
  <c r="E73" i="4" l="1"/>
  <c r="E112" i="4"/>
  <c r="E78" i="4"/>
  <c r="E156" i="4"/>
  <c r="E39" i="4"/>
  <c r="E117" i="4"/>
  <c r="E155" i="4" l="1"/>
  <c r="E38" i="4"/>
  <c r="E162" i="4" l="1"/>
  <c r="E116" i="4"/>
  <c r="E77" i="4"/>
  <c r="E166" i="4"/>
  <c r="E170" i="4" l="1"/>
  <c r="E168" i="4"/>
  <c r="F34" i="4" l="1"/>
  <c r="F117" i="4" l="1"/>
  <c r="F151" i="4"/>
  <c r="F156" i="4"/>
  <c r="F78" i="4"/>
  <c r="F73" i="4" l="1"/>
  <c r="F112" i="4"/>
  <c r="F39" i="4"/>
  <c r="F38" i="4"/>
  <c r="F155" i="4" l="1"/>
  <c r="F116" i="4" l="1"/>
  <c r="F77" i="4"/>
  <c r="F162" i="4"/>
  <c r="F166" i="4" l="1"/>
  <c r="F168" i="4" l="1"/>
  <c r="F170" i="4" l="1"/>
  <c r="G151" i="4" l="1"/>
  <c r="G34" i="4"/>
  <c r="G73" i="4" l="1"/>
  <c r="G112" i="4"/>
  <c r="G156" i="4"/>
  <c r="G39" i="4"/>
  <c r="G117" i="4"/>
  <c r="G78" i="4"/>
  <c r="G38" i="4" l="1"/>
  <c r="G155" i="4"/>
  <c r="G116" i="4" l="1"/>
  <c r="G77" i="4"/>
  <c r="G162" i="4"/>
  <c r="G166" i="4"/>
  <c r="G170" i="4" l="1"/>
  <c r="G168" i="4"/>
  <c r="H34" i="4" l="1"/>
  <c r="H73" i="4" l="1"/>
  <c r="H112" i="4"/>
  <c r="H151" i="4"/>
  <c r="H39" i="4"/>
  <c r="H117" i="4"/>
  <c r="H78" i="4"/>
  <c r="H156" i="4"/>
  <c r="H155" i="4" l="1"/>
  <c r="H38" i="4"/>
  <c r="H162" i="4" l="1"/>
  <c r="H77" i="4"/>
  <c r="H116" i="4"/>
  <c r="H166" i="4"/>
  <c r="H170" i="4" l="1"/>
  <c r="H168" i="4"/>
  <c r="I34" i="4" l="1"/>
  <c r="I73" i="4" l="1"/>
  <c r="I112" i="4"/>
  <c r="I151" i="4"/>
  <c r="I39" i="4"/>
  <c r="I117" i="4"/>
  <c r="I78" i="4"/>
  <c r="I156" i="4" l="1"/>
  <c r="I38" i="4"/>
  <c r="I162" i="4" l="1"/>
  <c r="I77" i="4"/>
  <c r="I116" i="4"/>
  <c r="I155" i="4"/>
  <c r="I166" i="4"/>
  <c r="I170" i="4" l="1"/>
  <c r="I168" i="4"/>
  <c r="Q9" i="4" l="1"/>
  <c r="R9" i="4"/>
  <c r="R126" i="4" l="1"/>
  <c r="Q126" i="4"/>
  <c r="S9" i="4"/>
  <c r="Q87" i="4"/>
  <c r="T48" i="4"/>
  <c r="Q48" i="4"/>
  <c r="T126" i="4"/>
  <c r="U129" i="4"/>
  <c r="U93" i="4"/>
  <c r="T132" i="4"/>
  <c r="T57" i="4"/>
  <c r="T90" i="4"/>
  <c r="S129" i="4"/>
  <c r="S93" i="4"/>
  <c r="R132" i="4"/>
  <c r="R51" i="4"/>
  <c r="Q54" i="4"/>
  <c r="Q96" i="4"/>
  <c r="S18" i="4"/>
  <c r="U15" i="4"/>
  <c r="S15" i="4"/>
  <c r="U54" i="4"/>
  <c r="U96" i="4"/>
  <c r="T135" i="4"/>
  <c r="T51" i="4"/>
  <c r="S54" i="4"/>
  <c r="S96" i="4"/>
  <c r="R135" i="4"/>
  <c r="R93" i="4"/>
  <c r="Q132" i="4"/>
  <c r="Q57" i="4"/>
  <c r="Q90" i="4"/>
  <c r="T18" i="4"/>
  <c r="U132" i="4"/>
  <c r="U90" i="4"/>
  <c r="T129" i="4"/>
  <c r="T93" i="4"/>
  <c r="S57" i="4"/>
  <c r="S90" i="4"/>
  <c r="R129" i="4"/>
  <c r="R54" i="4"/>
  <c r="Q135" i="4"/>
  <c r="Q51" i="4"/>
  <c r="U18" i="4"/>
  <c r="Q18" i="4"/>
  <c r="T15" i="4"/>
  <c r="R15" i="4"/>
  <c r="U135" i="4"/>
  <c r="U51" i="4"/>
  <c r="T54" i="4"/>
  <c r="T96" i="4"/>
  <c r="S135" i="4"/>
  <c r="S51" i="4"/>
  <c r="R57" i="4"/>
  <c r="R90" i="4"/>
  <c r="Q129" i="4"/>
  <c r="Q93" i="4"/>
  <c r="R18" i="4"/>
  <c r="U12" i="4"/>
  <c r="T12" i="4"/>
  <c r="R12" i="4"/>
  <c r="Q12" i="4"/>
  <c r="R87" i="4" l="1"/>
  <c r="S48" i="4"/>
  <c r="T87" i="4"/>
  <c r="U126" i="4"/>
  <c r="U57" i="4"/>
  <c r="R48" i="4"/>
  <c r="S126" i="4"/>
  <c r="U9" i="4"/>
  <c r="T9" i="4"/>
  <c r="R167" i="4"/>
  <c r="U87" i="4"/>
  <c r="S87" i="4"/>
  <c r="S12" i="4"/>
  <c r="R96" i="4"/>
  <c r="S132" i="4"/>
  <c r="Q15" i="4"/>
  <c r="U48" i="4"/>
  <c r="Q46" i="4"/>
  <c r="S85" i="4"/>
  <c r="S7" i="4"/>
  <c r="Q85" i="4"/>
  <c r="T46" i="4"/>
  <c r="R7" i="4"/>
  <c r="R46" i="4"/>
  <c r="S124" i="4"/>
  <c r="T85" i="4"/>
  <c r="Q7" i="4"/>
  <c r="U7" i="4"/>
  <c r="Q124" i="4"/>
  <c r="R85" i="4"/>
  <c r="S46" i="4"/>
  <c r="T7" i="4"/>
  <c r="T124" i="4"/>
  <c r="U85" i="4"/>
  <c r="R124" i="4"/>
  <c r="U124" i="4"/>
  <c r="U46" i="4"/>
  <c r="Q167" i="4" l="1"/>
  <c r="U167" i="4"/>
  <c r="S167" i="4"/>
  <c r="T167" i="4"/>
  <c r="U32" i="4"/>
  <c r="R149" i="4"/>
  <c r="T149" i="4"/>
  <c r="S32" i="4"/>
  <c r="U110" i="4"/>
  <c r="T32" i="4"/>
  <c r="S71" i="4" l="1"/>
  <c r="R71" i="4"/>
  <c r="S110" i="4"/>
  <c r="U149" i="4"/>
  <c r="Q110" i="4"/>
  <c r="Q149" i="4"/>
  <c r="Q32" i="4"/>
  <c r="R110" i="4"/>
  <c r="T110" i="4"/>
  <c r="Q71" i="4" l="1"/>
  <c r="T71" i="4"/>
  <c r="R32" i="4"/>
  <c r="U71" i="4" l="1"/>
  <c r="S149" i="4"/>
  <c r="Q61" i="4" l="1"/>
  <c r="Q139" i="4"/>
  <c r="Q100" i="4"/>
  <c r="Q22" i="4"/>
  <c r="Q113" i="4" l="1"/>
  <c r="Q74" i="4"/>
  <c r="Q152" i="4"/>
  <c r="Q35" i="4"/>
  <c r="Q106" i="4"/>
  <c r="Q103" i="4"/>
  <c r="Q169" i="4"/>
  <c r="Q64" i="4"/>
  <c r="Q67" i="4"/>
  <c r="Q142" i="4"/>
  <c r="Q145" i="4"/>
  <c r="Q25" i="4"/>
  <c r="Q28" i="4"/>
  <c r="R61" i="4"/>
  <c r="R139" i="4"/>
  <c r="R100" i="4"/>
  <c r="R22" i="4"/>
  <c r="Q75" i="4" l="1"/>
  <c r="S61" i="4"/>
  <c r="S139" i="4"/>
  <c r="S100" i="4"/>
  <c r="S22" i="4"/>
  <c r="R64" i="4"/>
  <c r="R67" i="4"/>
  <c r="R145" i="4"/>
  <c r="R142" i="4"/>
  <c r="R103" i="4"/>
  <c r="R106" i="4"/>
  <c r="R169" i="4"/>
  <c r="R25" i="4"/>
  <c r="R28" i="4"/>
  <c r="R113" i="4" l="1"/>
  <c r="S74" i="4"/>
  <c r="R35" i="4"/>
  <c r="Q36" i="4"/>
  <c r="Q114" i="4"/>
  <c r="S113" i="4"/>
  <c r="R153" i="4"/>
  <c r="R74" i="4"/>
  <c r="Q153" i="4"/>
  <c r="S35" i="4"/>
  <c r="S152" i="4"/>
  <c r="R114" i="4"/>
  <c r="R152" i="4"/>
  <c r="S169" i="4"/>
  <c r="Q94" i="4"/>
  <c r="R36" i="4"/>
  <c r="S103" i="4"/>
  <c r="S106" i="4"/>
  <c r="S25" i="4"/>
  <c r="S28" i="4"/>
  <c r="T22" i="4"/>
  <c r="T100" i="4"/>
  <c r="T139" i="4"/>
  <c r="T61" i="4"/>
  <c r="S64" i="4"/>
  <c r="S67" i="4"/>
  <c r="S145" i="4"/>
  <c r="S142" i="4"/>
  <c r="R75" i="4" l="1"/>
  <c r="T74" i="4"/>
  <c r="T152" i="4"/>
  <c r="S153" i="4"/>
  <c r="Q165" i="4"/>
  <c r="T35" i="4"/>
  <c r="Q16" i="4"/>
  <c r="T169" i="4"/>
  <c r="T67" i="4"/>
  <c r="T64" i="4"/>
  <c r="T145" i="4"/>
  <c r="T142" i="4"/>
  <c r="U100" i="4"/>
  <c r="U61" i="4"/>
  <c r="U22" i="4"/>
  <c r="U139" i="4"/>
  <c r="T103" i="4"/>
  <c r="T106" i="4"/>
  <c r="U35" i="4"/>
  <c r="U152" i="4"/>
  <c r="T25" i="4"/>
  <c r="T28" i="4"/>
  <c r="T113" i="4" l="1"/>
  <c r="S75" i="4"/>
  <c r="Q55" i="4"/>
  <c r="U113" i="4"/>
  <c r="T114" i="4"/>
  <c r="S36" i="4"/>
  <c r="S114" i="4"/>
  <c r="R165" i="4"/>
  <c r="Q133" i="4"/>
  <c r="Q147" i="4"/>
  <c r="U64" i="4"/>
  <c r="U67" i="4"/>
  <c r="U169" i="4"/>
  <c r="Q69" i="4"/>
  <c r="U103" i="4"/>
  <c r="U106" i="4"/>
  <c r="U142" i="4"/>
  <c r="U145" i="4"/>
  <c r="U25" i="4"/>
  <c r="U28" i="4"/>
  <c r="Q30" i="4"/>
  <c r="Q45" i="4" l="1"/>
  <c r="T153" i="4"/>
  <c r="U75" i="4"/>
  <c r="U36" i="4"/>
  <c r="T36" i="4"/>
  <c r="U74" i="4"/>
  <c r="S165" i="4"/>
  <c r="T75" i="4"/>
  <c r="Q84" i="4"/>
  <c r="Q123" i="4"/>
  <c r="Q6" i="4"/>
  <c r="Q108" i="4"/>
  <c r="Q91" i="4"/>
  <c r="Q26" i="4"/>
  <c r="Q13" i="4" l="1"/>
  <c r="Q130" i="4"/>
  <c r="Q65" i="4"/>
  <c r="R123" i="4"/>
  <c r="Q52" i="4"/>
  <c r="U114" i="4"/>
  <c r="U153" i="4"/>
  <c r="T165" i="4"/>
  <c r="R84" i="4"/>
  <c r="R55" i="4"/>
  <c r="Q104" i="4"/>
  <c r="U165" i="4" l="1"/>
  <c r="T123" i="4"/>
  <c r="R6" i="4"/>
  <c r="S6" i="4"/>
  <c r="S123" i="4"/>
  <c r="S45" i="4"/>
  <c r="R45" i="4"/>
  <c r="R16" i="4"/>
  <c r="R147" i="4"/>
  <c r="R94" i="4"/>
  <c r="Q140" i="4"/>
  <c r="R30" i="4"/>
  <c r="Q62" i="4"/>
  <c r="Q23" i="4"/>
  <c r="R69" i="4"/>
  <c r="T84" i="4" l="1"/>
  <c r="S84" i="4"/>
  <c r="Q101" i="4"/>
  <c r="Q143" i="4"/>
  <c r="R91" i="4"/>
  <c r="R13" i="4"/>
  <c r="R52" i="4"/>
  <c r="R65" i="4"/>
  <c r="U45" i="4" l="1"/>
  <c r="T45" i="4"/>
  <c r="U6" i="4"/>
  <c r="T6" i="4"/>
  <c r="U84" i="4"/>
  <c r="R130" i="4"/>
  <c r="R133" i="4"/>
  <c r="U123" i="4" l="1"/>
  <c r="R108" i="4"/>
  <c r="S147" i="4"/>
  <c r="R26" i="4"/>
  <c r="R104" i="4"/>
  <c r="S30" i="4"/>
  <c r="S69" i="4"/>
  <c r="S55" i="4" l="1"/>
  <c r="S94" i="4"/>
  <c r="R140" i="4"/>
  <c r="R101" i="4"/>
  <c r="R62" i="4"/>
  <c r="R23" i="4"/>
  <c r="S16" i="4"/>
  <c r="R143" i="4" l="1"/>
  <c r="S130" i="4"/>
  <c r="S52" i="4"/>
  <c r="S91" i="4"/>
  <c r="S65" i="4"/>
  <c r="S13" i="4" l="1"/>
  <c r="S133" i="4"/>
  <c r="T55" i="4"/>
  <c r="T30" i="4"/>
  <c r="T147" i="4"/>
  <c r="T69" i="4"/>
  <c r="S108" i="4" l="1"/>
  <c r="S26" i="4"/>
  <c r="S23" i="4"/>
  <c r="S101" i="4"/>
  <c r="S62" i="4"/>
  <c r="S140" i="4" l="1"/>
  <c r="S104" i="4"/>
  <c r="U147" i="4" l="1"/>
  <c r="U30" i="4"/>
  <c r="T65" i="4"/>
  <c r="U69" i="4"/>
  <c r="T94" i="4"/>
  <c r="S143" i="4" l="1"/>
  <c r="T52" i="4"/>
  <c r="T16" i="4"/>
  <c r="T13" i="4" l="1"/>
  <c r="T130" i="4"/>
  <c r="T91" i="4"/>
  <c r="T108" i="4"/>
  <c r="T133" i="4"/>
  <c r="U55" i="4"/>
  <c r="Q19" i="4"/>
  <c r="Q97" i="4"/>
  <c r="Q58" i="4"/>
  <c r="Q98" i="4" l="1"/>
  <c r="Q20" i="4"/>
  <c r="Q59" i="4"/>
  <c r="Q136" i="4"/>
  <c r="Q137" i="4" l="1"/>
  <c r="T104" i="4"/>
  <c r="T26" i="4"/>
  <c r="T62" i="4"/>
  <c r="T101" i="4" l="1"/>
  <c r="T23" i="4"/>
  <c r="T140" i="4"/>
  <c r="Q29" i="4"/>
  <c r="U94" i="4"/>
  <c r="Q68" i="4"/>
  <c r="U65" i="4" l="1"/>
  <c r="U108" i="4"/>
  <c r="Q31" i="4"/>
  <c r="Q107" i="4"/>
  <c r="T143" i="4"/>
  <c r="Q146" i="4"/>
  <c r="U16" i="4"/>
  <c r="U52" i="4"/>
  <c r="U130" i="4" l="1"/>
  <c r="U13" i="4"/>
  <c r="Q109" i="4"/>
  <c r="U133" i="4"/>
  <c r="Q70" i="4"/>
  <c r="Q148" i="4"/>
  <c r="U91" i="4"/>
  <c r="U104" i="4" l="1"/>
  <c r="R97" i="4"/>
  <c r="R58" i="4"/>
  <c r="U62" i="4"/>
  <c r="R19" i="4"/>
  <c r="U23" i="4" l="1"/>
  <c r="U140" i="4"/>
  <c r="R59" i="4"/>
  <c r="R20" i="4"/>
  <c r="U26" i="4"/>
  <c r="U143" i="4"/>
  <c r="R98" i="4"/>
  <c r="R136" i="4"/>
  <c r="U101" i="4" l="1"/>
  <c r="R137" i="4"/>
  <c r="R29" i="4" l="1"/>
  <c r="R107" i="4"/>
  <c r="R68" i="4"/>
  <c r="R31" i="4" l="1"/>
  <c r="R109" i="4"/>
  <c r="R146" i="4"/>
  <c r="Q163" i="4" l="1"/>
  <c r="R148" i="4"/>
  <c r="R70" i="4"/>
  <c r="S97" i="4" l="1"/>
  <c r="S58" i="4"/>
  <c r="S19" i="4"/>
  <c r="S20" i="4" l="1"/>
  <c r="S59" i="4"/>
  <c r="S98" i="4"/>
  <c r="S136" i="4"/>
  <c r="S137" i="4" l="1"/>
  <c r="S107" i="4" l="1"/>
  <c r="S68" i="4"/>
  <c r="S109" i="4" l="1"/>
  <c r="S146" i="4"/>
  <c r="R163" i="4" l="1"/>
  <c r="S29" i="4"/>
  <c r="S70" i="4"/>
  <c r="S148" i="4"/>
  <c r="T97" i="4"/>
  <c r="T19" i="4"/>
  <c r="T58" i="4"/>
  <c r="S31" i="4" l="1"/>
  <c r="T136" i="4"/>
  <c r="T59" i="4" l="1"/>
  <c r="T98" i="4"/>
  <c r="T20" i="4"/>
  <c r="T137" i="4" l="1"/>
  <c r="T107" i="4"/>
  <c r="T68" i="4"/>
  <c r="T29" i="4"/>
  <c r="T70" i="4" l="1"/>
  <c r="T146" i="4"/>
  <c r="U58" i="4"/>
  <c r="T31" i="4" l="1"/>
  <c r="T109" i="4"/>
  <c r="U19" i="4"/>
  <c r="U97" i="4"/>
  <c r="U136" i="4"/>
  <c r="U20" i="4" l="1"/>
  <c r="U59" i="4"/>
  <c r="T148" i="4"/>
  <c r="U98" i="4" l="1"/>
  <c r="S163" i="4"/>
  <c r="U137" i="4"/>
  <c r="U107" i="4"/>
  <c r="U68" i="4" l="1"/>
  <c r="U29" i="4"/>
  <c r="U146" i="4"/>
  <c r="U109" i="4" l="1"/>
  <c r="U70" i="4"/>
  <c r="U31" i="4" l="1"/>
  <c r="U148" i="4"/>
  <c r="T163" i="4" l="1"/>
  <c r="U163" i="4" l="1"/>
  <c r="Q73" i="4" l="1"/>
  <c r="Q151" i="4"/>
  <c r="Q112" i="4"/>
  <c r="Q34" i="4"/>
  <c r="Q156" i="4" l="1"/>
  <c r="Q117" i="4"/>
  <c r="Q78" i="4"/>
  <c r="Q39" i="4"/>
  <c r="Q77" i="4" l="1"/>
  <c r="Q155" i="4"/>
  <c r="Q38" i="4"/>
  <c r="Q116" i="4"/>
  <c r="Q162" i="4"/>
  <c r="Q166" i="4" l="1"/>
  <c r="Q168" i="4" l="1"/>
  <c r="Q170" i="4" l="1"/>
  <c r="R73" i="4" l="1"/>
  <c r="R34" i="4" l="1"/>
  <c r="R78" i="4"/>
  <c r="R151" i="4"/>
  <c r="R112" i="4"/>
  <c r="R117" i="4" l="1"/>
  <c r="R77" i="4"/>
  <c r="R156" i="4"/>
  <c r="R39" i="4"/>
  <c r="R162" i="4"/>
  <c r="R155" i="4" l="1"/>
  <c r="R38" i="4"/>
  <c r="R116" i="4"/>
  <c r="R166" i="4" l="1"/>
  <c r="R168" i="4" l="1"/>
  <c r="R170" i="4" l="1"/>
  <c r="S151" i="4" l="1"/>
  <c r="S34" i="4"/>
  <c r="S73" i="4"/>
  <c r="S112" i="4"/>
  <c r="S78" i="4" l="1"/>
  <c r="S39" i="4"/>
  <c r="S117" i="4"/>
  <c r="S156" i="4"/>
  <c r="S155" i="4" l="1"/>
  <c r="S116" i="4"/>
  <c r="S38" i="4"/>
  <c r="S77" i="4"/>
  <c r="S162" i="4"/>
  <c r="S166" i="4" l="1"/>
  <c r="S168" i="4" l="1"/>
  <c r="S170" i="4" l="1"/>
  <c r="T73" i="4" l="1"/>
  <c r="T112" i="4" l="1"/>
  <c r="T34" i="4"/>
  <c r="T151" i="4"/>
  <c r="T78" i="4"/>
  <c r="T156" i="4" l="1"/>
  <c r="T77" i="4"/>
  <c r="T117" i="4"/>
  <c r="T39" i="4"/>
  <c r="T162" i="4"/>
  <c r="T38" i="4" l="1"/>
  <c r="T116" i="4"/>
  <c r="T155" i="4"/>
  <c r="T166" i="4" l="1"/>
  <c r="T168" i="4"/>
  <c r="T170" i="4" l="1"/>
  <c r="U151" i="4" l="1"/>
  <c r="U112" i="4" l="1"/>
  <c r="U34" i="4"/>
  <c r="U156" i="4"/>
  <c r="U73" i="4"/>
  <c r="U155" i="4" l="1"/>
  <c r="U117" i="4"/>
  <c r="U78" i="4"/>
  <c r="U39" i="4"/>
  <c r="U77" i="4" l="1"/>
  <c r="U116" i="4"/>
  <c r="U38" i="4"/>
  <c r="U162" i="4" l="1"/>
  <c r="U166" i="4"/>
  <c r="U168" i="4" l="1"/>
  <c r="U170" i="4" l="1"/>
  <c r="W43" i="5" l="1"/>
  <c r="W38" i="5"/>
  <c r="W37" i="5"/>
  <c r="W35" i="5"/>
  <c r="W34" i="5"/>
  <c r="W32" i="5"/>
  <c r="W31" i="5"/>
  <c r="W28" i="5"/>
  <c r="W27" i="5"/>
  <c r="W25" i="5"/>
  <c r="W24" i="5"/>
  <c r="W22" i="5"/>
  <c r="W21" i="5"/>
  <c r="V43" i="5"/>
  <c r="V38" i="5"/>
  <c r="V37" i="5"/>
  <c r="V35" i="5"/>
  <c r="V34" i="5"/>
  <c r="V32" i="5"/>
  <c r="V31" i="5"/>
  <c r="V28" i="5"/>
  <c r="V27" i="5"/>
  <c r="V25" i="5"/>
  <c r="V24" i="5"/>
  <c r="V22" i="5"/>
  <c r="V21" i="5"/>
  <c r="U43" i="5"/>
  <c r="U38" i="5"/>
  <c r="U37" i="5"/>
  <c r="U35" i="5"/>
  <c r="U34" i="5"/>
  <c r="U32" i="5"/>
  <c r="U31" i="5"/>
  <c r="U28" i="5"/>
  <c r="U27" i="5"/>
  <c r="U25" i="5"/>
  <c r="U24" i="5"/>
  <c r="U22" i="5"/>
  <c r="U21" i="5"/>
  <c r="T43" i="5"/>
  <c r="T38" i="5"/>
  <c r="T37" i="5"/>
  <c r="T35" i="5"/>
  <c r="T34" i="5"/>
  <c r="T32" i="5"/>
  <c r="T31" i="5"/>
  <c r="T28" i="5"/>
  <c r="T27" i="5"/>
  <c r="T25" i="5"/>
  <c r="T24" i="5"/>
  <c r="T22" i="5"/>
  <c r="T21" i="5"/>
  <c r="R47" i="5"/>
  <c r="R43" i="5"/>
  <c r="R38" i="5"/>
  <c r="R37" i="5"/>
  <c r="R35" i="5"/>
  <c r="R34" i="5"/>
  <c r="R32" i="5"/>
  <c r="R31" i="5"/>
  <c r="R28" i="5"/>
  <c r="R27" i="5"/>
  <c r="R25" i="5"/>
  <c r="R24" i="5"/>
  <c r="R22" i="5"/>
  <c r="R21" i="5"/>
  <c r="Q47" i="5"/>
  <c r="Q43" i="5"/>
  <c r="Q38" i="5"/>
  <c r="Q37" i="5"/>
  <c r="Q35" i="5"/>
  <c r="Q34" i="5"/>
  <c r="Q32" i="5"/>
  <c r="Q31" i="5"/>
  <c r="Q28" i="5"/>
  <c r="Q27" i="5"/>
  <c r="Q25" i="5"/>
  <c r="Q24" i="5"/>
  <c r="Q22" i="5"/>
  <c r="Q21" i="5"/>
  <c r="P47" i="5"/>
  <c r="P43" i="5"/>
  <c r="P38" i="5"/>
  <c r="P37" i="5"/>
  <c r="P35" i="5"/>
  <c r="P34" i="5"/>
  <c r="P32" i="5"/>
  <c r="P31" i="5"/>
  <c r="P28" i="5"/>
  <c r="P27" i="5"/>
  <c r="P25" i="5"/>
  <c r="P24" i="5"/>
  <c r="P22" i="5"/>
  <c r="P21" i="5"/>
  <c r="O47" i="5"/>
  <c r="O43" i="5"/>
  <c r="O38" i="5"/>
  <c r="O37" i="5"/>
  <c r="O35" i="5"/>
  <c r="O34" i="5"/>
  <c r="O32" i="5"/>
  <c r="O31" i="5"/>
  <c r="O28" i="5"/>
  <c r="O27" i="5"/>
  <c r="O25" i="5"/>
  <c r="O24" i="5"/>
  <c r="O22" i="5"/>
  <c r="O21" i="5"/>
  <c r="M47" i="5"/>
  <c r="M43" i="5"/>
  <c r="M38" i="5"/>
  <c r="M37" i="5"/>
  <c r="M35" i="5"/>
  <c r="M34" i="5"/>
  <c r="M32" i="5"/>
  <c r="M31" i="5"/>
  <c r="M28" i="5"/>
  <c r="M27" i="5"/>
  <c r="M25" i="5"/>
  <c r="M24" i="5"/>
  <c r="M22" i="5"/>
  <c r="M21" i="5"/>
  <c r="L47" i="5"/>
  <c r="L43" i="5"/>
  <c r="L38" i="5"/>
  <c r="L37" i="5"/>
  <c r="L35" i="5"/>
  <c r="L34" i="5"/>
  <c r="L32" i="5"/>
  <c r="L31" i="5"/>
  <c r="L28" i="5"/>
  <c r="L27" i="5"/>
  <c r="L25" i="5"/>
  <c r="L24" i="5"/>
  <c r="L22" i="5"/>
  <c r="L21" i="5"/>
  <c r="K47" i="5"/>
  <c r="K43" i="5"/>
  <c r="K38" i="5"/>
  <c r="K37" i="5"/>
  <c r="K35" i="5"/>
  <c r="K34" i="5"/>
  <c r="K32" i="5"/>
  <c r="K31" i="5"/>
  <c r="K28" i="5"/>
  <c r="K27" i="5"/>
  <c r="K25" i="5"/>
  <c r="K24" i="5"/>
  <c r="K22" i="5"/>
  <c r="K21" i="5"/>
  <c r="J47" i="5"/>
  <c r="J43" i="5"/>
  <c r="J38" i="5"/>
  <c r="J37" i="5"/>
  <c r="J35" i="5"/>
  <c r="J34" i="5"/>
  <c r="J32" i="5"/>
  <c r="J31" i="5"/>
  <c r="J28" i="5"/>
  <c r="J27" i="5"/>
  <c r="J25" i="5"/>
  <c r="J24" i="5"/>
  <c r="J22" i="5"/>
  <c r="J21" i="5"/>
  <c r="H47" i="5"/>
  <c r="H43" i="5"/>
  <c r="H38" i="5"/>
  <c r="H37" i="5"/>
  <c r="H35" i="5"/>
  <c r="H34" i="5"/>
  <c r="H32" i="5"/>
  <c r="H31" i="5"/>
  <c r="H28" i="5"/>
  <c r="H27" i="5"/>
  <c r="H25" i="5"/>
  <c r="H24" i="5"/>
  <c r="H22" i="5"/>
  <c r="H21" i="5"/>
  <c r="G47" i="5"/>
  <c r="G43" i="5"/>
  <c r="G38" i="5"/>
  <c r="G37" i="5"/>
  <c r="G35" i="5"/>
  <c r="G34" i="5"/>
  <c r="G32" i="5"/>
  <c r="G31" i="5"/>
  <c r="G28" i="5"/>
  <c r="G27" i="5"/>
  <c r="G25" i="5"/>
  <c r="G24" i="5"/>
  <c r="G22" i="5"/>
  <c r="G21" i="5"/>
  <c r="F47" i="5"/>
  <c r="F43" i="5"/>
  <c r="F38" i="5"/>
  <c r="F37" i="5"/>
  <c r="F35" i="5"/>
  <c r="F34" i="5"/>
  <c r="F32" i="5"/>
  <c r="F31" i="5"/>
  <c r="F28" i="5"/>
  <c r="F27" i="5"/>
  <c r="F25" i="5"/>
  <c r="F24" i="5"/>
  <c r="F22" i="5"/>
  <c r="F21" i="5"/>
  <c r="E47" i="5"/>
  <c r="E43" i="5"/>
  <c r="E38" i="5"/>
  <c r="E37" i="5"/>
  <c r="E35" i="5"/>
  <c r="E34" i="5"/>
  <c r="E32" i="5"/>
  <c r="E31" i="5"/>
  <c r="E28" i="5"/>
  <c r="E27" i="5"/>
  <c r="E25" i="5"/>
  <c r="E24" i="5"/>
  <c r="E22" i="5"/>
  <c r="E21" i="5"/>
  <c r="N47" i="5" l="1"/>
  <c r="H75" i="5" s="1"/>
  <c r="N43" i="5"/>
  <c r="H71" i="5" s="1"/>
  <c r="I43" i="5"/>
  <c r="F71" i="5" s="1"/>
  <c r="I47" i="5"/>
  <c r="F75" i="5" s="1"/>
  <c r="S43" i="5"/>
  <c r="J71" i="5" s="1"/>
  <c r="S47" i="5"/>
  <c r="J75" i="5" s="1"/>
  <c r="X43" i="5"/>
  <c r="L71" i="5" s="1"/>
  <c r="J84" i="4"/>
  <c r="G16" i="5" s="1"/>
  <c r="L86" i="4"/>
  <c r="L88" i="4" s="1"/>
  <c r="Q86" i="4"/>
  <c r="Q88" i="4" s="1"/>
  <c r="U86" i="4"/>
  <c r="U88" i="4" s="1"/>
  <c r="Z86" i="4"/>
  <c r="Z88" i="4" s="1"/>
  <c r="F86" i="4"/>
  <c r="G86" i="4"/>
  <c r="K86" i="4"/>
  <c r="N86" i="4"/>
  <c r="O86" i="4"/>
  <c r="S86" i="4"/>
  <c r="T86" i="4"/>
  <c r="T88" i="4" s="1"/>
  <c r="W86" i="4"/>
  <c r="AA86" i="4"/>
  <c r="E86" i="4"/>
  <c r="E88" i="4" s="1"/>
  <c r="I86" i="4"/>
  <c r="I88" i="4" s="1"/>
  <c r="M86" i="4"/>
  <c r="M88" i="4" s="1"/>
  <c r="R86" i="4"/>
  <c r="R88" i="4" s="1"/>
  <c r="X86" i="4"/>
  <c r="X88" i="4" s="1"/>
  <c r="X118" i="4" s="1"/>
  <c r="Y86" i="4"/>
  <c r="Y88" i="4" s="1"/>
  <c r="J87" i="4"/>
  <c r="G19" i="5" s="1"/>
  <c r="K89" i="4"/>
  <c r="E89" i="4"/>
  <c r="F89" i="4"/>
  <c r="G89" i="4"/>
  <c r="H89" i="4"/>
  <c r="I89" i="4"/>
  <c r="L89" i="4"/>
  <c r="N89" i="4"/>
  <c r="O89" i="4"/>
  <c r="Q89" i="4"/>
  <c r="S89" i="4"/>
  <c r="U89" i="4"/>
  <c r="X89" i="4"/>
  <c r="Z89" i="4"/>
  <c r="G92" i="4"/>
  <c r="Q92" i="4"/>
  <c r="K92" i="4"/>
  <c r="T92" i="4"/>
  <c r="Y92" i="4"/>
  <c r="E92" i="4"/>
  <c r="F92" i="4"/>
  <c r="H92" i="4"/>
  <c r="I92" i="4"/>
  <c r="J94" i="4"/>
  <c r="G26" i="5" s="1"/>
  <c r="L92" i="4"/>
  <c r="N92" i="4"/>
  <c r="S92" i="4"/>
  <c r="U92" i="4"/>
  <c r="X92" i="4"/>
  <c r="Z92" i="4"/>
  <c r="G95" i="4"/>
  <c r="K95" i="4"/>
  <c r="T95" i="4"/>
  <c r="Y95" i="4"/>
  <c r="E95" i="4"/>
  <c r="F95" i="4"/>
  <c r="H95" i="4"/>
  <c r="I95" i="4"/>
  <c r="L95" i="4"/>
  <c r="N95" i="4"/>
  <c r="Q95" i="4"/>
  <c r="S95" i="4"/>
  <c r="U95" i="4"/>
  <c r="X95" i="4"/>
  <c r="Z95" i="4"/>
  <c r="J98" i="4"/>
  <c r="G30" i="5" s="1"/>
  <c r="T99" i="4"/>
  <c r="Y99" i="4"/>
  <c r="E99" i="4"/>
  <c r="F99" i="4"/>
  <c r="G99" i="4"/>
  <c r="H99" i="4"/>
  <c r="I99" i="4"/>
  <c r="L99" i="4"/>
  <c r="N99" i="4"/>
  <c r="U99" i="4"/>
  <c r="X99" i="4"/>
  <c r="L102" i="4"/>
  <c r="Q102" i="4"/>
  <c r="Z102" i="4"/>
  <c r="E102" i="4"/>
  <c r="F102" i="4"/>
  <c r="G102" i="4"/>
  <c r="H102" i="4"/>
  <c r="I102" i="4"/>
  <c r="K102" i="4"/>
  <c r="M102" i="4"/>
  <c r="O102" i="4"/>
  <c r="R102" i="4"/>
  <c r="U102" i="4"/>
  <c r="AA102" i="4"/>
  <c r="T105" i="4"/>
  <c r="Y105" i="4"/>
  <c r="E105" i="4"/>
  <c r="F105" i="4"/>
  <c r="G105" i="4"/>
  <c r="H105" i="4"/>
  <c r="I105" i="4"/>
  <c r="J107" i="4"/>
  <c r="G39" i="5" s="1"/>
  <c r="L105" i="4"/>
  <c r="N105" i="4"/>
  <c r="U105" i="4"/>
  <c r="X105" i="4"/>
  <c r="J108" i="4"/>
  <c r="G40" i="5" s="1"/>
  <c r="V108" i="4"/>
  <c r="Q40" i="5" s="1"/>
  <c r="J109" i="4"/>
  <c r="G41" i="5" s="1"/>
  <c r="J110" i="4"/>
  <c r="G42" i="5" s="1"/>
  <c r="V110" i="4"/>
  <c r="Q42" i="5" s="1"/>
  <c r="J112" i="4"/>
  <c r="G44" i="5" s="1"/>
  <c r="J113" i="4"/>
  <c r="G45" i="5" s="1"/>
  <c r="V113" i="4"/>
  <c r="Q45" i="5" s="1"/>
  <c r="J114" i="4"/>
  <c r="G46" i="5" s="1"/>
  <c r="I118" i="4"/>
  <c r="AB115" i="4"/>
  <c r="V47" i="5" s="1"/>
  <c r="P116" i="4"/>
  <c r="L48" i="5" s="1"/>
  <c r="AB116" i="4"/>
  <c r="V48" i="5" s="1"/>
  <c r="F8" i="5"/>
  <c r="G8" i="5"/>
  <c r="H8" i="5"/>
  <c r="I8" i="5"/>
  <c r="K8" i="5"/>
  <c r="L8" i="5"/>
  <c r="M8" i="5"/>
  <c r="N8" i="5"/>
  <c r="O8" i="5"/>
  <c r="Q8" i="5"/>
  <c r="S8" i="5"/>
  <c r="T8" i="5"/>
  <c r="W8" i="5"/>
  <c r="X8" i="5"/>
  <c r="Y8" i="5"/>
  <c r="Z8" i="5"/>
  <c r="AA8" i="5"/>
  <c r="G125" i="4"/>
  <c r="G127" i="4" s="1"/>
  <c r="L125" i="4"/>
  <c r="L127" i="4" s="1"/>
  <c r="O125" i="4"/>
  <c r="O127" i="4" s="1"/>
  <c r="P123" i="4"/>
  <c r="M16" i="5" s="1"/>
  <c r="W125" i="4"/>
  <c r="Y125" i="4"/>
  <c r="Y127" i="4" s="1"/>
  <c r="Y157" i="4" s="1"/>
  <c r="AA125" i="4"/>
  <c r="AA127" i="4" s="1"/>
  <c r="E125" i="4"/>
  <c r="H125" i="4"/>
  <c r="I125" i="4"/>
  <c r="I127" i="4" s="1"/>
  <c r="M125" i="4"/>
  <c r="Q125" i="4"/>
  <c r="S125" i="4"/>
  <c r="S127" i="4" s="1"/>
  <c r="U125" i="4"/>
  <c r="U127" i="4" s="1"/>
  <c r="X125" i="4"/>
  <c r="X127" i="4" s="1"/>
  <c r="X157" i="4" s="1"/>
  <c r="F125" i="4"/>
  <c r="F127" i="4" s="1"/>
  <c r="F157" i="4" s="1"/>
  <c r="K125" i="4"/>
  <c r="K127" i="4" s="1"/>
  <c r="N125" i="4"/>
  <c r="N127" i="4" s="1"/>
  <c r="N157" i="4" s="1"/>
  <c r="R125" i="4"/>
  <c r="R127" i="4" s="1"/>
  <c r="R157" i="4" s="1"/>
  <c r="T125" i="4"/>
  <c r="Z125" i="4"/>
  <c r="Z127" i="4" s="1"/>
  <c r="L128" i="4"/>
  <c r="Q128" i="4"/>
  <c r="U128" i="4"/>
  <c r="Y128" i="4"/>
  <c r="E128" i="4"/>
  <c r="F128" i="4"/>
  <c r="G128" i="4"/>
  <c r="H128" i="4"/>
  <c r="I128" i="4"/>
  <c r="R128" i="4"/>
  <c r="T128" i="4"/>
  <c r="W128" i="4"/>
  <c r="X128" i="4"/>
  <c r="AA128" i="4"/>
  <c r="F131" i="4"/>
  <c r="L131" i="4"/>
  <c r="Q131" i="4"/>
  <c r="U131" i="4"/>
  <c r="E131" i="4"/>
  <c r="G131" i="4"/>
  <c r="H131" i="4"/>
  <c r="I131" i="4"/>
  <c r="R131" i="4"/>
  <c r="V133" i="4"/>
  <c r="R26" i="5" s="1"/>
  <c r="W131" i="4"/>
  <c r="X131" i="4"/>
  <c r="Y131" i="4"/>
  <c r="AA131" i="4"/>
  <c r="F134" i="4"/>
  <c r="L134" i="4"/>
  <c r="Q134" i="4"/>
  <c r="U134" i="4"/>
  <c r="E134" i="4"/>
  <c r="G134" i="4"/>
  <c r="H134" i="4"/>
  <c r="I134" i="4"/>
  <c r="R134" i="4"/>
  <c r="T134" i="4"/>
  <c r="W134" i="4"/>
  <c r="Y134" i="4"/>
  <c r="AA134" i="4"/>
  <c r="J137" i="4"/>
  <c r="H30" i="5" s="1"/>
  <c r="V137" i="4"/>
  <c r="R30" i="5" s="1"/>
  <c r="K138" i="4"/>
  <c r="O138" i="4"/>
  <c r="T138" i="4"/>
  <c r="E138" i="4"/>
  <c r="F138" i="4"/>
  <c r="G138" i="4"/>
  <c r="H138" i="4"/>
  <c r="I138" i="4"/>
  <c r="L138" i="4"/>
  <c r="N138" i="4"/>
  <c r="V140" i="4"/>
  <c r="R33" i="5" s="1"/>
  <c r="S138" i="4"/>
  <c r="X138" i="4"/>
  <c r="Y138" i="4"/>
  <c r="K141" i="4"/>
  <c r="O141" i="4"/>
  <c r="Y141" i="4"/>
  <c r="E141" i="4"/>
  <c r="F141" i="4"/>
  <c r="G141" i="4"/>
  <c r="H141" i="4"/>
  <c r="I141" i="4"/>
  <c r="J143" i="4"/>
  <c r="H36" i="5" s="1"/>
  <c r="L141" i="4"/>
  <c r="N141" i="4"/>
  <c r="Q141" i="4"/>
  <c r="S141" i="4"/>
  <c r="T141" i="4"/>
  <c r="U141" i="4"/>
  <c r="X141" i="4"/>
  <c r="Z141" i="4"/>
  <c r="T144" i="4"/>
  <c r="E144" i="4"/>
  <c r="F144" i="4"/>
  <c r="G144" i="4"/>
  <c r="H144" i="4"/>
  <c r="I144" i="4"/>
  <c r="M144" i="4"/>
  <c r="N144" i="4"/>
  <c r="O144" i="4"/>
  <c r="Q144" i="4"/>
  <c r="R144" i="4"/>
  <c r="S144" i="4"/>
  <c r="U144" i="4"/>
  <c r="AB146" i="4"/>
  <c r="W39" i="5" s="1"/>
  <c r="X144" i="4"/>
  <c r="Y144" i="4"/>
  <c r="AA144" i="4"/>
  <c r="AB149" i="4"/>
  <c r="W42" i="5" s="1"/>
  <c r="AB151" i="4"/>
  <c r="W44" i="5" s="1"/>
  <c r="AB152" i="4"/>
  <c r="W45" i="5" s="1"/>
  <c r="AB153" i="4"/>
  <c r="W46" i="5" s="1"/>
  <c r="F9" i="5"/>
  <c r="G9" i="5"/>
  <c r="H9" i="5"/>
  <c r="I9" i="5"/>
  <c r="K9" i="5"/>
  <c r="N9" i="5"/>
  <c r="O9" i="5"/>
  <c r="R9" i="5"/>
  <c r="S9" i="5"/>
  <c r="T9" i="5"/>
  <c r="U9" i="5"/>
  <c r="W9" i="5"/>
  <c r="X9" i="5"/>
  <c r="Z9" i="5"/>
  <c r="AA9" i="5"/>
  <c r="AB125" i="4" l="1"/>
  <c r="W18" i="5" s="1"/>
  <c r="W127" i="4"/>
  <c r="AB147" i="4"/>
  <c r="W40" i="5" s="1"/>
  <c r="P130" i="4"/>
  <c r="M23" i="5" s="1"/>
  <c r="T127" i="4"/>
  <c r="T157" i="4" s="1"/>
  <c r="R8" i="5"/>
  <c r="R118" i="4"/>
  <c r="G88" i="4"/>
  <c r="U157" i="4"/>
  <c r="I157" i="4"/>
  <c r="AB156" i="4"/>
  <c r="Y9" i="5"/>
  <c r="P155" i="4"/>
  <c r="M48" i="5" s="1"/>
  <c r="V153" i="4"/>
  <c r="R46" i="5" s="1"/>
  <c r="J153" i="4"/>
  <c r="H46" i="5" s="1"/>
  <c r="J152" i="4"/>
  <c r="H45" i="5" s="1"/>
  <c r="J151" i="4"/>
  <c r="H44" i="5" s="1"/>
  <c r="G157" i="4"/>
  <c r="J148" i="4"/>
  <c r="H41" i="5" s="1"/>
  <c r="V147" i="4"/>
  <c r="R40" i="5" s="1"/>
  <c r="Z144" i="4"/>
  <c r="L144" i="4"/>
  <c r="AA141" i="4"/>
  <c r="W141" i="4"/>
  <c r="R141" i="4"/>
  <c r="M141" i="4"/>
  <c r="U138" i="4"/>
  <c r="Q138" i="4"/>
  <c r="P137" i="4"/>
  <c r="M30" i="5" s="1"/>
  <c r="Z134" i="4"/>
  <c r="M134" i="4"/>
  <c r="S131" i="4"/>
  <c r="N131" i="4"/>
  <c r="J133" i="4"/>
  <c r="H26" i="5" s="1"/>
  <c r="T131" i="4"/>
  <c r="O131" i="4"/>
  <c r="K131" i="4"/>
  <c r="AC131" i="4" s="1"/>
  <c r="S128" i="4"/>
  <c r="N128" i="4"/>
  <c r="J130" i="4"/>
  <c r="H23" i="5" s="1"/>
  <c r="O128" i="4"/>
  <c r="K128" i="4"/>
  <c r="AC128" i="4" s="1"/>
  <c r="AB123" i="4"/>
  <c r="W16" i="5" s="1"/>
  <c r="U118" i="4"/>
  <c r="U8" i="5"/>
  <c r="V109" i="4"/>
  <c r="Q41" i="5" s="1"/>
  <c r="AA105" i="4"/>
  <c r="R105" i="4"/>
  <c r="M105" i="4"/>
  <c r="O99" i="4"/>
  <c r="K99" i="4"/>
  <c r="Z99" i="4"/>
  <c r="Q99" i="4"/>
  <c r="V98" i="4"/>
  <c r="Q30" i="5" s="1"/>
  <c r="O95" i="4"/>
  <c r="AA92" i="4"/>
  <c r="R92" i="4"/>
  <c r="M92" i="4"/>
  <c r="AC92" i="4" s="1"/>
  <c r="V87" i="4"/>
  <c r="Q19" i="5" s="1"/>
  <c r="H86" i="4"/>
  <c r="H88" i="4" s="1"/>
  <c r="H118" i="4" s="1"/>
  <c r="O88" i="4"/>
  <c r="L9" i="5"/>
  <c r="L157" i="4"/>
  <c r="J156" i="4"/>
  <c r="E9" i="5"/>
  <c r="P153" i="4"/>
  <c r="M46" i="5" s="1"/>
  <c r="P152" i="4"/>
  <c r="M45" i="5" s="1"/>
  <c r="P151" i="4"/>
  <c r="M44" i="5" s="1"/>
  <c r="P149" i="4"/>
  <c r="M42" i="5" s="1"/>
  <c r="P148" i="4"/>
  <c r="M41" i="5" s="1"/>
  <c r="P147" i="4"/>
  <c r="M40" i="5" s="1"/>
  <c r="P146" i="4"/>
  <c r="M39" i="5" s="1"/>
  <c r="AA138" i="4"/>
  <c r="W138" i="4"/>
  <c r="J140" i="4"/>
  <c r="H33" i="5" s="1"/>
  <c r="P136" i="4"/>
  <c r="M29" i="5" s="1"/>
  <c r="Z131" i="4"/>
  <c r="Z128" i="4"/>
  <c r="V130" i="4"/>
  <c r="R23" i="5" s="1"/>
  <c r="AB126" i="4"/>
  <c r="W19" i="5" s="1"/>
  <c r="P126" i="4"/>
  <c r="M19" i="5" s="1"/>
  <c r="V112" i="4"/>
  <c r="Q44" i="5" s="1"/>
  <c r="J101" i="4"/>
  <c r="G33" i="5" s="1"/>
  <c r="J97" i="4"/>
  <c r="G29" i="5" s="1"/>
  <c r="J91" i="4"/>
  <c r="G23" i="5" s="1"/>
  <c r="Y89" i="4"/>
  <c r="T89" i="4"/>
  <c r="V84" i="4"/>
  <c r="Q16" i="5" s="1"/>
  <c r="V156" i="4"/>
  <c r="Q9" i="5"/>
  <c r="V155" i="4"/>
  <c r="R48" i="5" s="1"/>
  <c r="AA157" i="4"/>
  <c r="AB148" i="4"/>
  <c r="W41" i="5" s="1"/>
  <c r="P133" i="4"/>
  <c r="M26" i="5" s="1"/>
  <c r="J155" i="4"/>
  <c r="H48" i="5" s="1"/>
  <c r="O157" i="4"/>
  <c r="Z157" i="4"/>
  <c r="P156" i="4"/>
  <c r="M9" i="5"/>
  <c r="AB155" i="4"/>
  <c r="W48" i="5" s="1"/>
  <c r="AB154" i="4"/>
  <c r="W47" i="5" s="1"/>
  <c r="V152" i="4"/>
  <c r="R45" i="5" s="1"/>
  <c r="V151" i="4"/>
  <c r="R44" i="5" s="1"/>
  <c r="S157" i="4"/>
  <c r="V148" i="4"/>
  <c r="R41" i="5" s="1"/>
  <c r="J147" i="4"/>
  <c r="H40" i="5" s="1"/>
  <c r="P143" i="4"/>
  <c r="M36" i="5" s="1"/>
  <c r="Z138" i="4"/>
  <c r="R138" i="4"/>
  <c r="M138" i="4"/>
  <c r="X134" i="4"/>
  <c r="S134" i="4"/>
  <c r="N134" i="4"/>
  <c r="J136" i="4"/>
  <c r="H29" i="5" s="1"/>
  <c r="O134" i="4"/>
  <c r="K134" i="4"/>
  <c r="AC134" i="4" s="1"/>
  <c r="M131" i="4"/>
  <c r="M128" i="4"/>
  <c r="Y118" i="4"/>
  <c r="AB117" i="4"/>
  <c r="E118" i="4"/>
  <c r="E8" i="5"/>
  <c r="T118" i="4"/>
  <c r="L118" i="4"/>
  <c r="V114" i="4"/>
  <c r="Q46" i="5" s="1"/>
  <c r="O105" i="4"/>
  <c r="K105" i="4"/>
  <c r="Z105" i="4"/>
  <c r="Q105" i="4"/>
  <c r="X102" i="4"/>
  <c r="N102" i="4"/>
  <c r="J104" i="4"/>
  <c r="G36" i="5" s="1"/>
  <c r="Y102" i="4"/>
  <c r="T102" i="4"/>
  <c r="AA99" i="4"/>
  <c r="R99" i="4"/>
  <c r="M99" i="4"/>
  <c r="AA95" i="4"/>
  <c r="R95" i="4"/>
  <c r="M95" i="4"/>
  <c r="AC95" i="4" s="1"/>
  <c r="O92" i="4"/>
  <c r="AA89" i="4"/>
  <c r="R89" i="4"/>
  <c r="M89" i="4"/>
  <c r="AC89" i="4" s="1"/>
  <c r="V136" i="4"/>
  <c r="R29" i="5" s="1"/>
  <c r="V149" i="4"/>
  <c r="R42" i="5" s="1"/>
  <c r="J149" i="4"/>
  <c r="H42" i="5" s="1"/>
  <c r="V146" i="4"/>
  <c r="R39" i="5" s="1"/>
  <c r="J146" i="4"/>
  <c r="H39" i="5" s="1"/>
  <c r="K144" i="4"/>
  <c r="P140" i="4"/>
  <c r="M33" i="5" s="1"/>
  <c r="AB137" i="4"/>
  <c r="W30" i="5" s="1"/>
  <c r="V126" i="4"/>
  <c r="R19" i="5" s="1"/>
  <c r="AB109" i="4"/>
  <c r="V41" i="5" s="1"/>
  <c r="S99" i="4"/>
  <c r="V101" i="4"/>
  <c r="Q33" i="5" s="1"/>
  <c r="AB98" i="4"/>
  <c r="V30" i="5" s="1"/>
  <c r="AB87" i="4"/>
  <c r="V19" i="5" s="1"/>
  <c r="V86" i="4"/>
  <c r="S88" i="4"/>
  <c r="V88" i="4" s="1"/>
  <c r="Q20" i="5" s="1"/>
  <c r="N88" i="4"/>
  <c r="F88" i="4"/>
  <c r="J88" i="4" s="1"/>
  <c r="G20" i="5" s="1"/>
  <c r="V143" i="4"/>
  <c r="R36" i="5" s="1"/>
  <c r="V125" i="4"/>
  <c r="R18" i="5" s="1"/>
  <c r="Q127" i="4"/>
  <c r="W105" i="4"/>
  <c r="AB107" i="4"/>
  <c r="V39" i="5" s="1"/>
  <c r="P86" i="4"/>
  <c r="L18" i="5" s="1"/>
  <c r="K88" i="4"/>
  <c r="W157" i="4"/>
  <c r="K157" i="4"/>
  <c r="W144" i="4"/>
  <c r="AB127" i="4"/>
  <c r="J125" i="4"/>
  <c r="E127" i="4"/>
  <c r="AB112" i="4"/>
  <c r="V44" i="5" s="1"/>
  <c r="S102" i="4"/>
  <c r="V104" i="4"/>
  <c r="Q36" i="5" s="1"/>
  <c r="W99" i="4"/>
  <c r="AB101" i="4"/>
  <c r="V33" i="5" s="1"/>
  <c r="AA88" i="4"/>
  <c r="AB86" i="4"/>
  <c r="W88" i="4"/>
  <c r="V117" i="4"/>
  <c r="Q118" i="4"/>
  <c r="P125" i="4"/>
  <c r="M127" i="4"/>
  <c r="M157" i="4" s="1"/>
  <c r="H127" i="4"/>
  <c r="H157" i="4" s="1"/>
  <c r="P117" i="4"/>
  <c r="M118" i="4"/>
  <c r="AB114" i="4"/>
  <c r="V46" i="5" s="1"/>
  <c r="S105" i="4"/>
  <c r="V107" i="4"/>
  <c r="Q39" i="5" s="1"/>
  <c r="W102" i="4"/>
  <c r="AB104" i="4"/>
  <c r="V36" i="5" s="1"/>
  <c r="J123" i="4"/>
  <c r="H16" i="5" s="1"/>
  <c r="J116" i="4"/>
  <c r="G48" i="5" s="1"/>
  <c r="P113" i="4"/>
  <c r="L45" i="5" s="1"/>
  <c r="O118" i="4"/>
  <c r="P110" i="4"/>
  <c r="L42" i="5" s="1"/>
  <c r="K118" i="4"/>
  <c r="G118" i="4"/>
  <c r="P108" i="4"/>
  <c r="L40" i="5" s="1"/>
  <c r="P97" i="4"/>
  <c r="L29" i="5" s="1"/>
  <c r="P94" i="4"/>
  <c r="L26" i="5" s="1"/>
  <c r="P91" i="4"/>
  <c r="L23" i="5" s="1"/>
  <c r="P84" i="4"/>
  <c r="L16" i="5" s="1"/>
  <c r="AB143" i="4"/>
  <c r="W36" i="5" s="1"/>
  <c r="AB140" i="4"/>
  <c r="W33" i="5" s="1"/>
  <c r="AB136" i="4"/>
  <c r="W29" i="5" s="1"/>
  <c r="AB133" i="4"/>
  <c r="W26" i="5" s="1"/>
  <c r="AB130" i="4"/>
  <c r="W23" i="5" s="1"/>
  <c r="V123" i="4"/>
  <c r="R16" i="5" s="1"/>
  <c r="V116" i="4"/>
  <c r="Q48" i="5" s="1"/>
  <c r="AB113" i="4"/>
  <c r="V45" i="5" s="1"/>
  <c r="AA118" i="4"/>
  <c r="AB110" i="4"/>
  <c r="V42" i="5" s="1"/>
  <c r="W118" i="4"/>
  <c r="S118" i="4"/>
  <c r="N118" i="4"/>
  <c r="AB108" i="4"/>
  <c r="V40" i="5" s="1"/>
  <c r="W95" i="4"/>
  <c r="AB97" i="4"/>
  <c r="V29" i="5" s="1"/>
  <c r="W92" i="4"/>
  <c r="AB94" i="4"/>
  <c r="V26" i="5" s="1"/>
  <c r="W89" i="4"/>
  <c r="AB91" i="4"/>
  <c r="V23" i="5" s="1"/>
  <c r="AB84" i="4"/>
  <c r="V16" i="5" s="1"/>
  <c r="J126" i="4"/>
  <c r="H19" i="5" s="1"/>
  <c r="J117" i="4"/>
  <c r="P114" i="4"/>
  <c r="L46" i="5" s="1"/>
  <c r="P112" i="4"/>
  <c r="L44" i="5" s="1"/>
  <c r="Z118" i="4"/>
  <c r="P109" i="4"/>
  <c r="L41" i="5" s="1"/>
  <c r="P107" i="4"/>
  <c r="L39" i="5" s="1"/>
  <c r="P104" i="4"/>
  <c r="L36" i="5" s="1"/>
  <c r="P101" i="4"/>
  <c r="L33" i="5" s="1"/>
  <c r="P98" i="4"/>
  <c r="L30" i="5" s="1"/>
  <c r="V97" i="4"/>
  <c r="Q29" i="5" s="1"/>
  <c r="V94" i="4"/>
  <c r="Q26" i="5" s="1"/>
  <c r="V91" i="4"/>
  <c r="Q23" i="5" s="1"/>
  <c r="P87" i="4"/>
  <c r="L19" i="5" s="1"/>
  <c r="V8" i="5" l="1"/>
  <c r="Q49" i="5"/>
  <c r="AB8" i="5"/>
  <c r="V49" i="5"/>
  <c r="J9" i="5"/>
  <c r="H49" i="5"/>
  <c r="V85" i="4"/>
  <c r="Q17" i="5" s="1"/>
  <c r="Q18" i="5"/>
  <c r="AB9" i="5"/>
  <c r="W49" i="5"/>
  <c r="P124" i="4"/>
  <c r="M17" i="5" s="1"/>
  <c r="M18" i="5"/>
  <c r="AB85" i="4"/>
  <c r="V17" i="5" s="1"/>
  <c r="V18" i="5"/>
  <c r="J124" i="4"/>
  <c r="H17" i="5" s="1"/>
  <c r="H18" i="5"/>
  <c r="P9" i="5"/>
  <c r="M49" i="5"/>
  <c r="J8" i="5"/>
  <c r="G49" i="5"/>
  <c r="P8" i="5"/>
  <c r="L49" i="5"/>
  <c r="AB157" i="4"/>
  <c r="W20" i="5"/>
  <c r="V9" i="5"/>
  <c r="R49" i="5"/>
  <c r="P88" i="4"/>
  <c r="L20" i="5" s="1"/>
  <c r="J86" i="4"/>
  <c r="AB124" i="4"/>
  <c r="W17" i="5" s="1"/>
  <c r="F118" i="4"/>
  <c r="P118" i="4"/>
  <c r="V127" i="4"/>
  <c r="Q157" i="4"/>
  <c r="V118" i="4"/>
  <c r="P85" i="4"/>
  <c r="L17" i="5" s="1"/>
  <c r="V124" i="4"/>
  <c r="R17" i="5" s="1"/>
  <c r="P127" i="4"/>
  <c r="J118" i="4"/>
  <c r="AB88" i="4"/>
  <c r="E157" i="4"/>
  <c r="J127" i="4"/>
  <c r="AB118" i="4" l="1"/>
  <c r="V20" i="5"/>
  <c r="V157" i="4"/>
  <c r="R20" i="5"/>
  <c r="J85" i="4"/>
  <c r="G17" i="5" s="1"/>
  <c r="G18" i="5"/>
  <c r="J157" i="4"/>
  <c r="H20" i="5"/>
  <c r="P157" i="4"/>
  <c r="M20" i="5"/>
  <c r="V165" i="4"/>
  <c r="J86" i="5" s="1"/>
  <c r="V170" i="4"/>
  <c r="J91" i="5" s="1"/>
  <c r="V166" i="4"/>
  <c r="J87" i="5" s="1"/>
  <c r="V168" i="4"/>
  <c r="J89" i="5" s="1"/>
  <c r="V169" i="4"/>
  <c r="J90" i="5" s="1"/>
  <c r="Q164" i="4" l="1"/>
  <c r="R164" i="4" l="1"/>
  <c r="S164" i="4" l="1"/>
  <c r="T164" i="4" l="1"/>
  <c r="U164" i="4" l="1"/>
  <c r="V164" i="4" s="1"/>
  <c r="J85" i="5" s="1"/>
  <c r="V162" i="4"/>
  <c r="J83" i="5" s="1"/>
  <c r="J84" i="5" l="1"/>
  <c r="P168" i="4"/>
  <c r="H89" i="5" s="1"/>
  <c r="P170" i="4"/>
  <c r="H91" i="5" s="1"/>
  <c r="P166" i="4" l="1"/>
  <c r="H87" i="5" s="1"/>
  <c r="P169" i="4" l="1"/>
  <c r="H90" i="5" s="1"/>
  <c r="P165" i="4"/>
  <c r="H86" i="5" s="1"/>
  <c r="K164" i="4" l="1"/>
  <c r="L164" i="4"/>
  <c r="M164" i="4" l="1"/>
  <c r="N164" i="4" l="1"/>
  <c r="O164" i="4" l="1"/>
  <c r="P164" i="4" s="1"/>
  <c r="H85" i="5" s="1"/>
  <c r="P162" i="4"/>
  <c r="H83" i="5" s="1"/>
  <c r="AB165" i="4"/>
  <c r="L86" i="5" s="1"/>
  <c r="AA164" i="4"/>
  <c r="W164" i="4"/>
  <c r="J166" i="4"/>
  <c r="F87" i="5" s="1"/>
  <c r="H84" i="5" l="1"/>
  <c r="X164" i="4"/>
  <c r="AB168" i="4"/>
  <c r="L89" i="5" s="1"/>
  <c r="AB166" i="4"/>
  <c r="L87" i="5" s="1"/>
  <c r="Z164" i="4"/>
  <c r="Y164" i="4"/>
  <c r="AB170" i="4"/>
  <c r="L91" i="5" s="1"/>
  <c r="AB162" i="4"/>
  <c r="L83" i="5" s="1"/>
  <c r="J169" i="4"/>
  <c r="F90" i="5" s="1"/>
  <c r="J170" i="4"/>
  <c r="F91" i="5" s="1"/>
  <c r="AB169" i="4"/>
  <c r="L90" i="5" s="1"/>
  <c r="J168" i="4"/>
  <c r="F89" i="5" s="1"/>
  <c r="AB164" i="4" l="1"/>
  <c r="L85" i="5" s="1"/>
  <c r="J165" i="4"/>
  <c r="F86" i="5" s="1"/>
  <c r="L84" i="5" l="1"/>
  <c r="E7" i="5"/>
  <c r="E164" i="4" l="1"/>
  <c r="F7" i="5" l="1"/>
  <c r="F164" i="4" l="1"/>
  <c r="G7" i="5" l="1"/>
  <c r="G164" i="4" l="1"/>
  <c r="H7" i="5" l="1"/>
  <c r="H164" i="4" l="1"/>
  <c r="I7" i="5" l="1"/>
  <c r="I164" i="4" l="1"/>
  <c r="J164" i="4" s="1"/>
  <c r="F85" i="5" s="1"/>
  <c r="J162" i="4"/>
  <c r="F83" i="5" s="1"/>
  <c r="F84" i="5" l="1"/>
  <c r="S11" i="4"/>
  <c r="X11" i="4"/>
  <c r="O11" i="4"/>
  <c r="L11" i="4"/>
  <c r="H11" i="4"/>
  <c r="E11" i="4"/>
  <c r="AA11" i="4"/>
  <c r="Z11" i="4"/>
  <c r="R11" i="4"/>
  <c r="G11" i="4"/>
  <c r="AA8" i="4"/>
  <c r="AA10" i="4" s="1"/>
  <c r="Z8" i="4"/>
  <c r="Z10" i="4" s="1"/>
  <c r="Y8" i="4"/>
  <c r="Y10" i="4" s="1"/>
  <c r="X8" i="4"/>
  <c r="X10" i="4" s="1"/>
  <c r="T8" i="4"/>
  <c r="T10" i="4" s="1"/>
  <c r="S8" i="4"/>
  <c r="S10" i="4" s="1"/>
  <c r="R8" i="4"/>
  <c r="R10" i="4" s="1"/>
  <c r="O8" i="4"/>
  <c r="O10" i="4" s="1"/>
  <c r="N8" i="4"/>
  <c r="N10" i="4" s="1"/>
  <c r="M8" i="4"/>
  <c r="M10" i="4" s="1"/>
  <c r="K8" i="4"/>
  <c r="I8" i="4"/>
  <c r="I10" i="4" s="1"/>
  <c r="H8" i="4"/>
  <c r="H10" i="4" s="1"/>
  <c r="G8" i="4"/>
  <c r="G10" i="4" s="1"/>
  <c r="F8" i="4"/>
  <c r="F10" i="4" s="1"/>
  <c r="AA6" i="5"/>
  <c r="Z6" i="5"/>
  <c r="Y6" i="5"/>
  <c r="X6" i="5"/>
  <c r="W6" i="5"/>
  <c r="U6" i="5"/>
  <c r="T6" i="5"/>
  <c r="S6" i="5"/>
  <c r="R6" i="5"/>
  <c r="Q6" i="5"/>
  <c r="O6" i="5"/>
  <c r="N6" i="5"/>
  <c r="M6" i="5"/>
  <c r="L6" i="5"/>
  <c r="K6" i="5"/>
  <c r="I6" i="5"/>
  <c r="I10" i="5" s="1"/>
  <c r="H6" i="5"/>
  <c r="H10" i="5" s="1"/>
  <c r="G6" i="5"/>
  <c r="G10" i="5" s="1"/>
  <c r="F6" i="5"/>
  <c r="F10" i="5" s="1"/>
  <c r="E6" i="5"/>
  <c r="E10" i="5" s="1"/>
  <c r="R27" i="4"/>
  <c r="M27" i="4"/>
  <c r="U27" i="4"/>
  <c r="Q27" i="4"/>
  <c r="L27" i="4"/>
  <c r="G27" i="4"/>
  <c r="X27" i="4"/>
  <c r="N27" i="4"/>
  <c r="I27" i="4"/>
  <c r="E27" i="4"/>
  <c r="Y24" i="4"/>
  <c r="T24" i="4"/>
  <c r="H24" i="4"/>
  <c r="Z24" i="4"/>
  <c r="U24" i="4"/>
  <c r="R24" i="4"/>
  <c r="Q24" i="4"/>
  <c r="M24" i="4"/>
  <c r="L24" i="4"/>
  <c r="F24" i="4"/>
  <c r="I24" i="4"/>
  <c r="Z21" i="4"/>
  <c r="U21" i="4"/>
  <c r="L21" i="4"/>
  <c r="H21" i="4"/>
  <c r="N21" i="4"/>
  <c r="I21" i="4"/>
  <c r="E21" i="4"/>
  <c r="N17" i="4"/>
  <c r="I17" i="4"/>
  <c r="H17" i="4"/>
  <c r="Y17" i="4"/>
  <c r="G17" i="4"/>
  <c r="F17" i="4"/>
  <c r="E17" i="4"/>
  <c r="U7" i="5"/>
  <c r="T7" i="5"/>
  <c r="S7" i="5"/>
  <c r="R7" i="5"/>
  <c r="Q7" i="5"/>
  <c r="U60" i="4"/>
  <c r="Q60" i="4"/>
  <c r="S47" i="4"/>
  <c r="Q47" i="4"/>
  <c r="Q10" i="5" l="1"/>
  <c r="U10" i="5"/>
  <c r="L8" i="4"/>
  <c r="L10" i="4" s="1"/>
  <c r="L40" i="4" s="1"/>
  <c r="U8" i="4"/>
  <c r="U10" i="4" s="1"/>
  <c r="U40" i="4" s="1"/>
  <c r="I11" i="4"/>
  <c r="S50" i="4"/>
  <c r="Q21" i="4"/>
  <c r="R10" i="5"/>
  <c r="S10" i="5"/>
  <c r="X24" i="4"/>
  <c r="T10" i="5"/>
  <c r="W11" i="4"/>
  <c r="R17" i="4"/>
  <c r="Z27" i="4"/>
  <c r="M17" i="4"/>
  <c r="N11" i="4"/>
  <c r="T50" i="4"/>
  <c r="R66" i="4"/>
  <c r="O40" i="4"/>
  <c r="G40" i="4"/>
  <c r="Z40" i="4"/>
  <c r="V6" i="4"/>
  <c r="O16" i="5" s="1"/>
  <c r="V9" i="4"/>
  <c r="O19" i="5" s="1"/>
  <c r="P13" i="4"/>
  <c r="J23" i="5" s="1"/>
  <c r="T40" i="4"/>
  <c r="S49" i="4"/>
  <c r="S79" i="4" s="1"/>
  <c r="H40" i="4"/>
  <c r="M40" i="4"/>
  <c r="R40" i="4"/>
  <c r="AA40" i="4"/>
  <c r="F40" i="4"/>
  <c r="Y40" i="4"/>
  <c r="S53" i="4"/>
  <c r="Q66" i="4"/>
  <c r="U66" i="4"/>
  <c r="P31" i="4"/>
  <c r="J41" i="5" s="1"/>
  <c r="P35" i="4"/>
  <c r="J45" i="5" s="1"/>
  <c r="I40" i="4"/>
  <c r="N40" i="4"/>
  <c r="S40" i="4"/>
  <c r="X40" i="4"/>
  <c r="S56" i="4"/>
  <c r="F21" i="4"/>
  <c r="Y21" i="4"/>
  <c r="F27" i="4"/>
  <c r="T27" i="4"/>
  <c r="Y27" i="4"/>
  <c r="F11" i="4"/>
  <c r="T11" i="4"/>
  <c r="T56" i="4"/>
  <c r="Q17" i="4"/>
  <c r="U17" i="4"/>
  <c r="Z17" i="4"/>
  <c r="R21" i="4"/>
  <c r="E24" i="4"/>
  <c r="H27" i="4"/>
  <c r="R60" i="4"/>
  <c r="Q63" i="4"/>
  <c r="U63" i="4"/>
  <c r="L17" i="4"/>
  <c r="M21" i="4"/>
  <c r="N24" i="4"/>
  <c r="P32" i="4"/>
  <c r="J42" i="5" s="1"/>
  <c r="T47" i="4"/>
  <c r="T49" i="4" s="1"/>
  <c r="T79" i="4" s="1"/>
  <c r="T53" i="4"/>
  <c r="R63" i="4"/>
  <c r="AB20" i="4"/>
  <c r="T30" i="5" s="1"/>
  <c r="AB6" i="4"/>
  <c r="T16" i="5" s="1"/>
  <c r="J13" i="4"/>
  <c r="E23" i="5" s="1"/>
  <c r="V59" i="4"/>
  <c r="P30" i="5" s="1"/>
  <c r="V69" i="4"/>
  <c r="P40" i="5" s="1"/>
  <c r="J16" i="4"/>
  <c r="E26" i="5" s="1"/>
  <c r="N14" i="4"/>
  <c r="J20" i="4"/>
  <c r="E30" i="5" s="1"/>
  <c r="V29" i="4"/>
  <c r="O39" i="5" s="1"/>
  <c r="V30" i="4"/>
  <c r="O40" i="5" s="1"/>
  <c r="AB30" i="4"/>
  <c r="T40" i="5" s="1"/>
  <c r="V31" i="4"/>
  <c r="O41" i="5" s="1"/>
  <c r="AB31" i="4"/>
  <c r="T41" i="5" s="1"/>
  <c r="AB32" i="4"/>
  <c r="T42" i="5" s="1"/>
  <c r="V34" i="4"/>
  <c r="O44" i="5" s="1"/>
  <c r="AB34" i="4"/>
  <c r="T44" i="5" s="1"/>
  <c r="AB35" i="4"/>
  <c r="T45" i="5" s="1"/>
  <c r="AB36" i="4"/>
  <c r="T46" i="5" s="1"/>
  <c r="AB37" i="4"/>
  <c r="T47" i="5" s="1"/>
  <c r="J38" i="4"/>
  <c r="E48" i="5" s="1"/>
  <c r="AB38" i="4"/>
  <c r="T48" i="5" s="1"/>
  <c r="J39" i="4"/>
  <c r="AB39" i="4"/>
  <c r="J6" i="4"/>
  <c r="E16" i="5" s="1"/>
  <c r="J9" i="4"/>
  <c r="E19" i="5" s="1"/>
  <c r="V74" i="4"/>
  <c r="P45" i="5" s="1"/>
  <c r="Q50" i="4"/>
  <c r="U50" i="4"/>
  <c r="T63" i="4"/>
  <c r="S63" i="4"/>
  <c r="T66" i="4"/>
  <c r="K11" i="4"/>
  <c r="AB13" i="4"/>
  <c r="T23" i="5" s="1"/>
  <c r="X14" i="4"/>
  <c r="I14" i="4"/>
  <c r="S14" i="4"/>
  <c r="S17" i="4"/>
  <c r="X17" i="4"/>
  <c r="O21" i="4"/>
  <c r="T21" i="4"/>
  <c r="S24" i="4"/>
  <c r="AA27" i="4"/>
  <c r="Q8" i="4"/>
  <c r="Q10" i="4" s="1"/>
  <c r="Q11" i="4"/>
  <c r="U11" i="4"/>
  <c r="U47" i="4"/>
  <c r="U49" i="4" s="1"/>
  <c r="U79" i="4" s="1"/>
  <c r="V62" i="4"/>
  <c r="P33" i="5" s="1"/>
  <c r="S66" i="4"/>
  <c r="V70" i="4"/>
  <c r="P41" i="5" s="1"/>
  <c r="V75" i="4"/>
  <c r="P46" i="5" s="1"/>
  <c r="O14" i="4"/>
  <c r="T14" i="4"/>
  <c r="Y14" i="4"/>
  <c r="O17" i="4"/>
  <c r="T17" i="4"/>
  <c r="P20" i="4"/>
  <c r="J30" i="5" s="1"/>
  <c r="O24" i="4"/>
  <c r="S27" i="4"/>
  <c r="M11" i="4"/>
  <c r="R47" i="4"/>
  <c r="R49" i="4" s="1"/>
  <c r="R79" i="4" s="1"/>
  <c r="V65" i="4"/>
  <c r="P36" i="5" s="1"/>
  <c r="V71" i="4"/>
  <c r="P42" i="5" s="1"/>
  <c r="V77" i="4"/>
  <c r="P48" i="5" s="1"/>
  <c r="AA21" i="4"/>
  <c r="O27" i="4"/>
  <c r="P30" i="4"/>
  <c r="J40" i="5" s="1"/>
  <c r="P34" i="4"/>
  <c r="J44" i="5" s="1"/>
  <c r="P36" i="4"/>
  <c r="J46" i="5" s="1"/>
  <c r="V38" i="4"/>
  <c r="O48" i="5" s="1"/>
  <c r="V39" i="4"/>
  <c r="V48" i="4"/>
  <c r="P19" i="5" s="1"/>
  <c r="R50" i="4"/>
  <c r="R53" i="4"/>
  <c r="Q53" i="4"/>
  <c r="U53" i="4"/>
  <c r="R56" i="4"/>
  <c r="Q56" i="4"/>
  <c r="U56" i="4"/>
  <c r="T60" i="4"/>
  <c r="S60" i="4"/>
  <c r="V68" i="4"/>
  <c r="P39" i="5" s="1"/>
  <c r="V73" i="4"/>
  <c r="P44" i="5" s="1"/>
  <c r="V78" i="4"/>
  <c r="M14" i="4"/>
  <c r="R14" i="4"/>
  <c r="AA14" i="4"/>
  <c r="AA17" i="4"/>
  <c r="S21" i="4"/>
  <c r="X21" i="4"/>
  <c r="AA24" i="4"/>
  <c r="V32" i="4"/>
  <c r="O42" i="5" s="1"/>
  <c r="V35" i="4"/>
  <c r="O45" i="5" s="1"/>
  <c r="V36" i="4"/>
  <c r="O46" i="5" s="1"/>
  <c r="P9" i="4"/>
  <c r="J19" i="5" s="1"/>
  <c r="Y11" i="4"/>
  <c r="G24" i="4"/>
  <c r="E14" i="4"/>
  <c r="H14" i="4"/>
  <c r="F14" i="4"/>
  <c r="J19" i="4"/>
  <c r="E29" i="5" s="1"/>
  <c r="G21" i="4"/>
  <c r="P16" i="4"/>
  <c r="J26" i="5" s="1"/>
  <c r="K14" i="4"/>
  <c r="K17" i="4"/>
  <c r="AC17" i="4" s="1"/>
  <c r="P19" i="4"/>
  <c r="J29" i="5" s="1"/>
  <c r="E8" i="4"/>
  <c r="G14" i="4"/>
  <c r="L14" i="4"/>
  <c r="V16" i="4"/>
  <c r="O26" i="5" s="1"/>
  <c r="U14" i="4"/>
  <c r="Z14" i="4"/>
  <c r="V20" i="4"/>
  <c r="O30" i="5" s="1"/>
  <c r="J23" i="4"/>
  <c r="E33" i="5" s="1"/>
  <c r="K21" i="4"/>
  <c r="P23" i="4"/>
  <c r="J33" i="5" s="1"/>
  <c r="V26" i="4"/>
  <c r="O36" i="5" s="1"/>
  <c r="W24" i="4"/>
  <c r="AB26" i="4"/>
  <c r="T36" i="5" s="1"/>
  <c r="J32" i="4"/>
  <c r="E42" i="5" s="1"/>
  <c r="J36" i="4"/>
  <c r="E46" i="5" s="1"/>
  <c r="P8" i="4"/>
  <c r="J18" i="5" s="1"/>
  <c r="K10" i="4"/>
  <c r="P10" i="4" s="1"/>
  <c r="J20" i="5" s="1"/>
  <c r="AB9" i="4"/>
  <c r="T19" i="5" s="1"/>
  <c r="AB29" i="4"/>
  <c r="T39" i="5" s="1"/>
  <c r="W27" i="4"/>
  <c r="W14" i="4"/>
  <c r="AB16" i="4"/>
  <c r="T26" i="5" s="1"/>
  <c r="V19" i="4"/>
  <c r="O29" i="5" s="1"/>
  <c r="AB19" i="4"/>
  <c r="T29" i="5" s="1"/>
  <c r="W17" i="4"/>
  <c r="J29" i="4"/>
  <c r="E39" i="5" s="1"/>
  <c r="K27" i="4"/>
  <c r="P29" i="4"/>
  <c r="J39" i="5" s="1"/>
  <c r="J30" i="4"/>
  <c r="E40" i="5" s="1"/>
  <c r="J31" i="4"/>
  <c r="E41" i="5" s="1"/>
  <c r="J34" i="4"/>
  <c r="E44" i="5" s="1"/>
  <c r="J35" i="4"/>
  <c r="E45" i="5" s="1"/>
  <c r="P38" i="4"/>
  <c r="J48" i="5" s="1"/>
  <c r="P39" i="4"/>
  <c r="V23" i="4"/>
  <c r="O33" i="5" s="1"/>
  <c r="S33" i="5" s="1"/>
  <c r="AB23" i="4"/>
  <c r="T33" i="5" s="1"/>
  <c r="W21" i="4"/>
  <c r="J26" i="4"/>
  <c r="E36" i="5" s="1"/>
  <c r="K24" i="4"/>
  <c r="P26" i="4"/>
  <c r="J36" i="5" s="1"/>
  <c r="V13" i="4"/>
  <c r="O23" i="5" s="1"/>
  <c r="W8" i="4"/>
  <c r="Q14" i="4"/>
  <c r="P6" i="4"/>
  <c r="J16" i="5" s="1"/>
  <c r="Q49" i="4"/>
  <c r="Q79" i="4" s="1"/>
  <c r="V45" i="4"/>
  <c r="P16" i="5" s="1"/>
  <c r="V52" i="4"/>
  <c r="P23" i="5" s="1"/>
  <c r="V55" i="4"/>
  <c r="P26" i="5" s="1"/>
  <c r="V58" i="4"/>
  <c r="P29" i="5" s="1"/>
  <c r="S46" i="5" l="1"/>
  <c r="J74" i="5" s="1"/>
  <c r="S45" i="5"/>
  <c r="J73" i="5" s="1"/>
  <c r="S42" i="5"/>
  <c r="J70" i="5" s="1"/>
  <c r="AC14" i="4"/>
  <c r="S48" i="5"/>
  <c r="J76" i="5" s="1"/>
  <c r="AC11" i="4"/>
  <c r="J60" i="5"/>
  <c r="S29" i="5"/>
  <c r="S36" i="5"/>
  <c r="S41" i="5"/>
  <c r="J69" i="5" s="1"/>
  <c r="S16" i="5"/>
  <c r="J55" i="5" s="1"/>
  <c r="P6" i="5"/>
  <c r="J49" i="5"/>
  <c r="V7" i="5"/>
  <c r="P49" i="5"/>
  <c r="V10" i="4"/>
  <c r="O20" i="5" s="1"/>
  <c r="AB6" i="5"/>
  <c r="T49" i="5"/>
  <c r="S44" i="5"/>
  <c r="J72" i="5" s="1"/>
  <c r="S23" i="5"/>
  <c r="V6" i="5"/>
  <c r="O49" i="5"/>
  <c r="J6" i="5"/>
  <c r="E49" i="5"/>
  <c r="S26" i="5"/>
  <c r="S39" i="5"/>
  <c r="S19" i="5"/>
  <c r="J58" i="5" s="1"/>
  <c r="V8" i="4"/>
  <c r="V40" i="4"/>
  <c r="Q40" i="4"/>
  <c r="K40" i="4"/>
  <c r="P40" i="4"/>
  <c r="V47" i="4"/>
  <c r="P7" i="4"/>
  <c r="J17" i="5" s="1"/>
  <c r="V49" i="4"/>
  <c r="AB8" i="4"/>
  <c r="W10" i="4"/>
  <c r="J8" i="4"/>
  <c r="E10" i="4"/>
  <c r="V10" i="5" l="1"/>
  <c r="S49" i="5"/>
  <c r="J77" i="5" s="1"/>
  <c r="V7" i="4"/>
  <c r="O17" i="5" s="1"/>
  <c r="O18" i="5"/>
  <c r="AB7" i="4"/>
  <c r="T17" i="5" s="1"/>
  <c r="T18" i="5"/>
  <c r="V79" i="4"/>
  <c r="P20" i="5"/>
  <c r="S30" i="5"/>
  <c r="J62" i="5" s="1"/>
  <c r="J61" i="5" s="1"/>
  <c r="J7" i="4"/>
  <c r="E17" i="5" s="1"/>
  <c r="E18" i="5"/>
  <c r="V46" i="4"/>
  <c r="P17" i="5" s="1"/>
  <c r="P18" i="5"/>
  <c r="AB10" i="4"/>
  <c r="W40" i="4"/>
  <c r="J10" i="4"/>
  <c r="E40" i="4"/>
  <c r="S18" i="5" l="1"/>
  <c r="J57" i="5" s="1"/>
  <c r="AB40" i="4"/>
  <c r="T20" i="5"/>
  <c r="J40" i="4"/>
  <c r="E20" i="5"/>
  <c r="K7" i="5"/>
  <c r="K10" i="5" s="1"/>
  <c r="S17" i="5" l="1"/>
  <c r="J56" i="5" s="1"/>
  <c r="S20" i="5"/>
  <c r="J59" i="5" s="1"/>
  <c r="L7" i="5"/>
  <c r="L10" i="5" s="1"/>
  <c r="M7" i="5" l="1"/>
  <c r="M10" i="5" s="1"/>
  <c r="N7" i="5" l="1"/>
  <c r="N10" i="5" s="1"/>
  <c r="O7" i="5" l="1"/>
  <c r="O10" i="5" s="1"/>
  <c r="AA7" i="5" l="1"/>
  <c r="AA10" i="5" s="1"/>
  <c r="Z7" i="5"/>
  <c r="Z10" i="5" s="1"/>
  <c r="Y7" i="5"/>
  <c r="Y10" i="5" s="1"/>
  <c r="X7" i="5"/>
  <c r="X10" i="5" s="1"/>
  <c r="AB71" i="4"/>
  <c r="U42" i="5" s="1"/>
  <c r="X42" i="5" s="1"/>
  <c r="L70" i="5" s="1"/>
  <c r="Z66" i="4"/>
  <c r="Z63" i="4"/>
  <c r="Y63" i="4"/>
  <c r="Y66" i="4"/>
  <c r="Z60" i="4"/>
  <c r="AA56" i="4"/>
  <c r="X56" i="4"/>
  <c r="W56" i="4"/>
  <c r="Z56" i="4"/>
  <c r="AA53" i="4"/>
  <c r="P78" i="4"/>
  <c r="J78" i="4"/>
  <c r="P77" i="4"/>
  <c r="K48" i="5" s="1"/>
  <c r="N48" i="5" s="1"/>
  <c r="H76" i="5" s="1"/>
  <c r="J77" i="4"/>
  <c r="F48" i="5" s="1"/>
  <c r="I48" i="5" s="1"/>
  <c r="F76" i="5" s="1"/>
  <c r="P75" i="4"/>
  <c r="K46" i="5" s="1"/>
  <c r="N46" i="5" s="1"/>
  <c r="H74" i="5" s="1"/>
  <c r="J75" i="4"/>
  <c r="F46" i="5" s="1"/>
  <c r="I46" i="5" s="1"/>
  <c r="F74" i="5" s="1"/>
  <c r="P74" i="4"/>
  <c r="K45" i="5" s="1"/>
  <c r="N45" i="5" s="1"/>
  <c r="H73" i="5" s="1"/>
  <c r="J74" i="4"/>
  <c r="F45" i="5" s="1"/>
  <c r="I45" i="5" s="1"/>
  <c r="F73" i="5" s="1"/>
  <c r="P73" i="4"/>
  <c r="K44" i="5" s="1"/>
  <c r="N44" i="5" s="1"/>
  <c r="H72" i="5" s="1"/>
  <c r="J73" i="4"/>
  <c r="F44" i="5" s="1"/>
  <c r="I44" i="5" s="1"/>
  <c r="F72" i="5" s="1"/>
  <c r="P71" i="4"/>
  <c r="K42" i="5" s="1"/>
  <c r="N42" i="5" s="1"/>
  <c r="H70" i="5" s="1"/>
  <c r="J71" i="4"/>
  <c r="F42" i="5" s="1"/>
  <c r="I42" i="5" s="1"/>
  <c r="F70" i="5" s="1"/>
  <c r="P70" i="4"/>
  <c r="K41" i="5" s="1"/>
  <c r="N41" i="5" s="1"/>
  <c r="H69" i="5" s="1"/>
  <c r="J70" i="4"/>
  <c r="F41" i="5" s="1"/>
  <c r="I41" i="5" s="1"/>
  <c r="F69" i="5" s="1"/>
  <c r="P69" i="4"/>
  <c r="K40" i="5" s="1"/>
  <c r="J69" i="4"/>
  <c r="F40" i="5" s="1"/>
  <c r="P68" i="4"/>
  <c r="K39" i="5" s="1"/>
  <c r="N39" i="5" s="1"/>
  <c r="J68" i="4"/>
  <c r="F39" i="5" s="1"/>
  <c r="I39" i="5" s="1"/>
  <c r="O66" i="4"/>
  <c r="N66" i="4"/>
  <c r="M66" i="4"/>
  <c r="L66" i="4"/>
  <c r="K66" i="4"/>
  <c r="I66" i="4"/>
  <c r="H66" i="4"/>
  <c r="G66" i="4"/>
  <c r="F66" i="4"/>
  <c r="E66" i="4"/>
  <c r="P65" i="4"/>
  <c r="K36" i="5" s="1"/>
  <c r="N36" i="5" s="1"/>
  <c r="J65" i="4"/>
  <c r="F36" i="5" s="1"/>
  <c r="I36" i="5" s="1"/>
  <c r="O63" i="4"/>
  <c r="N63" i="4"/>
  <c r="M63" i="4"/>
  <c r="L63" i="4"/>
  <c r="K63" i="4"/>
  <c r="I63" i="4"/>
  <c r="H63" i="4"/>
  <c r="G63" i="4"/>
  <c r="F63" i="4"/>
  <c r="E63" i="4"/>
  <c r="P62" i="4"/>
  <c r="K33" i="5" s="1"/>
  <c r="N33" i="5" s="1"/>
  <c r="J62" i="4"/>
  <c r="F33" i="5" s="1"/>
  <c r="I33" i="5" s="1"/>
  <c r="O60" i="4"/>
  <c r="N60" i="4"/>
  <c r="M60" i="4"/>
  <c r="L60" i="4"/>
  <c r="K60" i="4"/>
  <c r="I60" i="4"/>
  <c r="H60" i="4"/>
  <c r="G60" i="4"/>
  <c r="F60" i="4"/>
  <c r="E60" i="4"/>
  <c r="P59" i="4"/>
  <c r="K30" i="5" s="1"/>
  <c r="J59" i="4"/>
  <c r="F30" i="5" s="1"/>
  <c r="P58" i="4"/>
  <c r="K29" i="5" s="1"/>
  <c r="N29" i="5" s="1"/>
  <c r="J58" i="4"/>
  <c r="F29" i="5" s="1"/>
  <c r="I29" i="5" s="1"/>
  <c r="O56" i="4"/>
  <c r="N56" i="4"/>
  <c r="M56" i="4"/>
  <c r="L56" i="4"/>
  <c r="K56" i="4"/>
  <c r="I56" i="4"/>
  <c r="H56" i="4"/>
  <c r="G56" i="4"/>
  <c r="F56" i="4"/>
  <c r="E56" i="4"/>
  <c r="P55" i="4"/>
  <c r="K26" i="5" s="1"/>
  <c r="N26" i="5" s="1"/>
  <c r="J55" i="4"/>
  <c r="F26" i="5" s="1"/>
  <c r="I26" i="5" s="1"/>
  <c r="W53" i="4"/>
  <c r="O53" i="4"/>
  <c r="N53" i="4"/>
  <c r="M53" i="4"/>
  <c r="L53" i="4"/>
  <c r="K53" i="4"/>
  <c r="I53" i="4"/>
  <c r="H53" i="4"/>
  <c r="G53" i="4"/>
  <c r="F53" i="4"/>
  <c r="E53" i="4"/>
  <c r="P52" i="4"/>
  <c r="K23" i="5" s="1"/>
  <c r="N23" i="5" s="1"/>
  <c r="J52" i="4"/>
  <c r="F23" i="5" s="1"/>
  <c r="I23" i="5" s="1"/>
  <c r="I30" i="5" s="1"/>
  <c r="F62" i="5" s="1"/>
  <c r="O50" i="4"/>
  <c r="N50" i="4"/>
  <c r="M50" i="4"/>
  <c r="L50" i="4"/>
  <c r="K50" i="4"/>
  <c r="H60" i="5" s="1"/>
  <c r="I50" i="4"/>
  <c r="H50" i="4"/>
  <c r="G50" i="4"/>
  <c r="F50" i="4"/>
  <c r="E50" i="4"/>
  <c r="P48" i="4"/>
  <c r="K19" i="5" s="1"/>
  <c r="N19" i="5" s="1"/>
  <c r="H58" i="5" s="1"/>
  <c r="J48" i="4"/>
  <c r="F19" i="5" s="1"/>
  <c r="I19" i="5" s="1"/>
  <c r="F58" i="5" s="1"/>
  <c r="O47" i="4"/>
  <c r="O49" i="4" s="1"/>
  <c r="O79" i="4" s="1"/>
  <c r="N47" i="4"/>
  <c r="N49" i="4" s="1"/>
  <c r="N79" i="4" s="1"/>
  <c r="M47" i="4"/>
  <c r="M49" i="4" s="1"/>
  <c r="M79" i="4" s="1"/>
  <c r="L47" i="4"/>
  <c r="L49" i="4" s="1"/>
  <c r="L79" i="4" s="1"/>
  <c r="K47" i="4"/>
  <c r="I47" i="4"/>
  <c r="I49" i="4" s="1"/>
  <c r="I79" i="4" s="1"/>
  <c r="H47" i="4"/>
  <c r="H49" i="4" s="1"/>
  <c r="H79" i="4" s="1"/>
  <c r="G47" i="4"/>
  <c r="G49" i="4" s="1"/>
  <c r="G79" i="4" s="1"/>
  <c r="F47" i="4"/>
  <c r="F49" i="4" s="1"/>
  <c r="F79" i="4" s="1"/>
  <c r="E47" i="4"/>
  <c r="P45" i="4"/>
  <c r="K16" i="5" s="1"/>
  <c r="N16" i="5" s="1"/>
  <c r="H55" i="5" s="1"/>
  <c r="J45" i="4"/>
  <c r="F16" i="5" s="1"/>
  <c r="I16" i="5" s="1"/>
  <c r="F55" i="5" s="1"/>
  <c r="F60" i="5" l="1"/>
  <c r="P7" i="5"/>
  <c r="P10" i="5" s="1"/>
  <c r="K49" i="5"/>
  <c r="N49" i="5" s="1"/>
  <c r="H77" i="5" s="1"/>
  <c r="N30" i="5"/>
  <c r="H62" i="5" s="1"/>
  <c r="H61" i="5" s="1"/>
  <c r="J7" i="5"/>
  <c r="J10" i="5" s="1"/>
  <c r="F49" i="5"/>
  <c r="I49" i="5" s="1"/>
  <c r="F77" i="5" s="1"/>
  <c r="Y60" i="4"/>
  <c r="AA60" i="4"/>
  <c r="AB73" i="4"/>
  <c r="U44" i="5" s="1"/>
  <c r="X44" i="5" s="1"/>
  <c r="L72" i="5" s="1"/>
  <c r="AB65" i="4"/>
  <c r="U36" i="5" s="1"/>
  <c r="X36" i="5" s="1"/>
  <c r="AA63" i="4"/>
  <c r="X60" i="4"/>
  <c r="X63" i="4"/>
  <c r="P47" i="4"/>
  <c r="K18" i="5" s="1"/>
  <c r="N18" i="5" s="1"/>
  <c r="AB68" i="4"/>
  <c r="U39" i="5" s="1"/>
  <c r="X39" i="5" s="1"/>
  <c r="AB69" i="4"/>
  <c r="U40" i="5" s="1"/>
  <c r="AB77" i="4"/>
  <c r="U48" i="5" s="1"/>
  <c r="X48" i="5" s="1"/>
  <c r="L76" i="5" s="1"/>
  <c r="P46" i="4"/>
  <c r="K17" i="5" s="1"/>
  <c r="AB75" i="4"/>
  <c r="U46" i="5" s="1"/>
  <c r="X46" i="5" s="1"/>
  <c r="L74" i="5" s="1"/>
  <c r="Y56" i="4"/>
  <c r="AC56" i="4" s="1"/>
  <c r="AB62" i="4"/>
  <c r="U33" i="5" s="1"/>
  <c r="X33" i="5" s="1"/>
  <c r="Z53" i="4"/>
  <c r="AB55" i="4"/>
  <c r="U26" i="5" s="1"/>
  <c r="X26" i="5" s="1"/>
  <c r="AB76" i="4"/>
  <c r="U47" i="5" s="1"/>
  <c r="X47" i="5" s="1"/>
  <c r="L75" i="5" s="1"/>
  <c r="AB70" i="4"/>
  <c r="U41" i="5" s="1"/>
  <c r="X41" i="5" s="1"/>
  <c r="L69" i="5" s="1"/>
  <c r="W66" i="4"/>
  <c r="AA66" i="4"/>
  <c r="AB59" i="4"/>
  <c r="U30" i="5" s="1"/>
  <c r="X66" i="4"/>
  <c r="AB74" i="4"/>
  <c r="U45" i="5" s="1"/>
  <c r="X45" i="5" s="1"/>
  <c r="L73" i="5" s="1"/>
  <c r="J47" i="4"/>
  <c r="W60" i="4"/>
  <c r="W63" i="4"/>
  <c r="AB58" i="4"/>
  <c r="U29" i="5" s="1"/>
  <c r="X29" i="5" s="1"/>
  <c r="X53" i="4"/>
  <c r="AC53" i="4" s="1"/>
  <c r="Y53" i="4"/>
  <c r="E49" i="4"/>
  <c r="K49" i="4"/>
  <c r="F61" i="5" l="1"/>
  <c r="N17" i="5"/>
  <c r="H56" i="5" s="1"/>
  <c r="H57" i="5"/>
  <c r="J46" i="4"/>
  <c r="F17" i="5" s="1"/>
  <c r="F18" i="5"/>
  <c r="I18" i="5" s="1"/>
  <c r="F57" i="5" s="1"/>
  <c r="N20" i="5"/>
  <c r="H59" i="5" s="1"/>
  <c r="J49" i="4"/>
  <c r="E79" i="4"/>
  <c r="P49" i="4"/>
  <c r="K79" i="4"/>
  <c r="J79" i="4" l="1"/>
  <c r="F20" i="5"/>
  <c r="P79" i="4"/>
  <c r="K20" i="5"/>
  <c r="I17" i="5"/>
  <c r="F56" i="5" s="1"/>
  <c r="I20" i="5"/>
  <c r="F59" i="5" s="1"/>
  <c r="AB48" i="4"/>
  <c r="U19" i="5" s="1"/>
  <c r="X19" i="5" s="1"/>
  <c r="L58" i="5" s="1"/>
  <c r="W47" i="4" l="1"/>
  <c r="X47" i="4"/>
  <c r="X49" i="4" s="1"/>
  <c r="X79" i="4" s="1"/>
  <c r="Y47" i="4" l="1"/>
  <c r="Y49" i="4" s="1"/>
  <c r="Y79" i="4" s="1"/>
  <c r="W49" i="4"/>
  <c r="AA47" i="4" l="1"/>
  <c r="AA49" i="4" s="1"/>
  <c r="AA79" i="4" s="1"/>
  <c r="Z47" i="4" l="1"/>
  <c r="AB45" i="4"/>
  <c r="U16" i="5" s="1"/>
  <c r="X16" i="5" s="1"/>
  <c r="L55" i="5" s="1"/>
  <c r="Z49" i="4" l="1"/>
  <c r="AB47" i="4"/>
  <c r="AB46" i="4" l="1"/>
  <c r="U17" i="5" s="1"/>
  <c r="U18" i="5"/>
  <c r="X18" i="5" s="1"/>
  <c r="L57" i="5" s="1"/>
  <c r="AB49" i="4"/>
  <c r="U20" i="5" s="1"/>
  <c r="Z79" i="4"/>
  <c r="X20" i="5" l="1"/>
  <c r="L59" i="5" s="1"/>
  <c r="X17" i="5"/>
  <c r="L56" i="5" s="1"/>
  <c r="W50" i="4"/>
  <c r="X50" i="4" l="1"/>
  <c r="Y50" i="4" l="1"/>
  <c r="Z50" i="4" l="1"/>
  <c r="AA50" i="4" l="1"/>
  <c r="AB52" i="4"/>
  <c r="U23" i="5" s="1"/>
  <c r="X23" i="5" s="1"/>
  <c r="X30" i="5" s="1"/>
  <c r="L62" i="5" s="1"/>
  <c r="L60" i="5" l="1"/>
  <c r="L61" i="5" s="1"/>
  <c r="AC50" i="4"/>
  <c r="W7" i="5"/>
  <c r="W10" i="5" s="1"/>
  <c r="AB78" i="4" l="1"/>
  <c r="U49" i="5" s="1"/>
  <c r="X49" i="5" s="1"/>
  <c r="L77" i="5" s="1"/>
  <c r="W79" i="4"/>
  <c r="AB79" i="4" l="1"/>
  <c r="AB7" i="5"/>
  <c r="AB10" i="5" s="1"/>
</calcChain>
</file>

<file path=xl/sharedStrings.xml><?xml version="1.0" encoding="utf-8"?>
<sst xmlns="http://schemas.openxmlformats.org/spreadsheetml/2006/main" count="420" uniqueCount="73">
  <si>
    <t>2020-21</t>
  </si>
  <si>
    <t>2021-22</t>
  </si>
  <si>
    <t>2022-23</t>
  </si>
  <si>
    <t>2023-24</t>
  </si>
  <si>
    <t>2024-25</t>
  </si>
  <si>
    <t>Total</t>
  </si>
  <si>
    <t>Draft determinations</t>
  </si>
  <si>
    <t>Representations</t>
  </si>
  <si>
    <t>Final Determinations</t>
  </si>
  <si>
    <t>PAYG (%)</t>
  </si>
  <si>
    <t>Totex PAYG (£ million)</t>
  </si>
  <si>
    <t>Pension deficit repair costs (£ million)</t>
  </si>
  <si>
    <t>Total pay as you go (£ million)</t>
  </si>
  <si>
    <t>Company Submission</t>
  </si>
  <si>
    <t>Opening 2020 RCV RPI inflated (£ million)</t>
  </si>
  <si>
    <t>Run off rate (percentage)</t>
  </si>
  <si>
    <t>Run off on 2020 RCV RPI inflated (£ million)</t>
  </si>
  <si>
    <t>Opening 2020 RCV CPIH inflated (£ million)</t>
  </si>
  <si>
    <t>Run off on 2020 RCV CPIH inflated (£ million)</t>
  </si>
  <si>
    <t>Opening Post 2020 investment (£ million)</t>
  </si>
  <si>
    <t>Run off post 2020 investment (£ million)</t>
  </si>
  <si>
    <t>Average 2020 RCV RPI inflated  (£ million)</t>
  </si>
  <si>
    <t>Return rate (percentage)</t>
  </si>
  <si>
    <t>Return on 2020 RCV RPI inflated (£ million)</t>
  </si>
  <si>
    <t>Average 2020 RCV CPIH inflated (£ million)</t>
  </si>
  <si>
    <t>Return on 2020 RCV CPIH inflated (£ million)</t>
  </si>
  <si>
    <t>Average Post 2020 investment (£ million)</t>
  </si>
  <si>
    <t>Return post 2020 investment (£ million)</t>
  </si>
  <si>
    <t>Other adjustments (£ million)</t>
  </si>
  <si>
    <t>Total Return on RCV (£ million)</t>
  </si>
  <si>
    <t>Revenue adjustments for PR14 reconciliations (£ million)</t>
  </si>
  <si>
    <t>Fast track reward (£ million)</t>
  </si>
  <si>
    <t>Tax (£ million)</t>
  </si>
  <si>
    <t>Grants and contributions (price control) (£ million)</t>
  </si>
  <si>
    <t>Deduct other income (non-price control) (£ million)</t>
  </si>
  <si>
    <t>Innovation fund (£ million)</t>
  </si>
  <si>
    <t>Revenue re-profiling (£ million)</t>
  </si>
  <si>
    <t>Final allowed revenues (£ million)</t>
  </si>
  <si>
    <t>Totex for PAYG calculation (£ million)</t>
  </si>
  <si>
    <t>RCV run-off (£ million)</t>
  </si>
  <si>
    <t>Water Network</t>
  </si>
  <si>
    <t>Proportion of wholesale revenue allocation to residential, %</t>
  </si>
  <si>
    <t xml:space="preserve">Residential retail costs (£ million) </t>
  </si>
  <si>
    <t>Residential retail net margin (%)</t>
  </si>
  <si>
    <t xml:space="preserve">Residential retail adjustments (£ million) </t>
  </si>
  <si>
    <t xml:space="preserve"> </t>
  </si>
  <si>
    <t xml:space="preserve">Wholesale revenue allocated to residential (£ million) </t>
  </si>
  <si>
    <t xml:space="preserve">Total retail costs (£ million) </t>
  </si>
  <si>
    <t xml:space="preserve">Residential retail net margin (£ million) </t>
  </si>
  <si>
    <t xml:space="preserve">Residential retail revenue (£ million) </t>
  </si>
  <si>
    <t>Household retail (nominal)</t>
  </si>
  <si>
    <t>Total wholesale revenue (£ million)</t>
  </si>
  <si>
    <t>Bio Resouces</t>
  </si>
  <si>
    <t>Wastewater Network</t>
  </si>
  <si>
    <t>END</t>
  </si>
  <si>
    <t>Bio Resources</t>
  </si>
  <si>
    <t>Total allowed revenue</t>
  </si>
  <si>
    <t>WR</t>
  </si>
  <si>
    <t>WN</t>
  </si>
  <si>
    <t>WWN</t>
  </si>
  <si>
    <t>BR</t>
  </si>
  <si>
    <t>Wholesale revenue by year</t>
  </si>
  <si>
    <t>Wholesale revenue by control</t>
  </si>
  <si>
    <t>Water Resources</t>
  </si>
  <si>
    <t>Wholesale (2017-18 prices)</t>
  </si>
  <si>
    <t>Average opening RCV (£ million)</t>
  </si>
  <si>
    <t>RCV run off rate</t>
  </si>
  <si>
    <t>Average RPI RCV (£ million)</t>
  </si>
  <si>
    <t>Total RPI Return on RCV (£ million)</t>
  </si>
  <si>
    <t>Average CPI RCV (£ million)</t>
  </si>
  <si>
    <t>Total CPI Return on RCV (£ million)</t>
  </si>
  <si>
    <t>RPI return</t>
  </si>
  <si>
    <t>CPI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</si>
</sst>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_);\(#,##0\);&quot;-  &quot;;&quot; &quot;@&quot; &quot;"/>
    <numFmt numFmtId="165" formatCode="0.00%_);\-0.00%_);&quot;-  &quot;;&quot; &quot;@&quot; &quot;"/>
    <numFmt numFmtId="166" formatCode="#,##0.0000_);\(#,##0.0000\);&quot;-  &quot;;&quot; &quot;@&quot; &quot;"/>
    <numFmt numFmtId="167" formatCode="dd\ mmm\ yyyy_);\(###0\);&quot;-  &quot;;&quot; &quot;@&quot; &quot;"/>
    <numFmt numFmtId="168" formatCode="dd\ mmm\ yy_);\(###0\);&quot;-  &quot;;&quot; &quot;@&quot; &quot;"/>
    <numFmt numFmtId="169" formatCode="###0_);\(###0\);&quot;-  &quot;;&quot; &quot;@&quot; &quot;"/>
    <numFmt numFmtId="170" formatCode="#,##0.0_);\(#,##0.0\);&quot;-  &quot;;&quot; &quot;@&quot; &quot;"/>
    <numFmt numFmtId="171" formatCode="#,##0.00_);\(#,##0.00\);&quot;-  &quot;;&quot; &quot;@&quot; &quot;"/>
    <numFmt numFmtId="172" formatCode="#,##0.000_);\(#,##0.000\);&quot;-  &quot;;&quot; &quot;@&quot; &quot;"/>
    <numFmt numFmtId="173" formatCode="0.0%_);\-0.0%_);&quot;-  &quot;;&quot; &quot;@&quot; &quot;"/>
    <numFmt numFmtId="17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lightGray">
        <fgColor rgb="FF0070C0"/>
        <bgColor theme="0"/>
      </patternFill>
    </fill>
    <fill>
      <patternFill patternType="solid">
        <fgColor rgb="FFC0C0C0"/>
        <bgColor indexed="64"/>
      </patternFill>
    </fill>
    <fill>
      <patternFill patternType="lightGray">
        <fgColor rgb="FF0070C0"/>
        <bgColor rgb="FFFFFFFF"/>
      </patternFill>
    </fill>
    <fill>
      <patternFill patternType="lightGray">
        <fgColor theme="0"/>
        <bgColor theme="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164" fontId="0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3" fillId="0" borderId="0"/>
    <xf numFmtId="0" fontId="3" fillId="0" borderId="0"/>
    <xf numFmtId="164" fontId="3" fillId="0" borderId="0" applyFont="0" applyFill="0" applyBorder="0" applyProtection="0">
      <alignment vertical="top"/>
    </xf>
    <xf numFmtId="0" fontId="5" fillId="0" borderId="0"/>
    <xf numFmtId="166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</cellStyleXfs>
  <cellXfs count="116">
    <xf numFmtId="164" fontId="0" fillId="0" borderId="0" xfId="0">
      <alignment vertical="top"/>
    </xf>
    <xf numFmtId="164" fontId="2" fillId="0" borderId="0" xfId="0" applyFont="1">
      <alignment vertical="top"/>
    </xf>
    <xf numFmtId="164" fontId="2" fillId="0" borderId="3" xfId="0" applyFont="1" applyBorder="1">
      <alignment vertical="top"/>
    </xf>
    <xf numFmtId="164" fontId="2" fillId="0" borderId="5" xfId="0" applyFont="1" applyBorder="1">
      <alignment vertical="top"/>
    </xf>
    <xf numFmtId="164" fontId="2" fillId="0" borderId="8" xfId="0" applyFont="1" applyBorder="1">
      <alignment vertical="top"/>
    </xf>
    <xf numFmtId="164" fontId="2" fillId="0" borderId="1" xfId="0" applyFont="1" applyBorder="1">
      <alignment vertical="top"/>
    </xf>
    <xf numFmtId="164" fontId="2" fillId="0" borderId="4" xfId="0" applyFont="1" applyBorder="1">
      <alignment vertical="top"/>
    </xf>
    <xf numFmtId="164" fontId="2" fillId="0" borderId="6" xfId="0" applyFont="1" applyBorder="1">
      <alignment vertical="top"/>
    </xf>
    <xf numFmtId="164" fontId="4" fillId="2" borderId="1" xfId="0" applyFont="1" applyFill="1" applyBorder="1">
      <alignment vertical="top"/>
    </xf>
    <xf numFmtId="164" fontId="4" fillId="2" borderId="1" xfId="0" applyFont="1" applyFill="1" applyBorder="1" applyAlignment="1">
      <alignment horizontal="centerContinuous"/>
    </xf>
    <xf numFmtId="164" fontId="4" fillId="2" borderId="2" xfId="0" applyFont="1" applyFill="1" applyBorder="1" applyAlignment="1">
      <alignment horizontal="centerContinuous"/>
    </xf>
    <xf numFmtId="164" fontId="4" fillId="2" borderId="3" xfId="0" applyFont="1" applyFill="1" applyBorder="1" applyAlignment="1">
      <alignment horizontal="centerContinuous"/>
    </xf>
    <xf numFmtId="164" fontId="4" fillId="2" borderId="2" xfId="0" applyFont="1" applyFill="1" applyBorder="1">
      <alignment vertical="top"/>
    </xf>
    <xf numFmtId="164" fontId="4" fillId="2" borderId="6" xfId="0" applyFont="1" applyFill="1" applyBorder="1">
      <alignment vertical="top"/>
    </xf>
    <xf numFmtId="164" fontId="4" fillId="2" borderId="7" xfId="0" applyFont="1" applyFill="1" applyBorder="1">
      <alignment vertical="top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2" fillId="0" borderId="4" xfId="0" applyFont="1" applyFill="1" applyBorder="1">
      <alignment vertical="top"/>
    </xf>
    <xf numFmtId="170" fontId="6" fillId="0" borderId="1" xfId="0" applyNumberFormat="1" applyFont="1" applyFill="1" applyBorder="1">
      <alignment vertical="top"/>
    </xf>
    <xf numFmtId="170" fontId="6" fillId="0" borderId="2" xfId="0" applyNumberFormat="1" applyFont="1" applyFill="1" applyBorder="1">
      <alignment vertical="top"/>
    </xf>
    <xf numFmtId="170" fontId="6" fillId="0" borderId="3" xfId="6" applyNumberFormat="1" applyFont="1" applyBorder="1">
      <alignment vertical="top"/>
    </xf>
    <xf numFmtId="170" fontId="6" fillId="0" borderId="5" xfId="0" applyNumberFormat="1" applyFont="1" applyBorder="1">
      <alignment vertical="top"/>
    </xf>
    <xf numFmtId="172" fontId="6" fillId="0" borderId="4" xfId="0" applyNumberFormat="1" applyFont="1" applyBorder="1">
      <alignment vertical="top"/>
    </xf>
    <xf numFmtId="172" fontId="6" fillId="0" borderId="0" xfId="0" applyNumberFormat="1" applyFont="1" applyBorder="1">
      <alignment vertical="top"/>
    </xf>
    <xf numFmtId="170" fontId="6" fillId="0" borderId="4" xfId="0" applyNumberFormat="1" applyFont="1" applyFill="1" applyBorder="1">
      <alignment vertical="top"/>
    </xf>
    <xf numFmtId="170" fontId="6" fillId="0" borderId="0" xfId="0" applyNumberFormat="1" applyFont="1" applyFill="1" applyBorder="1">
      <alignment vertical="top"/>
    </xf>
    <xf numFmtId="173" fontId="6" fillId="0" borderId="4" xfId="1" applyNumberFormat="1" applyFont="1" applyFill="1" applyBorder="1">
      <alignment vertical="top"/>
    </xf>
    <xf numFmtId="173" fontId="6" fillId="0" borderId="0" xfId="1" applyNumberFormat="1" applyFont="1" applyFill="1" applyBorder="1">
      <alignment vertical="top"/>
    </xf>
    <xf numFmtId="173" fontId="6" fillId="0" borderId="5" xfId="1" applyNumberFormat="1" applyFont="1" applyBorder="1">
      <alignment vertical="top"/>
    </xf>
    <xf numFmtId="170" fontId="6" fillId="0" borderId="4" xfId="0" applyNumberFormat="1" applyFont="1" applyBorder="1">
      <alignment vertical="top"/>
    </xf>
    <xf numFmtId="170" fontId="6" fillId="0" borderId="0" xfId="0" applyNumberFormat="1" applyFont="1" applyBorder="1">
      <alignment vertical="top"/>
    </xf>
    <xf numFmtId="173" fontId="6" fillId="0" borderId="4" xfId="1" applyNumberFormat="1" applyFont="1" applyBorder="1">
      <alignment vertical="top"/>
    </xf>
    <xf numFmtId="173" fontId="6" fillId="0" borderId="0" xfId="1" applyNumberFormat="1" applyFont="1" applyBorder="1">
      <alignment vertical="top"/>
    </xf>
    <xf numFmtId="164" fontId="6" fillId="3" borderId="5" xfId="0" applyFont="1" applyFill="1" applyBorder="1">
      <alignment vertical="top"/>
    </xf>
    <xf numFmtId="164" fontId="6" fillId="3" borderId="0" xfId="0" applyFont="1" applyFill="1" applyBorder="1">
      <alignment vertical="top"/>
    </xf>
    <xf numFmtId="164" fontId="2" fillId="0" borderId="1" xfId="0" applyFont="1" applyFill="1" applyBorder="1">
      <alignment vertical="top"/>
    </xf>
    <xf numFmtId="171" fontId="2" fillId="0" borderId="0" xfId="0" applyNumberFormat="1" applyFont="1">
      <alignment vertical="top"/>
    </xf>
    <xf numFmtId="170" fontId="6" fillId="3" borderId="4" xfId="0" applyNumberFormat="1" applyFont="1" applyFill="1" applyBorder="1">
      <alignment vertical="top"/>
    </xf>
    <xf numFmtId="170" fontId="6" fillId="3" borderId="0" xfId="0" applyNumberFormat="1" applyFont="1" applyFill="1" applyBorder="1">
      <alignment vertical="top"/>
    </xf>
    <xf numFmtId="170" fontId="6" fillId="3" borderId="5" xfId="0" applyNumberFormat="1" applyFont="1" applyFill="1" applyBorder="1">
      <alignment vertical="top"/>
    </xf>
    <xf numFmtId="170" fontId="6" fillId="0" borderId="1" xfId="0" applyNumberFormat="1" applyFont="1" applyBorder="1">
      <alignment vertical="top"/>
    </xf>
    <xf numFmtId="170" fontId="6" fillId="0" borderId="2" xfId="0" applyNumberFormat="1" applyFont="1" applyBorder="1">
      <alignment vertical="top"/>
    </xf>
    <xf numFmtId="170" fontId="6" fillId="0" borderId="3" xfId="0" applyNumberFormat="1" applyFont="1" applyBorder="1">
      <alignment vertical="top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6" fillId="3" borderId="3" xfId="0" applyFont="1" applyFill="1" applyBorder="1">
      <alignment vertical="top"/>
    </xf>
    <xf numFmtId="173" fontId="6" fillId="0" borderId="4" xfId="0" applyNumberFormat="1" applyFont="1" applyBorder="1">
      <alignment vertical="top"/>
    </xf>
    <xf numFmtId="173" fontId="6" fillId="0" borderId="0" xfId="0" applyNumberFormat="1" applyFont="1" applyBorder="1">
      <alignment vertical="top"/>
    </xf>
    <xf numFmtId="164" fontId="7" fillId="0" borderId="0" xfId="0" applyFont="1">
      <alignment vertical="top"/>
    </xf>
    <xf numFmtId="164" fontId="6" fillId="3" borderId="2" xfId="0" applyFont="1" applyFill="1" applyBorder="1">
      <alignment vertical="top"/>
    </xf>
    <xf numFmtId="164" fontId="7" fillId="0" borderId="6" xfId="0" applyFont="1" applyFill="1" applyBorder="1">
      <alignment vertical="top"/>
    </xf>
    <xf numFmtId="164" fontId="7" fillId="0" borderId="8" xfId="0" applyFont="1" applyBorder="1">
      <alignment vertical="top"/>
    </xf>
    <xf numFmtId="170" fontId="8" fillId="0" borderId="6" xfId="0" applyNumberFormat="1" applyFont="1" applyFill="1" applyBorder="1">
      <alignment vertical="top"/>
    </xf>
    <xf numFmtId="170" fontId="8" fillId="0" borderId="7" xfId="0" applyNumberFormat="1" applyFont="1" applyFill="1" applyBorder="1">
      <alignment vertical="top"/>
    </xf>
    <xf numFmtId="170" fontId="8" fillId="0" borderId="8" xfId="0" applyNumberFormat="1" applyFont="1" applyBorder="1">
      <alignment vertical="top"/>
    </xf>
    <xf numFmtId="164" fontId="7" fillId="0" borderId="6" xfId="0" applyFont="1" applyBorder="1">
      <alignment vertical="top"/>
    </xf>
    <xf numFmtId="170" fontId="8" fillId="0" borderId="6" xfId="0" applyNumberFormat="1" applyFont="1" applyBorder="1">
      <alignment vertical="top"/>
    </xf>
    <xf numFmtId="170" fontId="8" fillId="0" borderId="7" xfId="0" applyNumberFormat="1" applyFont="1" applyBorder="1">
      <alignment vertical="top"/>
    </xf>
    <xf numFmtId="170" fontId="8" fillId="0" borderId="4" xfId="0" applyNumberFormat="1" applyFont="1" applyBorder="1">
      <alignment vertical="top"/>
    </xf>
    <xf numFmtId="170" fontId="8" fillId="0" borderId="0" xfId="0" applyNumberFormat="1" applyFont="1" applyBorder="1">
      <alignment vertical="top"/>
    </xf>
    <xf numFmtId="170" fontId="8" fillId="0" borderId="5" xfId="0" applyNumberFormat="1" applyFont="1" applyBorder="1">
      <alignment vertical="top"/>
    </xf>
    <xf numFmtId="172" fontId="8" fillId="0" borderId="6" xfId="0" applyNumberFormat="1" applyFont="1" applyBorder="1">
      <alignment vertical="top"/>
    </xf>
    <xf numFmtId="172" fontId="8" fillId="0" borderId="7" xfId="0" applyNumberFormat="1" applyFont="1" applyBorder="1">
      <alignment vertical="top"/>
    </xf>
    <xf numFmtId="172" fontId="8" fillId="0" borderId="0" xfId="0" applyNumberFormat="1" applyFont="1" applyBorder="1">
      <alignment vertical="top"/>
    </xf>
    <xf numFmtId="165" fontId="6" fillId="0" borderId="4" xfId="0" applyNumberFormat="1" applyFont="1" applyBorder="1">
      <alignment vertical="top"/>
    </xf>
    <xf numFmtId="165" fontId="6" fillId="0" borderId="0" xfId="0" applyNumberFormat="1" applyFont="1" applyBorder="1">
      <alignment vertical="top"/>
    </xf>
    <xf numFmtId="170" fontId="6" fillId="0" borderId="6" xfId="0" applyNumberFormat="1" applyFont="1" applyBorder="1">
      <alignment vertical="top"/>
    </xf>
    <xf numFmtId="170" fontId="6" fillId="0" borderId="7" xfId="0" applyNumberFormat="1" applyFont="1" applyBorder="1">
      <alignment vertical="top"/>
    </xf>
    <xf numFmtId="170" fontId="6" fillId="0" borderId="8" xfId="0" applyNumberFormat="1" applyFont="1" applyBorder="1">
      <alignment vertical="top"/>
    </xf>
    <xf numFmtId="171" fontId="8" fillId="0" borderId="0" xfId="0" applyNumberFormat="1" applyFont="1" applyBorder="1">
      <alignment vertical="top"/>
    </xf>
    <xf numFmtId="43" fontId="6" fillId="0" borderId="4" xfId="10" applyFont="1" applyBorder="1" applyAlignment="1">
      <alignment vertical="top"/>
    </xf>
    <xf numFmtId="174" fontId="6" fillId="0" borderId="4" xfId="10" applyNumberFormat="1" applyFont="1" applyBorder="1" applyAlignment="1">
      <alignment vertical="top"/>
    </xf>
    <xf numFmtId="43" fontId="2" fillId="0" borderId="0" xfId="10" applyFont="1" applyAlignment="1">
      <alignment vertical="top"/>
    </xf>
    <xf numFmtId="165" fontId="2" fillId="0" borderId="0" xfId="1" applyFont="1">
      <alignment vertical="top"/>
    </xf>
    <xf numFmtId="164" fontId="9" fillId="0" borderId="0" xfId="0" applyFont="1">
      <alignment vertical="top"/>
    </xf>
    <xf numFmtId="164" fontId="7" fillId="4" borderId="0" xfId="0" applyFont="1" applyFill="1">
      <alignment vertical="top"/>
    </xf>
    <xf numFmtId="172" fontId="8" fillId="0" borderId="7" xfId="0" applyNumberFormat="1" applyFont="1" applyFill="1" applyBorder="1">
      <alignment vertical="top"/>
    </xf>
    <xf numFmtId="170" fontId="6" fillId="5" borderId="0" xfId="0" applyNumberFormat="1" applyFont="1" applyFill="1" applyBorder="1">
      <alignment vertical="top"/>
    </xf>
    <xf numFmtId="170" fontId="8" fillId="0" borderId="0" xfId="0" applyNumberFormat="1" applyFont="1" applyFill="1" applyBorder="1">
      <alignment vertical="top"/>
    </xf>
    <xf numFmtId="164" fontId="2" fillId="0" borderId="0" xfId="0" applyNumberFormat="1" applyFont="1" applyFill="1">
      <alignment vertical="top"/>
    </xf>
    <xf numFmtId="164" fontId="2" fillId="0" borderId="2" xfId="0" applyFont="1" applyBorder="1">
      <alignment vertical="top"/>
    </xf>
    <xf numFmtId="164" fontId="2" fillId="0" borderId="0" xfId="0" applyFont="1" applyBorder="1">
      <alignment vertical="top"/>
    </xf>
    <xf numFmtId="164" fontId="7" fillId="0" borderId="7" xfId="0" applyFont="1" applyBorder="1">
      <alignment vertical="top"/>
    </xf>
    <xf numFmtId="170" fontId="6" fillId="0" borderId="3" xfId="0" applyNumberFormat="1" applyFont="1" applyFill="1" applyBorder="1">
      <alignment vertical="top"/>
    </xf>
    <xf numFmtId="170" fontId="6" fillId="0" borderId="5" xfId="0" applyNumberFormat="1" applyFont="1" applyFill="1" applyBorder="1">
      <alignment vertical="top"/>
    </xf>
    <xf numFmtId="170" fontId="8" fillId="0" borderId="8" xfId="0" applyNumberFormat="1" applyFont="1" applyFill="1" applyBorder="1">
      <alignment vertical="top"/>
    </xf>
    <xf numFmtId="164" fontId="6" fillId="3" borderId="4" xfId="0" applyFont="1" applyFill="1" applyBorder="1">
      <alignment vertical="top"/>
    </xf>
    <xf numFmtId="164" fontId="6" fillId="0" borderId="0" xfId="0" applyNumberFormat="1" applyFont="1" applyBorder="1">
      <alignment vertical="top"/>
    </xf>
    <xf numFmtId="164" fontId="2" fillId="0" borderId="7" xfId="0" applyFont="1" applyBorder="1">
      <alignment vertical="top"/>
    </xf>
    <xf numFmtId="164" fontId="3" fillId="0" borderId="0" xfId="0" applyFont="1">
      <alignment vertical="top"/>
    </xf>
    <xf numFmtId="164" fontId="3" fillId="0" borderId="3" xfId="0" applyFont="1" applyBorder="1">
      <alignment vertical="top"/>
    </xf>
    <xf numFmtId="164" fontId="3" fillId="0" borderId="5" xfId="0" applyFont="1" applyBorder="1">
      <alignment vertical="top"/>
    </xf>
    <xf numFmtId="164" fontId="3" fillId="0" borderId="8" xfId="0" applyFont="1" applyBorder="1">
      <alignment vertical="top"/>
    </xf>
    <xf numFmtId="164" fontId="3" fillId="0" borderId="2" xfId="0" applyFont="1" applyBorder="1">
      <alignment vertical="top"/>
    </xf>
    <xf numFmtId="164" fontId="3" fillId="0" borderId="0" xfId="0" applyFont="1" applyBorder="1">
      <alignment vertical="top"/>
    </xf>
    <xf numFmtId="164" fontId="3" fillId="0" borderId="7" xfId="0" applyFont="1" applyBorder="1">
      <alignment vertical="top"/>
    </xf>
    <xf numFmtId="164" fontId="6" fillId="0" borderId="1" xfId="0" applyNumberFormat="1" applyFont="1" applyBorder="1">
      <alignment vertical="top"/>
    </xf>
    <xf numFmtId="164" fontId="6" fillId="0" borderId="2" xfId="0" applyNumberFormat="1" applyFont="1" applyBorder="1">
      <alignment vertical="top"/>
    </xf>
    <xf numFmtId="164" fontId="6" fillId="0" borderId="4" xfId="0" applyNumberFormat="1" applyFont="1" applyBorder="1">
      <alignment vertical="top"/>
    </xf>
    <xf numFmtId="164" fontId="11" fillId="4" borderId="0" xfId="0" applyFont="1" applyFill="1">
      <alignment vertical="top"/>
    </xf>
    <xf numFmtId="164" fontId="3" fillId="4" borderId="0" xfId="0" applyFont="1" applyFill="1">
      <alignment vertical="top"/>
    </xf>
    <xf numFmtId="164" fontId="7" fillId="0" borderId="4" xfId="0" applyFont="1" applyFill="1" applyBorder="1">
      <alignment vertical="top"/>
    </xf>
    <xf numFmtId="164" fontId="7" fillId="0" borderId="4" xfId="0" applyFont="1" applyBorder="1">
      <alignment vertical="top"/>
    </xf>
    <xf numFmtId="164" fontId="6" fillId="0" borderId="4" xfId="0" applyNumberFormat="1" applyFont="1" applyFill="1" applyBorder="1">
      <alignment vertical="top"/>
    </xf>
    <xf numFmtId="165" fontId="6" fillId="0" borderId="5" xfId="1" applyFont="1" applyBorder="1">
      <alignment vertical="top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70" fontId="8" fillId="0" borderId="5" xfId="0" applyNumberFormat="1" applyFont="1" applyFill="1" applyBorder="1">
      <alignment vertical="top"/>
    </xf>
    <xf numFmtId="170" fontId="8" fillId="0" borderId="4" xfId="0" applyNumberFormat="1" applyFont="1" applyFill="1" applyBorder="1">
      <alignment vertical="top"/>
    </xf>
    <xf numFmtId="165" fontId="3" fillId="0" borderId="0" xfId="1" applyFont="1">
      <alignment vertical="top"/>
    </xf>
    <xf numFmtId="165" fontId="6" fillId="6" borderId="5" xfId="1" applyFont="1" applyFill="1" applyBorder="1">
      <alignment vertical="top"/>
    </xf>
    <xf numFmtId="164" fontId="10" fillId="6" borderId="4" xfId="0" applyNumberFormat="1" applyFont="1" applyFill="1" applyBorder="1">
      <alignment vertical="top"/>
    </xf>
  </cellXfs>
  <cellStyles count="11">
    <cellStyle name="Comma" xfId="10" builtinId="3"/>
    <cellStyle name="DateLong" xfId="7"/>
    <cellStyle name="DateShort" xfId="8"/>
    <cellStyle name="Factor" xfId="6"/>
    <cellStyle name="Normal" xfId="0" builtinId="0" customBuiltin="1"/>
    <cellStyle name="Normal 10" xfId="4"/>
    <cellStyle name="Normal 2" xfId="5"/>
    <cellStyle name="Normal 3" xfId="2"/>
    <cellStyle name="Normal 3 2" xfId="3"/>
    <cellStyle name="Percent" xfId="1" builtinId="5" customBuiltin="1"/>
    <cellStyle name="Yea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H%20financial%20models/ANH%20Financial%20Model%20April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H%20financial%20models/Financial%20model_ANH_ST_DD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H%20financial%20models/PR19-18z%20ANH_Financial%20Model%20REP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H%20financial%20models/Financial%20model_ANH_F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8">
          <cell r="L268">
            <v>4.9599999999999998E-2</v>
          </cell>
          <cell r="M268">
            <v>4.9599999999999998E-2</v>
          </cell>
          <cell r="N268">
            <v>4.9599999999999998E-2</v>
          </cell>
          <cell r="O268">
            <v>4.9599999999999998E-2</v>
          </cell>
          <cell r="P268">
            <v>4.9599999999999998E-2</v>
          </cell>
        </row>
        <row r="269">
          <cell r="L269">
            <v>4.9599999999999998E-2</v>
          </cell>
          <cell r="M269">
            <v>4.9599999999999998E-2</v>
          </cell>
          <cell r="N269">
            <v>4.9599999999999998E-2</v>
          </cell>
          <cell r="O269">
            <v>4.9599999999999998E-2</v>
          </cell>
          <cell r="P269">
            <v>4.9599999999999998E-2</v>
          </cell>
        </row>
        <row r="270">
          <cell r="L270">
            <v>4.9599999999999998E-2</v>
          </cell>
          <cell r="M270">
            <v>4.9599999999999998E-2</v>
          </cell>
          <cell r="N270">
            <v>4.9599999999999998E-2</v>
          </cell>
          <cell r="O270">
            <v>4.9599999999999998E-2</v>
          </cell>
          <cell r="P270">
            <v>4.9599999999999998E-2</v>
          </cell>
        </row>
        <row r="472">
          <cell r="L472">
            <v>3.9099999999999996E-2</v>
          </cell>
          <cell r="M472">
            <v>3.9099999999999996E-2</v>
          </cell>
          <cell r="N472">
            <v>3.9099999999999996E-2</v>
          </cell>
          <cell r="O472">
            <v>3.9099999999999996E-2</v>
          </cell>
          <cell r="P472">
            <v>3.9099999999999996E-2</v>
          </cell>
        </row>
        <row r="473">
          <cell r="L473">
            <v>3.9099999999999996E-2</v>
          </cell>
          <cell r="M473">
            <v>3.9099999999999996E-2</v>
          </cell>
          <cell r="N473">
            <v>3.9099999999999996E-2</v>
          </cell>
          <cell r="O473">
            <v>3.9099999999999996E-2</v>
          </cell>
          <cell r="P473">
            <v>3.9099999999999996E-2</v>
          </cell>
        </row>
        <row r="474">
          <cell r="L474">
            <v>3.9099999999999996E-2</v>
          </cell>
          <cell r="M474">
            <v>3.9099999999999996E-2</v>
          </cell>
          <cell r="N474">
            <v>3.9099999999999996E-2</v>
          </cell>
          <cell r="O474">
            <v>3.9099999999999996E-2</v>
          </cell>
          <cell r="P474">
            <v>3.9099999999999996E-2</v>
          </cell>
        </row>
        <row r="675">
          <cell r="L675">
            <v>5.0575499999999995E-2</v>
          </cell>
          <cell r="M675">
            <v>5.0575499999999995E-2</v>
          </cell>
          <cell r="N675">
            <v>5.0575499999999995E-2</v>
          </cell>
          <cell r="O675">
            <v>5.0575499999999995E-2</v>
          </cell>
          <cell r="P675">
            <v>5.0575499999999995E-2</v>
          </cell>
        </row>
        <row r="676">
          <cell r="L676">
            <v>5.0575499999999995E-2</v>
          </cell>
          <cell r="M676">
            <v>5.0575499999999995E-2</v>
          </cell>
          <cell r="N676">
            <v>5.0575499999999995E-2</v>
          </cell>
          <cell r="O676">
            <v>5.0575499999999995E-2</v>
          </cell>
          <cell r="P676">
            <v>5.0575499999999995E-2</v>
          </cell>
        </row>
        <row r="677">
          <cell r="L677">
            <v>5.0575499999999995E-2</v>
          </cell>
          <cell r="M677">
            <v>5.0575499999999995E-2</v>
          </cell>
          <cell r="N677">
            <v>5.0575499999999995E-2</v>
          </cell>
          <cell r="O677">
            <v>5.0575499999999995E-2</v>
          </cell>
          <cell r="P677">
            <v>5.0575499999999995E-2</v>
          </cell>
        </row>
        <row r="871">
          <cell r="L871">
            <v>0.06</v>
          </cell>
          <cell r="M871">
            <v>0.06</v>
          </cell>
          <cell r="N871">
            <v>0.06</v>
          </cell>
          <cell r="O871">
            <v>0.06</v>
          </cell>
          <cell r="P871">
            <v>0.06</v>
          </cell>
        </row>
        <row r="872">
          <cell r="L872">
            <v>0.06</v>
          </cell>
          <cell r="M872">
            <v>0.06</v>
          </cell>
          <cell r="N872">
            <v>0.06</v>
          </cell>
          <cell r="O872">
            <v>0.06</v>
          </cell>
          <cell r="P872">
            <v>0.06</v>
          </cell>
        </row>
        <row r="873">
          <cell r="L873">
            <v>0.06</v>
          </cell>
          <cell r="M873">
            <v>0.06</v>
          </cell>
          <cell r="N873">
            <v>0.06</v>
          </cell>
          <cell r="O873">
            <v>0.06</v>
          </cell>
          <cell r="P873">
            <v>0.06</v>
          </cell>
        </row>
      </sheetData>
      <sheetData sheetId="11"/>
      <sheetData sheetId="12"/>
      <sheetData sheetId="13">
        <row r="17">
          <cell r="L17">
            <v>59.646093536381393</v>
          </cell>
          <cell r="M17">
            <v>61.509656264136282</v>
          </cell>
          <cell r="N17">
            <v>59.732007311922686</v>
          </cell>
          <cell r="O17">
            <v>58.895385260197457</v>
          </cell>
          <cell r="P17">
            <v>55.705940604725704</v>
          </cell>
        </row>
        <row r="20">
          <cell r="L20">
            <v>448.07606188313866</v>
          </cell>
          <cell r="M20">
            <v>470.49968159471905</v>
          </cell>
          <cell r="N20">
            <v>480.19170399464247</v>
          </cell>
          <cell r="O20">
            <v>492.5122089828929</v>
          </cell>
          <cell r="P20">
            <v>492.18164808047891</v>
          </cell>
        </row>
        <row r="27">
          <cell r="L27">
            <v>599.73147000489359</v>
          </cell>
          <cell r="M27">
            <v>611.32360579773228</v>
          </cell>
          <cell r="N27">
            <v>622.71252819560902</v>
          </cell>
          <cell r="O27">
            <v>633.29937367681316</v>
          </cell>
          <cell r="P27">
            <v>648.59782804212023</v>
          </cell>
        </row>
        <row r="30">
          <cell r="L30">
            <v>110.04161198858444</v>
          </cell>
          <cell r="M30">
            <v>111.63741114804512</v>
          </cell>
          <cell r="N30">
            <v>109.65474855450914</v>
          </cell>
          <cell r="O30">
            <v>108.54437684670891</v>
          </cell>
          <cell r="P30">
            <v>106.78630459223355</v>
          </cell>
        </row>
        <row r="189">
          <cell r="L189">
            <v>0.47599999999999998</v>
          </cell>
          <cell r="M189">
            <v>0.48</v>
          </cell>
          <cell r="N189">
            <v>0.48499999999999999</v>
          </cell>
          <cell r="O189">
            <v>0.48899999999999999</v>
          </cell>
          <cell r="P189">
            <v>0.49399999999999999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-6.3119453335697342</v>
          </cell>
          <cell r="M194">
            <v>-6.4469541367669985</v>
          </cell>
          <cell r="N194">
            <v>-6.4903390372077405</v>
          </cell>
          <cell r="O194">
            <v>-6.4264402605925275</v>
          </cell>
          <cell r="P194">
            <v>-6.2529598683877623</v>
          </cell>
        </row>
        <row r="198"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3.9219999999999997</v>
          </cell>
          <cell r="M213">
            <v>3.96</v>
          </cell>
          <cell r="N213">
            <v>3.9989999999999997</v>
          </cell>
          <cell r="O213">
            <v>4.0380000000000003</v>
          </cell>
          <cell r="P213">
            <v>4.077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-17.219456943447803</v>
          </cell>
          <cell r="M218">
            <v>-17.637814254640293</v>
          </cell>
          <cell r="N218">
            <v>-17.71870772367884</v>
          </cell>
          <cell r="O218">
            <v>-17.910312991451672</v>
          </cell>
          <cell r="P218">
            <v>-17.913187337158522</v>
          </cell>
        </row>
        <row r="226">
          <cell r="L226">
            <v>2.9991592750295522</v>
          </cell>
          <cell r="M226">
            <v>8.5976625314620652</v>
          </cell>
          <cell r="N226">
            <v>2.9991592750295522</v>
          </cell>
          <cell r="O226">
            <v>0</v>
          </cell>
          <cell r="P226">
            <v>0</v>
          </cell>
        </row>
        <row r="232">
          <cell r="L232">
            <v>34.00622260618708</v>
          </cell>
          <cell r="M232">
            <v>40.339584817276972</v>
          </cell>
          <cell r="N232">
            <v>40.006048473587875</v>
          </cell>
          <cell r="O232">
            <v>39.415651929220147</v>
          </cell>
          <cell r="P232">
            <v>36.79890837843611</v>
          </cell>
        </row>
        <row r="237">
          <cell r="L237">
            <v>4.894064526333632</v>
          </cell>
          <cell r="M237">
            <v>4.9420000000000002</v>
          </cell>
          <cell r="N237">
            <v>4.99</v>
          </cell>
          <cell r="O237">
            <v>5.04</v>
          </cell>
          <cell r="P237">
            <v>5.0888295309860165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-1.2286390667310019</v>
          </cell>
          <cell r="M242">
            <v>-1.229270870753959</v>
          </cell>
          <cell r="N242">
            <v>-1.2294055263428247</v>
          </cell>
          <cell r="O242">
            <v>-1.2297223630225083</v>
          </cell>
          <cell r="P242">
            <v>-1.2302012419909845</v>
          </cell>
        </row>
        <row r="246"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56">
          <cell r="L256">
            <v>25.709940023666167</v>
          </cell>
          <cell r="M256">
            <v>27.328955008167028</v>
          </cell>
          <cell r="N256">
            <v>26.982976243770757</v>
          </cell>
          <cell r="O256">
            <v>30.257934878096744</v>
          </cell>
          <cell r="P256">
            <v>33.74277344696312</v>
          </cell>
        </row>
        <row r="261">
          <cell r="L261">
            <v>1.9319537471810804</v>
          </cell>
          <cell r="M261">
            <v>1.9510000000000001</v>
          </cell>
          <cell r="N261">
            <v>1.9700000000000002</v>
          </cell>
          <cell r="O261">
            <v>1.988</v>
          </cell>
          <cell r="P261">
            <v>2.0088380993454766</v>
          </cell>
        </row>
        <row r="264"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-0.41612541349791626</v>
          </cell>
          <cell r="M266">
            <v>-0.41633939799297404</v>
          </cell>
          <cell r="N266">
            <v>-0.41638500423659253</v>
          </cell>
          <cell r="O266">
            <v>-0.41649231304510659</v>
          </cell>
          <cell r="P266">
            <v>-0.41665450364621032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3.3029411764705863E-2</v>
          </cell>
          <cell r="M862">
            <v>3.3029411764705863E-2</v>
          </cell>
          <cell r="N862">
            <v>3.3029411764705863E-2</v>
          </cell>
          <cell r="O862">
            <v>3.3029411764705863E-2</v>
          </cell>
          <cell r="P862">
            <v>3.3029411764705863E-2</v>
          </cell>
        </row>
        <row r="982">
          <cell r="L982">
            <v>2.2999999999999909E-2</v>
          </cell>
          <cell r="M982">
            <v>2.2999999999999909E-2</v>
          </cell>
          <cell r="N982">
            <v>2.2999999999999909E-2</v>
          </cell>
          <cell r="O982">
            <v>2.2999999999999909E-2</v>
          </cell>
          <cell r="P982">
            <v>2.2999999999999909E-2</v>
          </cell>
        </row>
        <row r="1115">
          <cell r="L1115">
            <v>3.3029411764705863E-2</v>
          </cell>
          <cell r="M1115">
            <v>3.3029411764705863E-2</v>
          </cell>
          <cell r="N1115">
            <v>3.3029411764705863E-2</v>
          </cell>
          <cell r="O1115">
            <v>3.3029411764705863E-2</v>
          </cell>
          <cell r="P1115">
            <v>3.3029411764705863E-2</v>
          </cell>
        </row>
      </sheetData>
      <sheetData sheetId="32">
        <row r="862">
          <cell r="L862">
            <v>3.3029411764705863E-2</v>
          </cell>
          <cell r="M862">
            <v>3.3029411764705863E-2</v>
          </cell>
          <cell r="N862">
            <v>3.3029411764705863E-2</v>
          </cell>
          <cell r="O862">
            <v>3.3029411764705863E-2</v>
          </cell>
          <cell r="P862">
            <v>3.3029411764705863E-2</v>
          </cell>
        </row>
        <row r="982">
          <cell r="L982">
            <v>2.2999999999999909E-2</v>
          </cell>
          <cell r="M982">
            <v>2.2999999999999909E-2</v>
          </cell>
          <cell r="N982">
            <v>2.2999999999999909E-2</v>
          </cell>
          <cell r="O982">
            <v>2.2999999999999909E-2</v>
          </cell>
          <cell r="P982">
            <v>2.2999999999999909E-2</v>
          </cell>
        </row>
        <row r="1115">
          <cell r="L1115">
            <v>3.3029411764705863E-2</v>
          </cell>
          <cell r="M1115">
            <v>3.3029411764705863E-2</v>
          </cell>
          <cell r="N1115">
            <v>3.3029411764705863E-2</v>
          </cell>
          <cell r="O1115">
            <v>3.3029411764705863E-2</v>
          </cell>
          <cell r="P1115">
            <v>3.3029411764705863E-2</v>
          </cell>
        </row>
      </sheetData>
      <sheetData sheetId="33">
        <row r="107">
          <cell r="L107">
            <v>1.3784182574633685</v>
          </cell>
          <cell r="M107">
            <v>3.9514990429307058</v>
          </cell>
          <cell r="N107">
            <v>1.3784182574633685</v>
          </cell>
          <cell r="O107">
            <v>0</v>
          </cell>
          <cell r="P107">
            <v>0</v>
          </cell>
        </row>
        <row r="862">
          <cell r="L862">
            <v>3.3029411764705863E-2</v>
          </cell>
          <cell r="M862">
            <v>3.3029411764705863E-2</v>
          </cell>
          <cell r="N862">
            <v>3.3029411764705863E-2</v>
          </cell>
          <cell r="O862">
            <v>3.3029411764705863E-2</v>
          </cell>
          <cell r="P862">
            <v>3.3029411764705863E-2</v>
          </cell>
        </row>
        <row r="982">
          <cell r="L982">
            <v>2.2999999999999909E-2</v>
          </cell>
          <cell r="M982">
            <v>2.2999999999999909E-2</v>
          </cell>
          <cell r="N982">
            <v>2.2999999999999909E-2</v>
          </cell>
          <cell r="O982">
            <v>2.2999999999999909E-2</v>
          </cell>
          <cell r="P982">
            <v>2.2999999999999909E-2</v>
          </cell>
        </row>
        <row r="1115">
          <cell r="L1115">
            <v>3.3029411764705863E-2</v>
          </cell>
          <cell r="M1115">
            <v>3.3029411764705863E-2</v>
          </cell>
          <cell r="N1115">
            <v>3.3029411764705863E-2</v>
          </cell>
          <cell r="O1115">
            <v>3.3029411764705863E-2</v>
          </cell>
          <cell r="P1115">
            <v>3.3029411764705863E-2</v>
          </cell>
        </row>
      </sheetData>
      <sheetData sheetId="34"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3.3029411764705863E-2</v>
          </cell>
          <cell r="M862">
            <v>3.3029411764705863E-2</v>
          </cell>
          <cell r="N862">
            <v>3.3029411764705863E-2</v>
          </cell>
          <cell r="O862">
            <v>3.3029411764705863E-2</v>
          </cell>
          <cell r="P862">
            <v>3.3029411764705863E-2</v>
          </cell>
        </row>
        <row r="982">
          <cell r="L982">
            <v>2.2999999999999909E-2</v>
          </cell>
          <cell r="M982">
            <v>2.2999999999999909E-2</v>
          </cell>
          <cell r="N982">
            <v>2.2999999999999909E-2</v>
          </cell>
          <cell r="O982">
            <v>2.2999999999999909E-2</v>
          </cell>
          <cell r="P982">
            <v>2.2999999999999909E-2</v>
          </cell>
        </row>
        <row r="1115">
          <cell r="L1115">
            <v>3.3029411764705863E-2</v>
          </cell>
          <cell r="M1115">
            <v>3.3029411764705863E-2</v>
          </cell>
          <cell r="N1115">
            <v>3.3029411764705863E-2</v>
          </cell>
          <cell r="O1115">
            <v>3.3029411764705863E-2</v>
          </cell>
          <cell r="P1115">
            <v>3.3029411764705863E-2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6">
          <cell r="L56">
            <v>1221.4836881677634</v>
          </cell>
          <cell r="M56">
            <v>1277.425457308771</v>
          </cell>
          <cell r="N56">
            <v>1322.8062943150239</v>
          </cell>
          <cell r="O56">
            <v>1369.7996383883706</v>
          </cell>
          <cell r="P56">
            <v>1407.9565551030041</v>
          </cell>
        </row>
        <row r="58">
          <cell r="L58">
            <v>0.79825930767377928</v>
          </cell>
          <cell r="M58">
            <v>0.79965100336615802</v>
          </cell>
          <cell r="N58">
            <v>0.80176391677403358</v>
          </cell>
          <cell r="O58">
            <v>0.80360377900443325</v>
          </cell>
          <cell r="P58">
            <v>0.80604976865189526</v>
          </cell>
        </row>
        <row r="67">
          <cell r="L67">
            <v>78.724546324000002</v>
          </cell>
          <cell r="M67">
            <v>81.111189503999995</v>
          </cell>
          <cell r="N67">
            <v>83.102398115000014</v>
          </cell>
          <cell r="O67">
            <v>84.997650064999988</v>
          </cell>
          <cell r="P67">
            <v>86.816470705</v>
          </cell>
        </row>
        <row r="68">
          <cell r="L68">
            <v>22.615076888859903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L69">
            <v>1076.4003464644732</v>
          </cell>
          <cell r="M69">
            <v>1102.605738166432</v>
          </cell>
          <cell r="N69">
            <v>1143.6807537783586</v>
          </cell>
          <cell r="O69">
            <v>1185.7738159528008</v>
          </cell>
          <cell r="P69">
            <v>1221.6995262176958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8">
          <cell r="L98">
            <v>10.872730772368413</v>
          </cell>
          <cell r="M98">
            <v>11.137431698650744</v>
          </cell>
          <cell r="N98">
            <v>11.55233084624615</v>
          </cell>
          <cell r="O98">
            <v>11.977513292452613</v>
          </cell>
          <cell r="P98">
            <v>12.340399254724161</v>
          </cell>
        </row>
        <row r="101">
          <cell r="L101">
            <v>112.21235398522832</v>
          </cell>
          <cell r="M101">
            <v>92.248621202650739</v>
          </cell>
          <cell r="N101">
            <v>94.654728961246164</v>
          </cell>
          <cell r="O101">
            <v>96.975163357452601</v>
          </cell>
          <cell r="P101">
            <v>99.156869959724162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2">
          <cell r="L92">
            <v>2.9297525553198458</v>
          </cell>
          <cell r="M92">
            <v>3.0641529056119321</v>
          </cell>
          <cell r="N92">
            <v>3.1077134928398498</v>
          </cell>
          <cell r="O92">
            <v>3.0442751544284419</v>
          </cell>
          <cell r="P92">
            <v>2.8707572128731034</v>
          </cell>
        </row>
        <row r="219">
          <cell r="L219">
            <v>68.128947761999996</v>
          </cell>
          <cell r="M219">
            <v>68.864899140000006</v>
          </cell>
          <cell r="N219">
            <v>68.616631615999992</v>
          </cell>
          <cell r="O219">
            <v>58.931373643000008</v>
          </cell>
          <cell r="P219">
            <v>47.525944162000002</v>
          </cell>
        </row>
        <row r="220">
          <cell r="L220">
            <v>0.68633010339960887</v>
          </cell>
          <cell r="M220">
            <v>0.69110533427552479</v>
          </cell>
          <cell r="N220">
            <v>0.65195027156606733</v>
          </cell>
          <cell r="O220">
            <v>0.73129762601620751</v>
          </cell>
          <cell r="P220">
            <v>0.83760448874635862</v>
          </cell>
        </row>
        <row r="230">
          <cell r="L230">
            <v>4.7967769800424502</v>
          </cell>
          <cell r="M230">
            <v>4.5588568418323447</v>
          </cell>
          <cell r="N230">
            <v>4.3327375424774601</v>
          </cell>
          <cell r="O230">
            <v>4.1178337603705781</v>
          </cell>
          <cell r="P230">
            <v>3.9135892058561979</v>
          </cell>
        </row>
        <row r="231">
          <cell r="L231">
            <v>4.8253277387194711</v>
          </cell>
          <cell r="M231">
            <v>4.6309521836915231</v>
          </cell>
          <cell r="N231">
            <v>4.444406533374349</v>
          </cell>
          <cell r="O231">
            <v>4.2653753807828911</v>
          </cell>
          <cell r="P231">
            <v>4.093556024267591</v>
          </cell>
        </row>
        <row r="232">
          <cell r="L232">
            <v>0.52997599999999967</v>
          </cell>
          <cell r="M232">
            <v>1.5612107903999994</v>
          </cell>
          <cell r="N232">
            <v>2.6035939351961597</v>
          </cell>
          <cell r="O232">
            <v>3.4594372760104299</v>
          </cell>
          <cell r="P232">
            <v>3.8719635871203124</v>
          </cell>
        </row>
        <row r="234">
          <cell r="L234">
            <v>10.152080718761921</v>
          </cell>
          <cell r="M234">
            <v>10.751019815923867</v>
          </cell>
          <cell r="N234">
            <v>11.380738011047967</v>
          </cell>
          <cell r="O234">
            <v>11.842646417163898</v>
          </cell>
          <cell r="P234">
            <v>11.879108817244102</v>
          </cell>
        </row>
        <row r="244">
          <cell r="L244">
            <v>3.1150310667591876</v>
          </cell>
          <cell r="M244">
            <v>2.9605255258479324</v>
          </cell>
          <cell r="N244">
            <v>2.8136834597658749</v>
          </cell>
          <cell r="O244">
            <v>2.674124760161487</v>
          </cell>
          <cell r="P244">
            <v>2.5414881720574778</v>
          </cell>
        </row>
        <row r="245">
          <cell r="L245">
            <v>2.1820599001689889</v>
          </cell>
          <cell r="M245">
            <v>2.0941613931315923</v>
          </cell>
          <cell r="N245">
            <v>2.0098036447776795</v>
          </cell>
          <cell r="O245">
            <v>1.9288440250162817</v>
          </cell>
          <cell r="P245">
            <v>1.8511456492320968</v>
          </cell>
        </row>
        <row r="246">
          <cell r="L246">
            <v>0.34416686694117604</v>
          </cell>
          <cell r="M246">
            <v>1.013851620387952</v>
          </cell>
          <cell r="N246">
            <v>1.6907761246990622</v>
          </cell>
          <cell r="O246">
            <v>2.2465615210198706</v>
          </cell>
          <cell r="P246">
            <v>2.5144564597066967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5.6412578338693526</v>
          </cell>
          <cell r="M249">
            <v>6.0685385393674771</v>
          </cell>
          <cell r="N249">
            <v>6.5142632292426166</v>
          </cell>
          <cell r="O249">
            <v>6.8495303061976394</v>
          </cell>
          <cell r="P249">
            <v>6.9070902809962718</v>
          </cell>
        </row>
        <row r="284">
          <cell r="L284">
            <v>9.4371309636557861</v>
          </cell>
          <cell r="M284">
            <v>9.8552877126492682</v>
          </cell>
          <cell r="N284">
            <v>9.936816673146815</v>
          </cell>
          <cell r="O284">
            <v>10.128615393676817</v>
          </cell>
          <cell r="P284">
            <v>10.13211637969007</v>
          </cell>
        </row>
        <row r="410">
          <cell r="L410">
            <v>422.32679268281294</v>
          </cell>
          <cell r="M410">
            <v>495.85769423172303</v>
          </cell>
          <cell r="N410">
            <v>541.38257701141208</v>
          </cell>
          <cell r="O410">
            <v>537.71557734477983</v>
          </cell>
          <cell r="P410">
            <v>414.47515479456388</v>
          </cell>
        </row>
        <row r="411">
          <cell r="L411">
            <v>0.53452686213669842</v>
          </cell>
          <cell r="M411">
            <v>0.45604269466740266</v>
          </cell>
          <cell r="N411">
            <v>0.4209382332601298</v>
          </cell>
          <cell r="O411">
            <v>0.426071400805075</v>
          </cell>
          <cell r="P411">
            <v>0.53466187444417224</v>
          </cell>
        </row>
        <row r="421">
          <cell r="L421">
            <v>53.351277210933951</v>
          </cell>
          <cell r="M421">
            <v>51.265242271986438</v>
          </cell>
          <cell r="N421">
            <v>49.26077129915177</v>
          </cell>
          <cell r="O421">
            <v>47.334675141354943</v>
          </cell>
          <cell r="P421">
            <v>45.483889343327974</v>
          </cell>
        </row>
        <row r="422">
          <cell r="L422">
            <v>53.668827817747186</v>
          </cell>
          <cell r="M422">
            <v>52.075968578015171</v>
          </cell>
          <cell r="N422">
            <v>50.530384463542369</v>
          </cell>
          <cell r="O422">
            <v>49.030672376419986</v>
          </cell>
          <cell r="P422">
            <v>47.575470861859841</v>
          </cell>
        </row>
        <row r="423">
          <cell r="L423">
            <v>3.8431737480490429</v>
          </cell>
          <cell r="M423">
            <v>12.809211269371604</v>
          </cell>
          <cell r="N423">
            <v>23.710309727902768</v>
          </cell>
          <cell r="O423">
            <v>34.94537567466687</v>
          </cell>
          <cell r="P423">
            <v>43.382973631772714</v>
          </cell>
        </row>
        <row r="425">
          <cell r="L425">
            <v>110.86327877673018</v>
          </cell>
          <cell r="M425">
            <v>116.1504221193732</v>
          </cell>
          <cell r="N425">
            <v>123.5014654905969</v>
          </cell>
          <cell r="O425">
            <v>131.3107231924418</v>
          </cell>
          <cell r="P425">
            <v>136.44233383696053</v>
          </cell>
        </row>
        <row r="435">
          <cell r="L435">
            <v>44.186983368180968</v>
          </cell>
          <cell r="M435">
            <v>42.459272318485084</v>
          </cell>
          <cell r="N435">
            <v>40.799114770832325</v>
          </cell>
          <cell r="O435">
            <v>39.20386938329279</v>
          </cell>
          <cell r="P435">
            <v>37.670998090406044</v>
          </cell>
        </row>
        <row r="436">
          <cell r="L436">
            <v>30.952707196417666</v>
          </cell>
          <cell r="M436">
            <v>30.034049054302812</v>
          </cell>
          <cell r="N436">
            <v>29.14265614545878</v>
          </cell>
          <cell r="O436">
            <v>28.277719253800466</v>
          </cell>
          <cell r="P436">
            <v>27.438453180300176</v>
          </cell>
        </row>
        <row r="437">
          <cell r="L437">
            <v>3.1830213513851877</v>
          </cell>
          <cell r="M437">
            <v>10.608938246809986</v>
          </cell>
          <cell r="N437">
            <v>19.637525404669098</v>
          </cell>
          <cell r="O437">
            <v>28.942713547912632</v>
          </cell>
          <cell r="P437">
            <v>35.930962378844541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40">
          <cell r="L440">
            <v>78.322711915983831</v>
          </cell>
          <cell r="M440">
            <v>83.102259619597888</v>
          </cell>
          <cell r="N440">
            <v>89.579296320960196</v>
          </cell>
          <cell r="O440">
            <v>96.424302185005885</v>
          </cell>
          <cell r="P440">
            <v>101.04041364955076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447.68667860799241</v>
          </cell>
          <cell r="M637">
            <v>548.71364139880302</v>
          </cell>
          <cell r="N637">
            <v>555.92092736538405</v>
          </cell>
          <cell r="O637">
            <v>674.10868892112398</v>
          </cell>
          <cell r="P637">
            <v>580.0711230907026</v>
          </cell>
        </row>
        <row r="638">
          <cell r="L638">
            <v>0.48599530480448772</v>
          </cell>
          <cell r="M638">
            <v>0.3972797281825981</v>
          </cell>
          <cell r="N638">
            <v>0.39827847361730179</v>
          </cell>
          <cell r="O638">
            <v>0.31817299862321785</v>
          </cell>
          <cell r="P638">
            <v>0.36211827653788398</v>
          </cell>
        </row>
        <row r="648">
          <cell r="L648">
            <v>110.69792141615125</v>
          </cell>
          <cell r="M648">
            <v>105.09931869156868</v>
          </cell>
          <cell r="N648">
            <v>99.783868099083278</v>
          </cell>
          <cell r="O648">
            <v>94.73724907803809</v>
          </cell>
          <cell r="P648">
            <v>89.945865337291764</v>
          </cell>
        </row>
        <row r="649">
          <cell r="L649">
            <v>111.35680333906534</v>
          </cell>
          <cell r="M649">
            <v>106.76139573700405</v>
          </cell>
          <cell r="N649">
            <v>102.35562873521022</v>
          </cell>
          <cell r="O649">
            <v>98.131676356015632</v>
          </cell>
          <cell r="P649">
            <v>94.082035579633484</v>
          </cell>
        </row>
        <row r="650">
          <cell r="L650">
            <v>5.8190414010380405</v>
          </cell>
          <cell r="M650">
            <v>19.706967671341197</v>
          </cell>
          <cell r="N650">
            <v>35.532458583806118</v>
          </cell>
          <cell r="O650">
            <v>53.817276471555083</v>
          </cell>
          <cell r="P650">
            <v>72.075227212044879</v>
          </cell>
        </row>
        <row r="652">
          <cell r="L652">
            <v>227.87376615625462</v>
          </cell>
          <cell r="M652">
            <v>231.56768209991395</v>
          </cell>
          <cell r="N652">
            <v>237.6719554180996</v>
          </cell>
          <cell r="O652">
            <v>246.68620190560881</v>
          </cell>
          <cell r="P652">
            <v>256.10312812897013</v>
          </cell>
        </row>
        <row r="662">
          <cell r="L662">
            <v>70.465501094452662</v>
          </cell>
          <cell r="M662">
            <v>66.901673143850189</v>
          </cell>
          <cell r="N662">
            <v>63.518087573763388</v>
          </cell>
          <cell r="O662">
            <v>60.305628535676519</v>
          </cell>
          <cell r="P662">
            <v>57.255641219670402</v>
          </cell>
        </row>
        <row r="663">
          <cell r="L663">
            <v>49.360645524311799</v>
          </cell>
          <cell r="M663">
            <v>47.323659198524382</v>
          </cell>
          <cell r="N663">
            <v>45.370734036187542</v>
          </cell>
          <cell r="O663">
            <v>43.498401050243672</v>
          </cell>
          <cell r="P663">
            <v>41.703334409769518</v>
          </cell>
        </row>
        <row r="664">
          <cell r="L664">
            <v>3.7041496621424792</v>
          </cell>
          <cell r="M664">
            <v>12.544601870100022</v>
          </cell>
          <cell r="N664">
            <v>22.61842378966719</v>
          </cell>
          <cell r="O664">
            <v>34.257746718210022</v>
          </cell>
          <cell r="P664">
            <v>45.879967184751983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123.53029628090694</v>
          </cell>
          <cell r="M667">
            <v>126.7699342124746</v>
          </cell>
          <cell r="N667">
            <v>131.50724539961811</v>
          </cell>
          <cell r="O667">
            <v>138.06177630413021</v>
          </cell>
          <cell r="P667">
            <v>144.83894281419191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100.16805717325371</v>
          </cell>
          <cell r="M811">
            <v>104.49431519815354</v>
          </cell>
          <cell r="N811">
            <v>98.728328448940232</v>
          </cell>
          <cell r="O811">
            <v>91.427590338534642</v>
          </cell>
          <cell r="P811">
            <v>96.283423782489052</v>
          </cell>
        </row>
        <row r="812">
          <cell r="L812">
            <v>0.79423285460549764</v>
          </cell>
          <cell r="M812">
            <v>0.77235165826921559</v>
          </cell>
          <cell r="N812">
            <v>0.7932727558180459</v>
          </cell>
          <cell r="O812">
            <v>0.84522116491163524</v>
          </cell>
          <cell r="P812">
            <v>0.78487616387343218</v>
          </cell>
        </row>
        <row r="822">
          <cell r="L822">
            <v>9.6159074553925699</v>
          </cell>
          <cell r="M822">
            <v>9.038953008069015</v>
          </cell>
          <cell r="N822">
            <v>8.4966158275848755</v>
          </cell>
          <cell r="O822">
            <v>7.9868188779297826</v>
          </cell>
          <cell r="P822">
            <v>7.5076097452539958</v>
          </cell>
        </row>
        <row r="823">
          <cell r="L823">
            <v>9.6731420223448694</v>
          </cell>
          <cell r="M823">
            <v>9.1818981431708835</v>
          </cell>
          <cell r="N823">
            <v>8.7156017472725953</v>
          </cell>
          <cell r="O823">
            <v>8.2729858938326721</v>
          </cell>
          <cell r="P823">
            <v>7.8528479827537216</v>
          </cell>
        </row>
        <row r="824">
          <cell r="L824">
            <v>0.6183388555276117</v>
          </cell>
          <cell r="M824">
            <v>1.9132161069781732</v>
          </cell>
          <cell r="N824">
            <v>3.1243569257022967</v>
          </cell>
          <cell r="O824">
            <v>3.9737222458744039</v>
          </cell>
          <cell r="P824">
            <v>4.7812163733326507</v>
          </cell>
        </row>
        <row r="826">
          <cell r="L826">
            <v>19.90738833326505</v>
          </cell>
          <cell r="M826">
            <v>20.134067258218071</v>
          </cell>
          <cell r="N826">
            <v>20.336574500559767</v>
          </cell>
          <cell r="O826">
            <v>20.23352701763686</v>
          </cell>
          <cell r="P826">
            <v>20.141674101340367</v>
          </cell>
        </row>
        <row r="836">
          <cell r="L836">
            <v>5.1346588971733702</v>
          </cell>
          <cell r="M836">
            <v>4.826579363342967</v>
          </cell>
          <cell r="N836">
            <v>4.5369846015423905</v>
          </cell>
          <cell r="O836">
            <v>4.2647655254498469</v>
          </cell>
          <cell r="P836">
            <v>4.0088795939228552</v>
          </cell>
        </row>
        <row r="837">
          <cell r="L837">
            <v>3.5967966419752195</v>
          </cell>
          <cell r="M837">
            <v>3.4141357929023601</v>
          </cell>
          <cell r="N837">
            <v>3.2407512496941808</v>
          </cell>
          <cell r="O837">
            <v>3.0761719215234367</v>
          </cell>
          <cell r="P837">
            <v>2.9199506415872474</v>
          </cell>
        </row>
        <row r="838">
          <cell r="L838">
            <v>0.33017779348763832</v>
          </cell>
          <cell r="M838">
            <v>1.0216105085747025</v>
          </cell>
          <cell r="N838">
            <v>1.6683300209493954</v>
          </cell>
          <cell r="O838">
            <v>2.1218702841438453</v>
          </cell>
          <cell r="P838">
            <v>2.5530523566838168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9.0616333326362284</v>
          </cell>
          <cell r="M841">
            <v>9.2623256648200307</v>
          </cell>
          <cell r="N841">
            <v>9.4460658721859669</v>
          </cell>
          <cell r="O841">
            <v>9.4628077311171293</v>
          </cell>
          <cell r="P841">
            <v>9.4818825921939194</v>
          </cell>
        </row>
      </sheetData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log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8">
          <cell r="L268">
            <v>4.9599999999999998E-2</v>
          </cell>
          <cell r="M268">
            <v>4.9599999999999998E-2</v>
          </cell>
          <cell r="N268">
            <v>4.9599999999999998E-2</v>
          </cell>
          <cell r="O268">
            <v>4.9599999999999998E-2</v>
          </cell>
          <cell r="P268">
            <v>4.9599999999999998E-2</v>
          </cell>
        </row>
        <row r="269">
          <cell r="L269">
            <v>4.9599999999999998E-2</v>
          </cell>
          <cell r="M269">
            <v>4.9599999999999998E-2</v>
          </cell>
          <cell r="N269">
            <v>4.9599999999999998E-2</v>
          </cell>
          <cell r="O269">
            <v>4.9599999999999998E-2</v>
          </cell>
          <cell r="P269">
            <v>4.9599999999999998E-2</v>
          </cell>
        </row>
        <row r="270">
          <cell r="L270">
            <v>4.9599999999999998E-2</v>
          </cell>
          <cell r="M270">
            <v>4.9599999999999998E-2</v>
          </cell>
          <cell r="N270">
            <v>4.9599999999999998E-2</v>
          </cell>
          <cell r="O270">
            <v>4.9599999999999998E-2</v>
          </cell>
          <cell r="P270">
            <v>4.9599999999999998E-2</v>
          </cell>
        </row>
        <row r="472">
          <cell r="L472">
            <v>3.9100000000000003E-2</v>
          </cell>
          <cell r="M472">
            <v>3.9100000000000003E-2</v>
          </cell>
          <cell r="N472">
            <v>3.9100000000000003E-2</v>
          </cell>
          <cell r="O472">
            <v>3.9100000000000003E-2</v>
          </cell>
          <cell r="P472">
            <v>3.9100000000000003E-2</v>
          </cell>
        </row>
        <row r="473">
          <cell r="L473">
            <v>3.9100000000000003E-2</v>
          </cell>
          <cell r="M473">
            <v>3.9100000000000003E-2</v>
          </cell>
          <cell r="N473">
            <v>3.9100000000000003E-2</v>
          </cell>
          <cell r="O473">
            <v>3.9100000000000003E-2</v>
          </cell>
          <cell r="P473">
            <v>3.9100000000000003E-2</v>
          </cell>
        </row>
        <row r="474">
          <cell r="L474">
            <v>3.9100000000000003E-2</v>
          </cell>
          <cell r="M474">
            <v>3.9100000000000003E-2</v>
          </cell>
          <cell r="N474">
            <v>3.9100000000000003E-2</v>
          </cell>
          <cell r="O474">
            <v>3.9100000000000003E-2</v>
          </cell>
          <cell r="P474">
            <v>3.9100000000000003E-2</v>
          </cell>
        </row>
        <row r="675">
          <cell r="L675">
            <v>5.0575500000000002E-2</v>
          </cell>
          <cell r="M675">
            <v>5.0575500000000002E-2</v>
          </cell>
          <cell r="N675">
            <v>5.0575500000000002E-2</v>
          </cell>
          <cell r="O675">
            <v>5.0575500000000002E-2</v>
          </cell>
          <cell r="P675">
            <v>5.0575500000000002E-2</v>
          </cell>
        </row>
        <row r="676">
          <cell r="L676">
            <v>5.0575500000000002E-2</v>
          </cell>
          <cell r="M676">
            <v>5.0575500000000002E-2</v>
          </cell>
          <cell r="N676">
            <v>5.0575500000000002E-2</v>
          </cell>
          <cell r="O676">
            <v>5.0575500000000002E-2</v>
          </cell>
          <cell r="P676">
            <v>5.0575500000000002E-2</v>
          </cell>
        </row>
        <row r="677">
          <cell r="L677">
            <v>5.0575500000000002E-2</v>
          </cell>
          <cell r="M677">
            <v>5.0575500000000002E-2</v>
          </cell>
          <cell r="N677">
            <v>5.0575500000000002E-2</v>
          </cell>
          <cell r="O677">
            <v>5.0575500000000002E-2</v>
          </cell>
          <cell r="P677">
            <v>5.0575500000000002E-2</v>
          </cell>
        </row>
        <row r="871">
          <cell r="L871">
            <v>0.06</v>
          </cell>
          <cell r="M871">
            <v>0.06</v>
          </cell>
          <cell r="N871">
            <v>0.06</v>
          </cell>
          <cell r="O871">
            <v>0.06</v>
          </cell>
          <cell r="P871">
            <v>0.06</v>
          </cell>
        </row>
        <row r="872">
          <cell r="L872">
            <v>0.06</v>
          </cell>
          <cell r="M872">
            <v>0.06</v>
          </cell>
          <cell r="N872">
            <v>0.06</v>
          </cell>
          <cell r="O872">
            <v>0.06</v>
          </cell>
          <cell r="P872">
            <v>0.06</v>
          </cell>
        </row>
        <row r="873">
          <cell r="L873">
            <v>0.06</v>
          </cell>
          <cell r="M873">
            <v>0.06</v>
          </cell>
          <cell r="N873">
            <v>0.06</v>
          </cell>
          <cell r="O873">
            <v>0.06</v>
          </cell>
          <cell r="P873">
            <v>0.06</v>
          </cell>
        </row>
      </sheetData>
      <sheetData sheetId="13"/>
      <sheetData sheetId="14"/>
      <sheetData sheetId="15">
        <row r="17">
          <cell r="L17">
            <v>53.356055220425873</v>
          </cell>
          <cell r="M17">
            <v>55.474911718409082</v>
          </cell>
          <cell r="N17">
            <v>54.633278280118112</v>
          </cell>
          <cell r="O17">
            <v>54.517930062547613</v>
          </cell>
          <cell r="P17">
            <v>52.239098834057494</v>
          </cell>
        </row>
        <row r="20">
          <cell r="L20">
            <v>359.55151012490234</v>
          </cell>
          <cell r="M20">
            <v>378.44154814810878</v>
          </cell>
          <cell r="N20">
            <v>385.02874188527159</v>
          </cell>
          <cell r="O20">
            <v>393.76147564555413</v>
          </cell>
          <cell r="P20">
            <v>397.64275491543754</v>
          </cell>
        </row>
        <row r="27">
          <cell r="L27">
            <v>536.28445779410958</v>
          </cell>
          <cell r="M27">
            <v>551.49608963646381</v>
          </cell>
          <cell r="N27">
            <v>565.44076534773353</v>
          </cell>
          <cell r="O27">
            <v>580.74571716908645</v>
          </cell>
          <cell r="P27">
            <v>605.24603264961115</v>
          </cell>
        </row>
        <row r="30">
          <cell r="L30">
            <v>82.569213237177934</v>
          </cell>
          <cell r="M30">
            <v>83.765017380161552</v>
          </cell>
          <cell r="N30">
            <v>81.991344808230309</v>
          </cell>
          <cell r="O30">
            <v>80.365870168792682</v>
          </cell>
          <cell r="P30">
            <v>79.769941776297344</v>
          </cell>
        </row>
        <row r="189">
          <cell r="L189">
            <v>0.98655253806568799</v>
          </cell>
          <cell r="M189">
            <v>0.98527617035977499</v>
          </cell>
          <cell r="N189">
            <v>0.98588332254954403</v>
          </cell>
          <cell r="O189">
            <v>0</v>
          </cell>
          <cell r="P189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-6.311945333569736</v>
          </cell>
          <cell r="M194">
            <v>-6.4469541367669994</v>
          </cell>
          <cell r="N194">
            <v>-6.4903390372077396</v>
          </cell>
          <cell r="O194">
            <v>-6.4264402605925266</v>
          </cell>
          <cell r="P194">
            <v>-6.2529598683877605</v>
          </cell>
        </row>
        <row r="198">
          <cell r="L198">
            <v>-1.4488887613953239</v>
          </cell>
          <cell r="M198">
            <v>-1.0394417790024377</v>
          </cell>
          <cell r="N198">
            <v>-0.33515067919371688</v>
          </cell>
          <cell r="O198">
            <v>1.2532633309385517</v>
          </cell>
          <cell r="P198">
            <v>1.8385341337613355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8.1286954922135095</v>
          </cell>
          <cell r="M213">
            <v>8.1285284054681401</v>
          </cell>
          <cell r="N213">
            <v>8.1289637255167602</v>
          </cell>
          <cell r="O213">
            <v>0</v>
          </cell>
          <cell r="P213">
            <v>0</v>
          </cell>
        </row>
        <row r="214">
          <cell r="L214">
            <v>71.378016752314792</v>
          </cell>
          <cell r="M214">
            <v>74.094277738060242</v>
          </cell>
          <cell r="N214">
            <v>77.95536075388577</v>
          </cell>
          <cell r="O214">
            <v>82.062685517166628</v>
          </cell>
          <cell r="P214">
            <v>84.724256644722885</v>
          </cell>
        </row>
        <row r="216"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-17.21945694344781</v>
          </cell>
          <cell r="M218">
            <v>-17.63781425464029</v>
          </cell>
          <cell r="N218">
            <v>-17.718707723678847</v>
          </cell>
          <cell r="O218">
            <v>-17.910312991451654</v>
          </cell>
          <cell r="P218">
            <v>-17.913187337158547</v>
          </cell>
        </row>
        <row r="222">
          <cell r="L222">
            <v>-10.142289247549741</v>
          </cell>
          <cell r="M222">
            <v>-7.3556922140547272</v>
          </cell>
          <cell r="N222">
            <v>-2.7067691936163669</v>
          </cell>
          <cell r="O222">
            <v>8.6031318090401783</v>
          </cell>
          <cell r="P222">
            <v>13.515214514248953</v>
          </cell>
        </row>
        <row r="226">
          <cell r="L226">
            <v>4.0706449887896605</v>
          </cell>
          <cell r="M226">
            <v>11.61608064191428</v>
          </cell>
          <cell r="N226">
            <v>4.0706449887896605</v>
          </cell>
          <cell r="O226">
            <v>0</v>
          </cell>
          <cell r="P226">
            <v>0</v>
          </cell>
        </row>
        <row r="232">
          <cell r="L232">
            <v>13.128242255979799</v>
          </cell>
          <cell r="M232">
            <v>15.6699424232552</v>
          </cell>
          <cell r="N232">
            <v>15.4535432334362</v>
          </cell>
          <cell r="O232">
            <v>15.205905411794401</v>
          </cell>
          <cell r="P232">
            <v>14.2080285060762</v>
          </cell>
        </row>
        <row r="237">
          <cell r="L237">
            <v>10.1433860922515</v>
          </cell>
          <cell r="M237">
            <v>10.144239237329201</v>
          </cell>
          <cell r="N237">
            <v>10.143418102107701</v>
          </cell>
          <cell r="O237">
            <v>0</v>
          </cell>
          <cell r="P237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-1.2286390667310001</v>
          </cell>
          <cell r="M242">
            <v>-1.2292708707539599</v>
          </cell>
          <cell r="N242">
            <v>-1.2294055263428201</v>
          </cell>
          <cell r="O242">
            <v>-1.22972236302251</v>
          </cell>
          <cell r="P242">
            <v>-1.23020124199098</v>
          </cell>
        </row>
        <row r="246">
          <cell r="L246">
            <v>-15.639026586546493</v>
          </cell>
          <cell r="M246">
            <v>-11.063758352672835</v>
          </cell>
          <cell r="N246">
            <v>-4.0968803070882132</v>
          </cell>
          <cell r="O246">
            <v>13.01016394519695</v>
          </cell>
          <cell r="P246">
            <v>20.716728405848698</v>
          </cell>
        </row>
        <row r="256">
          <cell r="L256">
            <v>16.239432800404199</v>
          </cell>
          <cell r="M256">
            <v>20.059348478023299</v>
          </cell>
          <cell r="N256">
            <v>19.5536976882942</v>
          </cell>
          <cell r="O256">
            <v>24.095414675577</v>
          </cell>
          <cell r="P256">
            <v>33.310096502510703</v>
          </cell>
        </row>
        <row r="261">
          <cell r="L261">
            <v>4.00414679140128</v>
          </cell>
          <cell r="M261">
            <v>4.0047371007748298</v>
          </cell>
          <cell r="N261">
            <v>4.0045157637579401</v>
          </cell>
          <cell r="O261">
            <v>0</v>
          </cell>
          <cell r="P261">
            <v>0</v>
          </cell>
        </row>
        <row r="264"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-0.41612541349791599</v>
          </cell>
          <cell r="M266">
            <v>-0.41633939799297398</v>
          </cell>
          <cell r="N266">
            <v>-0.41638500423659303</v>
          </cell>
          <cell r="O266">
            <v>-0.41649231304510698</v>
          </cell>
          <cell r="P266">
            <v>-0.41665450364620998</v>
          </cell>
        </row>
        <row r="270">
          <cell r="L270">
            <v>-2.0856994430070017</v>
          </cell>
          <cell r="M270">
            <v>-1.4384786695590748</v>
          </cell>
          <cell r="N270">
            <v>-1.401116283741402</v>
          </cell>
          <cell r="O270">
            <v>2.1721563976186076</v>
          </cell>
          <cell r="P270">
            <v>3.1800000302394551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4"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5">
        <row r="107">
          <cell r="L107">
            <v>1.385982525522325</v>
          </cell>
          <cell r="M107">
            <v>3.9550697319685413</v>
          </cell>
          <cell r="N107">
            <v>1.385982525522325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6"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6">
          <cell r="L56">
            <v>1047.3097207656747</v>
          </cell>
          <cell r="M56">
            <v>1100.9668257834721</v>
          </cell>
          <cell r="N56">
            <v>1143.3537379822849</v>
          </cell>
          <cell r="O56">
            <v>1186.2830621531639</v>
          </cell>
          <cell r="P56">
            <v>1229.9978206598371</v>
          </cell>
        </row>
        <row r="58">
          <cell r="L58">
            <v>0.79959220584452606</v>
          </cell>
          <cell r="M58">
            <v>0.80089594075130832</v>
          </cell>
          <cell r="N58">
            <v>0.80316208447149295</v>
          </cell>
          <cell r="O58">
            <v>0.80516280979989141</v>
          </cell>
          <cell r="P58">
            <v>0.80759388576021529</v>
          </cell>
        </row>
        <row r="67">
          <cell r="L67">
            <v>80.073771972292263</v>
          </cell>
          <cell r="M67">
            <v>80.073771972292462</v>
          </cell>
          <cell r="N67">
            <v>80.073771972292718</v>
          </cell>
          <cell r="O67">
            <v>80.073771972292136</v>
          </cell>
          <cell r="P67">
            <v>80.073771972292306</v>
          </cell>
        </row>
        <row r="68">
          <cell r="L68">
            <v>12.018964361332275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L69">
            <v>929.51342616306499</v>
          </cell>
          <cell r="M69">
            <v>961.8336336441281</v>
          </cell>
          <cell r="N69">
            <v>998.3721434584179</v>
          </cell>
          <cell r="O69">
            <v>1035.2247755135529</v>
          </cell>
          <cell r="P69">
            <v>1073.4124914355666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5">
          <cell r="L95">
            <v>9.3890245066976377</v>
          </cell>
          <cell r="M95">
            <v>9.7154912489305616</v>
          </cell>
          <cell r="N95">
            <v>10.084567105640645</v>
          </cell>
          <cell r="O95">
            <v>10.456815914278422</v>
          </cell>
          <cell r="P95">
            <v>10.842550418541123</v>
          </cell>
        </row>
        <row r="101">
          <cell r="L101">
            <v>101.48176084032218</v>
          </cell>
          <cell r="M101">
            <v>89.789263221223024</v>
          </cell>
          <cell r="N101">
            <v>90.158339077933363</v>
          </cell>
          <cell r="O101">
            <v>90.530587886570558</v>
          </cell>
          <cell r="P101">
            <v>90.916322390833429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92">
          <cell r="L92">
            <v>2.9297525553198498</v>
          </cell>
          <cell r="M92">
            <v>3.0641529056119299</v>
          </cell>
          <cell r="N92">
            <v>3.1077134928398502</v>
          </cell>
          <cell r="O92">
            <v>3.0442751544284401</v>
          </cell>
          <cell r="P92">
            <v>2.8707572128730998</v>
          </cell>
        </row>
        <row r="219">
          <cell r="L219">
            <v>62.749858521394493</v>
          </cell>
          <cell r="M219">
            <v>63.400989164612298</v>
          </cell>
          <cell r="N219">
            <v>63.390674975499003</v>
          </cell>
          <cell r="O219">
            <v>54.063199980857902</v>
          </cell>
          <cell r="P219">
            <v>43.189514367937676</v>
          </cell>
        </row>
        <row r="220">
          <cell r="L220">
            <v>0.66734241649076464</v>
          </cell>
          <cell r="M220">
            <v>0.6722686795005155</v>
          </cell>
          <cell r="N220">
            <v>0.63199732538415265</v>
          </cell>
          <cell r="O220">
            <v>0.71389728634787053</v>
          </cell>
          <cell r="P220">
            <v>0.82544507343651186</v>
          </cell>
        </row>
        <row r="230">
          <cell r="L230">
            <v>4.7967771097248519</v>
          </cell>
          <cell r="M230">
            <v>4.5588569650824988</v>
          </cell>
          <cell r="N230">
            <v>4.3327376596144074</v>
          </cell>
          <cell r="O230">
            <v>4.117833871697532</v>
          </cell>
          <cell r="P230">
            <v>3.9135893116613349</v>
          </cell>
        </row>
        <row r="231">
          <cell r="L231">
            <v>4.8215218513739355</v>
          </cell>
          <cell r="M231">
            <v>4.6292660337881699</v>
          </cell>
          <cell r="N231">
            <v>4.4456611284270533</v>
          </cell>
          <cell r="O231">
            <v>4.26937590057564</v>
          </cell>
          <cell r="P231">
            <v>4.1003616026177729</v>
          </cell>
        </row>
        <row r="232">
          <cell r="L232">
            <v>0.5176805642715826</v>
          </cell>
          <cell r="M232">
            <v>1.5249907220726135</v>
          </cell>
          <cell r="N232">
            <v>2.5431905926049811</v>
          </cell>
          <cell r="O232">
            <v>3.379178379978006</v>
          </cell>
          <cell r="P232">
            <v>3.7821340864859194</v>
          </cell>
        </row>
        <row r="234">
          <cell r="L234">
            <v>10.13597952537037</v>
          </cell>
          <cell r="M234">
            <v>10.713113720943282</v>
          </cell>
          <cell r="N234">
            <v>11.321589380646442</v>
          </cell>
          <cell r="O234">
            <v>11.766388152251178</v>
          </cell>
          <cell r="P234">
            <v>11.796085000765027</v>
          </cell>
        </row>
        <row r="244">
          <cell r="L244">
            <v>2.9046070520320693</v>
          </cell>
          <cell r="M244">
            <v>2.7605385422512789</v>
          </cell>
          <cell r="N244">
            <v>2.623615830555615</v>
          </cell>
          <cell r="O244">
            <v>2.4934844853600566</v>
          </cell>
          <cell r="P244">
            <v>2.3698076548861975</v>
          </cell>
        </row>
        <row r="245">
          <cell r="L245">
            <v>1.9708827357813072</v>
          </cell>
          <cell r="M245">
            <v>1.8922947539337645</v>
          </cell>
          <cell r="N245">
            <v>1.8172429861858135</v>
          </cell>
          <cell r="O245">
            <v>1.7451832666915181</v>
          </cell>
          <cell r="P245">
            <v>1.676095668996521</v>
          </cell>
        </row>
        <row r="246">
          <cell r="L246">
            <v>0.31347268870064948</v>
          </cell>
          <cell r="M246">
            <v>0.92343227635808822</v>
          </cell>
          <cell r="N246">
            <v>1.5399859449307975</v>
          </cell>
          <cell r="O246">
            <v>2.0462041758536973</v>
          </cell>
          <cell r="P246">
            <v>2.2902071720334765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5.1889624765140256</v>
          </cell>
          <cell r="M249">
            <v>5.5762655725431323</v>
          </cell>
          <cell r="N249">
            <v>5.980844761672226</v>
          </cell>
          <cell r="O249">
            <v>6.2848719279052716</v>
          </cell>
          <cell r="P249">
            <v>6.3361104959161949</v>
          </cell>
        </row>
        <row r="284">
          <cell r="L284">
            <v>9.4371309636557896</v>
          </cell>
          <cell r="M284">
            <v>9.8552877126492699</v>
          </cell>
          <cell r="N284">
            <v>9.9368166731468204</v>
          </cell>
          <cell r="O284">
            <v>10.1286153936768</v>
          </cell>
          <cell r="P284">
            <v>10.1321163796901</v>
          </cell>
        </row>
        <row r="410">
          <cell r="L410">
            <v>317.87731295088821</v>
          </cell>
          <cell r="M410">
            <v>370.80576843799679</v>
          </cell>
          <cell r="N410">
            <v>402.50673010128884</v>
          </cell>
          <cell r="O410">
            <v>399.87517567704862</v>
          </cell>
          <cell r="P410">
            <v>313.02493991657582</v>
          </cell>
        </row>
        <row r="411">
          <cell r="L411">
            <v>0.53769086985700665</v>
          </cell>
          <cell r="M411">
            <v>0.46173213823318088</v>
          </cell>
          <cell r="N411">
            <v>0.42867043191727605</v>
          </cell>
          <cell r="O411">
            <v>0.43379504203965585</v>
          </cell>
          <cell r="P411">
            <v>0.53600989140366972</v>
          </cell>
        </row>
        <row r="421">
          <cell r="L421">
            <v>53.351278655021275</v>
          </cell>
          <cell r="M421">
            <v>51.265243659609943</v>
          </cell>
          <cell r="N421">
            <v>49.260772632519192</v>
          </cell>
          <cell r="O421">
            <v>47.334676422587684</v>
          </cell>
          <cell r="P421">
            <v>45.48389057446451</v>
          </cell>
        </row>
        <row r="422">
          <cell r="L422">
            <v>53.626497531522809</v>
          </cell>
          <cell r="M422">
            <v>52.057007492230447</v>
          </cell>
          <cell r="N422">
            <v>50.544648500173302</v>
          </cell>
          <cell r="O422">
            <v>49.076658524068286</v>
          </cell>
          <cell r="P422">
            <v>47.654565565550492</v>
          </cell>
        </row>
        <row r="423">
          <cell r="L423">
            <v>2.8730207680312114</v>
          </cell>
          <cell r="M423">
            <v>9.5357462135422946</v>
          </cell>
          <cell r="N423">
            <v>17.560734452969236</v>
          </cell>
          <cell r="O423">
            <v>25.796246915231745</v>
          </cell>
          <cell r="P423">
            <v>32.053406016518906</v>
          </cell>
        </row>
        <row r="425">
          <cell r="L425">
            <v>109.85079695457529</v>
          </cell>
          <cell r="M425">
            <v>112.85799736538269</v>
          </cell>
          <cell r="N425">
            <v>117.36615558566172</v>
          </cell>
          <cell r="O425">
            <v>122.20758186188772</v>
          </cell>
          <cell r="P425">
            <v>125.1918621565339</v>
          </cell>
        </row>
        <row r="435">
          <cell r="L435">
            <v>41.202100638085923</v>
          </cell>
          <cell r="M435">
            <v>39.59109850313677</v>
          </cell>
          <cell r="N435">
            <v>38.043086551664118</v>
          </cell>
          <cell r="O435">
            <v>36.555601867494047</v>
          </cell>
          <cell r="P435">
            <v>35.126277834475026</v>
          </cell>
        </row>
        <row r="436">
          <cell r="L436">
            <v>27.957140973239973</v>
          </cell>
          <cell r="M436">
            <v>27.138917589197412</v>
          </cell>
          <cell r="N436">
            <v>26.350478375574795</v>
          </cell>
          <cell r="O436">
            <v>25.585170093318506</v>
          </cell>
          <cell r="P436">
            <v>24.843789336632629</v>
          </cell>
        </row>
        <row r="437">
          <cell r="L437">
            <v>2.2187751409888996</v>
          </cell>
          <cell r="M437">
            <v>7.3642616457260548</v>
          </cell>
          <cell r="N437">
            <v>13.561795826646861</v>
          </cell>
          <cell r="O437">
            <v>19.92191355635407</v>
          </cell>
          <cell r="P437">
            <v>24.754189473615231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386.60028628708915</v>
          </cell>
          <cell r="M637">
            <v>469.93279836519872</v>
          </cell>
          <cell r="N637">
            <v>476.29257491851422</v>
          </cell>
          <cell r="O637">
            <v>574.91564175070448</v>
          </cell>
          <cell r="P637">
            <v>488.41252149199482</v>
          </cell>
        </row>
        <row r="638">
          <cell r="L638">
            <v>0.47853959391579109</v>
          </cell>
          <cell r="M638">
            <v>0.39443932589086766</v>
          </cell>
          <cell r="N638">
            <v>0.39527545635966371</v>
          </cell>
          <cell r="O638">
            <v>0.3172217262199607</v>
          </cell>
          <cell r="P638">
            <v>0.36569473195161367</v>
          </cell>
        </row>
        <row r="648">
          <cell r="L648">
            <v>110.69792108902014</v>
          </cell>
          <cell r="M648">
            <v>105.09931838098241</v>
          </cell>
          <cell r="N648">
            <v>99.783867804205045</v>
          </cell>
          <cell r="O648">
            <v>94.73724879807348</v>
          </cell>
          <cell r="P648">
            <v>89.945865071486509</v>
          </cell>
        </row>
        <row r="649">
          <cell r="L649">
            <v>111.26896939828703</v>
          </cell>
          <cell r="M649">
            <v>106.72252024616131</v>
          </cell>
          <cell r="N649">
            <v>102.38451925583158</v>
          </cell>
          <cell r="O649">
            <v>98.223711666783544</v>
          </cell>
          <cell r="P649">
            <v>94.238445090397263</v>
          </cell>
        </row>
        <row r="650">
          <cell r="L650">
            <v>5.0979280195793608</v>
          </cell>
          <cell r="M650">
            <v>17.134232164282697</v>
          </cell>
          <cell r="N650">
            <v>30.747390866137692</v>
          </cell>
          <cell r="O650">
            <v>46.402301971423476</v>
          </cell>
          <cell r="P650">
            <v>61.816145035507347</v>
          </cell>
        </row>
        <row r="652">
          <cell r="L652">
            <v>227.06481850688655</v>
          </cell>
          <cell r="M652">
            <v>228.95607079142644</v>
          </cell>
          <cell r="N652">
            <v>232.91577792617431</v>
          </cell>
          <cell r="O652">
            <v>239.36326243628048</v>
          </cell>
          <cell r="P652">
            <v>246.00045519739115</v>
          </cell>
        </row>
        <row r="662">
          <cell r="L662">
            <v>65.70547159215613</v>
          </cell>
          <cell r="M662">
            <v>62.382384513647054</v>
          </cell>
          <cell r="N662">
            <v>59.227364225677093</v>
          </cell>
          <cell r="O662">
            <v>56.231910666281372</v>
          </cell>
          <cell r="P662">
            <v>53.387953668378849</v>
          </cell>
        </row>
        <row r="663">
          <cell r="L663">
            <v>44.583579564317574</v>
          </cell>
          <cell r="M663">
            <v>42.761894878955125</v>
          </cell>
          <cell r="N663">
            <v>41.023731819224025</v>
          </cell>
          <cell r="O663">
            <v>39.356567135293773</v>
          </cell>
          <cell r="P663">
            <v>37.759738743207777</v>
          </cell>
        </row>
        <row r="664">
          <cell r="L664">
            <v>3.0259083582966446</v>
          </cell>
          <cell r="M664">
            <v>10.170135027362781</v>
          </cell>
          <cell r="N664">
            <v>18.250313982529864</v>
          </cell>
          <cell r="O664">
            <v>27.542388366464341</v>
          </cell>
          <cell r="P664">
            <v>36.691375245438081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113.31495951477035</v>
          </cell>
          <cell r="M667">
            <v>115.31441441996496</v>
          </cell>
          <cell r="N667">
            <v>118.50141002743098</v>
          </cell>
          <cell r="O667">
            <v>123.13086616803949</v>
          </cell>
          <cell r="P667">
            <v>127.83906765702471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66.895255049679392</v>
          </cell>
          <cell r="M811">
            <v>69.784460871909005</v>
          </cell>
          <cell r="N811">
            <v>65.933760707738301</v>
          </cell>
          <cell r="O811">
            <v>61.058107213713107</v>
          </cell>
          <cell r="P811">
            <v>64.300979501335206</v>
          </cell>
        </row>
        <row r="812">
          <cell r="L812">
            <v>0.79423285460549742</v>
          </cell>
          <cell r="M812">
            <v>0.77235165826921492</v>
          </cell>
          <cell r="N812">
            <v>0.79327275581804635</v>
          </cell>
          <cell r="O812">
            <v>0.84522116491163479</v>
          </cell>
          <cell r="P812">
            <v>0.7848761638734324</v>
          </cell>
        </row>
        <row r="822">
          <cell r="L822">
            <v>9.6159074553925787</v>
          </cell>
          <cell r="M822">
            <v>9.0389530080690239</v>
          </cell>
          <cell r="N822">
            <v>8.4966158275848827</v>
          </cell>
          <cell r="O822">
            <v>7.9868188779297915</v>
          </cell>
          <cell r="P822">
            <v>7.5076097452540038</v>
          </cell>
        </row>
        <row r="823">
          <cell r="L823">
            <v>9.6655122505002744</v>
          </cell>
          <cell r="M823">
            <v>9.1785547258344646</v>
          </cell>
          <cell r="N823">
            <v>8.7180618065008311</v>
          </cell>
          <cell r="O823">
            <v>8.2807449504122861</v>
          </cell>
          <cell r="P823">
            <v>7.865903209402064</v>
          </cell>
        </row>
        <row r="824">
          <cell r="L824">
            <v>0.41294537016029143</v>
          </cell>
          <cell r="M824">
            <v>1.2777035219929735</v>
          </cell>
          <cell r="N824">
            <v>2.0865399540452971</v>
          </cell>
          <cell r="O824">
            <v>2.6537717775096432</v>
          </cell>
          <cell r="P824">
            <v>3.1930407533869252</v>
          </cell>
        </row>
        <row r="826">
          <cell r="L826">
            <v>19.694365076053142</v>
          </cell>
          <cell r="M826">
            <v>19.495211255896461</v>
          </cell>
          <cell r="N826">
            <v>19.30121758813101</v>
          </cell>
          <cell r="O826">
            <v>18.92133560585172</v>
          </cell>
          <cell r="P826">
            <v>18.566553708042992</v>
          </cell>
        </row>
        <row r="836">
          <cell r="L836">
            <v>4.7878065161051886</v>
          </cell>
          <cell r="M836">
            <v>4.5005381251388785</v>
          </cell>
          <cell r="N836">
            <v>4.2305058376305453</v>
          </cell>
          <cell r="O836">
            <v>3.9766754873727126</v>
          </cell>
          <cell r="P836">
            <v>3.7380749581303503</v>
          </cell>
        </row>
        <row r="837">
          <cell r="L837">
            <v>3.2487028488935792</v>
          </cell>
          <cell r="M837">
            <v>3.0850301684735526</v>
          </cell>
          <cell r="N837">
            <v>2.9302525819201795</v>
          </cell>
          <cell r="O837">
            <v>2.7832647679871414</v>
          </cell>
          <cell r="P837">
            <v>2.6438311289898775</v>
          </cell>
        </row>
        <row r="838">
          <cell r="L838">
            <v>0.20560748355997935</v>
          </cell>
          <cell r="M838">
            <v>0.63617472158780874</v>
          </cell>
          <cell r="N838">
            <v>1.0388982666934417</v>
          </cell>
          <cell r="O838">
            <v>1.3213257165335306</v>
          </cell>
          <cell r="P838">
            <v>1.589830330228694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8.2421168485587479</v>
          </cell>
          <cell r="M841">
            <v>8.2217430152002393</v>
          </cell>
          <cell r="N841">
            <v>8.1996566862441664</v>
          </cell>
          <cell r="O841">
            <v>8.0812659718933855</v>
          </cell>
          <cell r="P841">
            <v>7.9717364173489225</v>
          </cell>
        </row>
      </sheetData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log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8">
          <cell r="L268">
            <v>4.9599999999999998E-2</v>
          </cell>
          <cell r="M268">
            <v>4.9599999999999998E-2</v>
          </cell>
          <cell r="N268">
            <v>4.9599999999999998E-2</v>
          </cell>
          <cell r="O268">
            <v>4.9599999999999998E-2</v>
          </cell>
          <cell r="P268">
            <v>4.9599999999999998E-2</v>
          </cell>
        </row>
        <row r="269">
          <cell r="L269">
            <v>4.9599999999999998E-2</v>
          </cell>
          <cell r="M269">
            <v>4.9599999999999998E-2</v>
          </cell>
          <cell r="N269">
            <v>4.9599999999999998E-2</v>
          </cell>
          <cell r="O269">
            <v>4.9599999999999998E-2</v>
          </cell>
          <cell r="P269">
            <v>4.9599999999999998E-2</v>
          </cell>
        </row>
        <row r="270">
          <cell r="L270">
            <v>4.9599999999999998E-2</v>
          </cell>
          <cell r="M270">
            <v>4.9599999999999998E-2</v>
          </cell>
          <cell r="N270">
            <v>4.9599999999999998E-2</v>
          </cell>
          <cell r="O270">
            <v>4.9599999999999998E-2</v>
          </cell>
          <cell r="P270">
            <v>4.9599999999999998E-2</v>
          </cell>
        </row>
        <row r="472">
          <cell r="L472">
            <v>3.9099999999999996E-2</v>
          </cell>
          <cell r="M472">
            <v>3.9099999999999996E-2</v>
          </cell>
          <cell r="N472">
            <v>3.9099999999999996E-2</v>
          </cell>
          <cell r="O472">
            <v>3.9099999999999996E-2</v>
          </cell>
          <cell r="P472">
            <v>3.9099999999999996E-2</v>
          </cell>
        </row>
        <row r="473">
          <cell r="L473">
            <v>3.9099999999999996E-2</v>
          </cell>
          <cell r="M473">
            <v>3.9099999999999996E-2</v>
          </cell>
          <cell r="N473">
            <v>3.9099999999999996E-2</v>
          </cell>
          <cell r="O473">
            <v>3.9099999999999996E-2</v>
          </cell>
          <cell r="P473">
            <v>3.9099999999999996E-2</v>
          </cell>
        </row>
        <row r="474">
          <cell r="L474">
            <v>3.9099999999999996E-2</v>
          </cell>
          <cell r="M474">
            <v>3.9099999999999996E-2</v>
          </cell>
          <cell r="N474">
            <v>3.9099999999999996E-2</v>
          </cell>
          <cell r="O474">
            <v>3.9099999999999996E-2</v>
          </cell>
          <cell r="P474">
            <v>3.9099999999999996E-2</v>
          </cell>
        </row>
        <row r="675">
          <cell r="L675">
            <v>5.0575499999999995E-2</v>
          </cell>
          <cell r="M675">
            <v>5.0575499999999995E-2</v>
          </cell>
          <cell r="N675">
            <v>5.0575499999999995E-2</v>
          </cell>
          <cell r="O675">
            <v>5.0575499999999995E-2</v>
          </cell>
          <cell r="P675">
            <v>5.0575499999999995E-2</v>
          </cell>
        </row>
        <row r="676">
          <cell r="L676">
            <v>5.0575499999999995E-2</v>
          </cell>
          <cell r="M676">
            <v>5.0575499999999995E-2</v>
          </cell>
          <cell r="N676">
            <v>5.0575499999999995E-2</v>
          </cell>
          <cell r="O676">
            <v>5.0575499999999995E-2</v>
          </cell>
          <cell r="P676">
            <v>5.0575499999999995E-2</v>
          </cell>
        </row>
        <row r="677">
          <cell r="L677">
            <v>5.0575499999999995E-2</v>
          </cell>
          <cell r="M677">
            <v>5.0575499999999995E-2</v>
          </cell>
          <cell r="N677">
            <v>5.0575499999999995E-2</v>
          </cell>
          <cell r="O677">
            <v>5.0575499999999995E-2</v>
          </cell>
          <cell r="P677">
            <v>5.0575499999999995E-2</v>
          </cell>
        </row>
        <row r="871">
          <cell r="L871">
            <v>0.06</v>
          </cell>
          <cell r="M871">
            <v>0.06</v>
          </cell>
          <cell r="N871">
            <v>0.06</v>
          </cell>
          <cell r="O871">
            <v>0.06</v>
          </cell>
          <cell r="P871">
            <v>0.06</v>
          </cell>
        </row>
        <row r="872">
          <cell r="L872">
            <v>0.06</v>
          </cell>
          <cell r="M872">
            <v>0.06</v>
          </cell>
          <cell r="N872">
            <v>0.06</v>
          </cell>
          <cell r="O872">
            <v>0.06</v>
          </cell>
          <cell r="P872">
            <v>0.06</v>
          </cell>
        </row>
        <row r="873">
          <cell r="L873">
            <v>0.06</v>
          </cell>
          <cell r="M873">
            <v>0.06</v>
          </cell>
          <cell r="N873">
            <v>0.06</v>
          </cell>
          <cell r="O873">
            <v>0.06</v>
          </cell>
          <cell r="P873">
            <v>0.06</v>
          </cell>
        </row>
      </sheetData>
      <sheetData sheetId="13"/>
      <sheetData sheetId="14"/>
      <sheetData sheetId="15">
        <row r="17">
          <cell r="L17">
            <v>59.847092702703193</v>
          </cell>
          <cell r="M17">
            <v>61.013217769231602</v>
          </cell>
          <cell r="N17">
            <v>61.642688684259021</v>
          </cell>
          <cell r="O17">
            <v>60.851042044759701</v>
          </cell>
          <cell r="P17">
            <v>61.548520180578507</v>
          </cell>
        </row>
        <row r="20">
          <cell r="L20">
            <v>443.09596437145069</v>
          </cell>
          <cell r="M20">
            <v>461.61024826352076</v>
          </cell>
          <cell r="N20">
            <v>466.23155509497474</v>
          </cell>
          <cell r="O20">
            <v>471.03960857557672</v>
          </cell>
          <cell r="P20">
            <v>474.6972032662203</v>
          </cell>
        </row>
        <row r="27">
          <cell r="L27">
            <v>590.19247565268427</v>
          </cell>
          <cell r="M27">
            <v>605.67853572227148</v>
          </cell>
          <cell r="N27">
            <v>620.12875753346759</v>
          </cell>
          <cell r="O27">
            <v>631.96880951082858</v>
          </cell>
          <cell r="P27">
            <v>643.32516120060188</v>
          </cell>
        </row>
        <row r="30">
          <cell r="L30">
            <v>109.32894243226468</v>
          </cell>
          <cell r="M30">
            <v>108.09662913158184</v>
          </cell>
          <cell r="N30">
            <v>107.89873836702695</v>
          </cell>
          <cell r="O30">
            <v>107.53583328472104</v>
          </cell>
          <cell r="P30">
            <v>106.81083008131613</v>
          </cell>
        </row>
        <row r="189">
          <cell r="L189">
            <v>0.59154240619500142</v>
          </cell>
          <cell r="M189">
            <v>0.59154240619500142</v>
          </cell>
          <cell r="N189">
            <v>0.59154240619500142</v>
          </cell>
          <cell r="O189">
            <v>0.59154240619500142</v>
          </cell>
          <cell r="P189">
            <v>0.59154240619500142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-6.2533129048574798</v>
          </cell>
          <cell r="M194">
            <v>-6.2980916952241621</v>
          </cell>
          <cell r="N194">
            <v>-6.3135074899265291</v>
          </cell>
          <cell r="O194">
            <v>-6.2601436909979133</v>
          </cell>
          <cell r="P194">
            <v>-6.2785838982710143</v>
          </cell>
        </row>
        <row r="198"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4.8772375246396811</v>
          </cell>
          <cell r="M213">
            <v>4.8772375246396811</v>
          </cell>
          <cell r="N213">
            <v>4.8772375246396811</v>
          </cell>
          <cell r="O213">
            <v>4.8772375246396811</v>
          </cell>
          <cell r="P213">
            <v>4.8772375246396811</v>
          </cell>
        </row>
        <row r="214">
          <cell r="L214">
            <v>78.410541463365718</v>
          </cell>
          <cell r="M214">
            <v>82.60109001747611</v>
          </cell>
          <cell r="N214">
            <v>88.273644245544972</v>
          </cell>
          <cell r="O214">
            <v>93.490142270311068</v>
          </cell>
          <cell r="P214">
            <v>96.675390909530037</v>
          </cell>
        </row>
        <row r="216"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-17.132419107902951</v>
          </cell>
          <cell r="M218">
            <v>-17.475191030659104</v>
          </cell>
          <cell r="N218">
            <v>-17.537006929850637</v>
          </cell>
          <cell r="O218">
            <v>-17.599998516863181</v>
          </cell>
          <cell r="P218">
            <v>-17.653177793060379</v>
          </cell>
        </row>
        <row r="222"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6">
          <cell r="L226">
            <v>4.0297821575537052</v>
          </cell>
          <cell r="M226">
            <v>11.552139746100167</v>
          </cell>
          <cell r="N226">
            <v>4.0297821575537052</v>
          </cell>
          <cell r="O226">
            <v>0</v>
          </cell>
          <cell r="P226">
            <v>0</v>
          </cell>
        </row>
        <row r="232">
          <cell r="L232">
            <v>29.032137122172784</v>
          </cell>
          <cell r="M232">
            <v>29.946453718462795</v>
          </cell>
          <cell r="N232">
            <v>28.911003845453656</v>
          </cell>
          <cell r="O232">
            <v>27.776055830054034</v>
          </cell>
          <cell r="P232">
            <v>26.051455976833129</v>
          </cell>
        </row>
        <row r="237">
          <cell r="L237">
            <v>6.0862086863376641</v>
          </cell>
          <cell r="M237">
            <v>6.0862086863376641</v>
          </cell>
          <cell r="N237">
            <v>6.0862086863376641</v>
          </cell>
          <cell r="O237">
            <v>6.0862086863376641</v>
          </cell>
          <cell r="P237">
            <v>6.0862086863376641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-1.2320327702875338</v>
          </cell>
          <cell r="M242">
            <v>-1.2326663194573104</v>
          </cell>
          <cell r="N242">
            <v>-1.2328013469871013</v>
          </cell>
          <cell r="O242">
            <v>-1.2331190588219021</v>
          </cell>
          <cell r="P242">
            <v>-1.2335992605329986</v>
          </cell>
        </row>
        <row r="246"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56">
          <cell r="L256">
            <v>28.837203318234213</v>
          </cell>
          <cell r="M256">
            <v>31.740674328652648</v>
          </cell>
          <cell r="N256">
            <v>32.553924153507317</v>
          </cell>
          <cell r="O256">
            <v>32.311595724346986</v>
          </cell>
          <cell r="P256">
            <v>30.477377638955002</v>
          </cell>
        </row>
        <row r="261">
          <cell r="L261">
            <v>2.4026799311868126</v>
          </cell>
          <cell r="M261">
            <v>2.4026799311868126</v>
          </cell>
          <cell r="N261">
            <v>2.4026799311868126</v>
          </cell>
          <cell r="O261">
            <v>2.4026799311868126</v>
          </cell>
          <cell r="P261">
            <v>2.4026799311868126</v>
          </cell>
        </row>
        <row r="264"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-0.41727482045883008</v>
          </cell>
          <cell r="M266">
            <v>-0.41748939601432333</v>
          </cell>
          <cell r="N266">
            <v>-0.41753512822990174</v>
          </cell>
          <cell r="O266">
            <v>-0.4176427334430271</v>
          </cell>
          <cell r="P266">
            <v>-0.41780537204129681</v>
          </cell>
        </row>
        <row r="270"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3.3335294117647241E-2</v>
          </cell>
          <cell r="M862">
            <v>3.3335294117647241E-2</v>
          </cell>
          <cell r="N862">
            <v>3.3335294117647241E-2</v>
          </cell>
          <cell r="O862">
            <v>3.3335294117647241E-2</v>
          </cell>
          <cell r="P862">
            <v>3.3335294117647241E-2</v>
          </cell>
        </row>
        <row r="982">
          <cell r="L982">
            <v>2.3302912621359306E-2</v>
          </cell>
          <cell r="M982">
            <v>2.3302912621359306E-2</v>
          </cell>
          <cell r="N982">
            <v>2.3302912621359306E-2</v>
          </cell>
          <cell r="O982">
            <v>2.3302912621359306E-2</v>
          </cell>
          <cell r="P982">
            <v>2.3302912621359306E-2</v>
          </cell>
        </row>
        <row r="1115">
          <cell r="L1115">
            <v>3.3335294117647241E-2</v>
          </cell>
          <cell r="M1115">
            <v>3.3335294117647241E-2</v>
          </cell>
          <cell r="N1115">
            <v>3.3335294117647241E-2</v>
          </cell>
          <cell r="O1115">
            <v>3.3335294117647241E-2</v>
          </cell>
          <cell r="P1115">
            <v>3.3335294117647241E-2</v>
          </cell>
        </row>
      </sheetData>
      <sheetData sheetId="34">
        <row r="862">
          <cell r="L862">
            <v>3.3335294117647241E-2</v>
          </cell>
          <cell r="M862">
            <v>3.3335294117647241E-2</v>
          </cell>
          <cell r="N862">
            <v>3.3335294117647241E-2</v>
          </cell>
          <cell r="O862">
            <v>3.3335294117647241E-2</v>
          </cell>
          <cell r="P862">
            <v>3.3335294117647241E-2</v>
          </cell>
        </row>
        <row r="982">
          <cell r="L982">
            <v>2.3302912621359306E-2</v>
          </cell>
          <cell r="M982">
            <v>2.3302912621359306E-2</v>
          </cell>
          <cell r="N982">
            <v>2.3302912621359306E-2</v>
          </cell>
          <cell r="O982">
            <v>2.3302912621359306E-2</v>
          </cell>
          <cell r="P982">
            <v>2.3302912621359306E-2</v>
          </cell>
        </row>
        <row r="1115">
          <cell r="L1115">
            <v>3.3335294117647241E-2</v>
          </cell>
          <cell r="M1115">
            <v>3.3335294117647241E-2</v>
          </cell>
          <cell r="N1115">
            <v>3.3335294117647241E-2</v>
          </cell>
          <cell r="O1115">
            <v>3.3335294117647241E-2</v>
          </cell>
          <cell r="P1115">
            <v>3.3335294117647241E-2</v>
          </cell>
        </row>
      </sheetData>
      <sheetData sheetId="35">
        <row r="107">
          <cell r="L107">
            <v>0.79665859463055211</v>
          </cell>
          <cell r="M107">
            <v>2.2837739250626576</v>
          </cell>
          <cell r="N107">
            <v>0.79665859463055211</v>
          </cell>
          <cell r="O107">
            <v>0</v>
          </cell>
          <cell r="P107">
            <v>0</v>
          </cell>
        </row>
        <row r="862">
          <cell r="L862">
            <v>3.3335294117647241E-2</v>
          </cell>
          <cell r="M862">
            <v>3.3335294117647241E-2</v>
          </cell>
          <cell r="N862">
            <v>3.3335294117647241E-2</v>
          </cell>
          <cell r="O862">
            <v>3.3335294117647241E-2</v>
          </cell>
          <cell r="P862">
            <v>3.3335294117647241E-2</v>
          </cell>
        </row>
        <row r="982">
          <cell r="L982">
            <v>2.3302912621359306E-2</v>
          </cell>
          <cell r="M982">
            <v>2.3302912621359306E-2</v>
          </cell>
          <cell r="N982">
            <v>2.3302912621359306E-2</v>
          </cell>
          <cell r="O982">
            <v>2.3302912621359306E-2</v>
          </cell>
          <cell r="P982">
            <v>2.3302912621359306E-2</v>
          </cell>
        </row>
        <row r="1115">
          <cell r="L1115">
            <v>3.3335294117647241E-2</v>
          </cell>
          <cell r="M1115">
            <v>3.3335294117647241E-2</v>
          </cell>
          <cell r="N1115">
            <v>3.3335294117647241E-2</v>
          </cell>
          <cell r="O1115">
            <v>3.3335294117647241E-2</v>
          </cell>
          <cell r="P1115">
            <v>3.3335294117647241E-2</v>
          </cell>
        </row>
      </sheetData>
      <sheetData sheetId="36"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3.3335294117647241E-2</v>
          </cell>
          <cell r="M862">
            <v>3.3335294117647241E-2</v>
          </cell>
          <cell r="N862">
            <v>3.3335294117647241E-2</v>
          </cell>
          <cell r="O862">
            <v>3.3335294117647241E-2</v>
          </cell>
          <cell r="P862">
            <v>3.3335294117647241E-2</v>
          </cell>
        </row>
        <row r="982">
          <cell r="L982">
            <v>2.3302912621359306E-2</v>
          </cell>
          <cell r="M982">
            <v>2.3302912621359306E-2</v>
          </cell>
          <cell r="N982">
            <v>2.3302912621359306E-2</v>
          </cell>
          <cell r="O982">
            <v>2.3302912621359306E-2</v>
          </cell>
          <cell r="P982">
            <v>2.3302912621359306E-2</v>
          </cell>
        </row>
        <row r="1115">
          <cell r="L1115">
            <v>3.3335294117647241E-2</v>
          </cell>
          <cell r="M1115">
            <v>3.3335294117647241E-2</v>
          </cell>
          <cell r="N1115">
            <v>3.3335294117647241E-2</v>
          </cell>
          <cell r="O1115">
            <v>3.3335294117647241E-2</v>
          </cell>
          <cell r="P1115">
            <v>3.3335294117647241E-2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6">
          <cell r="L56">
            <v>1204.2859437897823</v>
          </cell>
          <cell r="M56">
            <v>1260.6207618250185</v>
          </cell>
          <cell r="N56">
            <v>1307.5717159031672</v>
          </cell>
          <cell r="O56">
            <v>1352.7514549959933</v>
          </cell>
          <cell r="P56">
            <v>1401.0715499259782</v>
          </cell>
        </row>
        <row r="58">
          <cell r="L58">
            <v>0.79714608731132031</v>
          </cell>
          <cell r="M58">
            <v>0.79866760148322957</v>
          </cell>
          <cell r="N58">
            <v>0.80085417932354364</v>
          </cell>
          <cell r="O58">
            <v>0.80313436247386871</v>
          </cell>
          <cell r="P58">
            <v>0.80525464693676863</v>
          </cell>
        </row>
        <row r="67">
          <cell r="L67">
            <v>78.502546323999979</v>
          </cell>
          <cell r="M67">
            <v>80.879189503999982</v>
          </cell>
          <cell r="N67">
            <v>82.85639811499999</v>
          </cell>
          <cell r="O67">
            <v>84.84665006500002</v>
          </cell>
          <cell r="P67">
            <v>86.754470704999989</v>
          </cell>
        </row>
        <row r="68">
          <cell r="L68">
            <v>14.196422325042921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L69">
            <v>1052.6907967450886</v>
          </cell>
          <cell r="M69">
            <v>1087.6961497307491</v>
          </cell>
          <cell r="N69">
            <v>1130.0306715613087</v>
          </cell>
          <cell r="O69">
            <v>1171.2878274588054</v>
          </cell>
          <cell r="P69">
            <v>1214.9738469737947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5">
          <cell r="L95">
            <v>10.633240371162628</v>
          </cell>
          <cell r="M95">
            <v>10.986829795260064</v>
          </cell>
          <cell r="N95">
            <v>11.414451227891959</v>
          </cell>
          <cell r="O95">
            <v>11.831190176351583</v>
          </cell>
          <cell r="P95">
            <v>12.272463100745426</v>
          </cell>
        </row>
        <row r="101">
          <cell r="L101">
            <v>103.33220902020553</v>
          </cell>
          <cell r="M101">
            <v>91.866019299260046</v>
          </cell>
          <cell r="N101">
            <v>94.27084934289195</v>
          </cell>
          <cell r="O101">
            <v>96.677840241351603</v>
          </cell>
          <cell r="P101">
            <v>99.026933805745415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92">
          <cell r="L92">
            <v>2.8617779528388829</v>
          </cell>
          <cell r="M92">
            <v>2.9059466096532041</v>
          </cell>
          <cell r="N92">
            <v>2.9215385764186022</v>
          </cell>
          <cell r="O92">
            <v>2.8686364874999808</v>
          </cell>
          <cell r="P92">
            <v>2.8870390417050156</v>
          </cell>
        </row>
        <row r="219">
          <cell r="L219">
            <v>58.021716293721141</v>
          </cell>
          <cell r="M219">
            <v>64.14193495854245</v>
          </cell>
          <cell r="N219">
            <v>70.628800885293316</v>
          </cell>
          <cell r="O219">
            <v>61.493137460378534</v>
          </cell>
          <cell r="P219">
            <v>53.947971612378801</v>
          </cell>
        </row>
        <row r="220">
          <cell r="L220">
            <v>0.81518189632421056</v>
          </cell>
          <cell r="M220">
            <v>0.7492831636197671</v>
          </cell>
          <cell r="N220">
            <v>0.67693972846739803</v>
          </cell>
          <cell r="O220">
            <v>0.75163341210412971</v>
          </cell>
          <cell r="P220">
            <v>0.86758231146460862</v>
          </cell>
        </row>
        <row r="230">
          <cell r="L230">
            <v>4.7685028813832355</v>
          </cell>
          <cell r="M230">
            <v>4.5319851384666272</v>
          </cell>
          <cell r="N230">
            <v>4.3071986755986815</v>
          </cell>
          <cell r="O230">
            <v>4.0935616212889867</v>
          </cell>
          <cell r="P230">
            <v>3.8905209648730539</v>
          </cell>
        </row>
        <row r="231">
          <cell r="L231">
            <v>4.8106600184526176</v>
          </cell>
          <cell r="M231">
            <v>4.6168753137093024</v>
          </cell>
          <cell r="N231">
            <v>4.4308967128370602</v>
          </cell>
          <cell r="O231">
            <v>4.2524097676046582</v>
          </cell>
          <cell r="P231">
            <v>4.0811126964955031</v>
          </cell>
        </row>
        <row r="232">
          <cell r="L232">
            <v>0.26594189672002083</v>
          </cell>
          <cell r="M232">
            <v>0.91751335806311696</v>
          </cell>
          <cell r="N232">
            <v>1.8366954960857931</v>
          </cell>
          <cell r="O232">
            <v>2.6902323674672957</v>
          </cell>
          <cell r="P232">
            <v>3.1127262015577433</v>
          </cell>
        </row>
        <row r="234">
          <cell r="L234">
            <v>9.8451047965558747</v>
          </cell>
          <cell r="M234">
            <v>10.066373810239046</v>
          </cell>
          <cell r="N234">
            <v>10.574790884521535</v>
          </cell>
          <cell r="O234">
            <v>11.036203756360941</v>
          </cell>
          <cell r="P234">
            <v>11.0843598629263</v>
          </cell>
        </row>
        <row r="244">
          <cell r="L244">
            <v>3.1253478183402188</v>
          </cell>
          <cell r="M244">
            <v>2.9703305665505448</v>
          </cell>
          <cell r="N244">
            <v>2.8230021704496369</v>
          </cell>
          <cell r="O244">
            <v>2.6829812627953351</v>
          </cell>
          <cell r="P244">
            <v>2.5499053921606869</v>
          </cell>
        </row>
        <row r="245">
          <cell r="L245">
            <v>2.204077636845839</v>
          </cell>
          <cell r="M245">
            <v>2.1152922035686603</v>
          </cell>
          <cell r="N245">
            <v>2.0300832564507894</v>
          </cell>
          <cell r="O245">
            <v>1.9483067262144651</v>
          </cell>
          <cell r="P245">
            <v>1.8698243470314266</v>
          </cell>
        </row>
        <row r="246">
          <cell r="L246">
            <v>0.1743022804839065</v>
          </cell>
          <cell r="M246">
            <v>0.60135192181927755</v>
          </cell>
          <cell r="N246">
            <v>1.2037975868815884</v>
          </cell>
          <cell r="O246">
            <v>1.7632183663592982</v>
          </cell>
          <cell r="P246">
            <v>2.040127118536406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5.5037277356699645</v>
          </cell>
          <cell r="M249">
            <v>5.6869746919384827</v>
          </cell>
          <cell r="N249">
            <v>6.0568830137820147</v>
          </cell>
          <cell r="O249">
            <v>6.3945063553690993</v>
          </cell>
          <cell r="P249">
            <v>6.4598568577285196</v>
          </cell>
        </row>
        <row r="284">
          <cell r="L284">
            <v>9.3285970613889297</v>
          </cell>
          <cell r="M284">
            <v>9.6711678679602322</v>
          </cell>
          <cell r="N284">
            <v>9.7336210139428925</v>
          </cell>
          <cell r="O284">
            <v>9.7968065880609991</v>
          </cell>
          <cell r="P284">
            <v>9.850614235448381</v>
          </cell>
        </row>
        <row r="410">
          <cell r="L410">
            <v>397.31812158343047</v>
          </cell>
          <cell r="M410">
            <v>479.34278626904756</v>
          </cell>
          <cell r="N410">
            <v>501.1028088966213</v>
          </cell>
          <cell r="O410">
            <v>465.67561168625872</v>
          </cell>
          <cell r="P410">
            <v>387.57747932986592</v>
          </cell>
        </row>
        <row r="411">
          <cell r="L411">
            <v>0.56540429338589215</v>
          </cell>
          <cell r="M411">
            <v>0.47147316405324691</v>
          </cell>
          <cell r="N411">
            <v>0.45336140760991278</v>
          </cell>
          <cell r="O411">
            <v>0.48563008178050893</v>
          </cell>
          <cell r="P411">
            <v>0.58044753106916991</v>
          </cell>
        </row>
        <row r="421">
          <cell r="L421">
            <v>53.030069288219927</v>
          </cell>
          <cell r="M421">
            <v>50.956593579050534</v>
          </cell>
          <cell r="N421">
            <v>48.964190770109653</v>
          </cell>
          <cell r="O421">
            <v>47.049690910998379</v>
          </cell>
          <cell r="P421">
            <v>45.210047996378343</v>
          </cell>
        </row>
        <row r="422">
          <cell r="L422">
            <v>53.498894820130651</v>
          </cell>
          <cell r="M422">
            <v>51.911079091807295</v>
          </cell>
          <cell r="N422">
            <v>50.370388800291352</v>
          </cell>
          <cell r="O422">
            <v>48.875425290339159</v>
          </cell>
          <cell r="P422">
            <v>47.424831417972079</v>
          </cell>
        </row>
        <row r="423">
          <cell r="L423">
            <v>3.375752258592756</v>
          </cell>
          <cell r="M423">
            <v>11.572417640315837</v>
          </cell>
          <cell r="N423">
            <v>21.428018868636062</v>
          </cell>
          <cell r="O423">
            <v>30.628163291650175</v>
          </cell>
          <cell r="P423">
            <v>37.29241202344614</v>
          </cell>
        </row>
        <row r="425">
          <cell r="L425">
            <v>109.90471636694333</v>
          </cell>
          <cell r="M425">
            <v>114.44009031117366</v>
          </cell>
          <cell r="N425">
            <v>120.76259843903706</v>
          </cell>
          <cell r="O425">
            <v>126.55327949298771</v>
          </cell>
          <cell r="P425">
            <v>129.92729143779655</v>
          </cell>
        </row>
        <row r="435">
          <cell r="L435">
            <v>44.327698094540764</v>
          </cell>
          <cell r="M435">
            <v>42.594485099044228</v>
          </cell>
          <cell r="N435">
            <v>40.929040731671599</v>
          </cell>
          <cell r="O435">
            <v>39.328715239063243</v>
          </cell>
          <cell r="P435">
            <v>37.79096247321587</v>
          </cell>
        </row>
        <row r="436">
          <cell r="L436">
            <v>31.261060765683901</v>
          </cell>
          <cell r="M436">
            <v>30.333250871017672</v>
          </cell>
          <cell r="N436">
            <v>29.432977828254621</v>
          </cell>
          <cell r="O436">
            <v>28.559424359828387</v>
          </cell>
          <cell r="P436">
            <v>27.711797444490081</v>
          </cell>
        </row>
        <row r="437">
          <cell r="L437">
            <v>2.821782603141056</v>
          </cell>
          <cell r="M437">
            <v>9.6733540474142128</v>
          </cell>
          <cell r="N437">
            <v>17.911625685618755</v>
          </cell>
          <cell r="O437">
            <v>25.602002671419445</v>
          </cell>
          <cell r="P437">
            <v>31.172630991824075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418.72422615186656</v>
          </cell>
          <cell r="M637">
            <v>584.03290585363038</v>
          </cell>
          <cell r="N637">
            <v>561.48274195149452</v>
          </cell>
          <cell r="O637">
            <v>595.74657106522432</v>
          </cell>
          <cell r="P637">
            <v>513.04630971806307</v>
          </cell>
        </row>
        <row r="638">
          <cell r="L638">
            <v>0.49248475597121039</v>
          </cell>
          <cell r="M638">
            <v>0.35801880809541908</v>
          </cell>
          <cell r="N638">
            <v>0.37532419568575304</v>
          </cell>
          <cell r="O638">
            <v>0.35324923622883159</v>
          </cell>
          <cell r="P638">
            <v>0.41576939110194561</v>
          </cell>
        </row>
        <row r="648">
          <cell r="L648">
            <v>109.73666276076699</v>
          </cell>
          <cell r="M648">
            <v>104.18667617330982</v>
          </cell>
          <cell r="N648">
            <v>98.917382932506584</v>
          </cell>
          <cell r="O648">
            <v>93.914586832003607</v>
          </cell>
          <cell r="P648">
            <v>89.164809645681629</v>
          </cell>
        </row>
        <row r="649">
          <cell r="L649">
            <v>110.70681705208627</v>
          </cell>
          <cell r="M649">
            <v>106.13823270495739</v>
          </cell>
          <cell r="N649">
            <v>101.75818203165831</v>
          </cell>
          <cell r="O649">
            <v>97.558884734515345</v>
          </cell>
          <cell r="P649">
            <v>93.532881588640834</v>
          </cell>
        </row>
        <row r="650">
          <cell r="L650">
            <v>5.373872639384885</v>
          </cell>
          <cell r="M650">
            <v>19.957300958457829</v>
          </cell>
          <cell r="N650">
            <v>37.298836327781608</v>
          </cell>
          <cell r="O650">
            <v>54.025331591404573</v>
          </cell>
          <cell r="P650">
            <v>68.616015497963602</v>
          </cell>
        </row>
        <row r="652">
          <cell r="L652">
            <v>225.81735245223814</v>
          </cell>
          <cell r="M652">
            <v>230.28220983672503</v>
          </cell>
          <cell r="N652">
            <v>237.97440129194649</v>
          </cell>
          <cell r="O652">
            <v>245.49880315792353</v>
          </cell>
          <cell r="P652">
            <v>251.31370673228605</v>
          </cell>
        </row>
        <row r="662">
          <cell r="L662">
            <v>70.500513311747667</v>
          </cell>
          <cell r="M662">
            <v>66.93491460074938</v>
          </cell>
          <cell r="N662">
            <v>63.549647827359173</v>
          </cell>
          <cell r="O662">
            <v>60.33559261366657</v>
          </cell>
          <cell r="P662">
            <v>57.284089849434089</v>
          </cell>
        </row>
        <row r="663">
          <cell r="L663">
            <v>49.718819730950067</v>
          </cell>
          <cell r="M663">
            <v>47.667052480938054</v>
          </cell>
          <cell r="N663">
            <v>45.699956364935332</v>
          </cell>
          <cell r="O663">
            <v>43.814037223975049</v>
          </cell>
          <cell r="P663">
            <v>42.005945094004446</v>
          </cell>
        </row>
        <row r="664">
          <cell r="L664">
            <v>3.4524539931976213</v>
          </cell>
          <cell r="M664">
            <v>12.821603341042561</v>
          </cell>
          <cell r="N664">
            <v>23.962703447362294</v>
          </cell>
          <cell r="O664">
            <v>34.708669948664834</v>
          </cell>
          <cell r="P664">
            <v>44.082480661538362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123.67178703589536</v>
          </cell>
          <cell r="M667">
            <v>127.42357042272999</v>
          </cell>
          <cell r="N667">
            <v>133.21230763965679</v>
          </cell>
          <cell r="O667">
            <v>138.85829978630645</v>
          </cell>
          <cell r="P667">
            <v>143.37251560497691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94.178526452551409</v>
          </cell>
          <cell r="M811">
            <v>100.36540638005839</v>
          </cell>
          <cell r="N811">
            <v>94.527999832136231</v>
          </cell>
          <cell r="O811">
            <v>88.188320134310885</v>
          </cell>
          <cell r="P811">
            <v>89.132025924280711</v>
          </cell>
        </row>
        <row r="812">
          <cell r="L812">
            <v>0.83384431873965459</v>
          </cell>
          <cell r="M812">
            <v>0.76827204900493751</v>
          </cell>
          <cell r="N812">
            <v>0.81070011525140784</v>
          </cell>
          <cell r="O812">
            <v>0.8680734101396711</v>
          </cell>
          <cell r="P812">
            <v>0.85643719141616537</v>
          </cell>
        </row>
        <row r="822">
          <cell r="L822">
            <v>9.5944563074983122</v>
          </cell>
          <cell r="M822">
            <v>9.018788929048414</v>
          </cell>
          <cell r="N822">
            <v>8.4776615933055091</v>
          </cell>
          <cell r="O822">
            <v>7.969001897707181</v>
          </cell>
          <cell r="P822">
            <v>7.4908617838447498</v>
          </cell>
        </row>
        <row r="823">
          <cell r="L823">
            <v>9.6792784874828364</v>
          </cell>
          <cell r="M823">
            <v>9.1877229721381202</v>
          </cell>
          <cell r="N823">
            <v>8.721130766298165</v>
          </cell>
          <cell r="O823">
            <v>8.278234125421454</v>
          </cell>
          <cell r="P823">
            <v>7.8578296865029937</v>
          </cell>
        </row>
        <row r="824">
          <cell r="L824">
            <v>0.46944891668457422</v>
          </cell>
          <cell r="M824">
            <v>1.6084549975052049</v>
          </cell>
          <cell r="N824">
            <v>2.7464959810041734</v>
          </cell>
          <cell r="O824">
            <v>3.4675619365809913</v>
          </cell>
          <cell r="P824">
            <v>3.9924210699047582</v>
          </cell>
        </row>
        <row r="826">
          <cell r="L826">
            <v>19.743183711665722</v>
          </cell>
          <cell r="M826">
            <v>19.81496689869174</v>
          </cell>
          <cell r="N826">
            <v>19.945288340607846</v>
          </cell>
          <cell r="O826">
            <v>19.714797959709628</v>
          </cell>
          <cell r="P826">
            <v>19.341112540252503</v>
          </cell>
        </row>
        <row r="836">
          <cell r="L836">
            <v>5.1706500370348465</v>
          </cell>
          <cell r="M836">
            <v>4.8604110348127563</v>
          </cell>
          <cell r="N836">
            <v>4.5687863727239915</v>
          </cell>
          <cell r="O836">
            <v>4.2946591903605524</v>
          </cell>
          <cell r="P836">
            <v>4.0369796389389201</v>
          </cell>
        </row>
        <row r="837">
          <cell r="L837">
            <v>3.6464786567777829</v>
          </cell>
          <cell r="M837">
            <v>3.4612947406786754</v>
          </cell>
          <cell r="N837">
            <v>3.2855152626716606</v>
          </cell>
          <cell r="O837">
            <v>3.1186626248222566</v>
          </cell>
          <cell r="P837">
            <v>2.9602834836793233</v>
          </cell>
        </row>
        <row r="838">
          <cell r="L838">
            <v>0.25299568632607372</v>
          </cell>
          <cell r="M838">
            <v>0.8668295134055084</v>
          </cell>
          <cell r="N838">
            <v>1.4801432296686483</v>
          </cell>
          <cell r="O838">
            <v>1.8687405186045538</v>
          </cell>
          <cell r="P838">
            <v>2.1515979114760659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9.0701243801387026</v>
          </cell>
          <cell r="M841">
            <v>9.18853528889694</v>
          </cell>
          <cell r="N841">
            <v>9.3344448650643006</v>
          </cell>
          <cell r="O841">
            <v>9.282062333787362</v>
          </cell>
          <cell r="P841">
            <v>9.1488610340943097</v>
          </cell>
        </row>
      </sheetData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04">
          <cell r="L504">
            <v>3.9100000000000003E-2</v>
          </cell>
          <cell r="M504">
            <v>3.9100000000000003E-2</v>
          </cell>
          <cell r="N504">
            <v>3.9100000000000003E-2</v>
          </cell>
          <cell r="O504">
            <v>3.9100000000000003E-2</v>
          </cell>
          <cell r="P504">
            <v>3.9100000000000003E-2</v>
          </cell>
        </row>
        <row r="505">
          <cell r="L505">
            <v>3.9100000000000003E-2</v>
          </cell>
          <cell r="M505">
            <v>3.9100000000000003E-2</v>
          </cell>
          <cell r="N505">
            <v>3.9100000000000003E-2</v>
          </cell>
          <cell r="O505">
            <v>3.9100000000000003E-2</v>
          </cell>
          <cell r="P505">
            <v>3.9100000000000003E-2</v>
          </cell>
        </row>
        <row r="506">
          <cell r="L506">
            <v>3.9100000000000003E-2</v>
          </cell>
          <cell r="M506">
            <v>3.9100000000000003E-2</v>
          </cell>
          <cell r="N506">
            <v>3.9100000000000003E-2</v>
          </cell>
          <cell r="O506">
            <v>3.9100000000000003E-2</v>
          </cell>
          <cell r="P506">
            <v>3.9100000000000003E-2</v>
          </cell>
        </row>
      </sheetData>
      <sheetData sheetId="12"/>
      <sheetData sheetId="13"/>
      <sheetData sheetId="14">
        <row r="17">
          <cell r="L17">
            <v>52.27437672665144</v>
          </cell>
          <cell r="M17">
            <v>51.466165491582117</v>
          </cell>
          <cell r="N17">
            <v>53.423325319517694</v>
          </cell>
          <cell r="O17">
            <v>54.51507712574648</v>
          </cell>
          <cell r="P17">
            <v>54.000707222797878</v>
          </cell>
        </row>
        <row r="20">
          <cell r="L20">
            <v>408.16814701383458</v>
          </cell>
          <cell r="M20">
            <v>424.96976770776541</v>
          </cell>
          <cell r="N20">
            <v>424.5281551820367</v>
          </cell>
          <cell r="O20">
            <v>424.58518742675011</v>
          </cell>
          <cell r="P20">
            <v>421.89729477001083</v>
          </cell>
        </row>
        <row r="27">
          <cell r="L27">
            <v>557.94072956780531</v>
          </cell>
          <cell r="M27">
            <v>562.64800789469712</v>
          </cell>
          <cell r="N27">
            <v>562.19717021477481</v>
          </cell>
          <cell r="O27">
            <v>578.81824223048102</v>
          </cell>
          <cell r="P27">
            <v>600.39131157694646</v>
          </cell>
        </row>
        <row r="30">
          <cell r="L30">
            <v>99.519331231608746</v>
          </cell>
          <cell r="M30">
            <v>97.431717186137419</v>
          </cell>
          <cell r="N30">
            <v>95.754335956015396</v>
          </cell>
          <cell r="O30">
            <v>92.241328201215808</v>
          </cell>
          <cell r="P30">
            <v>91.349369430022222</v>
          </cell>
        </row>
        <row r="189">
          <cell r="L189">
            <v>0.99001354921970297</v>
          </cell>
          <cell r="M189">
            <v>0.98873270377672395</v>
          </cell>
          <cell r="N189">
            <v>0.989341985970138</v>
          </cell>
          <cell r="O189">
            <v>0</v>
          </cell>
          <cell r="P189">
            <v>0</v>
          </cell>
        </row>
        <row r="192"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-6.311945333569736</v>
          </cell>
          <cell r="M194">
            <v>-6.4469541367669994</v>
          </cell>
          <cell r="N194">
            <v>-6.4903390372077396</v>
          </cell>
          <cell r="O194">
            <v>-6.4264402605925266</v>
          </cell>
          <cell r="P194">
            <v>-6.2529598683877605</v>
          </cell>
        </row>
        <row r="198">
          <cell r="L198">
            <v>0.28704314141356235</v>
          </cell>
          <cell r="M198">
            <v>-6.1588776288701297E-3</v>
          </cell>
          <cell r="N198">
            <v>-0.50481777589418897</v>
          </cell>
          <cell r="O198">
            <v>0.12935016316109937</v>
          </cell>
          <cell r="P198">
            <v>8.6251000229395913E-2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8.1572124790749498</v>
          </cell>
          <cell r="M213">
            <v>8.1570448061579697</v>
          </cell>
          <cell r="N213">
            <v>8.1574816533908905</v>
          </cell>
          <cell r="O213">
            <v>0</v>
          </cell>
          <cell r="P213">
            <v>0</v>
          </cell>
        </row>
        <row r="216"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-17.21945694344781</v>
          </cell>
          <cell r="M218">
            <v>-17.63781425464029</v>
          </cell>
          <cell r="N218">
            <v>-17.718707723678847</v>
          </cell>
          <cell r="O218">
            <v>-17.910312991451654</v>
          </cell>
          <cell r="P218">
            <v>-17.913187337158547</v>
          </cell>
        </row>
        <row r="222">
          <cell r="L222">
            <v>2.2095963654963384</v>
          </cell>
          <cell r="M222">
            <v>-2.9840927943780571E-2</v>
          </cell>
          <cell r="N222">
            <v>-3.9292967854369181</v>
          </cell>
          <cell r="O222">
            <v>1.0070078799914768</v>
          </cell>
          <cell r="P222">
            <v>0.67904515026884837</v>
          </cell>
        </row>
        <row r="232">
          <cell r="L232">
            <v>21.654563753944601</v>
          </cell>
          <cell r="M232">
            <v>22.155529157271001</v>
          </cell>
          <cell r="N232">
            <v>21.176372071796699</v>
          </cell>
          <cell r="O232">
            <v>20.235340120918899</v>
          </cell>
          <cell r="P232">
            <v>19.005065493919499</v>
          </cell>
        </row>
        <row r="237">
          <cell r="L237">
            <v>10.178970991230701</v>
          </cell>
          <cell r="M237">
            <v>10.1798271293012</v>
          </cell>
          <cell r="N237">
            <v>10.1790031133835</v>
          </cell>
          <cell r="O237">
            <v>0</v>
          </cell>
          <cell r="P237">
            <v>0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-1.2286390667310001</v>
          </cell>
          <cell r="M242">
            <v>-1.2292708707539599</v>
          </cell>
          <cell r="N242">
            <v>-1.2294055263428201</v>
          </cell>
          <cell r="O242">
            <v>-1.22972236302251</v>
          </cell>
          <cell r="P242">
            <v>-1.23020124199098</v>
          </cell>
        </row>
        <row r="246">
          <cell r="L246">
            <v>3.0995037451656344</v>
          </cell>
          <cell r="M246">
            <v>-6.0269643325682409E-2</v>
          </cell>
          <cell r="N246">
            <v>-5.4708588081570042</v>
          </cell>
          <cell r="O246">
            <v>1.3925741994576128</v>
          </cell>
          <cell r="P246">
            <v>0.94981056320227708</v>
          </cell>
        </row>
        <row r="256">
          <cell r="L256">
            <v>26.015181978919301</v>
          </cell>
          <cell r="M256">
            <v>21.612452373219</v>
          </cell>
          <cell r="N256">
            <v>16.3242237431955</v>
          </cell>
          <cell r="O256">
            <v>26.6081859305412</v>
          </cell>
          <cell r="P256">
            <v>41.224328766942897</v>
          </cell>
        </row>
        <row r="261">
          <cell r="L261">
            <v>4.0181940886030398</v>
          </cell>
          <cell r="M261">
            <v>4.0187864688924799</v>
          </cell>
          <cell r="N261">
            <v>4.0185643553838597</v>
          </cell>
          <cell r="O261">
            <v>0</v>
          </cell>
          <cell r="P261">
            <v>0</v>
          </cell>
        </row>
        <row r="264"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-0.41612541349791599</v>
          </cell>
          <cell r="M266">
            <v>-0.41633939799297398</v>
          </cell>
          <cell r="N266">
            <v>-0.41638500423659303</v>
          </cell>
          <cell r="O266">
            <v>-0.41649231304510698</v>
          </cell>
          <cell r="P266">
            <v>-0.41665450364620998</v>
          </cell>
        </row>
        <row r="270">
          <cell r="L270">
            <v>0.57775096498646406</v>
          </cell>
          <cell r="M270">
            <v>-1.3600610476416364E-2</v>
          </cell>
          <cell r="N270">
            <v>-0.96284284730231207</v>
          </cell>
          <cell r="O270">
            <v>0.22877926536929749</v>
          </cell>
          <cell r="P270">
            <v>0.15101850632895264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778">
          <cell r="L778">
            <v>4.9599999999999998E-2</v>
          </cell>
          <cell r="M778">
            <v>4.9599999999999998E-2</v>
          </cell>
          <cell r="N778">
            <v>4.9599999999999998E-2</v>
          </cell>
          <cell r="O778">
            <v>4.9599999999999998E-2</v>
          </cell>
          <cell r="P778">
            <v>4.9599999999999998E-2</v>
          </cell>
        </row>
        <row r="786">
          <cell r="L786">
            <v>4.9599999999999998E-2</v>
          </cell>
          <cell r="M786">
            <v>4.9599999999999998E-2</v>
          </cell>
          <cell r="N786">
            <v>4.9599999999999998E-2</v>
          </cell>
          <cell r="O786">
            <v>4.9599999999999998E-2</v>
          </cell>
          <cell r="P786">
            <v>4.9599999999999998E-2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4.9599999999999998E-2</v>
          </cell>
          <cell r="M1029">
            <v>4.9599999999999998E-2</v>
          </cell>
          <cell r="N1029">
            <v>4.9599999999999998E-2</v>
          </cell>
          <cell r="O1029">
            <v>4.9599999999999998E-2</v>
          </cell>
          <cell r="P1029">
            <v>4.9599999999999998E-2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3">
        <row r="106">
          <cell r="L106">
            <v>1.6879972711414899</v>
          </cell>
          <cell r="M106">
            <v>1.6879972711414899</v>
          </cell>
          <cell r="N106">
            <v>1.6879972711414899</v>
          </cell>
          <cell r="O106">
            <v>1.6879972711414899</v>
          </cell>
          <cell r="P106">
            <v>1.6879972711414899</v>
          </cell>
        </row>
        <row r="107">
          <cell r="L107">
            <v>5.7668535792865105</v>
          </cell>
          <cell r="M107">
            <v>13.358693652604789</v>
          </cell>
          <cell r="N107">
            <v>5.7668535792865105</v>
          </cell>
          <cell r="O107">
            <v>1.6879972711414899</v>
          </cell>
          <cell r="P107">
            <v>1.6879972711414899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4">
        <row r="106">
          <cell r="L106">
            <v>2.5093595643420499</v>
          </cell>
          <cell r="M106">
            <v>2.5093595643420499</v>
          </cell>
          <cell r="N106">
            <v>2.5093595643420499</v>
          </cell>
          <cell r="O106">
            <v>2.5093595643420499</v>
          </cell>
          <cell r="P106">
            <v>2.5093595643420499</v>
          </cell>
        </row>
        <row r="107">
          <cell r="L107">
            <v>3.3286022200108043</v>
          </cell>
          <cell r="M107">
            <v>4.8534314253588917</v>
          </cell>
          <cell r="N107">
            <v>3.3286022200108043</v>
          </cell>
          <cell r="O107">
            <v>2.5093595643420499</v>
          </cell>
          <cell r="P107">
            <v>2.5093595643420499</v>
          </cell>
        </row>
        <row r="778">
          <cell r="L778">
            <v>5.0575500000000002E-2</v>
          </cell>
          <cell r="M778">
            <v>5.0575500000000002E-2</v>
          </cell>
          <cell r="N778">
            <v>5.0575500000000002E-2</v>
          </cell>
          <cell r="O778">
            <v>5.0575500000000002E-2</v>
          </cell>
          <cell r="P778">
            <v>5.0575500000000002E-2</v>
          </cell>
        </row>
        <row r="786">
          <cell r="L786">
            <v>5.0575500000000002E-2</v>
          </cell>
          <cell r="M786">
            <v>5.0575500000000002E-2</v>
          </cell>
          <cell r="N786">
            <v>5.0575500000000002E-2</v>
          </cell>
          <cell r="O786">
            <v>5.0575500000000002E-2</v>
          </cell>
          <cell r="P786">
            <v>5.0575500000000002E-2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5.0575500000000002E-2</v>
          </cell>
          <cell r="M1029">
            <v>5.0575500000000002E-2</v>
          </cell>
          <cell r="N1029">
            <v>5.0575500000000002E-2</v>
          </cell>
          <cell r="O1029">
            <v>5.0575500000000002E-2</v>
          </cell>
          <cell r="P1029">
            <v>5.0575500000000002E-2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5"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778">
          <cell r="L778">
            <v>0.06</v>
          </cell>
          <cell r="M778">
            <v>0.06</v>
          </cell>
          <cell r="N778">
            <v>0.06</v>
          </cell>
          <cell r="O778">
            <v>0.06</v>
          </cell>
          <cell r="P778">
            <v>0.06</v>
          </cell>
        </row>
        <row r="786">
          <cell r="L786">
            <v>0.06</v>
          </cell>
          <cell r="M786">
            <v>0.06</v>
          </cell>
          <cell r="N786">
            <v>0.06</v>
          </cell>
          <cell r="O786">
            <v>0.06</v>
          </cell>
          <cell r="P786">
            <v>0.06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0.06</v>
          </cell>
          <cell r="M1029">
            <v>0.06</v>
          </cell>
          <cell r="N1029">
            <v>0.06</v>
          </cell>
          <cell r="O1029">
            <v>0.06</v>
          </cell>
          <cell r="P1029">
            <v>0.06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6">
          <cell r="L56">
            <v>1123.7304860031827</v>
          </cell>
          <cell r="M56">
            <v>1170.0495364118324</v>
          </cell>
          <cell r="N56">
            <v>1200.4454957553528</v>
          </cell>
          <cell r="O56">
            <v>1231.0590060672973</v>
          </cell>
          <cell r="P56">
            <v>1261.8263861547698</v>
          </cell>
        </row>
        <row r="58">
          <cell r="L58">
            <v>0.79845873005479084</v>
          </cell>
          <cell r="M58">
            <v>0.79999792845814499</v>
          </cell>
          <cell r="N58">
            <v>0.80191591039066701</v>
          </cell>
          <cell r="O58">
            <v>0.80399033717895818</v>
          </cell>
          <cell r="P58">
            <v>0.80623113437841487</v>
          </cell>
        </row>
        <row r="64">
          <cell r="L64">
            <v>15.060613680340623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7">
          <cell r="L67">
            <v>78.181229606049584</v>
          </cell>
          <cell r="M67">
            <v>79.160563327628893</v>
          </cell>
          <cell r="N67">
            <v>80.588713509250738</v>
          </cell>
          <cell r="O67">
            <v>81.978651994901554</v>
          </cell>
          <cell r="P67">
            <v>83.079238106129594</v>
          </cell>
        </row>
        <row r="69">
          <cell r="L69">
            <v>990.49426006434442</v>
          </cell>
          <cell r="M69">
            <v>1015.1977686505077</v>
          </cell>
          <cell r="N69">
            <v>1043.2450561122801</v>
          </cell>
          <cell r="O69">
            <v>1071.7381973701411</v>
          </cell>
          <cell r="P69">
            <v>1100.4029568043054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8">
          <cell r="L98">
            <v>10.00499252590248</v>
          </cell>
          <cell r="M98">
            <v>10.25452291566171</v>
          </cell>
          <cell r="N98">
            <v>10.537828849619018</v>
          </cell>
          <cell r="O98">
            <v>10.825638357274102</v>
          </cell>
          <cell r="P98">
            <v>11.115181381861703</v>
          </cell>
        </row>
        <row r="101">
          <cell r="L101">
            <v>103.24683581229269</v>
          </cell>
          <cell r="M101">
            <v>89.415086243290602</v>
          </cell>
          <cell r="N101">
            <v>91.126542358869756</v>
          </cell>
          <cell r="O101">
            <v>92.804290352175656</v>
          </cell>
          <cell r="P101">
            <v>94.194419487991297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92">
          <cell r="L92">
            <v>2.9297525553198498</v>
          </cell>
          <cell r="M92">
            <v>3.0641529056119299</v>
          </cell>
          <cell r="N92">
            <v>3.1077134928398502</v>
          </cell>
          <cell r="O92">
            <v>3.0442751544284401</v>
          </cell>
          <cell r="P92">
            <v>2.8707572128730998</v>
          </cell>
        </row>
        <row r="219">
          <cell r="L219">
            <v>47.24674522931965</v>
          </cell>
          <cell r="M219">
            <v>50.176253010529301</v>
          </cell>
          <cell r="N219">
            <v>56.206861578583698</v>
          </cell>
          <cell r="O219">
            <v>52.489281530193196</v>
          </cell>
          <cell r="P219">
            <v>47.33603145533678</v>
          </cell>
        </row>
        <row r="220">
          <cell r="L220">
            <v>0.84646263321764637</v>
          </cell>
          <cell r="M220">
            <v>0.78586588167624727</v>
          </cell>
          <cell r="N220">
            <v>0.73919414687312224</v>
          </cell>
          <cell r="O220">
            <v>0.81370595803646895</v>
          </cell>
          <cell r="P220">
            <v>0.89467397312210728</v>
          </cell>
        </row>
        <row r="230">
          <cell r="L230">
            <v>4.7686910666525089</v>
          </cell>
          <cell r="M230">
            <v>4.532163989746544</v>
          </cell>
          <cell r="N230">
            <v>4.3073686558551163</v>
          </cell>
          <cell r="O230">
            <v>4.0937231705247035</v>
          </cell>
          <cell r="P230">
            <v>3.8906745012666786</v>
          </cell>
        </row>
        <row r="231">
          <cell r="L231">
            <v>4.7893795778838335</v>
          </cell>
          <cell r="M231">
            <v>4.5944228447211852</v>
          </cell>
          <cell r="N231">
            <v>4.4125359053790776</v>
          </cell>
          <cell r="O231">
            <v>4.2388557262050819</v>
          </cell>
          <cell r="P231">
            <v>4.0720117077524352</v>
          </cell>
        </row>
        <row r="232">
          <cell r="L232">
            <v>0.17990269311835241</v>
          </cell>
          <cell r="M232">
            <v>0.61734451559817549</v>
          </cell>
          <cell r="N232">
            <v>1.216731677007201</v>
          </cell>
          <cell r="O232">
            <v>1.7624322545875286</v>
          </cell>
          <cell r="P232">
            <v>2.0411666968869864</v>
          </cell>
        </row>
        <row r="234">
          <cell r="L234">
            <v>9.7379733376546955</v>
          </cell>
          <cell r="M234">
            <v>9.7439313500659051</v>
          </cell>
          <cell r="N234">
            <v>9.9366362382413964</v>
          </cell>
          <cell r="O234">
            <v>10.095011151317314</v>
          </cell>
          <cell r="P234">
            <v>10.003852905906101</v>
          </cell>
        </row>
        <row r="244">
          <cell r="L244">
            <v>2.7373545116142486</v>
          </cell>
          <cell r="M244">
            <v>2.6015817278381816</v>
          </cell>
          <cell r="N244">
            <v>2.4725432741374083</v>
          </cell>
          <cell r="O244">
            <v>2.3499051277401932</v>
          </cell>
          <cell r="P244">
            <v>2.2333498334042798</v>
          </cell>
        </row>
        <row r="245">
          <cell r="L245">
            <v>1.808311693985432</v>
          </cell>
          <cell r="M245">
            <v>1.7347024645087854</v>
          </cell>
          <cell r="N245">
            <v>1.6660279579162469</v>
          </cell>
          <cell r="O245">
            <v>1.6004520531656379</v>
          </cell>
          <cell r="P245">
            <v>1.5374572571313785</v>
          </cell>
        </row>
        <row r="246">
          <cell r="L246">
            <v>0.10326889324050241</v>
          </cell>
          <cell r="M246">
            <v>0.35437204284638962</v>
          </cell>
          <cell r="N246">
            <v>0.69843609051773625</v>
          </cell>
          <cell r="O246">
            <v>1.0116826223545325</v>
          </cell>
          <cell r="P246">
            <v>1.1716835476621774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4.648935098840183</v>
          </cell>
          <cell r="M249">
            <v>4.6906562351933561</v>
          </cell>
          <cell r="N249">
            <v>4.8370073225713917</v>
          </cell>
          <cell r="O249">
            <v>4.9620398032603639</v>
          </cell>
          <cell r="P249">
            <v>4.9424906381978362</v>
          </cell>
        </row>
        <row r="284">
          <cell r="L284">
            <v>9.4371309636557896</v>
          </cell>
          <cell r="M284">
            <v>9.8552877126492699</v>
          </cell>
          <cell r="N284">
            <v>9.9368166731468204</v>
          </cell>
          <cell r="O284">
            <v>10.1286153936768</v>
          </cell>
          <cell r="P284">
            <v>10.1321163796901</v>
          </cell>
        </row>
        <row r="410">
          <cell r="L410">
            <v>349.63652517510337</v>
          </cell>
          <cell r="M410">
            <v>421.79363421783336</v>
          </cell>
          <cell r="N410">
            <v>442.1135273503279</v>
          </cell>
          <cell r="O410">
            <v>413.49144024543898</v>
          </cell>
          <cell r="P410">
            <v>343.52124237504626</v>
          </cell>
        </row>
        <row r="411">
          <cell r="L411">
            <v>0.57885457850897126</v>
          </cell>
          <cell r="M411">
            <v>0.49135218069026981</v>
          </cell>
          <cell r="N411">
            <v>0.47613373518135094</v>
          </cell>
          <cell r="O411">
            <v>0.50975720731011898</v>
          </cell>
          <cell r="P411">
            <v>0.59710759048222006</v>
          </cell>
        </row>
        <row r="421">
          <cell r="L421">
            <v>53.038524580601155</v>
          </cell>
          <cell r="M421">
            <v>50.964718269499649</v>
          </cell>
          <cell r="N421">
            <v>48.971997785162223</v>
          </cell>
          <cell r="O421">
            <v>47.05719267176238</v>
          </cell>
          <cell r="P421">
            <v>45.217256438296474</v>
          </cell>
        </row>
        <row r="422">
          <cell r="L422">
            <v>53.268627159304977</v>
          </cell>
          <cell r="M422">
            <v>51.664826432121885</v>
          </cell>
          <cell r="N422">
            <v>50.167681443155615</v>
          </cell>
          <cell r="O422">
            <v>48.725485898028936</v>
          </cell>
          <cell r="P422">
            <v>47.324749872867081</v>
          </cell>
        </row>
        <row r="423">
          <cell r="L423">
            <v>2.8786949154769648</v>
          </cell>
          <cell r="M423">
            <v>9.8391761191216869</v>
          </cell>
          <cell r="N423">
            <v>18.176751073213751</v>
          </cell>
          <cell r="O423">
            <v>25.956987516334923</v>
          </cell>
          <cell r="P423">
            <v>31.610834309286268</v>
          </cell>
        </row>
        <row r="425">
          <cell r="L425">
            <v>109.1858466553831</v>
          </cell>
          <cell r="M425">
            <v>112.46872082074323</v>
          </cell>
          <cell r="N425">
            <v>117.3164303015316</v>
          </cell>
          <cell r="O425">
            <v>121.73966608612623</v>
          </cell>
          <cell r="P425">
            <v>124.15284062044984</v>
          </cell>
        </row>
        <row r="435">
          <cell r="L435">
            <v>38.829336506162456</v>
          </cell>
          <cell r="M435">
            <v>37.311109448771511</v>
          </cell>
          <cell r="N435">
            <v>35.852245069324539</v>
          </cell>
          <cell r="O435">
            <v>34.450422287113952</v>
          </cell>
          <cell r="P435">
            <v>33.103410775687792</v>
          </cell>
        </row>
        <row r="436">
          <cell r="L436">
            <v>25.650876777513957</v>
          </cell>
          <cell r="M436">
            <v>24.878585524247171</v>
          </cell>
          <cell r="N436">
            <v>24.157653079053908</v>
          </cell>
          <cell r="O436">
            <v>23.463180888011863</v>
          </cell>
          <cell r="P436">
            <v>22.78867303798226</v>
          </cell>
        </row>
        <row r="437">
          <cell r="L437">
            <v>2.1074834651889374</v>
          </cell>
          <cell r="M437">
            <v>7.2032297936980667</v>
          </cell>
          <cell r="N437">
            <v>13.307142112107496</v>
          </cell>
          <cell r="O437">
            <v>19.003028665067045</v>
          </cell>
          <cell r="P437">
            <v>23.142192064006881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40">
          <cell r="L440">
            <v>66.587696748865355</v>
          </cell>
          <cell r="M440">
            <v>69.392924766716746</v>
          </cell>
          <cell r="N440">
            <v>73.317040260485939</v>
          </cell>
          <cell r="O440">
            <v>76.916631840192863</v>
          </cell>
          <cell r="P440">
            <v>79.034275877676933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368.17478778482774</v>
          </cell>
          <cell r="M637">
            <v>525.04101530809851</v>
          </cell>
          <cell r="N637">
            <v>512.24713631865802</v>
          </cell>
          <cell r="O637">
            <v>532.94039463467311</v>
          </cell>
          <cell r="P637">
            <v>441.08228263983989</v>
          </cell>
        </row>
        <row r="638">
          <cell r="L638">
            <v>0.50750551053875148</v>
          </cell>
          <cell r="M638">
            <v>0.36688006183362376</v>
          </cell>
          <cell r="N638">
            <v>0.37906371158524993</v>
          </cell>
          <cell r="O638">
            <v>0.36539821075194778</v>
          </cell>
          <cell r="P638">
            <v>0.44357658744428119</v>
          </cell>
        </row>
        <row r="648">
          <cell r="L648">
            <v>109.75237112007319</v>
          </cell>
          <cell r="M648">
            <v>104.20159007448994</v>
          </cell>
          <cell r="N648">
            <v>98.931542555677581</v>
          </cell>
          <cell r="O648">
            <v>93.928030325152918</v>
          </cell>
          <cell r="P648">
            <v>89.177573227443162</v>
          </cell>
        </row>
        <row r="649">
          <cell r="L649">
            <v>110.22852131115195</v>
          </cell>
          <cell r="M649">
            <v>105.63301923266951</v>
          </cell>
          <cell r="N649">
            <v>101.34702148330557</v>
          </cell>
          <cell r="O649">
            <v>97.258010033909414</v>
          </cell>
          <cell r="P649">
            <v>93.333976443640964</v>
          </cell>
        </row>
        <row r="650">
          <cell r="L650">
            <v>4.5852773501443371</v>
          </cell>
          <cell r="M650">
            <v>17.344652494171775</v>
          </cell>
          <cell r="N650">
            <v>32.916784858315133</v>
          </cell>
          <cell r="O650">
            <v>47.847790021544952</v>
          </cell>
          <cell r="P650">
            <v>60.186640561835944</v>
          </cell>
        </row>
        <row r="652">
          <cell r="L652">
            <v>224.56616978136947</v>
          </cell>
          <cell r="M652">
            <v>227.17926180133122</v>
          </cell>
          <cell r="N652">
            <v>233.19534889729829</v>
          </cell>
          <cell r="O652">
            <v>239.0338303806073</v>
          </cell>
          <cell r="P652">
            <v>242.69819023292007</v>
          </cell>
        </row>
        <row r="662">
          <cell r="L662">
            <v>61.754696635953721</v>
          </cell>
          <cell r="M662">
            <v>58.631421976242045</v>
          </cell>
          <cell r="N662">
            <v>55.666108494082621</v>
          </cell>
          <cell r="O662">
            <v>52.850767223940153</v>
          </cell>
          <cell r="P662">
            <v>50.177813246205773</v>
          </cell>
        </row>
        <row r="663">
          <cell r="L663">
            <v>40.79549784710342</v>
          </cell>
          <cell r="M663">
            <v>39.094705775150601</v>
          </cell>
          <cell r="N663">
            <v>37.508461036701256</v>
          </cell>
          <cell r="O663">
            <v>35.995120788674676</v>
          </cell>
          <cell r="P663">
            <v>34.542838729733887</v>
          </cell>
        </row>
        <row r="664">
          <cell r="L664">
            <v>2.580011792547817</v>
          </cell>
          <cell r="M664">
            <v>9.7593677667499072</v>
          </cell>
          <cell r="N664">
            <v>18.521386302736765</v>
          </cell>
          <cell r="O664">
            <v>26.922659868993918</v>
          </cell>
          <cell r="P664">
            <v>33.865398000076361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105.13020627560496</v>
          </cell>
          <cell r="M667">
            <v>107.48549551814256</v>
          </cell>
          <cell r="N667">
            <v>111.69595583352066</v>
          </cell>
          <cell r="O667">
            <v>115.76854788160875</v>
          </cell>
          <cell r="P667">
            <v>118.58604997601603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79.586923816989</v>
          </cell>
          <cell r="M811">
            <v>82.730075448917106</v>
          </cell>
          <cell r="N811">
            <v>78.491324770345088</v>
          </cell>
          <cell r="O811">
            <v>74.701853079460534</v>
          </cell>
          <cell r="P811">
            <v>75.628919685019596</v>
          </cell>
        </row>
        <row r="812">
          <cell r="L812">
            <v>0.8558519241214122</v>
          </cell>
          <cell r="M812">
            <v>0.80909471729884375</v>
          </cell>
          <cell r="N812">
            <v>0.84692759524735095</v>
          </cell>
          <cell r="O812">
            <v>0.88853799801943689</v>
          </cell>
          <cell r="P812">
            <v>0.87575763423279507</v>
          </cell>
        </row>
        <row r="822">
          <cell r="L822">
            <v>9.5828264544942297</v>
          </cell>
          <cell r="M822">
            <v>9.0078568672245769</v>
          </cell>
          <cell r="N822">
            <v>8.4673854551911027</v>
          </cell>
          <cell r="O822">
            <v>7.9593423278796394</v>
          </cell>
          <cell r="P822">
            <v>7.4817817882068613</v>
          </cell>
        </row>
        <row r="823">
          <cell r="L823">
            <v>9.6244006328087028</v>
          </cell>
          <cell r="M823">
            <v>9.1315988270472221</v>
          </cell>
          <cell r="N823">
            <v>8.674122261378141</v>
          </cell>
          <cell r="O823">
            <v>8.2415205909086282</v>
          </cell>
          <cell r="P823">
            <v>7.8304939224570385</v>
          </cell>
        </row>
        <row r="824">
          <cell r="L824">
            <v>0.34416905799944147</v>
          </cell>
          <cell r="M824">
            <v>1.1414962257628218</v>
          </cell>
          <cell r="N824">
            <v>1.9072603805054942</v>
          </cell>
          <cell r="O824">
            <v>2.4030629755965385</v>
          </cell>
          <cell r="P824">
            <v>2.7905612170001262</v>
          </cell>
        </row>
        <row r="826">
          <cell r="L826">
            <v>19.551396145302373</v>
          </cell>
          <cell r="M826">
            <v>19.280951920034621</v>
          </cell>
          <cell r="N826">
            <v>19.048768097074738</v>
          </cell>
          <cell r="O826">
            <v>18.603925894384805</v>
          </cell>
          <cell r="P826">
            <v>18.102836927664026</v>
          </cell>
        </row>
        <row r="836">
          <cell r="L836">
            <v>4.5230766626351784</v>
          </cell>
          <cell r="M836">
            <v>4.2516920628770682</v>
          </cell>
          <cell r="N836">
            <v>3.996590539104445</v>
          </cell>
          <cell r="O836">
            <v>3.7567951067581791</v>
          </cell>
          <cell r="P836">
            <v>3.5313874003526879</v>
          </cell>
        </row>
        <row r="837">
          <cell r="L837">
            <v>2.987969730311792</v>
          </cell>
          <cell r="M837">
            <v>2.8349755923039921</v>
          </cell>
          <cell r="N837">
            <v>2.692948448724112</v>
          </cell>
          <cell r="O837">
            <v>2.5586439090482731</v>
          </cell>
          <cell r="P837">
            <v>2.431037495876148</v>
          </cell>
        </row>
        <row r="838">
          <cell r="L838">
            <v>0.16244716959351091</v>
          </cell>
          <cell r="M838">
            <v>0.53878414304503408</v>
          </cell>
          <cell r="N838">
            <v>0.90022343173994146</v>
          </cell>
          <cell r="O838">
            <v>1.1342413551344039</v>
          </cell>
          <cell r="P838">
            <v>1.3171398205117826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7.6734935625404814</v>
          </cell>
          <cell r="M841">
            <v>7.6254517982260941</v>
          </cell>
          <cell r="N841">
            <v>7.5897624195684985</v>
          </cell>
          <cell r="O841">
            <v>7.4496803709408566</v>
          </cell>
          <cell r="P841">
            <v>7.2795647167406177</v>
          </cell>
        </row>
      </sheetData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showGridLines="0" topLeftCell="A144" zoomScale="90" zoomScaleNormal="90" workbookViewId="0">
      <pane xSplit="4" topLeftCell="M1" activePane="topRight" state="frozen"/>
      <selection pane="topRight" activeCell="E1" sqref="E1"/>
    </sheetView>
  </sheetViews>
  <sheetFormatPr defaultColWidth="0" defaultRowHeight="12.45" zeroHeight="1" x14ac:dyDescent="0.4"/>
  <cols>
    <col min="1" max="2" width="3" style="1" customWidth="1"/>
    <col min="3" max="3" width="55.53515625" style="1" customWidth="1"/>
    <col min="4" max="4" width="12.15234375" style="1" customWidth="1"/>
    <col min="5" max="29" width="9.15234375" style="1" customWidth="1"/>
    <col min="30" max="16384" width="9.15234375" style="1" hidden="1"/>
  </cols>
  <sheetData>
    <row r="1" spans="2:29" x14ac:dyDescent="0.4"/>
    <row r="2" spans="2:29" ht="22.75" x14ac:dyDescent="0.4">
      <c r="B2" s="76" t="s">
        <v>63</v>
      </c>
      <c r="Q2" s="50"/>
    </row>
    <row r="3" spans="2:29" ht="12.9" thickBot="1" x14ac:dyDescent="0.45">
      <c r="B3" s="50"/>
    </row>
    <row r="4" spans="2:29" x14ac:dyDescent="0.3">
      <c r="C4" s="8"/>
      <c r="D4" s="12"/>
      <c r="E4" s="9" t="s">
        <v>13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9" t="s">
        <v>7</v>
      </c>
      <c r="R4" s="10"/>
      <c r="S4" s="10"/>
      <c r="T4" s="10"/>
      <c r="U4" s="10"/>
      <c r="V4" s="11"/>
      <c r="W4" s="9" t="s">
        <v>8</v>
      </c>
      <c r="X4" s="10"/>
      <c r="Y4" s="10"/>
      <c r="Z4" s="10"/>
      <c r="AA4" s="10"/>
      <c r="AB4" s="11"/>
    </row>
    <row r="5" spans="2:29" ht="15.75" customHeight="1" thickBot="1" x14ac:dyDescent="0.45">
      <c r="C5" s="13"/>
      <c r="D5" s="14"/>
      <c r="E5" s="17" t="s">
        <v>0</v>
      </c>
      <c r="F5" s="15" t="s">
        <v>1</v>
      </c>
      <c r="G5" s="15" t="s">
        <v>2</v>
      </c>
      <c r="H5" s="15" t="s">
        <v>3</v>
      </c>
      <c r="I5" s="15" t="s">
        <v>4</v>
      </c>
      <c r="J5" s="16" t="s">
        <v>5</v>
      </c>
      <c r="K5" s="44" t="s">
        <v>0</v>
      </c>
      <c r="L5" s="45" t="s">
        <v>1</v>
      </c>
      <c r="M5" s="45" t="s">
        <v>2</v>
      </c>
      <c r="N5" s="45" t="s">
        <v>3</v>
      </c>
      <c r="O5" s="45" t="s">
        <v>4</v>
      </c>
      <c r="P5" s="46" t="s">
        <v>5</v>
      </c>
      <c r="Q5" s="17" t="s">
        <v>0</v>
      </c>
      <c r="R5" s="15" t="s">
        <v>1</v>
      </c>
      <c r="S5" s="15" t="s">
        <v>2</v>
      </c>
      <c r="T5" s="15" t="s">
        <v>3</v>
      </c>
      <c r="U5" s="15" t="s">
        <v>4</v>
      </c>
      <c r="V5" s="16" t="s">
        <v>5</v>
      </c>
      <c r="W5" s="17" t="s">
        <v>0</v>
      </c>
      <c r="X5" s="15" t="s">
        <v>1</v>
      </c>
      <c r="Y5" s="15" t="s">
        <v>2</v>
      </c>
      <c r="Z5" s="15" t="s">
        <v>3</v>
      </c>
      <c r="AA5" s="15" t="s">
        <v>4</v>
      </c>
      <c r="AB5" s="16" t="s">
        <v>5</v>
      </c>
    </row>
    <row r="6" spans="2:29" x14ac:dyDescent="0.4">
      <c r="C6" s="36" t="s">
        <v>38</v>
      </c>
      <c r="D6" s="2"/>
      <c r="E6" s="19">
        <f>[1]Summary_Calc!L219</f>
        <v>68.128947761999996</v>
      </c>
      <c r="F6" s="20">
        <f>[1]Summary_Calc!M219</f>
        <v>68.864899140000006</v>
      </c>
      <c r="G6" s="20">
        <f>[1]Summary_Calc!N219</f>
        <v>68.616631615999992</v>
      </c>
      <c r="H6" s="20">
        <f>[1]Summary_Calc!O219</f>
        <v>58.931373643000008</v>
      </c>
      <c r="I6" s="20">
        <f>[1]Summary_Calc!P219</f>
        <v>47.525944162000002</v>
      </c>
      <c r="J6" s="21">
        <f>SUM(E6:I6)</f>
        <v>312.06779632300004</v>
      </c>
      <c r="K6" s="19">
        <f>[2]Summary_Calc!L219</f>
        <v>62.749858521394493</v>
      </c>
      <c r="L6" s="20">
        <f>[2]Summary_Calc!M219</f>
        <v>63.400989164612298</v>
      </c>
      <c r="M6" s="20">
        <f>[2]Summary_Calc!N219</f>
        <v>63.390674975499003</v>
      </c>
      <c r="N6" s="20">
        <f>[2]Summary_Calc!O219</f>
        <v>54.063199980857902</v>
      </c>
      <c r="O6" s="20">
        <f>[2]Summary_Calc!P219</f>
        <v>43.189514367937676</v>
      </c>
      <c r="P6" s="21">
        <f>SUM(K6:O6)</f>
        <v>286.79423701030134</v>
      </c>
      <c r="Q6" s="19">
        <f>[3]Summary_Calc!L219</f>
        <v>58.021716293721141</v>
      </c>
      <c r="R6" s="20">
        <f>[3]Summary_Calc!M219</f>
        <v>64.14193495854245</v>
      </c>
      <c r="S6" s="20">
        <f>[3]Summary_Calc!N219</f>
        <v>70.628800885293316</v>
      </c>
      <c r="T6" s="20">
        <f>[3]Summary_Calc!O219</f>
        <v>61.493137460378534</v>
      </c>
      <c r="U6" s="20">
        <f>[3]Summary_Calc!P219</f>
        <v>53.947971612378801</v>
      </c>
      <c r="V6" s="21">
        <f>SUM(Q6:U6)</f>
        <v>308.23356121031424</v>
      </c>
      <c r="W6" s="19">
        <f>[4]Summary_Calc!L219</f>
        <v>47.24674522931965</v>
      </c>
      <c r="X6" s="20">
        <f>[4]Summary_Calc!M219</f>
        <v>50.176253010529301</v>
      </c>
      <c r="Y6" s="20">
        <f>[4]Summary_Calc!N219</f>
        <v>56.206861578583698</v>
      </c>
      <c r="Z6" s="20">
        <f>[4]Summary_Calc!O219</f>
        <v>52.489281530193196</v>
      </c>
      <c r="AA6" s="20">
        <f>[4]Summary_Calc!P219</f>
        <v>47.33603145533678</v>
      </c>
      <c r="AB6" s="21">
        <f>SUM(W6:AA6)</f>
        <v>253.4551728039626</v>
      </c>
    </row>
    <row r="7" spans="2:29" x14ac:dyDescent="0.4">
      <c r="C7" s="18" t="s">
        <v>9</v>
      </c>
      <c r="D7" s="3"/>
      <c r="E7" s="27">
        <f xml:space="preserve"> [1]Summary_Calc!L$220</f>
        <v>0.68633010339960887</v>
      </c>
      <c r="F7" s="28">
        <f xml:space="preserve"> [1]Summary_Calc!M$220</f>
        <v>0.69110533427552479</v>
      </c>
      <c r="G7" s="28">
        <f xml:space="preserve"> [1]Summary_Calc!N$220</f>
        <v>0.65195027156606733</v>
      </c>
      <c r="H7" s="28">
        <f xml:space="preserve"> [1]Summary_Calc!O$220</f>
        <v>0.73129762601620751</v>
      </c>
      <c r="I7" s="28">
        <f xml:space="preserve"> [1]Summary_Calc!P$220</f>
        <v>0.83760448874635862</v>
      </c>
      <c r="J7" s="29">
        <f>J8/J6</f>
        <v>0.71135438817670427</v>
      </c>
      <c r="K7" s="27">
        <f xml:space="preserve"> [2]Summary_Calc!L$220</f>
        <v>0.66734241649076464</v>
      </c>
      <c r="L7" s="28">
        <f xml:space="preserve"> [2]Summary_Calc!M$220</f>
        <v>0.6722686795005155</v>
      </c>
      <c r="M7" s="28">
        <f xml:space="preserve"> [2]Summary_Calc!N$220</f>
        <v>0.63199732538415265</v>
      </c>
      <c r="N7" s="28">
        <f xml:space="preserve"> [2]Summary_Calc!O$220</f>
        <v>0.71389728634787053</v>
      </c>
      <c r="O7" s="28">
        <f xml:space="preserve"> [2]Summary_Calc!P$220</f>
        <v>0.82544507343651186</v>
      </c>
      <c r="P7" s="29">
        <f>P8/P6</f>
        <v>0.69320438308967225</v>
      </c>
      <c r="Q7" s="27">
        <f xml:space="preserve"> [3]Summary_Calc!L$220</f>
        <v>0.81518189632421056</v>
      </c>
      <c r="R7" s="28">
        <f xml:space="preserve"> [3]Summary_Calc!M$220</f>
        <v>0.7492831636197671</v>
      </c>
      <c r="S7" s="28">
        <f xml:space="preserve"> [3]Summary_Calc!N$220</f>
        <v>0.67693972846739803</v>
      </c>
      <c r="T7" s="28">
        <f xml:space="preserve"> [3]Summary_Calc!O$220</f>
        <v>0.75163341210412971</v>
      </c>
      <c r="U7" s="28">
        <f xml:space="preserve"> [3]Summary_Calc!P$220</f>
        <v>0.86758231146460862</v>
      </c>
      <c r="V7" s="29">
        <f>V8/V6</f>
        <v>0.76628504588916579</v>
      </c>
      <c r="W7" s="27">
        <f xml:space="preserve"> [4]Summary_Calc!L$220</f>
        <v>0.84646263321764637</v>
      </c>
      <c r="X7" s="28">
        <f xml:space="preserve"> [4]Summary_Calc!M$220</f>
        <v>0.78586588167624727</v>
      </c>
      <c r="Y7" s="28">
        <f xml:space="preserve"> [4]Summary_Calc!N$220</f>
        <v>0.73919414687312224</v>
      </c>
      <c r="Z7" s="28">
        <f xml:space="preserve"> [4]Summary_Calc!O$220</f>
        <v>0.81370595803646895</v>
      </c>
      <c r="AA7" s="28">
        <f xml:space="preserve"> [4]Summary_Calc!P$220</f>
        <v>0.89467397312210728</v>
      </c>
      <c r="AB7" s="29">
        <f>AB8/AB6</f>
        <v>0.81289857670259358</v>
      </c>
    </row>
    <row r="8" spans="2:29" x14ac:dyDescent="0.4">
      <c r="C8" s="18" t="s">
        <v>10</v>
      </c>
      <c r="D8" s="3"/>
      <c r="E8" s="25">
        <f>E6*E7</f>
        <v>46.758947762000005</v>
      </c>
      <c r="F8" s="26">
        <f>F6*F7</f>
        <v>47.59289914</v>
      </c>
      <c r="G8" s="26">
        <f>G6*G7</f>
        <v>44.734631615999994</v>
      </c>
      <c r="H8" s="26">
        <f>H6*H7</f>
        <v>43.096373643000007</v>
      </c>
      <c r="I8" s="26">
        <f>I6*I7</f>
        <v>39.807944161999998</v>
      </c>
      <c r="J8" s="22">
        <f>SUM(E8:I8)</f>
        <v>221.99079632300004</v>
      </c>
      <c r="K8" s="25">
        <f>K6*K7</f>
        <v>41.875642220121001</v>
      </c>
      <c r="L8" s="26">
        <f>L6*L7</f>
        <v>42.622499264720403</v>
      </c>
      <c r="M8" s="26">
        <f>M6*M7</f>
        <v>40.062737038811505</v>
      </c>
      <c r="N8" s="26">
        <f>N6*N7</f>
        <v>38.595571757616703</v>
      </c>
      <c r="O8" s="26">
        <f>O6*O7</f>
        <v>35.650571859129599</v>
      </c>
      <c r="P8" s="22">
        <f>SUM(K8:O8)</f>
        <v>198.8070221403992</v>
      </c>
      <c r="Q8" s="25">
        <f>Q6*Q7</f>
        <v>47.298252716300944</v>
      </c>
      <c r="R8" s="26">
        <f>R6*R7</f>
        <v>48.06047194643002</v>
      </c>
      <c r="S8" s="26">
        <f>S6*S7</f>
        <v>47.811441293268381</v>
      </c>
      <c r="T8" s="26">
        <f>T6*T7</f>
        <v>46.220296730332592</v>
      </c>
      <c r="U8" s="26">
        <f>U6*U7</f>
        <v>46.804305910294687</v>
      </c>
      <c r="V8" s="22">
        <f>SUM(Q8:U8)</f>
        <v>236.19476859662663</v>
      </c>
      <c r="W8" s="25">
        <f>W6*W7</f>
        <v>39.992604377773183</v>
      </c>
      <c r="X8" s="26">
        <f>X6*X7</f>
        <v>39.431805311330066</v>
      </c>
      <c r="Y8" s="26">
        <f>Y6*Y7</f>
        <v>41.547783092996852</v>
      </c>
      <c r="Z8" s="26">
        <f>Z6*Z7</f>
        <v>42.710841114171792</v>
      </c>
      <c r="AA8" s="26">
        <f>AA6*AA7</f>
        <v>42.350315333979204</v>
      </c>
      <c r="AB8" s="22">
        <f>SUM(W8:AA8)</f>
        <v>206.0333492302511</v>
      </c>
    </row>
    <row r="9" spans="2:29" x14ac:dyDescent="0.4">
      <c r="C9" s="18" t="s">
        <v>11</v>
      </c>
      <c r="D9" s="3"/>
      <c r="E9" s="25">
        <f xml:space="preserve"> '[1]Exec Summary'!L$189</f>
        <v>0.47599999999999998</v>
      </c>
      <c r="F9" s="26">
        <f xml:space="preserve"> '[1]Exec Summary'!M$189</f>
        <v>0.48</v>
      </c>
      <c r="G9" s="26">
        <f xml:space="preserve"> '[1]Exec Summary'!N$189</f>
        <v>0.48499999999999999</v>
      </c>
      <c r="H9" s="26">
        <f xml:space="preserve"> '[1]Exec Summary'!O$189</f>
        <v>0.48899999999999999</v>
      </c>
      <c r="I9" s="26">
        <f xml:space="preserve"> '[1]Exec Summary'!P$189</f>
        <v>0.49399999999999999</v>
      </c>
      <c r="J9" s="22">
        <f>SUM(E9:I9)</f>
        <v>2.4239999999999995</v>
      </c>
      <c r="K9" s="25">
        <f xml:space="preserve"> '[2]Exec Summary'!L$189</f>
        <v>0.98655253806568799</v>
      </c>
      <c r="L9" s="26">
        <f xml:space="preserve"> '[2]Exec Summary'!M$189</f>
        <v>0.98527617035977499</v>
      </c>
      <c r="M9" s="26">
        <f xml:space="preserve"> '[2]Exec Summary'!N$189</f>
        <v>0.98588332254954403</v>
      </c>
      <c r="N9" s="26">
        <f xml:space="preserve"> '[2]Exec Summary'!O$189</f>
        <v>0</v>
      </c>
      <c r="O9" s="26">
        <f xml:space="preserve"> '[2]Exec Summary'!P$189</f>
        <v>0</v>
      </c>
      <c r="P9" s="22">
        <f>SUM(K9:O9)</f>
        <v>2.9577120309750073</v>
      </c>
      <c r="Q9" s="25">
        <f xml:space="preserve"> '[3]Exec Summary'!L$189</f>
        <v>0.59154240619500142</v>
      </c>
      <c r="R9" s="26">
        <f xml:space="preserve"> '[3]Exec Summary'!M$189</f>
        <v>0.59154240619500142</v>
      </c>
      <c r="S9" s="26">
        <f xml:space="preserve"> '[3]Exec Summary'!N$189</f>
        <v>0.59154240619500142</v>
      </c>
      <c r="T9" s="26">
        <f xml:space="preserve"> '[3]Exec Summary'!O$189</f>
        <v>0.59154240619500142</v>
      </c>
      <c r="U9" s="26">
        <f xml:space="preserve"> '[3]Exec Summary'!P$189</f>
        <v>0.59154240619500142</v>
      </c>
      <c r="V9" s="22">
        <f>SUM(Q9:U9)</f>
        <v>2.9577120309750073</v>
      </c>
      <c r="W9" s="25">
        <f xml:space="preserve"> '[4]Exec Summary'!L$189</f>
        <v>0.99001354921970297</v>
      </c>
      <c r="X9" s="26">
        <f xml:space="preserve"> '[4]Exec Summary'!M$189</f>
        <v>0.98873270377672395</v>
      </c>
      <c r="Y9" s="26">
        <f xml:space="preserve"> '[4]Exec Summary'!N$189</f>
        <v>0.989341985970138</v>
      </c>
      <c r="Z9" s="26">
        <f xml:space="preserve"> '[4]Exec Summary'!O$189</f>
        <v>0</v>
      </c>
      <c r="AA9" s="26">
        <f xml:space="preserve"> '[4]Exec Summary'!P$189</f>
        <v>0</v>
      </c>
      <c r="AB9" s="22">
        <f>SUM(W9:AA9)</f>
        <v>2.968088238966565</v>
      </c>
    </row>
    <row r="10" spans="2:29" s="50" customFormat="1" ht="12.9" thickBot="1" x14ac:dyDescent="0.45">
      <c r="C10" s="52" t="s">
        <v>12</v>
      </c>
      <c r="D10" s="53"/>
      <c r="E10" s="54">
        <f>E8+E9</f>
        <v>47.234947762000004</v>
      </c>
      <c r="F10" s="55">
        <f>F8+F9</f>
        <v>48.072899139999997</v>
      </c>
      <c r="G10" s="55">
        <f>G8+G9</f>
        <v>45.219631615999994</v>
      </c>
      <c r="H10" s="55">
        <f>H8+H9</f>
        <v>43.585373643000004</v>
      </c>
      <c r="I10" s="55">
        <f>I8+I9</f>
        <v>40.301944161999998</v>
      </c>
      <c r="J10" s="56">
        <f>SUM(E10:I10)</f>
        <v>224.41479632299996</v>
      </c>
      <c r="K10" s="54">
        <f>K8+K9</f>
        <v>42.862194758186689</v>
      </c>
      <c r="L10" s="55">
        <f>L8+L9</f>
        <v>43.607775435080178</v>
      </c>
      <c r="M10" s="55">
        <f>M8+M9</f>
        <v>41.048620361361053</v>
      </c>
      <c r="N10" s="55">
        <f>N8+N9</f>
        <v>38.595571757616703</v>
      </c>
      <c r="O10" s="55">
        <f>O8+O9</f>
        <v>35.650571859129599</v>
      </c>
      <c r="P10" s="56">
        <f>SUM(K10:O10)</f>
        <v>201.76473417137424</v>
      </c>
      <c r="Q10" s="54">
        <f>Q8+Q9</f>
        <v>47.889795122495947</v>
      </c>
      <c r="R10" s="55">
        <f>R8+R9</f>
        <v>48.652014352625024</v>
      </c>
      <c r="S10" s="55">
        <f>S8+S9</f>
        <v>48.402983699463384</v>
      </c>
      <c r="T10" s="55">
        <f>T8+T9</f>
        <v>46.811839136527595</v>
      </c>
      <c r="U10" s="55">
        <f>U8+U9</f>
        <v>47.39584831648969</v>
      </c>
      <c r="V10" s="56">
        <f>SUM(Q10:U10)</f>
        <v>239.15248062760165</v>
      </c>
      <c r="W10" s="54">
        <f>W8+W9</f>
        <v>40.982617926992887</v>
      </c>
      <c r="X10" s="55">
        <f>X8+X9</f>
        <v>40.420538015106793</v>
      </c>
      <c r="Y10" s="55">
        <f>Y8+Y9</f>
        <v>42.537125078966987</v>
      </c>
      <c r="Z10" s="55">
        <f>Z8+Z9</f>
        <v>42.710841114171792</v>
      </c>
      <c r="AA10" s="55">
        <f>AA8+AA9</f>
        <v>42.350315333979204</v>
      </c>
      <c r="AB10" s="56">
        <f>SUM(W10:AA10)</f>
        <v>209.00143746921768</v>
      </c>
    </row>
    <row r="11" spans="2:29" x14ac:dyDescent="0.4">
      <c r="C11" s="5" t="s">
        <v>14</v>
      </c>
      <c r="D11" s="2"/>
      <c r="E11" s="41">
        <f>E13/E12</f>
        <v>97.284833441924818</v>
      </c>
      <c r="F11" s="42">
        <f>F13/F12</f>
        <v>93.365971445393612</v>
      </c>
      <c r="G11" s="42">
        <f>G13/G12</f>
        <v>89.604970430934458</v>
      </c>
      <c r="H11" s="42">
        <f>H13/H12</f>
        <v>85.995471386751845</v>
      </c>
      <c r="I11" s="42">
        <f>I13/I12</f>
        <v>82.531371457007893</v>
      </c>
      <c r="J11" s="47"/>
      <c r="K11" s="41">
        <f>K13/K12</f>
        <v>97.20810184221645</v>
      </c>
      <c r="L11" s="42">
        <f>L13/L12</f>
        <v>93.331976487664718</v>
      </c>
      <c r="M11" s="42">
        <f>M13/M12</f>
        <v>89.630264686029307</v>
      </c>
      <c r="N11" s="42">
        <f>N13/N12</f>
        <v>86.076127027734685</v>
      </c>
      <c r="O11" s="42">
        <f>O13/O12</f>
        <v>82.668580697938978</v>
      </c>
      <c r="P11" s="47"/>
      <c r="Q11" s="41">
        <f>Q13/Q12</f>
        <v>96.989113275254397</v>
      </c>
      <c r="R11" s="42">
        <f>R13/R12</f>
        <v>93.082163582848835</v>
      </c>
      <c r="S11" s="42">
        <f>S13/S12</f>
        <v>89.332595016876212</v>
      </c>
      <c r="T11" s="42">
        <f>T13/T12</f>
        <v>85.734067895255208</v>
      </c>
      <c r="U11" s="42">
        <f>U13/U12</f>
        <v>82.280497913215797</v>
      </c>
      <c r="V11" s="34"/>
      <c r="W11" s="30">
        <f>W13/W12</f>
        <v>96.560072134754705</v>
      </c>
      <c r="X11" s="31">
        <f>X13/X12</f>
        <v>92.629492837120679</v>
      </c>
      <c r="Y11" s="31">
        <f>Y13/Y12</f>
        <v>88.962417447158828</v>
      </c>
      <c r="Z11" s="31">
        <f>Z13/Z12</f>
        <v>85.460800931554076</v>
      </c>
      <c r="AA11" s="31">
        <f>AA13/AA12</f>
        <v>82.097010236944257</v>
      </c>
      <c r="AB11" s="34"/>
      <c r="AC11" s="1">
        <f>SUM(E11:AA11)</f>
        <v>1790.8259001745798</v>
      </c>
    </row>
    <row r="12" spans="2:29" x14ac:dyDescent="0.4">
      <c r="C12" s="18" t="s">
        <v>15</v>
      </c>
      <c r="D12" s="3"/>
      <c r="E12" s="32">
        <f xml:space="preserve"> [1]InpActive!L$269</f>
        <v>4.9599999999999998E-2</v>
      </c>
      <c r="F12" s="33">
        <f xml:space="preserve"> [1]InpActive!M$269</f>
        <v>4.9599999999999998E-2</v>
      </c>
      <c r="G12" s="33">
        <f xml:space="preserve"> [1]InpActive!N$269</f>
        <v>4.9599999999999998E-2</v>
      </c>
      <c r="H12" s="33">
        <f xml:space="preserve"> [1]InpActive!O$269</f>
        <v>4.9599999999999998E-2</v>
      </c>
      <c r="I12" s="33">
        <f xml:space="preserve"> [1]InpActive!P$269</f>
        <v>4.9599999999999998E-2</v>
      </c>
      <c r="J12" s="34"/>
      <c r="K12" s="32">
        <f xml:space="preserve"> [2]InpActive!L$269</f>
        <v>4.9599999999999998E-2</v>
      </c>
      <c r="L12" s="33">
        <f xml:space="preserve"> [2]InpActive!M$269</f>
        <v>4.9599999999999998E-2</v>
      </c>
      <c r="M12" s="33">
        <f xml:space="preserve"> [2]InpActive!N$269</f>
        <v>4.9599999999999998E-2</v>
      </c>
      <c r="N12" s="33">
        <f xml:space="preserve"> [2]InpActive!O$269</f>
        <v>4.9599999999999998E-2</v>
      </c>
      <c r="O12" s="33">
        <f xml:space="preserve"> [2]InpActive!P$269</f>
        <v>4.9599999999999998E-2</v>
      </c>
      <c r="P12" s="34"/>
      <c r="Q12" s="32">
        <f xml:space="preserve"> [3]InpActive!L$269</f>
        <v>4.9599999999999998E-2</v>
      </c>
      <c r="R12" s="33">
        <f xml:space="preserve"> [3]InpActive!M$269</f>
        <v>4.9599999999999998E-2</v>
      </c>
      <c r="S12" s="33">
        <f xml:space="preserve"> [3]InpActive!N$269</f>
        <v>4.9599999999999998E-2</v>
      </c>
      <c r="T12" s="33">
        <f xml:space="preserve"> [3]InpActive!O$269</f>
        <v>4.9599999999999998E-2</v>
      </c>
      <c r="U12" s="33">
        <f xml:space="preserve"> [3]InpActive!P$269</f>
        <v>4.9599999999999998E-2</v>
      </c>
      <c r="V12" s="34"/>
      <c r="W12" s="32">
        <f xml:space="preserve"> '[4]Water Resources'!L$778</f>
        <v>4.9599999999999998E-2</v>
      </c>
      <c r="X12" s="33">
        <f xml:space="preserve"> '[4]Water Resources'!M$778</f>
        <v>4.9599999999999998E-2</v>
      </c>
      <c r="Y12" s="33">
        <f xml:space="preserve"> '[4]Water Resources'!N$778</f>
        <v>4.9599999999999998E-2</v>
      </c>
      <c r="Z12" s="33">
        <f xml:space="preserve"> '[4]Water Resources'!O$778</f>
        <v>4.9599999999999998E-2</v>
      </c>
      <c r="AA12" s="33">
        <f xml:space="preserve"> '[4]Water Resources'!P$778</f>
        <v>4.9599999999999998E-2</v>
      </c>
      <c r="AB12" s="34"/>
    </row>
    <row r="13" spans="2:29" x14ac:dyDescent="0.4">
      <c r="C13" s="6" t="s">
        <v>16</v>
      </c>
      <c r="D13" s="3"/>
      <c r="E13" s="30">
        <f xml:space="preserve"> [1]Summary_Calc!L$231</f>
        <v>4.8253277387194711</v>
      </c>
      <c r="F13" s="31">
        <f xml:space="preserve"> [1]Summary_Calc!M$231</f>
        <v>4.6309521836915231</v>
      </c>
      <c r="G13" s="31">
        <f xml:space="preserve"> [1]Summary_Calc!N$231</f>
        <v>4.444406533374349</v>
      </c>
      <c r="H13" s="31">
        <f xml:space="preserve"> [1]Summary_Calc!O$231</f>
        <v>4.2653753807828911</v>
      </c>
      <c r="I13" s="31">
        <f xml:space="preserve"> [1]Summary_Calc!P$231</f>
        <v>4.093556024267591</v>
      </c>
      <c r="J13" s="22">
        <f>SUM(E13:I13)</f>
        <v>22.259617860835828</v>
      </c>
      <c r="K13" s="30">
        <f xml:space="preserve"> [2]Summary_Calc!L$231</f>
        <v>4.8215218513739355</v>
      </c>
      <c r="L13" s="31">
        <f xml:space="preserve"> [2]Summary_Calc!M$231</f>
        <v>4.6292660337881699</v>
      </c>
      <c r="M13" s="31">
        <f xml:space="preserve"> [2]Summary_Calc!N$231</f>
        <v>4.4456611284270533</v>
      </c>
      <c r="N13" s="31">
        <f xml:space="preserve"> [2]Summary_Calc!O$231</f>
        <v>4.26937590057564</v>
      </c>
      <c r="O13" s="31">
        <f xml:space="preserve"> [2]Summary_Calc!P$231</f>
        <v>4.1003616026177729</v>
      </c>
      <c r="P13" s="22">
        <f>SUM(K13:O13)</f>
        <v>22.266186516782572</v>
      </c>
      <c r="Q13" s="30">
        <f xml:space="preserve"> [3]Summary_Calc!L$231</f>
        <v>4.8106600184526176</v>
      </c>
      <c r="R13" s="31">
        <f xml:space="preserve"> [3]Summary_Calc!M$231</f>
        <v>4.6168753137093024</v>
      </c>
      <c r="S13" s="31">
        <f xml:space="preserve"> [3]Summary_Calc!N$231</f>
        <v>4.4308967128370602</v>
      </c>
      <c r="T13" s="31">
        <f xml:space="preserve"> [3]Summary_Calc!O$231</f>
        <v>4.2524097676046582</v>
      </c>
      <c r="U13" s="31">
        <f xml:space="preserve"> [3]Summary_Calc!P$231</f>
        <v>4.0811126964955031</v>
      </c>
      <c r="V13" s="22">
        <f>SUM(Q13:U13)</f>
        <v>22.191954509099141</v>
      </c>
      <c r="W13" s="30">
        <f xml:space="preserve"> [4]Summary_Calc!L$231</f>
        <v>4.7893795778838335</v>
      </c>
      <c r="X13" s="31">
        <f xml:space="preserve"> [4]Summary_Calc!M$231</f>
        <v>4.5944228447211852</v>
      </c>
      <c r="Y13" s="31">
        <f xml:space="preserve"> [4]Summary_Calc!N$231</f>
        <v>4.4125359053790776</v>
      </c>
      <c r="Z13" s="31">
        <f xml:space="preserve"> [4]Summary_Calc!O$231</f>
        <v>4.2388557262050819</v>
      </c>
      <c r="AA13" s="31">
        <f xml:space="preserve"> [4]Summary_Calc!P$231</f>
        <v>4.0720117077524352</v>
      </c>
      <c r="AB13" s="22">
        <f>SUM(W13:AA13)</f>
        <v>22.107205761941611</v>
      </c>
    </row>
    <row r="14" spans="2:29" x14ac:dyDescent="0.4">
      <c r="C14" s="6" t="s">
        <v>17</v>
      </c>
      <c r="D14" s="3"/>
      <c r="E14" s="30">
        <f>E16/E15</f>
        <v>96.709213307307465</v>
      </c>
      <c r="F14" s="31">
        <f>F16/F15</f>
        <v>91.912436327265013</v>
      </c>
      <c r="G14" s="31">
        <f>G16/G15</f>
        <v>87.353579485432661</v>
      </c>
      <c r="H14" s="31">
        <f>H16/H15</f>
        <v>83.020841942955201</v>
      </c>
      <c r="I14" s="31">
        <f>I16/I15</f>
        <v>78.903008182584642</v>
      </c>
      <c r="J14" s="34"/>
      <c r="K14" s="30">
        <f>K16/K15</f>
        <v>96.709215921872016</v>
      </c>
      <c r="L14" s="31">
        <f>L16/L15</f>
        <v>91.912438812147158</v>
      </c>
      <c r="M14" s="31">
        <f>M16/M15</f>
        <v>87.353581847064675</v>
      </c>
      <c r="N14" s="31">
        <f>N16/N15</f>
        <v>83.020844187450251</v>
      </c>
      <c r="O14" s="31">
        <f>O16/O15</f>
        <v>78.903010315752724</v>
      </c>
      <c r="P14" s="34"/>
      <c r="Q14" s="30">
        <f>Q16/Q15</f>
        <v>96.139170995629755</v>
      </c>
      <c r="R14" s="31">
        <f>R16/R15</f>
        <v>91.370668114246513</v>
      </c>
      <c r="S14" s="31">
        <f>S16/S15</f>
        <v>86.838682975779875</v>
      </c>
      <c r="T14" s="31">
        <f>T16/T15</f>
        <v>82.531484300181191</v>
      </c>
      <c r="U14" s="31">
        <f>U16/U15</f>
        <v>78.437922678892221</v>
      </c>
      <c r="V14" s="34"/>
      <c r="W14" s="30">
        <f>W16/W15</f>
        <v>96.142965053478008</v>
      </c>
      <c r="X14" s="31">
        <f>X16/X15</f>
        <v>91.374273986825486</v>
      </c>
      <c r="Y14" s="31">
        <f>Y16/Y15</f>
        <v>86.842109997078964</v>
      </c>
      <c r="Z14" s="31">
        <f>Z16/Z15</f>
        <v>82.534741341223864</v>
      </c>
      <c r="AA14" s="31">
        <f>AA16/AA15</f>
        <v>78.441018170699166</v>
      </c>
      <c r="AB14" s="34"/>
      <c r="AC14" s="1">
        <f>SUM(E14:AA14)</f>
        <v>1746.4512079438668</v>
      </c>
    </row>
    <row r="15" spans="2:29" x14ac:dyDescent="0.4">
      <c r="C15" s="18" t="s">
        <v>15</v>
      </c>
      <c r="D15" s="3"/>
      <c r="E15" s="32">
        <f xml:space="preserve"> [1]InpActive!L$268</f>
        <v>4.9599999999999998E-2</v>
      </c>
      <c r="F15" s="33">
        <f xml:space="preserve"> [1]InpActive!M$268</f>
        <v>4.9599999999999998E-2</v>
      </c>
      <c r="G15" s="33">
        <f xml:space="preserve"> [1]InpActive!N$268</f>
        <v>4.9599999999999998E-2</v>
      </c>
      <c r="H15" s="33">
        <f xml:space="preserve"> [1]InpActive!O$268</f>
        <v>4.9599999999999998E-2</v>
      </c>
      <c r="I15" s="33">
        <f xml:space="preserve"> [1]InpActive!P$268</f>
        <v>4.9599999999999998E-2</v>
      </c>
      <c r="J15" s="34"/>
      <c r="K15" s="32">
        <f xml:space="preserve"> [2]InpActive!L$268</f>
        <v>4.9599999999999998E-2</v>
      </c>
      <c r="L15" s="33">
        <f xml:space="preserve"> [2]InpActive!M$268</f>
        <v>4.9599999999999998E-2</v>
      </c>
      <c r="M15" s="33">
        <f xml:space="preserve"> [2]InpActive!N$268</f>
        <v>4.9599999999999998E-2</v>
      </c>
      <c r="N15" s="33">
        <f xml:space="preserve"> [2]InpActive!O$268</f>
        <v>4.9599999999999998E-2</v>
      </c>
      <c r="O15" s="33">
        <f xml:space="preserve"> [2]InpActive!P$268</f>
        <v>4.9599999999999998E-2</v>
      </c>
      <c r="P15" s="34"/>
      <c r="Q15" s="33">
        <f xml:space="preserve"> [3]InpActive!L$268</f>
        <v>4.9599999999999998E-2</v>
      </c>
      <c r="R15" s="33">
        <f xml:space="preserve"> [3]InpActive!M$268</f>
        <v>4.9599999999999998E-2</v>
      </c>
      <c r="S15" s="33">
        <f xml:space="preserve"> [3]InpActive!N$268</f>
        <v>4.9599999999999998E-2</v>
      </c>
      <c r="T15" s="33">
        <f xml:space="preserve"> [3]InpActive!O$268</f>
        <v>4.9599999999999998E-2</v>
      </c>
      <c r="U15" s="33">
        <f xml:space="preserve"> [3]InpActive!P$268</f>
        <v>4.9599999999999998E-2</v>
      </c>
      <c r="V15" s="34"/>
      <c r="W15" s="33">
        <f xml:space="preserve"> '[4]Water Resources'!L$786</f>
        <v>4.9599999999999998E-2</v>
      </c>
      <c r="X15" s="33">
        <f xml:space="preserve"> '[4]Water Resources'!M$786</f>
        <v>4.9599999999999998E-2</v>
      </c>
      <c r="Y15" s="33">
        <f xml:space="preserve"> '[4]Water Resources'!N$786</f>
        <v>4.9599999999999998E-2</v>
      </c>
      <c r="Z15" s="33">
        <f xml:space="preserve"> '[4]Water Resources'!O$786</f>
        <v>4.9599999999999998E-2</v>
      </c>
      <c r="AA15" s="33">
        <f xml:space="preserve"> '[4]Water Resources'!P$786</f>
        <v>4.9599999999999998E-2</v>
      </c>
      <c r="AB15" s="34"/>
    </row>
    <row r="16" spans="2:29" x14ac:dyDescent="0.4">
      <c r="C16" s="6" t="s">
        <v>18</v>
      </c>
      <c r="D16" s="3"/>
      <c r="E16" s="30">
        <f xml:space="preserve"> [1]Summary_Calc!L$230</f>
        <v>4.7967769800424502</v>
      </c>
      <c r="F16" s="31">
        <f xml:space="preserve"> [1]Summary_Calc!M$230</f>
        <v>4.5588568418323447</v>
      </c>
      <c r="G16" s="31">
        <f xml:space="preserve"> [1]Summary_Calc!N$230</f>
        <v>4.3327375424774601</v>
      </c>
      <c r="H16" s="31">
        <f xml:space="preserve"> [1]Summary_Calc!O$230</f>
        <v>4.1178337603705781</v>
      </c>
      <c r="I16" s="31">
        <f xml:space="preserve"> [1]Summary_Calc!P$230</f>
        <v>3.9135892058561979</v>
      </c>
      <c r="J16" s="22">
        <f>SUM(E16:I16)</f>
        <v>21.719794330579031</v>
      </c>
      <c r="K16" s="30">
        <f xml:space="preserve"> [2]Summary_Calc!L$230</f>
        <v>4.7967771097248519</v>
      </c>
      <c r="L16" s="31">
        <f xml:space="preserve"> [2]Summary_Calc!M$230</f>
        <v>4.5588569650824988</v>
      </c>
      <c r="M16" s="31">
        <f xml:space="preserve"> [2]Summary_Calc!N$230</f>
        <v>4.3327376596144074</v>
      </c>
      <c r="N16" s="31">
        <f xml:space="preserve"> [2]Summary_Calc!O$230</f>
        <v>4.117833871697532</v>
      </c>
      <c r="O16" s="31">
        <f xml:space="preserve"> [2]Summary_Calc!P$230</f>
        <v>3.9135893116613349</v>
      </c>
      <c r="P16" s="22">
        <f>SUM(K16:O16)</f>
        <v>21.719794917780625</v>
      </c>
      <c r="Q16" s="30">
        <f xml:space="preserve"> [3]Summary_Calc!L$230</f>
        <v>4.7685028813832355</v>
      </c>
      <c r="R16" s="31">
        <f xml:space="preserve"> [3]Summary_Calc!M$230</f>
        <v>4.5319851384666272</v>
      </c>
      <c r="S16" s="31">
        <f xml:space="preserve"> [3]Summary_Calc!N$230</f>
        <v>4.3071986755986815</v>
      </c>
      <c r="T16" s="31">
        <f xml:space="preserve"> [3]Summary_Calc!O$230</f>
        <v>4.0935616212889867</v>
      </c>
      <c r="U16" s="31">
        <f xml:space="preserve"> [3]Summary_Calc!P$230</f>
        <v>3.8905209648730539</v>
      </c>
      <c r="V16" s="22">
        <f>SUM(Q16:U16)</f>
        <v>21.591769281610585</v>
      </c>
      <c r="W16" s="30">
        <f xml:space="preserve"> [4]Summary_Calc!L$230</f>
        <v>4.7686910666525089</v>
      </c>
      <c r="X16" s="31">
        <f xml:space="preserve"> [4]Summary_Calc!M$230</f>
        <v>4.532163989746544</v>
      </c>
      <c r="Y16" s="31">
        <f xml:space="preserve"> [4]Summary_Calc!N$230</f>
        <v>4.3073686558551163</v>
      </c>
      <c r="Z16" s="31">
        <f xml:space="preserve"> [4]Summary_Calc!O$230</f>
        <v>4.0937231705247035</v>
      </c>
      <c r="AA16" s="31">
        <f xml:space="preserve"> [4]Summary_Calc!P$230</f>
        <v>3.8906745012666786</v>
      </c>
      <c r="AB16" s="22">
        <f>SUM(W16:AA16)</f>
        <v>21.59262138404555</v>
      </c>
    </row>
    <row r="17" spans="3:29" x14ac:dyDescent="0.4">
      <c r="C17" s="6" t="s">
        <v>19</v>
      </c>
      <c r="D17" s="3"/>
      <c r="E17" s="30">
        <f>E19/E18</f>
        <v>10.684999999999993</v>
      </c>
      <c r="F17" s="31">
        <f>F19/F18</f>
        <v>31.476023999999988</v>
      </c>
      <c r="G17" s="31">
        <f>G19/G18</f>
        <v>52.491813209599997</v>
      </c>
      <c r="H17" s="31">
        <f>H19/H18</f>
        <v>69.74671927440383</v>
      </c>
      <c r="I17" s="31">
        <f>I19/I18</f>
        <v>78.063781998393395</v>
      </c>
      <c r="J17" s="34"/>
      <c r="K17" s="30">
        <f>K19/K18</f>
        <v>10.437108150636746</v>
      </c>
      <c r="L17" s="31">
        <f>L19/L18</f>
        <v>30.745780686947853</v>
      </c>
      <c r="M17" s="31">
        <f>M19/M18</f>
        <v>51.274003883164944</v>
      </c>
      <c r="N17" s="31">
        <f>N19/N18</f>
        <v>68.12859637052432</v>
      </c>
      <c r="O17" s="31">
        <f>O19/O18</f>
        <v>76.252703356570962</v>
      </c>
      <c r="P17" s="34"/>
      <c r="Q17" s="30">
        <f>Q19/Q18</f>
        <v>5.3617317887100979</v>
      </c>
      <c r="R17" s="31">
        <f>R19/R18</f>
        <v>18.49825318675639</v>
      </c>
      <c r="S17" s="31">
        <f>S19/S18</f>
        <v>37.030151130761958</v>
      </c>
      <c r="T17" s="31">
        <f>T19/T18</f>
        <v>54.238555795711605</v>
      </c>
      <c r="U17" s="31">
        <f>U19/U18</f>
        <v>62.756576644309341</v>
      </c>
      <c r="V17" s="34"/>
      <c r="W17" s="30">
        <f>W19/W18</f>
        <v>3.6270704257732342</v>
      </c>
      <c r="X17" s="31">
        <f>X19/X18</f>
        <v>12.446462008027732</v>
      </c>
      <c r="Y17" s="31">
        <f>Y19/Y18</f>
        <v>24.530880584822601</v>
      </c>
      <c r="Z17" s="31">
        <f>Z19/Z18</f>
        <v>35.53290835861953</v>
      </c>
      <c r="AA17" s="31">
        <f>AA19/AA18</f>
        <v>41.152554372721504</v>
      </c>
      <c r="AB17" s="34"/>
      <c r="AC17" s="1">
        <f>SUM(E17:AA17)</f>
        <v>774.47667522645611</v>
      </c>
    </row>
    <row r="18" spans="3:29" x14ac:dyDescent="0.4">
      <c r="C18" s="18" t="s">
        <v>15</v>
      </c>
      <c r="D18" s="3"/>
      <c r="E18" s="32">
        <f xml:space="preserve"> [1]InpActive!L$270</f>
        <v>4.9599999999999998E-2</v>
      </c>
      <c r="F18" s="33">
        <f xml:space="preserve"> [1]InpActive!M$270</f>
        <v>4.9599999999999998E-2</v>
      </c>
      <c r="G18" s="33">
        <f xml:space="preserve"> [1]InpActive!N$270</f>
        <v>4.9599999999999998E-2</v>
      </c>
      <c r="H18" s="33">
        <f xml:space="preserve"> [1]InpActive!O$270</f>
        <v>4.9599999999999998E-2</v>
      </c>
      <c r="I18" s="33">
        <f xml:space="preserve"> [1]InpActive!P$270</f>
        <v>4.9599999999999998E-2</v>
      </c>
      <c r="J18" s="34"/>
      <c r="K18" s="32">
        <f xml:space="preserve"> [2]InpActive!L$270</f>
        <v>4.9599999999999998E-2</v>
      </c>
      <c r="L18" s="33">
        <f xml:space="preserve"> [2]InpActive!M$270</f>
        <v>4.9599999999999998E-2</v>
      </c>
      <c r="M18" s="33">
        <f xml:space="preserve"> [2]InpActive!N$270</f>
        <v>4.9599999999999998E-2</v>
      </c>
      <c r="N18" s="33">
        <f xml:space="preserve"> [2]InpActive!O$270</f>
        <v>4.9599999999999998E-2</v>
      </c>
      <c r="O18" s="33">
        <f xml:space="preserve"> [2]InpActive!P$270</f>
        <v>4.9599999999999998E-2</v>
      </c>
      <c r="P18" s="34"/>
      <c r="Q18" s="32">
        <f xml:space="preserve"> [3]InpActive!L$270</f>
        <v>4.9599999999999998E-2</v>
      </c>
      <c r="R18" s="33">
        <f xml:space="preserve"> [3]InpActive!M$270</f>
        <v>4.9599999999999998E-2</v>
      </c>
      <c r="S18" s="33">
        <f xml:space="preserve"> [3]InpActive!N$270</f>
        <v>4.9599999999999998E-2</v>
      </c>
      <c r="T18" s="33">
        <f xml:space="preserve"> [3]InpActive!O$270</f>
        <v>4.9599999999999998E-2</v>
      </c>
      <c r="U18" s="33">
        <f xml:space="preserve"> [3]InpActive!P$270</f>
        <v>4.9599999999999998E-2</v>
      </c>
      <c r="V18" s="34"/>
      <c r="W18" s="32">
        <f xml:space="preserve"> '[4]Water Resources'!L$1029</f>
        <v>4.9599999999999998E-2</v>
      </c>
      <c r="X18" s="33">
        <f xml:space="preserve"> '[4]Water Resources'!M$1029</f>
        <v>4.9599999999999998E-2</v>
      </c>
      <c r="Y18" s="33">
        <f xml:space="preserve"> '[4]Water Resources'!N$1029</f>
        <v>4.9599999999999998E-2</v>
      </c>
      <c r="Z18" s="33">
        <f xml:space="preserve"> '[4]Water Resources'!O$1029</f>
        <v>4.9599999999999998E-2</v>
      </c>
      <c r="AA18" s="33">
        <f xml:space="preserve"> '[4]Water Resources'!P$1029</f>
        <v>4.9599999999999998E-2</v>
      </c>
      <c r="AB18" s="34"/>
    </row>
    <row r="19" spans="3:29" x14ac:dyDescent="0.4">
      <c r="C19" s="6" t="s">
        <v>20</v>
      </c>
      <c r="D19" s="3"/>
      <c r="E19" s="30">
        <f xml:space="preserve"> [1]Summary_Calc!L$232</f>
        <v>0.52997599999999967</v>
      </c>
      <c r="F19" s="31">
        <f xml:space="preserve"> [1]Summary_Calc!M$232</f>
        <v>1.5612107903999994</v>
      </c>
      <c r="G19" s="31">
        <f xml:space="preserve"> [1]Summary_Calc!N$232</f>
        <v>2.6035939351961597</v>
      </c>
      <c r="H19" s="31">
        <f xml:space="preserve"> [1]Summary_Calc!O$232</f>
        <v>3.4594372760104299</v>
      </c>
      <c r="I19" s="31">
        <f xml:space="preserve"> [1]Summary_Calc!P$232</f>
        <v>3.8719635871203124</v>
      </c>
      <c r="J19" s="22">
        <f>SUM(E19:I19)</f>
        <v>12.026181588726901</v>
      </c>
      <c r="K19" s="30">
        <f xml:space="preserve"> [2]Summary_Calc!L$232</f>
        <v>0.5176805642715826</v>
      </c>
      <c r="L19" s="31">
        <f xml:space="preserve"> [2]Summary_Calc!M$232</f>
        <v>1.5249907220726135</v>
      </c>
      <c r="M19" s="31">
        <f xml:space="preserve"> [2]Summary_Calc!N$232</f>
        <v>2.5431905926049811</v>
      </c>
      <c r="N19" s="31">
        <f xml:space="preserve"> [2]Summary_Calc!O$232</f>
        <v>3.379178379978006</v>
      </c>
      <c r="O19" s="31">
        <f xml:space="preserve"> [2]Summary_Calc!P$232</f>
        <v>3.7821340864859194</v>
      </c>
      <c r="P19" s="22">
        <f>SUM(K19:O19)</f>
        <v>11.747174345413104</v>
      </c>
      <c r="Q19" s="30">
        <f xml:space="preserve"> [3]Summary_Calc!L$232</f>
        <v>0.26594189672002083</v>
      </c>
      <c r="R19" s="31">
        <f xml:space="preserve"> [3]Summary_Calc!M$232</f>
        <v>0.91751335806311696</v>
      </c>
      <c r="S19" s="31">
        <f xml:space="preserve"> [3]Summary_Calc!N$232</f>
        <v>1.8366954960857931</v>
      </c>
      <c r="T19" s="31">
        <f xml:space="preserve"> [3]Summary_Calc!O$232</f>
        <v>2.6902323674672957</v>
      </c>
      <c r="U19" s="31">
        <f xml:space="preserve"> [3]Summary_Calc!P$232</f>
        <v>3.1127262015577433</v>
      </c>
      <c r="V19" s="22">
        <f>SUM(Q19:U19)</f>
        <v>8.8231093198939696</v>
      </c>
      <c r="W19" s="30">
        <f xml:space="preserve"> [4]Summary_Calc!L$232</f>
        <v>0.17990269311835241</v>
      </c>
      <c r="X19" s="31">
        <f xml:space="preserve"> [4]Summary_Calc!M$232</f>
        <v>0.61734451559817549</v>
      </c>
      <c r="Y19" s="31">
        <f xml:space="preserve"> [4]Summary_Calc!N$232</f>
        <v>1.216731677007201</v>
      </c>
      <c r="Z19" s="31">
        <f xml:space="preserve"> [4]Summary_Calc!O$232</f>
        <v>1.7624322545875286</v>
      </c>
      <c r="AA19" s="31">
        <f xml:space="preserve"> [4]Summary_Calc!P$232</f>
        <v>2.0411666968869864</v>
      </c>
      <c r="AB19" s="22">
        <f>SUM(W19:AA19)</f>
        <v>5.8175778371982432</v>
      </c>
    </row>
    <row r="20" spans="3:29" s="50" customFormat="1" ht="12.9" thickBot="1" x14ac:dyDescent="0.45">
      <c r="C20" s="57" t="s">
        <v>39</v>
      </c>
      <c r="D20" s="53"/>
      <c r="E20" s="58">
        <f xml:space="preserve"> [1]Summary_Calc!L$234</f>
        <v>10.152080718761921</v>
      </c>
      <c r="F20" s="59">
        <f xml:space="preserve"> [1]Summary_Calc!M$234</f>
        <v>10.751019815923867</v>
      </c>
      <c r="G20" s="59">
        <f xml:space="preserve"> [1]Summary_Calc!N$234</f>
        <v>11.380738011047967</v>
      </c>
      <c r="H20" s="59">
        <f xml:space="preserve"> [1]Summary_Calc!O$234</f>
        <v>11.842646417163898</v>
      </c>
      <c r="I20" s="59">
        <f xml:space="preserve"> [1]Summary_Calc!P$234</f>
        <v>11.879108817244102</v>
      </c>
      <c r="J20" s="56">
        <f>SUM(E20:I20)</f>
        <v>56.005593780141758</v>
      </c>
      <c r="K20" s="58">
        <f xml:space="preserve"> [2]Summary_Calc!L$234</f>
        <v>10.13597952537037</v>
      </c>
      <c r="L20" s="59">
        <f xml:space="preserve"> [2]Summary_Calc!M$234</f>
        <v>10.713113720943282</v>
      </c>
      <c r="M20" s="59">
        <f xml:space="preserve"> [2]Summary_Calc!N$234</f>
        <v>11.321589380646442</v>
      </c>
      <c r="N20" s="59">
        <f xml:space="preserve"> [2]Summary_Calc!O$234</f>
        <v>11.766388152251178</v>
      </c>
      <c r="O20" s="59">
        <f xml:space="preserve"> [2]Summary_Calc!P$234</f>
        <v>11.796085000765027</v>
      </c>
      <c r="P20" s="56">
        <f>SUM(K20:O20)</f>
        <v>55.733155779976293</v>
      </c>
      <c r="Q20" s="60">
        <f xml:space="preserve"> [3]Summary_Calc!L$234</f>
        <v>9.8451047965558747</v>
      </c>
      <c r="R20" s="61">
        <f xml:space="preserve"> [3]Summary_Calc!M$234</f>
        <v>10.066373810239046</v>
      </c>
      <c r="S20" s="61">
        <f xml:space="preserve"> [3]Summary_Calc!N$234</f>
        <v>10.574790884521535</v>
      </c>
      <c r="T20" s="61">
        <f xml:space="preserve"> [3]Summary_Calc!O$234</f>
        <v>11.036203756360941</v>
      </c>
      <c r="U20" s="61">
        <f xml:space="preserve"> [3]Summary_Calc!P$234</f>
        <v>11.0843598629263</v>
      </c>
      <c r="V20" s="62">
        <f>SUM(Q20:U20)</f>
        <v>52.606833110603695</v>
      </c>
      <c r="W20" s="58">
        <f xml:space="preserve"> [4]Summary_Calc!L$234</f>
        <v>9.7379733376546955</v>
      </c>
      <c r="X20" s="59">
        <f xml:space="preserve"> [4]Summary_Calc!M$234</f>
        <v>9.7439313500659051</v>
      </c>
      <c r="Y20" s="59">
        <f xml:space="preserve"> [4]Summary_Calc!N$234</f>
        <v>9.9366362382413964</v>
      </c>
      <c r="Z20" s="59">
        <f xml:space="preserve"> [4]Summary_Calc!O$234</f>
        <v>10.095011151317314</v>
      </c>
      <c r="AA20" s="59">
        <f xml:space="preserve"> [4]Summary_Calc!P$234</f>
        <v>10.003852905906101</v>
      </c>
      <c r="AB20" s="56">
        <f>SUM(W20:AA20)</f>
        <v>49.517404983185415</v>
      </c>
    </row>
    <row r="21" spans="3:29" x14ac:dyDescent="0.4">
      <c r="C21" s="5" t="s">
        <v>21</v>
      </c>
      <c r="D21" s="2"/>
      <c r="E21" s="41">
        <f>E23/E22</f>
        <v>94.872169572565113</v>
      </c>
      <c r="F21" s="42">
        <f>F23/F22</f>
        <v>91.050495353547845</v>
      </c>
      <c r="G21" s="42">
        <f>G23/G22</f>
        <v>87.382767164247284</v>
      </c>
      <c r="H21" s="42">
        <f>H23/H22</f>
        <v>83.86278369636041</v>
      </c>
      <c r="I21" s="42">
        <f>I23/I22</f>
        <v>80.484593444874093</v>
      </c>
      <c r="J21" s="47"/>
      <c r="K21" s="41">
        <f>K23/K22</f>
        <v>94.797340916529478</v>
      </c>
      <c r="L21" s="42">
        <f>L23/L22</f>
        <v>91.017343470770626</v>
      </c>
      <c r="M21" s="42">
        <f>M23/M22</f>
        <v>87.407434121815754</v>
      </c>
      <c r="N21" s="42">
        <f>N23/N22</f>
        <v>83.941439077446873</v>
      </c>
      <c r="O21" s="42">
        <f>O23/O22</f>
        <v>80.618399896630081</v>
      </c>
      <c r="P21" s="51"/>
      <c r="Q21" s="41">
        <f>Q23/Q22</f>
        <v>94.583783266028078</v>
      </c>
      <c r="R21" s="42">
        <f>R23/R22</f>
        <v>90.773725925994185</v>
      </c>
      <c r="S21" s="42">
        <f>S23/S22</f>
        <v>87.117146660457692</v>
      </c>
      <c r="T21" s="42">
        <f>T23/T22</f>
        <v>83.607863011452878</v>
      </c>
      <c r="U21" s="42">
        <f>U23/U22</f>
        <v>80.239941564968021</v>
      </c>
      <c r="V21" s="47"/>
      <c r="W21" s="31">
        <f>W23/W22</f>
        <v>94.165382345812816</v>
      </c>
      <c r="X21" s="31">
        <f>X23/X22</f>
        <v>90.332281414760089</v>
      </c>
      <c r="Y21" s="31">
        <f>Y23/Y22</f>
        <v>86.756149494469284</v>
      </c>
      <c r="Z21" s="31">
        <f>Z23/Z22</f>
        <v>83.341373068451517</v>
      </c>
      <c r="AA21" s="31">
        <f>AA23/AA22</f>
        <v>80.061004383068067</v>
      </c>
      <c r="AB21" s="34"/>
    </row>
    <row r="22" spans="3:29" x14ac:dyDescent="0.4">
      <c r="C22" s="18" t="s">
        <v>22</v>
      </c>
      <c r="D22" s="3"/>
      <c r="E22" s="48">
        <f xml:space="preserve"> '[1]Water Resources'!L$982</f>
        <v>2.2999999999999909E-2</v>
      </c>
      <c r="F22" s="49">
        <f xml:space="preserve"> '[1]Water Resources'!M$982</f>
        <v>2.2999999999999909E-2</v>
      </c>
      <c r="G22" s="49">
        <f xml:space="preserve"> '[1]Water Resources'!N$982</f>
        <v>2.2999999999999909E-2</v>
      </c>
      <c r="H22" s="49">
        <f xml:space="preserve"> '[1]Water Resources'!O$982</f>
        <v>2.2999999999999909E-2</v>
      </c>
      <c r="I22" s="49">
        <f xml:space="preserve"> '[1]Water Resources'!P$982</f>
        <v>2.2999999999999909E-2</v>
      </c>
      <c r="J22" s="34"/>
      <c r="K22" s="48">
        <f xml:space="preserve"> '[2]Water Resources'!L$982</f>
        <v>2.0790485436893213E-2</v>
      </c>
      <c r="L22" s="49">
        <f xml:space="preserve"> '[2]Water Resources'!M$982</f>
        <v>2.0790485436893213E-2</v>
      </c>
      <c r="M22" s="49">
        <f xml:space="preserve"> '[2]Water Resources'!N$982</f>
        <v>2.0790485436893213E-2</v>
      </c>
      <c r="N22" s="49">
        <f xml:space="preserve"> '[2]Water Resources'!O$982</f>
        <v>2.0790485436893213E-2</v>
      </c>
      <c r="O22" s="49">
        <f xml:space="preserve"> '[2]Water Resources'!P$982</f>
        <v>2.0790485436893213E-2</v>
      </c>
      <c r="P22" s="35"/>
      <c r="Q22" s="48">
        <f xml:space="preserve"> '[3]Water Resources'!L$982</f>
        <v>2.3302912621359306E-2</v>
      </c>
      <c r="R22" s="49">
        <f xml:space="preserve"> '[3]Water Resources'!M$982</f>
        <v>2.3302912621359306E-2</v>
      </c>
      <c r="S22" s="49">
        <f xml:space="preserve"> '[3]Water Resources'!N$982</f>
        <v>2.3302912621359306E-2</v>
      </c>
      <c r="T22" s="49">
        <f xml:space="preserve"> '[3]Water Resources'!O$982</f>
        <v>2.3302912621359306E-2</v>
      </c>
      <c r="U22" s="49">
        <f xml:space="preserve"> '[3]Water Resources'!P$982</f>
        <v>2.3302912621359306E-2</v>
      </c>
      <c r="V22" s="34"/>
      <c r="W22" s="49">
        <f xml:space="preserve"> '[4]Water Resources'!L$990</f>
        <v>1.920357193840716E-2</v>
      </c>
      <c r="X22" s="49">
        <f xml:space="preserve"> '[4]Water Resources'!M$990</f>
        <v>1.920357193840716E-2</v>
      </c>
      <c r="Y22" s="49">
        <f xml:space="preserve"> '[4]Water Resources'!N$990</f>
        <v>1.920357193840716E-2</v>
      </c>
      <c r="Z22" s="49">
        <f xml:space="preserve"> '[4]Water Resources'!O$990</f>
        <v>1.920357193840716E-2</v>
      </c>
      <c r="AA22" s="49">
        <f xml:space="preserve"> '[4]Water Resources'!P$990</f>
        <v>1.920357193840716E-2</v>
      </c>
      <c r="AB22" s="34"/>
    </row>
    <row r="23" spans="3:29" x14ac:dyDescent="0.4">
      <c r="C23" s="6" t="s">
        <v>23</v>
      </c>
      <c r="D23" s="3"/>
      <c r="E23" s="23">
        <f xml:space="preserve"> [1]Summary_Calc!L$245</f>
        <v>2.1820599001689889</v>
      </c>
      <c r="F23" s="24">
        <f xml:space="preserve"> [1]Summary_Calc!M$245</f>
        <v>2.0941613931315923</v>
      </c>
      <c r="G23" s="24">
        <f xml:space="preserve"> [1]Summary_Calc!N$245</f>
        <v>2.0098036447776795</v>
      </c>
      <c r="H23" s="24">
        <f xml:space="preserve"> [1]Summary_Calc!O$245</f>
        <v>1.9288440250162817</v>
      </c>
      <c r="I23" s="24">
        <f xml:space="preserve"> [1]Summary_Calc!P$245</f>
        <v>1.8511456492320968</v>
      </c>
      <c r="J23" s="22">
        <f>SUM(E23:I23)</f>
        <v>10.06601461232664</v>
      </c>
      <c r="K23" s="23">
        <f xml:space="preserve"> [2]Summary_Calc!L$245</f>
        <v>1.9708827357813072</v>
      </c>
      <c r="L23" s="24">
        <f xml:space="preserve"> [2]Summary_Calc!M$245</f>
        <v>1.8922947539337645</v>
      </c>
      <c r="M23" s="24">
        <f xml:space="preserve"> [2]Summary_Calc!N$245</f>
        <v>1.8172429861858135</v>
      </c>
      <c r="N23" s="24">
        <f xml:space="preserve"> [2]Summary_Calc!O$245</f>
        <v>1.7451832666915181</v>
      </c>
      <c r="O23" s="24">
        <f xml:space="preserve"> [2]Summary_Calc!P$245</f>
        <v>1.676095668996521</v>
      </c>
      <c r="P23" s="31">
        <f>SUM(K23:O23)</f>
        <v>9.1016994115889229</v>
      </c>
      <c r="Q23" s="23">
        <f xml:space="preserve"> [3]Summary_Calc!L$245</f>
        <v>2.204077636845839</v>
      </c>
      <c r="R23" s="24">
        <f xml:space="preserve"> [3]Summary_Calc!M$245</f>
        <v>2.1152922035686603</v>
      </c>
      <c r="S23" s="24">
        <f xml:space="preserve"> [3]Summary_Calc!N$245</f>
        <v>2.0300832564507894</v>
      </c>
      <c r="T23" s="24">
        <f xml:space="preserve"> [3]Summary_Calc!O$245</f>
        <v>1.9483067262144651</v>
      </c>
      <c r="U23" s="24">
        <f xml:space="preserve"> [3]Summary_Calc!P$245</f>
        <v>1.8698243470314266</v>
      </c>
      <c r="V23" s="22">
        <f>SUM(Q23:U23)</f>
        <v>10.16758417011118</v>
      </c>
      <c r="W23" s="24">
        <f xml:space="preserve"> [4]Summary_Calc!L$245</f>
        <v>1.808311693985432</v>
      </c>
      <c r="X23" s="24">
        <f xml:space="preserve"> [4]Summary_Calc!M$245</f>
        <v>1.7347024645087854</v>
      </c>
      <c r="Y23" s="24">
        <f xml:space="preserve"> [4]Summary_Calc!N$245</f>
        <v>1.6660279579162469</v>
      </c>
      <c r="Z23" s="24">
        <f xml:space="preserve"> [4]Summary_Calc!O$245</f>
        <v>1.6004520531656379</v>
      </c>
      <c r="AA23" s="24">
        <f xml:space="preserve"> [4]Summary_Calc!P$245</f>
        <v>1.5374572571313785</v>
      </c>
      <c r="AB23" s="22">
        <f>SUM(W23:AA23)</f>
        <v>8.3469514267074807</v>
      </c>
    </row>
    <row r="24" spans="3:29" x14ac:dyDescent="0.4">
      <c r="C24" s="6" t="s">
        <v>24</v>
      </c>
      <c r="D24" s="3"/>
      <c r="E24" s="30">
        <f>E26/E25</f>
        <v>94.310824817286232</v>
      </c>
      <c r="F24" s="31">
        <f>F26/F25</f>
        <v>89.633007906348851</v>
      </c>
      <c r="G24" s="31">
        <f>G26/G25</f>
        <v>85.187210714193952</v>
      </c>
      <c r="H24" s="31">
        <f>H26/H25</f>
        <v>80.961925062769907</v>
      </c>
      <c r="I24" s="31">
        <f>I26/I25</f>
        <v>76.946213579656543</v>
      </c>
      <c r="J24" s="34"/>
      <c r="K24" s="30">
        <f>K26/K25</f>
        <v>94.310827367009594</v>
      </c>
      <c r="L24" s="31">
        <f>L26/L25</f>
        <v>89.633010329605924</v>
      </c>
      <c r="M24" s="31">
        <f>M26/M25</f>
        <v>85.187213017257449</v>
      </c>
      <c r="N24" s="31">
        <f>N26/N25</f>
        <v>80.961927251601495</v>
      </c>
      <c r="O24" s="31">
        <f>O26/O25</f>
        <v>76.946215659922046</v>
      </c>
      <c r="P24" s="35"/>
      <c r="Q24" s="30">
        <f>Q26/Q25</f>
        <v>93.754919554938112</v>
      </c>
      <c r="R24" s="31">
        <f>R26/R25</f>
        <v>89.104675545013208</v>
      </c>
      <c r="S24" s="31">
        <f>S26/S25</f>
        <v>84.685083637980526</v>
      </c>
      <c r="T24" s="31">
        <f>T26/T25</f>
        <v>80.484703489536699</v>
      </c>
      <c r="U24" s="31">
        <f>U26/U25</f>
        <v>76.492662196455697</v>
      </c>
      <c r="V24" s="34"/>
      <c r="W24" s="31">
        <f>W26/W25</f>
        <v>93.758619520151754</v>
      </c>
      <c r="X24" s="31">
        <f>X26/X25</f>
        <v>89.108191991952225</v>
      </c>
      <c r="Y24" s="31">
        <f>Y26/Y25</f>
        <v>84.688425669151414</v>
      </c>
      <c r="Z24" s="31">
        <f>Z26/Z25</f>
        <v>80.487879755961515</v>
      </c>
      <c r="AA24" s="31">
        <f>AA26/AA25</f>
        <v>76.495680920065823</v>
      </c>
      <c r="AB24" s="34"/>
    </row>
    <row r="25" spans="3:29" x14ac:dyDescent="0.4">
      <c r="C25" s="18" t="s">
        <v>22</v>
      </c>
      <c r="D25" s="3"/>
      <c r="E25" s="32">
        <f xml:space="preserve"> '[1]Water Resources'!L$862</f>
        <v>3.3029411764705863E-2</v>
      </c>
      <c r="F25" s="33">
        <f xml:space="preserve"> '[1]Water Resources'!M$862</f>
        <v>3.3029411764705863E-2</v>
      </c>
      <c r="G25" s="33">
        <f xml:space="preserve"> '[1]Water Resources'!N$862</f>
        <v>3.3029411764705863E-2</v>
      </c>
      <c r="H25" s="33">
        <f xml:space="preserve"> '[1]Water Resources'!O$862</f>
        <v>3.3029411764705863E-2</v>
      </c>
      <c r="I25" s="33">
        <f xml:space="preserve"> '[1]Water Resources'!P$862</f>
        <v>3.3029411764705863E-2</v>
      </c>
      <c r="J25" s="34"/>
      <c r="K25" s="32">
        <f xml:space="preserve"> '[2]Water Resources'!L$862</f>
        <v>3.0798235294117626E-2</v>
      </c>
      <c r="L25" s="33">
        <f xml:space="preserve"> '[2]Water Resources'!M$862</f>
        <v>3.0798235294117626E-2</v>
      </c>
      <c r="M25" s="33">
        <f xml:space="preserve"> '[2]Water Resources'!N$862</f>
        <v>3.0798235294117626E-2</v>
      </c>
      <c r="N25" s="33">
        <f xml:space="preserve"> '[2]Water Resources'!O$862</f>
        <v>3.0798235294117626E-2</v>
      </c>
      <c r="O25" s="33">
        <f xml:space="preserve"> '[2]Water Resources'!P$862</f>
        <v>3.0798235294117626E-2</v>
      </c>
      <c r="P25" s="35"/>
      <c r="Q25" s="32">
        <f xml:space="preserve"> '[3]Water Resources'!L$862</f>
        <v>3.3335294117647241E-2</v>
      </c>
      <c r="R25" s="33">
        <f xml:space="preserve"> '[3]Water Resources'!M$862</f>
        <v>3.3335294117647241E-2</v>
      </c>
      <c r="S25" s="33">
        <f xml:space="preserve"> '[3]Water Resources'!N$862</f>
        <v>3.3335294117647241E-2</v>
      </c>
      <c r="T25" s="33">
        <f xml:space="preserve"> '[3]Water Resources'!O$862</f>
        <v>3.3335294117647241E-2</v>
      </c>
      <c r="U25" s="33">
        <f xml:space="preserve"> '[3]Water Resources'!P$862</f>
        <v>3.3335294117647241E-2</v>
      </c>
      <c r="V25" s="34"/>
      <c r="W25" s="33">
        <f xml:space="preserve"> '[4]Water Resources'!L$870</f>
        <v>2.9195763820156317E-2</v>
      </c>
      <c r="X25" s="33">
        <f xml:space="preserve"> '[4]Water Resources'!M$870</f>
        <v>2.9195763820156317E-2</v>
      </c>
      <c r="Y25" s="33">
        <f xml:space="preserve"> '[4]Water Resources'!N$870</f>
        <v>2.9195763820156317E-2</v>
      </c>
      <c r="Z25" s="33">
        <f xml:space="preserve"> '[4]Water Resources'!O$870</f>
        <v>2.9195763820156317E-2</v>
      </c>
      <c r="AA25" s="33">
        <f xml:space="preserve"> '[4]Water Resources'!P$870</f>
        <v>2.9195763820156317E-2</v>
      </c>
      <c r="AB25" s="34"/>
    </row>
    <row r="26" spans="3:29" x14ac:dyDescent="0.4">
      <c r="C26" s="6" t="s">
        <v>25</v>
      </c>
      <c r="D26" s="3"/>
      <c r="E26" s="30">
        <f xml:space="preserve"> [1]Summary_Calc!L$244</f>
        <v>3.1150310667591876</v>
      </c>
      <c r="F26" s="31">
        <f xml:space="preserve"> [1]Summary_Calc!M$244</f>
        <v>2.9605255258479324</v>
      </c>
      <c r="G26" s="31">
        <f xml:space="preserve"> [1]Summary_Calc!N$244</f>
        <v>2.8136834597658749</v>
      </c>
      <c r="H26" s="31">
        <f xml:space="preserve"> [1]Summary_Calc!O$244</f>
        <v>2.674124760161487</v>
      </c>
      <c r="I26" s="31">
        <f xml:space="preserve"> [1]Summary_Calc!P$244</f>
        <v>2.5414881720574778</v>
      </c>
      <c r="J26" s="22">
        <f>SUM(E26:I26)</f>
        <v>14.104852984591957</v>
      </c>
      <c r="K26" s="30">
        <f xml:space="preserve"> [2]Summary_Calc!L$244</f>
        <v>2.9046070520320693</v>
      </c>
      <c r="L26" s="31">
        <f xml:space="preserve"> [2]Summary_Calc!M$244</f>
        <v>2.7605385422512789</v>
      </c>
      <c r="M26" s="31">
        <f xml:space="preserve"> [2]Summary_Calc!N$244</f>
        <v>2.623615830555615</v>
      </c>
      <c r="N26" s="31">
        <f xml:space="preserve"> [2]Summary_Calc!O$244</f>
        <v>2.4934844853600566</v>
      </c>
      <c r="O26" s="31">
        <f xml:space="preserve"> [2]Summary_Calc!P$244</f>
        <v>2.3698076548861975</v>
      </c>
      <c r="P26" s="31">
        <f>SUM(K26:O26)</f>
        <v>13.152053565085218</v>
      </c>
      <c r="Q26" s="30">
        <f xml:space="preserve"> [3]Summary_Calc!L$244</f>
        <v>3.1253478183402188</v>
      </c>
      <c r="R26" s="31">
        <f xml:space="preserve"> [3]Summary_Calc!M$244</f>
        <v>2.9703305665505448</v>
      </c>
      <c r="S26" s="31">
        <f xml:space="preserve"> [3]Summary_Calc!N$244</f>
        <v>2.8230021704496369</v>
      </c>
      <c r="T26" s="31">
        <f xml:space="preserve"> [3]Summary_Calc!O$244</f>
        <v>2.6829812627953351</v>
      </c>
      <c r="U26" s="31">
        <f xml:space="preserve"> [3]Summary_Calc!P$244</f>
        <v>2.5499053921606869</v>
      </c>
      <c r="V26" s="22">
        <f>SUM(Q26:U26)</f>
        <v>14.151567210296424</v>
      </c>
      <c r="W26" s="31">
        <f xml:space="preserve"> [4]Summary_Calc!L$244</f>
        <v>2.7373545116142486</v>
      </c>
      <c r="X26" s="31">
        <f xml:space="preserve"> [4]Summary_Calc!M$244</f>
        <v>2.6015817278381816</v>
      </c>
      <c r="Y26" s="31">
        <f xml:space="preserve"> [4]Summary_Calc!N$244</f>
        <v>2.4725432741374083</v>
      </c>
      <c r="Z26" s="31">
        <f xml:space="preserve"> [4]Summary_Calc!O$244</f>
        <v>2.3499051277401932</v>
      </c>
      <c r="AA26" s="31">
        <f xml:space="preserve"> [4]Summary_Calc!P$244</f>
        <v>2.2333498334042798</v>
      </c>
      <c r="AB26" s="22">
        <f>SUM(W26:AA26)</f>
        <v>12.39473447473431</v>
      </c>
    </row>
    <row r="27" spans="3:29" x14ac:dyDescent="0.4">
      <c r="C27" s="6" t="s">
        <v>26</v>
      </c>
      <c r="D27" s="3"/>
      <c r="E27" s="30">
        <f>E29/E28</f>
        <v>10.420011999999993</v>
      </c>
      <c r="F27" s="31">
        <f>F29/F28</f>
        <v>30.69541860479999</v>
      </c>
      <c r="G27" s="31">
        <f>G29/G28</f>
        <v>51.190016242001917</v>
      </c>
      <c r="H27" s="31">
        <f>H29/H28</f>
        <v>68.01700063639862</v>
      </c>
      <c r="I27" s="31">
        <f>I29/I28</f>
        <v>76.12780020483325</v>
      </c>
      <c r="J27" s="34"/>
      <c r="K27" s="30">
        <f>K29/K28</f>
        <v>10.178267868500955</v>
      </c>
      <c r="L27" s="31">
        <f>L29/L28</f>
        <v>29.983285325911549</v>
      </c>
      <c r="M27" s="31">
        <f>M29/M28</f>
        <v>50.002408586862458</v>
      </c>
      <c r="N27" s="31">
        <f>N29/N28</f>
        <v>66.439007180535313</v>
      </c>
      <c r="O27" s="31">
        <f>O29/O28</f>
        <v>74.361636313327978</v>
      </c>
      <c r="P27" s="35"/>
      <c r="Q27" s="30">
        <f>Q29/Q28</f>
        <v>5.2287608403500867</v>
      </c>
      <c r="R27" s="31">
        <f>R29/R28</f>
        <v>18.039496507724831</v>
      </c>
      <c r="S27" s="31">
        <f>S29/S28</f>
        <v>36.11180338271906</v>
      </c>
      <c r="T27" s="31">
        <f>T29/T28</f>
        <v>52.893439611977954</v>
      </c>
      <c r="U27" s="31">
        <f>U29/U28</f>
        <v>61.200213543530467</v>
      </c>
      <c r="V27" s="34"/>
      <c r="W27" s="31">
        <f>W29/W28</f>
        <v>3.5371190792140577</v>
      </c>
      <c r="X27" s="31">
        <f>X29/X28</f>
        <v>12.137789750228643</v>
      </c>
      <c r="Y27" s="31">
        <f>Y29/Y28</f>
        <v>23.922514746318999</v>
      </c>
      <c r="Z27" s="31">
        <f>Z29/Z28</f>
        <v>34.651692231325768</v>
      </c>
      <c r="AA27" s="31">
        <f>AA29/AA28</f>
        <v>40.131971024278002</v>
      </c>
      <c r="AB27" s="34"/>
    </row>
    <row r="28" spans="3:29" x14ac:dyDescent="0.4">
      <c r="C28" s="18" t="s">
        <v>22</v>
      </c>
      <c r="D28" s="3"/>
      <c r="E28" s="48">
        <f xml:space="preserve"> '[1]Water Resources'!L$1115</f>
        <v>3.3029411764705863E-2</v>
      </c>
      <c r="F28" s="49">
        <f xml:space="preserve"> '[1]Water Resources'!M$1115</f>
        <v>3.3029411764705863E-2</v>
      </c>
      <c r="G28" s="49">
        <f xml:space="preserve"> '[1]Water Resources'!N$1115</f>
        <v>3.3029411764705863E-2</v>
      </c>
      <c r="H28" s="49">
        <f xml:space="preserve"> '[1]Water Resources'!O$1115</f>
        <v>3.3029411764705863E-2</v>
      </c>
      <c r="I28" s="49">
        <f xml:space="preserve"> '[1]Water Resources'!P$1115</f>
        <v>3.3029411764705863E-2</v>
      </c>
      <c r="J28" s="34"/>
      <c r="K28" s="48">
        <f xml:space="preserve"> '[2]Water Resources'!L$1115</f>
        <v>3.0798235294117626E-2</v>
      </c>
      <c r="L28" s="49">
        <f xml:space="preserve"> '[2]Water Resources'!M$1115</f>
        <v>3.0798235294117626E-2</v>
      </c>
      <c r="M28" s="49">
        <f xml:space="preserve"> '[2]Water Resources'!N$1115</f>
        <v>3.0798235294117626E-2</v>
      </c>
      <c r="N28" s="49">
        <f xml:space="preserve"> '[2]Water Resources'!O$1115</f>
        <v>3.0798235294117626E-2</v>
      </c>
      <c r="O28" s="49">
        <f xml:space="preserve"> '[2]Water Resources'!P$1115</f>
        <v>3.0798235294117626E-2</v>
      </c>
      <c r="P28" s="35"/>
      <c r="Q28" s="48">
        <f xml:space="preserve"> '[3]Water Resources'!L$1115</f>
        <v>3.3335294117647241E-2</v>
      </c>
      <c r="R28" s="49">
        <f xml:space="preserve"> '[3]Water Resources'!M$1115</f>
        <v>3.3335294117647241E-2</v>
      </c>
      <c r="S28" s="49">
        <f xml:space="preserve"> '[3]Water Resources'!N$1115</f>
        <v>3.3335294117647241E-2</v>
      </c>
      <c r="T28" s="49">
        <f xml:space="preserve"> '[3]Water Resources'!O$1115</f>
        <v>3.3335294117647241E-2</v>
      </c>
      <c r="U28" s="49">
        <f xml:space="preserve"> '[3]Water Resources'!P$1115</f>
        <v>3.3335294117647241E-2</v>
      </c>
      <c r="V28" s="34"/>
      <c r="W28" s="49">
        <f xml:space="preserve"> '[4]Water Resources'!L$1123</f>
        <v>2.9195763820156317E-2</v>
      </c>
      <c r="X28" s="49">
        <f xml:space="preserve"> '[4]Water Resources'!M$1123</f>
        <v>2.9195763820156317E-2</v>
      </c>
      <c r="Y28" s="49">
        <f xml:space="preserve"> '[4]Water Resources'!N$1123</f>
        <v>2.9195763820156317E-2</v>
      </c>
      <c r="Z28" s="49">
        <f xml:space="preserve"> '[4]Water Resources'!O$1123</f>
        <v>2.9195763820156317E-2</v>
      </c>
      <c r="AA28" s="49">
        <f xml:space="preserve"> '[4]Water Resources'!P$1123</f>
        <v>2.9195763820156317E-2</v>
      </c>
      <c r="AB28" s="34"/>
    </row>
    <row r="29" spans="3:29" x14ac:dyDescent="0.4">
      <c r="C29" s="6" t="s">
        <v>27</v>
      </c>
      <c r="D29" s="3"/>
      <c r="E29" s="30">
        <f xml:space="preserve"> [1]Summary_Calc!L$246</f>
        <v>0.34416686694117604</v>
      </c>
      <c r="F29" s="31">
        <f xml:space="preserve"> [1]Summary_Calc!M$246</f>
        <v>1.013851620387952</v>
      </c>
      <c r="G29" s="31">
        <f xml:space="preserve"> [1]Summary_Calc!N$246</f>
        <v>1.6907761246990622</v>
      </c>
      <c r="H29" s="31">
        <f xml:space="preserve"> [1]Summary_Calc!O$246</f>
        <v>2.2465615210198706</v>
      </c>
      <c r="I29" s="31">
        <f xml:space="preserve"> [1]Summary_Calc!P$246</f>
        <v>2.5144564597066967</v>
      </c>
      <c r="J29" s="22">
        <f>SUM(E29:I29)</f>
        <v>7.8098125927547581</v>
      </c>
      <c r="K29" s="30">
        <f xml:space="preserve"> [2]Summary_Calc!L$246</f>
        <v>0.31347268870064948</v>
      </c>
      <c r="L29" s="31">
        <f xml:space="preserve"> [2]Summary_Calc!M$246</f>
        <v>0.92343227635808822</v>
      </c>
      <c r="M29" s="31">
        <f xml:space="preserve"> [2]Summary_Calc!N$246</f>
        <v>1.5399859449307975</v>
      </c>
      <c r="N29" s="31">
        <f xml:space="preserve"> [2]Summary_Calc!O$246</f>
        <v>2.0462041758536973</v>
      </c>
      <c r="O29" s="31">
        <f xml:space="preserve"> [2]Summary_Calc!P$246</f>
        <v>2.2902071720334765</v>
      </c>
      <c r="P29" s="31">
        <f>SUM(K29:O29)</f>
        <v>7.1133022578767093</v>
      </c>
      <c r="Q29" s="30">
        <f xml:space="preserve"> [3]Summary_Calc!L$246</f>
        <v>0.1743022804839065</v>
      </c>
      <c r="R29" s="31">
        <f xml:space="preserve"> [3]Summary_Calc!M$246</f>
        <v>0.60135192181927755</v>
      </c>
      <c r="S29" s="31">
        <f xml:space="preserve"> [3]Summary_Calc!N$246</f>
        <v>1.2037975868815884</v>
      </c>
      <c r="T29" s="31">
        <f xml:space="preserve"> [3]Summary_Calc!O$246</f>
        <v>1.7632183663592982</v>
      </c>
      <c r="U29" s="31">
        <f xml:space="preserve"> [3]Summary_Calc!P$246</f>
        <v>2.040127118536406</v>
      </c>
      <c r="V29" s="22">
        <f>SUM(Q29:U29)</f>
        <v>5.7827972740804761</v>
      </c>
      <c r="W29" s="31">
        <f xml:space="preserve"> [4]Summary_Calc!L$246</f>
        <v>0.10326889324050241</v>
      </c>
      <c r="X29" s="31">
        <f xml:space="preserve"> [4]Summary_Calc!M$246</f>
        <v>0.35437204284638962</v>
      </c>
      <c r="Y29" s="31">
        <f xml:space="preserve"> [4]Summary_Calc!N$246</f>
        <v>0.69843609051773625</v>
      </c>
      <c r="Z29" s="31">
        <f xml:space="preserve"> [4]Summary_Calc!O$246</f>
        <v>1.0116826223545325</v>
      </c>
      <c r="AA29" s="31">
        <f xml:space="preserve"> [4]Summary_Calc!P$246</f>
        <v>1.1716835476621774</v>
      </c>
      <c r="AB29" s="22">
        <f>SUM(W29:AA29)</f>
        <v>3.339443196621338</v>
      </c>
    </row>
    <row r="30" spans="3:29" x14ac:dyDescent="0.4">
      <c r="C30" s="6" t="s">
        <v>28</v>
      </c>
      <c r="D30" s="3"/>
      <c r="E30" s="23">
        <f xml:space="preserve"> [1]Summary_Calc!L$247</f>
        <v>0</v>
      </c>
      <c r="F30" s="24">
        <f xml:space="preserve"> [1]Summary_Calc!M$247</f>
        <v>0</v>
      </c>
      <c r="G30" s="24">
        <f xml:space="preserve"> [1]Summary_Calc!N$247</f>
        <v>0</v>
      </c>
      <c r="H30" s="24">
        <f xml:space="preserve"> [1]Summary_Calc!O$247</f>
        <v>0</v>
      </c>
      <c r="I30" s="24">
        <f xml:space="preserve"> [1]Summary_Calc!P$247</f>
        <v>0</v>
      </c>
      <c r="J30" s="22">
        <f>SUM(E30:I30)</f>
        <v>0</v>
      </c>
      <c r="K30" s="23">
        <f xml:space="preserve"> [2]Summary_Calc!L$247</f>
        <v>0</v>
      </c>
      <c r="L30" s="24">
        <f xml:space="preserve"> [2]Summary_Calc!M$247</f>
        <v>0</v>
      </c>
      <c r="M30" s="24">
        <f xml:space="preserve"> [2]Summary_Calc!N$247</f>
        <v>0</v>
      </c>
      <c r="N30" s="24">
        <f xml:space="preserve"> [2]Summary_Calc!O$247</f>
        <v>0</v>
      </c>
      <c r="O30" s="24">
        <f xml:space="preserve"> [2]Summary_Calc!P$247</f>
        <v>0</v>
      </c>
      <c r="P30" s="31">
        <f>SUM(K30:O30)</f>
        <v>0</v>
      </c>
      <c r="Q30" s="23">
        <f xml:space="preserve"> [3]Summary_Calc!L$247</f>
        <v>0</v>
      </c>
      <c r="R30" s="24">
        <f xml:space="preserve"> [3]Summary_Calc!M$247</f>
        <v>0</v>
      </c>
      <c r="S30" s="24">
        <f xml:space="preserve"> [3]Summary_Calc!N$247</f>
        <v>0</v>
      </c>
      <c r="T30" s="24">
        <f xml:space="preserve"> [3]Summary_Calc!O$247</f>
        <v>0</v>
      </c>
      <c r="U30" s="24">
        <f xml:space="preserve"> [3]Summary_Calc!P$247</f>
        <v>0</v>
      </c>
      <c r="V30" s="22">
        <f>SUM(Q30:U30)</f>
        <v>0</v>
      </c>
      <c r="W30" s="24">
        <f xml:space="preserve"> [4]Summary_Calc!L$247</f>
        <v>0</v>
      </c>
      <c r="X30" s="24">
        <f xml:space="preserve"> [4]Summary_Calc!M$247</f>
        <v>0</v>
      </c>
      <c r="Y30" s="24">
        <f xml:space="preserve"> [4]Summary_Calc!N$247</f>
        <v>0</v>
      </c>
      <c r="Z30" s="24">
        <f xml:space="preserve"> [4]Summary_Calc!O$247</f>
        <v>0</v>
      </c>
      <c r="AA30" s="24">
        <f xml:space="preserve"> [4]Summary_Calc!P$247</f>
        <v>0</v>
      </c>
      <c r="AB30" s="22">
        <f>SUM(W30:AA30)</f>
        <v>0</v>
      </c>
    </row>
    <row r="31" spans="3:29" s="50" customFormat="1" ht="12.9" thickBot="1" x14ac:dyDescent="0.45">
      <c r="C31" s="57" t="s">
        <v>29</v>
      </c>
      <c r="D31" s="53"/>
      <c r="E31" s="63">
        <f xml:space="preserve"> [1]Summary_Calc!L$249</f>
        <v>5.6412578338693526</v>
      </c>
      <c r="F31" s="64">
        <f xml:space="preserve"> [1]Summary_Calc!M$249</f>
        <v>6.0685385393674771</v>
      </c>
      <c r="G31" s="64">
        <f xml:space="preserve"> [1]Summary_Calc!N$249</f>
        <v>6.5142632292426166</v>
      </c>
      <c r="H31" s="64">
        <f xml:space="preserve"> [1]Summary_Calc!O$249</f>
        <v>6.8495303061976394</v>
      </c>
      <c r="I31" s="64">
        <f xml:space="preserve"> [1]Summary_Calc!P$249</f>
        <v>6.9070902809962718</v>
      </c>
      <c r="J31" s="56">
        <f>SUM(E31:I31)</f>
        <v>31.980680189673357</v>
      </c>
      <c r="K31" s="63">
        <f xml:space="preserve"> [2]Summary_Calc!L$249</f>
        <v>5.1889624765140256</v>
      </c>
      <c r="L31" s="64">
        <f xml:space="preserve"> [2]Summary_Calc!M$249</f>
        <v>5.5762655725431323</v>
      </c>
      <c r="M31" s="64">
        <f xml:space="preserve"> [2]Summary_Calc!N$249</f>
        <v>5.980844761672226</v>
      </c>
      <c r="N31" s="64">
        <f xml:space="preserve"> [2]Summary_Calc!O$249</f>
        <v>6.2848719279052716</v>
      </c>
      <c r="O31" s="64">
        <f xml:space="preserve"> [2]Summary_Calc!P$249</f>
        <v>6.3361104959161949</v>
      </c>
      <c r="P31" s="59">
        <f>SUM(K31:O31)</f>
        <v>29.36705523455085</v>
      </c>
      <c r="Q31" s="58">
        <f xml:space="preserve"> [3]Summary_Calc!L$249</f>
        <v>5.5037277356699645</v>
      </c>
      <c r="R31" s="59">
        <f xml:space="preserve"> [3]Summary_Calc!M$249</f>
        <v>5.6869746919384827</v>
      </c>
      <c r="S31" s="59">
        <f xml:space="preserve"> [3]Summary_Calc!N$249</f>
        <v>6.0568830137820147</v>
      </c>
      <c r="T31" s="59">
        <f xml:space="preserve"> [3]Summary_Calc!O$249</f>
        <v>6.3945063553690993</v>
      </c>
      <c r="U31" s="59">
        <f xml:space="preserve"> [3]Summary_Calc!P$249</f>
        <v>6.4598568577285196</v>
      </c>
      <c r="V31" s="56">
        <f>SUM(Q31:U31)</f>
        <v>30.101948654488083</v>
      </c>
      <c r="W31" s="65">
        <f xml:space="preserve"> [4]Summary_Calc!L$249</f>
        <v>4.648935098840183</v>
      </c>
      <c r="X31" s="65">
        <f xml:space="preserve"> [4]Summary_Calc!M$249</f>
        <v>4.6906562351933561</v>
      </c>
      <c r="Y31" s="65">
        <f xml:space="preserve"> [4]Summary_Calc!N$249</f>
        <v>4.8370073225713917</v>
      </c>
      <c r="Z31" s="65">
        <f xml:space="preserve"> [4]Summary_Calc!O$249</f>
        <v>4.9620398032603639</v>
      </c>
      <c r="AA31" s="65">
        <f xml:space="preserve"> [4]Summary_Calc!P$249</f>
        <v>4.9424906381978362</v>
      </c>
      <c r="AB31" s="62">
        <f>SUM(W31:AA31)</f>
        <v>24.08112909806313</v>
      </c>
    </row>
    <row r="32" spans="3:29" x14ac:dyDescent="0.4">
      <c r="C32" s="6" t="s">
        <v>30</v>
      </c>
      <c r="D32" s="3"/>
      <c r="E32" s="41">
        <f>'[1]Water Resources'!L107-'[1]Water Resources'!L106</f>
        <v>0</v>
      </c>
      <c r="F32" s="42">
        <f>'[1]Water Resources'!M107-'[1]Water Resources'!M106</f>
        <v>0</v>
      </c>
      <c r="G32" s="42">
        <f>'[1]Water Resources'!N107-'[1]Water Resources'!N106</f>
        <v>0</v>
      </c>
      <c r="H32" s="42">
        <f>'[1]Water Resources'!O107-'[1]Water Resources'!O106</f>
        <v>0</v>
      </c>
      <c r="I32" s="42">
        <f>'[1]Water Resources'!P107-'[1]Water Resources'!P106</f>
        <v>0</v>
      </c>
      <c r="J32" s="43">
        <f>SUM(E32:I32)</f>
        <v>0</v>
      </c>
      <c r="K32" s="41">
        <f>'[2]Water Resources'!L107-'[2]Water Resources'!L106</f>
        <v>0</v>
      </c>
      <c r="L32" s="42">
        <f>'[2]Water Resources'!M107-'[2]Water Resources'!M106</f>
        <v>0</v>
      </c>
      <c r="M32" s="42">
        <f>'[2]Water Resources'!N107-'[2]Water Resources'!N106</f>
        <v>0</v>
      </c>
      <c r="N32" s="42">
        <f>'[2]Water Resources'!O107-'[2]Water Resources'!O106</f>
        <v>0</v>
      </c>
      <c r="O32" s="42">
        <f>'[2]Water Resources'!P107-'[2]Water Resources'!P106</f>
        <v>0</v>
      </c>
      <c r="P32" s="43">
        <f>SUM(K32:O32)</f>
        <v>0</v>
      </c>
      <c r="Q32" s="30">
        <f>'[3]Water Resources'!L107-'[3]Water Resources'!L106</f>
        <v>0</v>
      </c>
      <c r="R32" s="31">
        <f>'[3]Water Resources'!M107-'[3]Water Resources'!M106</f>
        <v>0</v>
      </c>
      <c r="S32" s="31">
        <f>'[3]Water Resources'!N107-'[3]Water Resources'!N106</f>
        <v>0</v>
      </c>
      <c r="T32" s="31">
        <f>'[3]Water Resources'!O107-'[3]Water Resources'!O106</f>
        <v>0</v>
      </c>
      <c r="U32" s="31">
        <f>'[3]Water Resources'!P107-'[3]Water Resources'!P106</f>
        <v>0</v>
      </c>
      <c r="V32" s="22">
        <f>SUM(Q32:U32)</f>
        <v>0</v>
      </c>
      <c r="W32" s="41">
        <f>'[4]Water Resources'!L107-'[4]Water Resources'!L106</f>
        <v>0</v>
      </c>
      <c r="X32" s="42">
        <f>'[4]Water Resources'!M107-'[4]Water Resources'!M106</f>
        <v>0</v>
      </c>
      <c r="Y32" s="42">
        <f>'[4]Water Resources'!N107-'[4]Water Resources'!N106</f>
        <v>0</v>
      </c>
      <c r="Z32" s="42">
        <f>'[4]Water Resources'!O107-'[4]Water Resources'!O106</f>
        <v>0</v>
      </c>
      <c r="AA32" s="42">
        <f>'[4]Water Resources'!P107-'[4]Water Resources'!P106</f>
        <v>0</v>
      </c>
      <c r="AB32" s="43">
        <f>SUM(W32:AA32)</f>
        <v>0</v>
      </c>
    </row>
    <row r="33" spans="2:28" x14ac:dyDescent="0.4">
      <c r="C33" s="6" t="s">
        <v>31</v>
      </c>
      <c r="D33" s="3"/>
      <c r="E33" s="38"/>
      <c r="F33" s="39"/>
      <c r="G33" s="39"/>
      <c r="H33" s="39"/>
      <c r="I33" s="39"/>
      <c r="J33" s="40"/>
      <c r="K33" s="38"/>
      <c r="L33" s="39"/>
      <c r="M33" s="39"/>
      <c r="N33" s="39"/>
      <c r="O33" s="39"/>
      <c r="P33" s="40"/>
      <c r="Q33" s="38"/>
      <c r="R33" s="39"/>
      <c r="S33" s="39"/>
      <c r="T33" s="39"/>
      <c r="U33" s="39"/>
      <c r="V33" s="40"/>
      <c r="W33" s="38"/>
      <c r="X33" s="39"/>
      <c r="Y33" s="39"/>
      <c r="Z33" s="39"/>
      <c r="AA33" s="39"/>
      <c r="AB33" s="40"/>
    </row>
    <row r="34" spans="2:28" x14ac:dyDescent="0.4">
      <c r="C34" s="6" t="s">
        <v>32</v>
      </c>
      <c r="D34" s="3"/>
      <c r="E34" s="30">
        <f xml:space="preserve"> '[1]Exec Summary'!L$192</f>
        <v>0</v>
      </c>
      <c r="F34" s="31">
        <f xml:space="preserve"> '[1]Exec Summary'!M$192</f>
        <v>0</v>
      </c>
      <c r="G34" s="31">
        <f xml:space="preserve"> '[1]Exec Summary'!N$192</f>
        <v>0</v>
      </c>
      <c r="H34" s="31">
        <f xml:space="preserve"> '[1]Exec Summary'!O$192</f>
        <v>0</v>
      </c>
      <c r="I34" s="31">
        <f xml:space="preserve"> '[1]Exec Summary'!P$192</f>
        <v>0</v>
      </c>
      <c r="J34" s="22">
        <f t="shared" ref="J34:J39" si="0">SUM(E34:I34)</f>
        <v>0</v>
      </c>
      <c r="K34" s="30">
        <f xml:space="preserve"> '[2]Exec Summary'!L$192</f>
        <v>0</v>
      </c>
      <c r="L34" s="31">
        <f xml:space="preserve"> '[2]Exec Summary'!M$192</f>
        <v>0</v>
      </c>
      <c r="M34" s="31">
        <f xml:space="preserve"> '[2]Exec Summary'!N$192</f>
        <v>0</v>
      </c>
      <c r="N34" s="31">
        <f xml:space="preserve"> '[2]Exec Summary'!O$192</f>
        <v>0</v>
      </c>
      <c r="O34" s="31">
        <f xml:space="preserve"> '[2]Exec Summary'!P$192</f>
        <v>0</v>
      </c>
      <c r="P34" s="22">
        <f t="shared" ref="P34:P39" si="1">SUM(K34:O34)</f>
        <v>0</v>
      </c>
      <c r="Q34" s="30">
        <f xml:space="preserve"> '[3]Exec Summary'!L$192</f>
        <v>0</v>
      </c>
      <c r="R34" s="31">
        <f xml:space="preserve"> '[3]Exec Summary'!M$192</f>
        <v>0</v>
      </c>
      <c r="S34" s="31">
        <f xml:space="preserve"> '[3]Exec Summary'!N$192</f>
        <v>0</v>
      </c>
      <c r="T34" s="31">
        <f xml:space="preserve"> '[3]Exec Summary'!O$192</f>
        <v>0</v>
      </c>
      <c r="U34" s="31">
        <f xml:space="preserve"> '[3]Exec Summary'!P$192</f>
        <v>0</v>
      </c>
      <c r="V34" s="22">
        <f>SUM(Q34:U34)</f>
        <v>0</v>
      </c>
      <c r="W34" s="30">
        <f xml:space="preserve"> '[4]Exec Summary'!L$192</f>
        <v>0</v>
      </c>
      <c r="X34" s="31">
        <f xml:space="preserve"> '[4]Exec Summary'!M$192</f>
        <v>0</v>
      </c>
      <c r="Y34" s="31">
        <f xml:space="preserve"> '[4]Exec Summary'!N$192</f>
        <v>0</v>
      </c>
      <c r="Z34" s="31">
        <f xml:space="preserve"> '[4]Exec Summary'!O$192</f>
        <v>0</v>
      </c>
      <c r="AA34" s="31">
        <f xml:space="preserve"> '[4]Exec Summary'!P$192</f>
        <v>0</v>
      </c>
      <c r="AB34" s="22">
        <f t="shared" ref="AB34:AB39" si="2">SUM(W34:AA34)</f>
        <v>0</v>
      </c>
    </row>
    <row r="35" spans="2:28" x14ac:dyDescent="0.4">
      <c r="C35" s="6" t="s">
        <v>33</v>
      </c>
      <c r="D35" s="3"/>
      <c r="E35" s="30">
        <f xml:space="preserve"> '[1]Exec Summary'!L$208</f>
        <v>0</v>
      </c>
      <c r="F35" s="31">
        <f xml:space="preserve"> '[1]Exec Summary'!M$208</f>
        <v>0</v>
      </c>
      <c r="G35" s="31">
        <f xml:space="preserve"> '[1]Exec Summary'!N$208</f>
        <v>0</v>
      </c>
      <c r="H35" s="31">
        <f xml:space="preserve"> '[1]Exec Summary'!O$208</f>
        <v>0</v>
      </c>
      <c r="I35" s="31">
        <f xml:space="preserve"> '[1]Exec Summary'!P$208</f>
        <v>0</v>
      </c>
      <c r="J35" s="22">
        <f t="shared" si="0"/>
        <v>0</v>
      </c>
      <c r="K35" s="30">
        <f xml:space="preserve"> '[2]Exec Summary'!L$208</f>
        <v>0</v>
      </c>
      <c r="L35" s="31">
        <f xml:space="preserve"> '[2]Exec Summary'!M$208</f>
        <v>0</v>
      </c>
      <c r="M35" s="31">
        <f xml:space="preserve"> '[2]Exec Summary'!N$208</f>
        <v>0</v>
      </c>
      <c r="N35" s="31">
        <f xml:space="preserve"> '[2]Exec Summary'!O$208</f>
        <v>0</v>
      </c>
      <c r="O35" s="31">
        <f xml:space="preserve"> '[2]Exec Summary'!P$208</f>
        <v>0</v>
      </c>
      <c r="P35" s="22">
        <f t="shared" si="1"/>
        <v>0</v>
      </c>
      <c r="Q35" s="30">
        <f xml:space="preserve"> '[3]Exec Summary'!L$208</f>
        <v>0</v>
      </c>
      <c r="R35" s="31">
        <f xml:space="preserve"> '[3]Exec Summary'!M$208</f>
        <v>0</v>
      </c>
      <c r="S35" s="31">
        <f xml:space="preserve"> '[3]Exec Summary'!N$208</f>
        <v>0</v>
      </c>
      <c r="T35" s="31">
        <f xml:space="preserve"> '[3]Exec Summary'!O$208</f>
        <v>0</v>
      </c>
      <c r="U35" s="31">
        <f xml:space="preserve"> '[3]Exec Summary'!P$208</f>
        <v>0</v>
      </c>
      <c r="V35" s="22">
        <f>SUM(Q35:U35)</f>
        <v>0</v>
      </c>
      <c r="W35" s="30">
        <f xml:space="preserve"> '[4]Exec Summary'!L$208</f>
        <v>0</v>
      </c>
      <c r="X35" s="31">
        <f xml:space="preserve"> '[4]Exec Summary'!M$208</f>
        <v>0</v>
      </c>
      <c r="Y35" s="31">
        <f xml:space="preserve"> '[4]Exec Summary'!N$208</f>
        <v>0</v>
      </c>
      <c r="Z35" s="31">
        <f xml:space="preserve"> '[4]Exec Summary'!O$208</f>
        <v>0</v>
      </c>
      <c r="AA35" s="31">
        <f xml:space="preserve"> '[4]Exec Summary'!P$208</f>
        <v>0</v>
      </c>
      <c r="AB35" s="22">
        <f t="shared" si="2"/>
        <v>0</v>
      </c>
    </row>
    <row r="36" spans="2:28" x14ac:dyDescent="0.4">
      <c r="C36" s="6" t="s">
        <v>34</v>
      </c>
      <c r="D36" s="3"/>
      <c r="E36" s="30">
        <f>'[1]Exec Summary'!L193+'[1]Exec Summary'!L194+[1]Summary_Calc!L92</f>
        <v>-3.3821927782498884</v>
      </c>
      <c r="F36" s="31">
        <f>'[1]Exec Summary'!M193+'[1]Exec Summary'!M194+[1]Summary_Calc!M92</f>
        <v>-3.3828012311550664</v>
      </c>
      <c r="G36" s="31">
        <f>'[1]Exec Summary'!N193+'[1]Exec Summary'!N194+[1]Summary_Calc!N92</f>
        <v>-3.3826255443678908</v>
      </c>
      <c r="H36" s="31">
        <f>'[1]Exec Summary'!O193+'[1]Exec Summary'!O194+[1]Summary_Calc!O92</f>
        <v>-3.3821651061640856</v>
      </c>
      <c r="I36" s="31">
        <f>'[1]Exec Summary'!P193+'[1]Exec Summary'!P194+[1]Summary_Calc!P92</f>
        <v>-3.3822026555146589</v>
      </c>
      <c r="J36" s="22">
        <f t="shared" si="0"/>
        <v>-16.91198731545159</v>
      </c>
      <c r="K36" s="30">
        <f>'[2]Exec Summary'!L193+'[2]Exec Summary'!L194+[2]Summary_Calc!L92</f>
        <v>-3.3821927782498862</v>
      </c>
      <c r="L36" s="31">
        <f>'[2]Exec Summary'!M193+'[2]Exec Summary'!M194+[2]Summary_Calc!M92</f>
        <v>-3.3828012311550695</v>
      </c>
      <c r="M36" s="31">
        <f>'[2]Exec Summary'!N193+'[2]Exec Summary'!N194+[2]Summary_Calc!N92</f>
        <v>-3.3826255443678894</v>
      </c>
      <c r="N36" s="31">
        <f>'[2]Exec Summary'!O193+'[2]Exec Summary'!O194+[2]Summary_Calc!O92</f>
        <v>-3.3821651061640865</v>
      </c>
      <c r="O36" s="31">
        <f>'[2]Exec Summary'!P193+'[2]Exec Summary'!P194+[2]Summary_Calc!P92</f>
        <v>-3.3822026555146607</v>
      </c>
      <c r="P36" s="22">
        <f t="shared" si="1"/>
        <v>-16.91198731545159</v>
      </c>
      <c r="Q36" s="30">
        <f>'[3]Exec Summary'!L193+'[3]Exec Summary'!L194+[3]Summary_Calc!L92</f>
        <v>-3.3915349520185969</v>
      </c>
      <c r="R36" s="31">
        <f>'[3]Exec Summary'!M193+'[3]Exec Summary'!M194+[3]Summary_Calc!M92</f>
        <v>-3.3921450855709581</v>
      </c>
      <c r="S36" s="31">
        <f>'[3]Exec Summary'!N193+'[3]Exec Summary'!N194+[3]Summary_Calc!N92</f>
        <v>-3.391968913507927</v>
      </c>
      <c r="T36" s="31">
        <f>'[3]Exec Summary'!O193+'[3]Exec Summary'!O194+[3]Summary_Calc!O92</f>
        <v>-3.3915072034979326</v>
      </c>
      <c r="U36" s="31">
        <f>'[3]Exec Summary'!P193+'[3]Exec Summary'!P194+[3]Summary_Calc!P92</f>
        <v>-3.3915448565659987</v>
      </c>
      <c r="V36" s="22">
        <f>SUM(Q36:U36)</f>
        <v>-16.958701011161413</v>
      </c>
      <c r="W36" s="25">
        <f>'[4]Exec Summary'!L193+'[4]Exec Summary'!L194+[4]Summary_Calc!L92</f>
        <v>-3.3821927782498862</v>
      </c>
      <c r="X36" s="31">
        <f>'[4]Exec Summary'!M193+'[4]Exec Summary'!M194+[4]Summary_Calc!M92</f>
        <v>-3.3828012311550695</v>
      </c>
      <c r="Y36" s="31">
        <f>'[4]Exec Summary'!N193+'[4]Exec Summary'!N194+[4]Summary_Calc!N92</f>
        <v>-3.3826255443678894</v>
      </c>
      <c r="Z36" s="31">
        <f>'[4]Exec Summary'!O193+'[4]Exec Summary'!O194+[4]Summary_Calc!O92</f>
        <v>-3.3821651061640865</v>
      </c>
      <c r="AA36" s="31">
        <f>'[4]Exec Summary'!P193+'[4]Exec Summary'!P194+[4]Summary_Calc!P92</f>
        <v>-3.3822026555146607</v>
      </c>
      <c r="AB36" s="22">
        <f t="shared" si="2"/>
        <v>-16.91198731545159</v>
      </c>
    </row>
    <row r="37" spans="2:28" x14ac:dyDescent="0.4">
      <c r="C37" s="6" t="s">
        <v>35</v>
      </c>
      <c r="D37" s="3"/>
      <c r="E37" s="38"/>
      <c r="F37" s="39"/>
      <c r="G37" s="39"/>
      <c r="H37" s="39"/>
      <c r="I37" s="39"/>
      <c r="J37" s="40"/>
      <c r="K37" s="38"/>
      <c r="L37" s="39"/>
      <c r="M37" s="39"/>
      <c r="N37" s="39"/>
      <c r="O37" s="39"/>
      <c r="P37" s="40"/>
      <c r="Q37" s="38"/>
      <c r="R37" s="39"/>
      <c r="S37" s="39"/>
      <c r="T37" s="39"/>
      <c r="U37" s="39"/>
      <c r="V37" s="40"/>
      <c r="W37" s="30">
        <f>'[4]Water Resources'!L$106</f>
        <v>0</v>
      </c>
      <c r="X37" s="31">
        <f>'[4]Water Resources'!M$106</f>
        <v>0</v>
      </c>
      <c r="Y37" s="31">
        <f>'[4]Water Resources'!N$106</f>
        <v>0</v>
      </c>
      <c r="Z37" s="31">
        <f>'[4]Water Resources'!O$106</f>
        <v>0</v>
      </c>
      <c r="AA37" s="31">
        <f>'[4]Water Resources'!P$106</f>
        <v>0</v>
      </c>
      <c r="AB37" s="22">
        <f t="shared" si="2"/>
        <v>0</v>
      </c>
    </row>
    <row r="38" spans="2:28" x14ac:dyDescent="0.4">
      <c r="C38" s="6" t="s">
        <v>36</v>
      </c>
      <c r="D38" s="3"/>
      <c r="E38" s="30">
        <f xml:space="preserve"> '[1]Exec Summary'!L$198</f>
        <v>0</v>
      </c>
      <c r="F38" s="31">
        <f xml:space="preserve"> '[1]Exec Summary'!M$198</f>
        <v>0</v>
      </c>
      <c r="G38" s="31">
        <f xml:space="preserve"> '[1]Exec Summary'!N$198</f>
        <v>0</v>
      </c>
      <c r="H38" s="31">
        <f xml:space="preserve"> '[1]Exec Summary'!O$198</f>
        <v>0</v>
      </c>
      <c r="I38" s="31">
        <f xml:space="preserve"> '[1]Exec Summary'!P$198</f>
        <v>0</v>
      </c>
      <c r="J38" s="22">
        <f t="shared" si="0"/>
        <v>0</v>
      </c>
      <c r="K38" s="30">
        <f xml:space="preserve"> '[2]Exec Summary'!L$198</f>
        <v>-1.4488887613953239</v>
      </c>
      <c r="L38" s="31">
        <f xml:space="preserve"> '[2]Exec Summary'!M$198</f>
        <v>-1.0394417790024377</v>
      </c>
      <c r="M38" s="31">
        <f xml:space="preserve"> '[2]Exec Summary'!N$198</f>
        <v>-0.33515067919371688</v>
      </c>
      <c r="N38" s="31">
        <f xml:space="preserve"> '[2]Exec Summary'!O$198</f>
        <v>1.2532633309385517</v>
      </c>
      <c r="O38" s="31">
        <f xml:space="preserve"> '[2]Exec Summary'!P$198</f>
        <v>1.8385341337613355</v>
      </c>
      <c r="P38" s="22">
        <f t="shared" si="1"/>
        <v>0.26831624510840868</v>
      </c>
      <c r="Q38" s="30">
        <f xml:space="preserve"> '[3]Exec Summary'!L$198</f>
        <v>0</v>
      </c>
      <c r="R38" s="31">
        <f xml:space="preserve"> '[3]Exec Summary'!M$198</f>
        <v>0</v>
      </c>
      <c r="S38" s="31">
        <f xml:space="preserve"> '[3]Exec Summary'!N$198</f>
        <v>0</v>
      </c>
      <c r="T38" s="31">
        <f xml:space="preserve"> '[3]Exec Summary'!O$198</f>
        <v>0</v>
      </c>
      <c r="U38" s="31">
        <f xml:space="preserve"> '[3]Exec Summary'!P$198</f>
        <v>0</v>
      </c>
      <c r="V38" s="22">
        <f>SUM(Q38:U38)</f>
        <v>0</v>
      </c>
      <c r="W38" s="30">
        <f xml:space="preserve"> '[4]Exec Summary'!L$198</f>
        <v>0.28704314141356235</v>
      </c>
      <c r="X38" s="31">
        <f xml:space="preserve"> '[4]Exec Summary'!M$198</f>
        <v>-6.1588776288701297E-3</v>
      </c>
      <c r="Y38" s="31">
        <f xml:space="preserve"> '[4]Exec Summary'!N$198</f>
        <v>-0.50481777589418897</v>
      </c>
      <c r="Z38" s="31">
        <f xml:space="preserve"> '[4]Exec Summary'!O$198</f>
        <v>0.12935016316109937</v>
      </c>
      <c r="AA38" s="31">
        <f xml:space="preserve"> '[4]Exec Summary'!P$198</f>
        <v>8.6251000229395913E-2</v>
      </c>
      <c r="AB38" s="22">
        <f t="shared" si="2"/>
        <v>-8.3323487190014589E-3</v>
      </c>
    </row>
    <row r="39" spans="2:28" s="50" customFormat="1" ht="12.9" thickBot="1" x14ac:dyDescent="0.45">
      <c r="C39" s="57" t="s">
        <v>37</v>
      </c>
      <c r="D39" s="53"/>
      <c r="E39" s="58">
        <f xml:space="preserve"> '[1]Exec Summary'!L$17</f>
        <v>59.646093536381393</v>
      </c>
      <c r="F39" s="59">
        <f xml:space="preserve"> '[1]Exec Summary'!M$17</f>
        <v>61.509656264136282</v>
      </c>
      <c r="G39" s="59">
        <f xml:space="preserve"> '[1]Exec Summary'!N$17</f>
        <v>59.732007311922686</v>
      </c>
      <c r="H39" s="59">
        <f xml:space="preserve"> '[1]Exec Summary'!O$17</f>
        <v>58.895385260197457</v>
      </c>
      <c r="I39" s="59">
        <f xml:space="preserve"> '[1]Exec Summary'!P$17</f>
        <v>55.705940604725704</v>
      </c>
      <c r="J39" s="56">
        <f t="shared" si="0"/>
        <v>295.48908297736352</v>
      </c>
      <c r="K39" s="58">
        <f xml:space="preserve"> '[2]Exec Summary'!L$17</f>
        <v>53.356055220425873</v>
      </c>
      <c r="L39" s="59">
        <f xml:space="preserve"> '[2]Exec Summary'!M$17</f>
        <v>55.474911718409082</v>
      </c>
      <c r="M39" s="59">
        <f xml:space="preserve"> '[2]Exec Summary'!N$17</f>
        <v>54.633278280118112</v>
      </c>
      <c r="N39" s="59">
        <f xml:space="preserve"> '[2]Exec Summary'!O$17</f>
        <v>54.517930062547613</v>
      </c>
      <c r="O39" s="59">
        <f xml:space="preserve"> '[2]Exec Summary'!P$17</f>
        <v>52.239098834057494</v>
      </c>
      <c r="P39" s="56">
        <f t="shared" si="1"/>
        <v>270.22127411555817</v>
      </c>
      <c r="Q39" s="58">
        <f xml:space="preserve"> '[3]Exec Summary'!L$17</f>
        <v>59.847092702703193</v>
      </c>
      <c r="R39" s="59">
        <f xml:space="preserve"> '[3]Exec Summary'!M$17</f>
        <v>61.013217769231602</v>
      </c>
      <c r="S39" s="59">
        <f xml:space="preserve"> '[3]Exec Summary'!N$17</f>
        <v>61.642688684259021</v>
      </c>
      <c r="T39" s="59">
        <f xml:space="preserve"> '[3]Exec Summary'!O$17</f>
        <v>60.851042044759701</v>
      </c>
      <c r="U39" s="59">
        <f xml:space="preserve"> '[3]Exec Summary'!P$17</f>
        <v>61.548520180578507</v>
      </c>
      <c r="V39" s="56">
        <f>SUM(Q39:U39)</f>
        <v>304.90256138153205</v>
      </c>
      <c r="W39" s="58">
        <f xml:space="preserve"> '[4]Exec Summary'!L$17</f>
        <v>52.27437672665144</v>
      </c>
      <c r="X39" s="59">
        <f xml:space="preserve"> '[4]Exec Summary'!M$17</f>
        <v>51.466165491582117</v>
      </c>
      <c r="Y39" s="59">
        <f xml:space="preserve"> '[4]Exec Summary'!N$17</f>
        <v>53.423325319517694</v>
      </c>
      <c r="Z39" s="59">
        <f xml:space="preserve"> '[4]Exec Summary'!O$17</f>
        <v>54.51507712574648</v>
      </c>
      <c r="AA39" s="59">
        <f xml:space="preserve"> '[4]Exec Summary'!P$17</f>
        <v>54.000707222797878</v>
      </c>
      <c r="AB39" s="56">
        <f t="shared" si="2"/>
        <v>265.67965188629563</v>
      </c>
    </row>
    <row r="40" spans="2:28" x14ac:dyDescent="0.4">
      <c r="E40" s="1" t="b">
        <f t="shared" ref="E40:I40" si="3" xml:space="preserve"> SUM(E32:E38,E31,E20,E10)=E39</f>
        <v>1</v>
      </c>
      <c r="F40" s="1" t="b">
        <f t="shared" si="3"/>
        <v>1</v>
      </c>
      <c r="G40" s="1" t="b">
        <f t="shared" si="3"/>
        <v>1</v>
      </c>
      <c r="H40" s="1" t="b">
        <f t="shared" si="3"/>
        <v>1</v>
      </c>
      <c r="I40" s="1" t="b">
        <f t="shared" si="3"/>
        <v>1</v>
      </c>
      <c r="J40" s="1" t="b">
        <f xml:space="preserve"> SUM(J32:J38,J31,J20,J10)=J39</f>
        <v>1</v>
      </c>
      <c r="K40" s="1" t="b">
        <f t="shared" ref="K40:AB40" si="4" xml:space="preserve"> SUM(K32:K38,K31,K20,K10)=K39</f>
        <v>1</v>
      </c>
      <c r="L40" s="1" t="b">
        <f t="shared" si="4"/>
        <v>1</v>
      </c>
      <c r="M40" s="1" t="b">
        <f t="shared" si="4"/>
        <v>1</v>
      </c>
      <c r="N40" s="1" t="b">
        <f t="shared" si="4"/>
        <v>1</v>
      </c>
      <c r="O40" s="1" t="b">
        <f t="shared" si="4"/>
        <v>1</v>
      </c>
      <c r="P40" s="1" t="b">
        <f t="shared" si="4"/>
        <v>1</v>
      </c>
      <c r="Q40" s="1" t="b">
        <f t="shared" si="4"/>
        <v>1</v>
      </c>
      <c r="R40" s="1" t="b">
        <f t="shared" si="4"/>
        <v>1</v>
      </c>
      <c r="S40" s="1" t="b">
        <f t="shared" si="4"/>
        <v>1</v>
      </c>
      <c r="T40" s="1" t="b">
        <f t="shared" si="4"/>
        <v>1</v>
      </c>
      <c r="U40" s="1" t="b">
        <f t="shared" si="4"/>
        <v>1</v>
      </c>
      <c r="V40" s="1" t="b">
        <f t="shared" si="4"/>
        <v>1</v>
      </c>
      <c r="W40" s="1" t="b">
        <f t="shared" si="4"/>
        <v>1</v>
      </c>
      <c r="X40" s="1" t="b">
        <f t="shared" si="4"/>
        <v>1</v>
      </c>
      <c r="Y40" s="1" t="b">
        <f t="shared" si="4"/>
        <v>1</v>
      </c>
      <c r="Z40" s="1" t="b">
        <f t="shared" si="4"/>
        <v>1</v>
      </c>
      <c r="AA40" s="1" t="b">
        <f t="shared" si="4"/>
        <v>1</v>
      </c>
      <c r="AB40" s="1" t="b">
        <f t="shared" si="4"/>
        <v>1</v>
      </c>
    </row>
    <row r="41" spans="2:28" ht="22.75" x14ac:dyDescent="0.4">
      <c r="B41" s="76" t="s">
        <v>40</v>
      </c>
    </row>
    <row r="42" spans="2:28" ht="12.9" thickBot="1" x14ac:dyDescent="0.45">
      <c r="W42" s="37"/>
      <c r="X42" s="37"/>
      <c r="Y42" s="37"/>
      <c r="Z42" s="37"/>
      <c r="AA42" s="37"/>
    </row>
    <row r="43" spans="2:28" x14ac:dyDescent="0.3">
      <c r="C43" s="8"/>
      <c r="D43" s="12"/>
      <c r="E43" s="9" t="s">
        <v>13</v>
      </c>
      <c r="F43" s="10"/>
      <c r="G43" s="10"/>
      <c r="H43" s="10"/>
      <c r="I43" s="10"/>
      <c r="J43" s="11"/>
      <c r="K43" s="9" t="s">
        <v>6</v>
      </c>
      <c r="L43" s="10"/>
      <c r="M43" s="10"/>
      <c r="N43" s="10"/>
      <c r="O43" s="10"/>
      <c r="P43" s="11"/>
      <c r="Q43" s="9" t="s">
        <v>7</v>
      </c>
      <c r="R43" s="10"/>
      <c r="S43" s="10"/>
      <c r="T43" s="10"/>
      <c r="U43" s="10"/>
      <c r="V43" s="11"/>
      <c r="W43" s="9" t="s">
        <v>8</v>
      </c>
      <c r="X43" s="10"/>
      <c r="Y43" s="10"/>
      <c r="Z43" s="10"/>
      <c r="AA43" s="10"/>
      <c r="AB43" s="11"/>
    </row>
    <row r="44" spans="2:28" ht="12.9" thickBot="1" x14ac:dyDescent="0.45">
      <c r="C44" s="13"/>
      <c r="D44" s="14"/>
      <c r="E44" s="17" t="s">
        <v>0</v>
      </c>
      <c r="F44" s="15" t="s">
        <v>1</v>
      </c>
      <c r="G44" s="15" t="s">
        <v>2</v>
      </c>
      <c r="H44" s="15" t="s">
        <v>3</v>
      </c>
      <c r="I44" s="15" t="s">
        <v>4</v>
      </c>
      <c r="J44" s="16" t="s">
        <v>5</v>
      </c>
      <c r="K44" s="44" t="s">
        <v>0</v>
      </c>
      <c r="L44" s="45" t="s">
        <v>1</v>
      </c>
      <c r="M44" s="45" t="s">
        <v>2</v>
      </c>
      <c r="N44" s="45" t="s">
        <v>3</v>
      </c>
      <c r="O44" s="45" t="s">
        <v>4</v>
      </c>
      <c r="P44" s="46" t="s">
        <v>5</v>
      </c>
      <c r="Q44" s="17" t="s">
        <v>0</v>
      </c>
      <c r="R44" s="15" t="s">
        <v>1</v>
      </c>
      <c r="S44" s="15" t="s">
        <v>2</v>
      </c>
      <c r="T44" s="15" t="s">
        <v>3</v>
      </c>
      <c r="U44" s="15" t="s">
        <v>4</v>
      </c>
      <c r="V44" s="16" t="s">
        <v>5</v>
      </c>
      <c r="W44" s="17" t="s">
        <v>0</v>
      </c>
      <c r="X44" s="15" t="s">
        <v>1</v>
      </c>
      <c r="Y44" s="15" t="s">
        <v>2</v>
      </c>
      <c r="Z44" s="15" t="s">
        <v>3</v>
      </c>
      <c r="AA44" s="15" t="s">
        <v>4</v>
      </c>
      <c r="AB44" s="16" t="s">
        <v>5</v>
      </c>
    </row>
    <row r="45" spans="2:28" x14ac:dyDescent="0.4">
      <c r="C45" s="36" t="s">
        <v>38</v>
      </c>
      <c r="D45" s="2"/>
      <c r="E45" s="19">
        <f xml:space="preserve"> [1]Summary_Calc!L$410</f>
        <v>422.32679268281294</v>
      </c>
      <c r="F45" s="20">
        <f xml:space="preserve"> [1]Summary_Calc!M$410</f>
        <v>495.85769423172303</v>
      </c>
      <c r="G45" s="20">
        <f xml:space="preserve"> [1]Summary_Calc!N$410</f>
        <v>541.38257701141208</v>
      </c>
      <c r="H45" s="20">
        <f xml:space="preserve"> [1]Summary_Calc!O$410</f>
        <v>537.71557734477983</v>
      </c>
      <c r="I45" s="20">
        <f xml:space="preserve"> [1]Summary_Calc!P$410</f>
        <v>414.47515479456388</v>
      </c>
      <c r="J45" s="21">
        <f>SUM(E45:I45)</f>
        <v>2411.7577960652916</v>
      </c>
      <c r="K45" s="19">
        <f xml:space="preserve"> [2]Summary_Calc!L$410</f>
        <v>317.87731295088821</v>
      </c>
      <c r="L45" s="20">
        <f xml:space="preserve"> [2]Summary_Calc!M$410</f>
        <v>370.80576843799679</v>
      </c>
      <c r="M45" s="20">
        <f xml:space="preserve"> [2]Summary_Calc!N$410</f>
        <v>402.50673010128884</v>
      </c>
      <c r="N45" s="20">
        <f xml:space="preserve"> [2]Summary_Calc!O$410</f>
        <v>399.87517567704862</v>
      </c>
      <c r="O45" s="20">
        <f xml:space="preserve"> [2]Summary_Calc!P$410</f>
        <v>313.02493991657582</v>
      </c>
      <c r="P45" s="21">
        <f>SUM(K45:O45)</f>
        <v>1804.0899270837986</v>
      </c>
      <c r="Q45" s="19">
        <f xml:space="preserve"> [3]Summary_Calc!L$410</f>
        <v>397.31812158343047</v>
      </c>
      <c r="R45" s="20">
        <f xml:space="preserve"> [3]Summary_Calc!M$410</f>
        <v>479.34278626904756</v>
      </c>
      <c r="S45" s="20">
        <f xml:space="preserve"> [3]Summary_Calc!N$410</f>
        <v>501.1028088966213</v>
      </c>
      <c r="T45" s="20">
        <f xml:space="preserve"> [3]Summary_Calc!O$410</f>
        <v>465.67561168625872</v>
      </c>
      <c r="U45" s="20">
        <f xml:space="preserve"> [3]Summary_Calc!P$410</f>
        <v>387.57747932986592</v>
      </c>
      <c r="V45" s="21">
        <f>SUM(Q45:U45)</f>
        <v>2231.0168077652238</v>
      </c>
      <c r="W45" s="19">
        <f xml:space="preserve"> [4]Summary_Calc!L$410</f>
        <v>349.63652517510337</v>
      </c>
      <c r="X45" s="20">
        <f xml:space="preserve"> [4]Summary_Calc!M$410</f>
        <v>421.79363421783336</v>
      </c>
      <c r="Y45" s="20">
        <f xml:space="preserve"> [4]Summary_Calc!N$410</f>
        <v>442.1135273503279</v>
      </c>
      <c r="Z45" s="20">
        <f xml:space="preserve"> [4]Summary_Calc!O$410</f>
        <v>413.49144024543898</v>
      </c>
      <c r="AA45" s="20">
        <f xml:space="preserve"> [4]Summary_Calc!P$410</f>
        <v>343.52124237504626</v>
      </c>
      <c r="AB45" s="21">
        <f>SUM(W45:AA45)</f>
        <v>1970.5563693637498</v>
      </c>
    </row>
    <row r="46" spans="2:28" x14ac:dyDescent="0.4">
      <c r="C46" s="18" t="s">
        <v>9</v>
      </c>
      <c r="D46" s="3"/>
      <c r="E46" s="27">
        <f xml:space="preserve"> [1]Summary_Calc!L$411</f>
        <v>0.53452686213669842</v>
      </c>
      <c r="F46" s="28">
        <f xml:space="preserve"> [1]Summary_Calc!M$411</f>
        <v>0.45604269466740266</v>
      </c>
      <c r="G46" s="28">
        <f xml:space="preserve"> [1]Summary_Calc!N$411</f>
        <v>0.4209382332601298</v>
      </c>
      <c r="H46" s="28">
        <f xml:space="preserve"> [1]Summary_Calc!O$411</f>
        <v>0.426071400805075</v>
      </c>
      <c r="I46" s="28">
        <f xml:space="preserve"> [1]Summary_Calc!P$411</f>
        <v>0.53466187444417224</v>
      </c>
      <c r="J46" s="29">
        <f>J47/J45</f>
        <v>0.46873496754704602</v>
      </c>
      <c r="K46" s="27">
        <f xml:space="preserve"> [2]Summary_Calc!L$411</f>
        <v>0.53769086985700665</v>
      </c>
      <c r="L46" s="28">
        <f xml:space="preserve"> [2]Summary_Calc!M$411</f>
        <v>0.46173213823318088</v>
      </c>
      <c r="M46" s="28">
        <f xml:space="preserve"> [2]Summary_Calc!N$411</f>
        <v>0.42867043191727605</v>
      </c>
      <c r="N46" s="28">
        <f xml:space="preserve"> [2]Summary_Calc!O$411</f>
        <v>0.43379504203965585</v>
      </c>
      <c r="O46" s="28">
        <f xml:space="preserve"> [2]Summary_Calc!P$411</f>
        <v>0.53600989140366972</v>
      </c>
      <c r="P46" s="29">
        <f>P47/P45</f>
        <v>0.47443518359358483</v>
      </c>
      <c r="Q46" s="27">
        <f xml:space="preserve"> [3]Summary_Calc!L$411</f>
        <v>0.56540429338589215</v>
      </c>
      <c r="R46" s="28">
        <f xml:space="preserve"> [3]Summary_Calc!M$411</f>
        <v>0.47147316405324691</v>
      </c>
      <c r="S46" s="28">
        <f xml:space="preserve"> [3]Summary_Calc!N$411</f>
        <v>0.45336140760991278</v>
      </c>
      <c r="T46" s="28">
        <f xml:space="preserve"> [3]Summary_Calc!O$411</f>
        <v>0.48563008178050893</v>
      </c>
      <c r="U46" s="28">
        <f xml:space="preserve"> [3]Summary_Calc!P$411</f>
        <v>0.58044753106916991</v>
      </c>
      <c r="V46" s="29">
        <f>V47/V45</f>
        <v>0.50601939847444233</v>
      </c>
      <c r="W46" s="27">
        <f xml:space="preserve"> [4]Summary_Calc!L$411</f>
        <v>0.57885457850897126</v>
      </c>
      <c r="X46" s="28">
        <f xml:space="preserve"> [4]Summary_Calc!M$411</f>
        <v>0.49135218069026981</v>
      </c>
      <c r="Y46" s="28">
        <f xml:space="preserve"> [4]Summary_Calc!N$411</f>
        <v>0.47613373518135094</v>
      </c>
      <c r="Z46" s="28">
        <f xml:space="preserve"> [4]Summary_Calc!O$411</f>
        <v>0.50975720731011898</v>
      </c>
      <c r="AA46" s="28">
        <f xml:space="preserve"> [4]Summary_Calc!P$411</f>
        <v>0.59710759048222006</v>
      </c>
      <c r="AB46" s="29">
        <f>AB47/AB45</f>
        <v>0.52576139905705332</v>
      </c>
    </row>
    <row r="47" spans="2:28" x14ac:dyDescent="0.4">
      <c r="C47" s="18" t="s">
        <v>10</v>
      </c>
      <c r="D47" s="3"/>
      <c r="E47" s="25">
        <f>E45*E46</f>
        <v>225.74501528899998</v>
      </c>
      <c r="F47" s="26">
        <f>F45*F46</f>
        <v>226.13227904899998</v>
      </c>
      <c r="G47" s="26">
        <f>G45*G46</f>
        <v>227.88862548499998</v>
      </c>
      <c r="H47" s="26">
        <f>H45*H46</f>
        <v>229.10522927399998</v>
      </c>
      <c r="I47" s="26">
        <f>I45*I46</f>
        <v>221.60406317299996</v>
      </c>
      <c r="J47" s="22">
        <f>SUM(E47:I47)</f>
        <v>1130.4752122699997</v>
      </c>
      <c r="K47" s="25">
        <f>K45*K46</f>
        <v>170.91972890837101</v>
      </c>
      <c r="L47" s="26">
        <f>L45*L46</f>
        <v>171.21294033007399</v>
      </c>
      <c r="M47" s="26">
        <f>M45*M46</f>
        <v>172.54273384212993</v>
      </c>
      <c r="N47" s="26">
        <f>N45*N46</f>
        <v>173.46386864344007</v>
      </c>
      <c r="O47" s="26">
        <f>O45*O46</f>
        <v>167.78446405132405</v>
      </c>
      <c r="P47" s="22">
        <f>SUM(K47:O47)</f>
        <v>855.92373577533908</v>
      </c>
      <c r="Q47" s="25">
        <f>Q45*Q46</f>
        <v>224.64537178328948</v>
      </c>
      <c r="R47" s="26">
        <f>R45*R46</f>
        <v>225.99726010836713</v>
      </c>
      <c r="S47" s="26">
        <f>S45*S46</f>
        <v>227.18067479865337</v>
      </c>
      <c r="T47" s="26">
        <f>T45*T46</f>
        <v>226.14608538638635</v>
      </c>
      <c r="U47" s="26">
        <f>U45*U46</f>
        <v>224.96839097503292</v>
      </c>
      <c r="V47" s="22">
        <f>SUM(Q47:U47)</f>
        <v>1128.9377830517292</v>
      </c>
      <c r="W47" s="25">
        <f>W45*W46</f>
        <v>202.38870341157579</v>
      </c>
      <c r="X47" s="26">
        <f>X45*X46</f>
        <v>207.24922197420642</v>
      </c>
      <c r="Y47" s="26">
        <f>Y45*Y46</f>
        <v>210.50516515151398</v>
      </c>
      <c r="Z47" s="26">
        <f>Z45*Z46</f>
        <v>210.78024182615391</v>
      </c>
      <c r="AA47" s="26">
        <f>AA45*AA46</f>
        <v>205.11914131402258</v>
      </c>
      <c r="AB47" s="22">
        <f>SUM(W47:AA47)</f>
        <v>1036.0424736774726</v>
      </c>
    </row>
    <row r="48" spans="2:28" x14ac:dyDescent="0.4">
      <c r="C48" s="18" t="s">
        <v>11</v>
      </c>
      <c r="D48" s="3"/>
      <c r="E48" s="25">
        <f xml:space="preserve"> '[1]Exec Summary'!L$213</f>
        <v>3.9219999999999997</v>
      </c>
      <c r="F48" s="26">
        <f xml:space="preserve"> '[1]Exec Summary'!M$213</f>
        <v>3.96</v>
      </c>
      <c r="G48" s="26">
        <f xml:space="preserve"> '[1]Exec Summary'!N$213</f>
        <v>3.9989999999999997</v>
      </c>
      <c r="H48" s="26">
        <f xml:space="preserve"> '[1]Exec Summary'!O$213</f>
        <v>4.0380000000000003</v>
      </c>
      <c r="I48" s="26">
        <f xml:space="preserve"> '[1]Exec Summary'!P$213</f>
        <v>4.077</v>
      </c>
      <c r="J48" s="22">
        <f>SUM(E48:I48)</f>
        <v>19.996000000000002</v>
      </c>
      <c r="K48" s="25">
        <f xml:space="preserve"> '[2]Exec Summary'!L$213</f>
        <v>8.1286954922135095</v>
      </c>
      <c r="L48" s="26">
        <f xml:space="preserve"> '[2]Exec Summary'!M$213</f>
        <v>8.1285284054681401</v>
      </c>
      <c r="M48" s="26">
        <f xml:space="preserve"> '[2]Exec Summary'!N$213</f>
        <v>8.1289637255167602</v>
      </c>
      <c r="N48" s="26">
        <f xml:space="preserve"> '[2]Exec Summary'!O$213</f>
        <v>0</v>
      </c>
      <c r="O48" s="26">
        <f xml:space="preserve"> '[2]Exec Summary'!P$213</f>
        <v>0</v>
      </c>
      <c r="P48" s="22">
        <f>SUM(K48:O48)</f>
        <v>24.38618762319841</v>
      </c>
      <c r="Q48" s="25">
        <f xml:space="preserve"> '[3]Exec Summary'!L$213</f>
        <v>4.8772375246396811</v>
      </c>
      <c r="R48" s="26">
        <f xml:space="preserve"> '[3]Exec Summary'!M$213</f>
        <v>4.8772375246396811</v>
      </c>
      <c r="S48" s="26">
        <f xml:space="preserve"> '[3]Exec Summary'!N$213</f>
        <v>4.8772375246396811</v>
      </c>
      <c r="T48" s="26">
        <f xml:space="preserve"> '[3]Exec Summary'!O$213</f>
        <v>4.8772375246396811</v>
      </c>
      <c r="U48" s="26">
        <f xml:space="preserve"> '[3]Exec Summary'!P$213</f>
        <v>4.8772375246396811</v>
      </c>
      <c r="V48" s="22">
        <f>SUM(Q48:U48)</f>
        <v>24.386187623198406</v>
      </c>
      <c r="W48" s="25">
        <f xml:space="preserve"> '[4]Exec Summary'!L$213</f>
        <v>8.1572124790749498</v>
      </c>
      <c r="X48" s="26">
        <f xml:space="preserve"> '[4]Exec Summary'!M$213</f>
        <v>8.1570448061579697</v>
      </c>
      <c r="Y48" s="26">
        <f xml:space="preserve"> '[4]Exec Summary'!N$213</f>
        <v>8.1574816533908905</v>
      </c>
      <c r="Z48" s="26">
        <f xml:space="preserve"> '[4]Exec Summary'!O$213</f>
        <v>0</v>
      </c>
      <c r="AA48" s="26">
        <f xml:space="preserve"> '[4]Exec Summary'!P$213</f>
        <v>0</v>
      </c>
      <c r="AB48" s="22">
        <f>SUM(W48:AA48)</f>
        <v>24.471738938623808</v>
      </c>
    </row>
    <row r="49" spans="3:29" ht="12.9" thickBot="1" x14ac:dyDescent="0.45">
      <c r="C49" s="52" t="s">
        <v>12</v>
      </c>
      <c r="D49" s="53"/>
      <c r="E49" s="54">
        <f>E47+E48</f>
        <v>229.66701528899998</v>
      </c>
      <c r="F49" s="55">
        <f>F47+F48</f>
        <v>230.09227904899998</v>
      </c>
      <c r="G49" s="55">
        <f>G47+G48</f>
        <v>231.88762548499997</v>
      </c>
      <c r="H49" s="55">
        <f>H47+H48</f>
        <v>233.14322927399999</v>
      </c>
      <c r="I49" s="55">
        <f>I47+I48</f>
        <v>225.68106317299996</v>
      </c>
      <c r="J49" s="56">
        <f>SUM(E49:I49)</f>
        <v>1150.4712122699998</v>
      </c>
      <c r="K49" s="54">
        <f>K47+K48</f>
        <v>179.04842440058451</v>
      </c>
      <c r="L49" s="55">
        <f>L47+L48</f>
        <v>179.34146873554212</v>
      </c>
      <c r="M49" s="55">
        <f>M47+M48</f>
        <v>180.6716975676467</v>
      </c>
      <c r="N49" s="55">
        <f>N47+N48</f>
        <v>173.46386864344007</v>
      </c>
      <c r="O49" s="55">
        <f>O47+O48</f>
        <v>167.78446405132405</v>
      </c>
      <c r="P49" s="56">
        <f>SUM(K49:O49)</f>
        <v>880.30992339853742</v>
      </c>
      <c r="Q49" s="54">
        <f>Q47+Q48</f>
        <v>229.52260930792914</v>
      </c>
      <c r="R49" s="55">
        <f>R47+R48</f>
        <v>230.8744976330068</v>
      </c>
      <c r="S49" s="55">
        <f>S47+S48</f>
        <v>232.05791232329304</v>
      </c>
      <c r="T49" s="55">
        <f>T47+T48</f>
        <v>231.02332291102601</v>
      </c>
      <c r="U49" s="55">
        <f>U47+U48</f>
        <v>229.84562849967259</v>
      </c>
      <c r="V49" s="56">
        <f>SUM(Q49:U49)</f>
        <v>1153.3239706749275</v>
      </c>
      <c r="W49" s="54">
        <f>W47+W48</f>
        <v>210.54591589065075</v>
      </c>
      <c r="X49" s="55">
        <f>X47+X48</f>
        <v>215.40626678036438</v>
      </c>
      <c r="Y49" s="55">
        <f>Y47+Y48</f>
        <v>218.66264680490488</v>
      </c>
      <c r="Z49" s="55">
        <f>Z47+Z48</f>
        <v>210.78024182615391</v>
      </c>
      <c r="AA49" s="55">
        <f>AA47+AA48</f>
        <v>205.11914131402258</v>
      </c>
      <c r="AB49" s="56">
        <f>SUM(W49:AA49)</f>
        <v>1060.5142126160965</v>
      </c>
    </row>
    <row r="50" spans="3:29" x14ac:dyDescent="0.4">
      <c r="C50" s="5" t="s">
        <v>14</v>
      </c>
      <c r="D50" s="2"/>
      <c r="E50" s="41">
        <f>E52/E51</f>
        <v>1372.6042920139946</v>
      </c>
      <c r="F50" s="42">
        <f>F52/F51</f>
        <v>1331.8662040413089</v>
      </c>
      <c r="G50" s="42">
        <f>G52/G51</f>
        <v>1292.3371985560709</v>
      </c>
      <c r="H50" s="42">
        <f>H52/H51</f>
        <v>1253.9813907012785</v>
      </c>
      <c r="I50" s="42">
        <f>I52/I51</f>
        <v>1216.763960661377</v>
      </c>
      <c r="J50" s="47"/>
      <c r="K50" s="41">
        <f>K52/K51</f>
        <v>1371.5216759980258</v>
      </c>
      <c r="L50" s="42">
        <f>L52/L51</f>
        <v>1331.3812657859448</v>
      </c>
      <c r="M50" s="42">
        <f>M52/M51</f>
        <v>1292.7020076770664</v>
      </c>
      <c r="N50" s="42">
        <f>N52/N51</f>
        <v>1255.1575070094191</v>
      </c>
      <c r="O50" s="42">
        <f>O52/O51</f>
        <v>1218.7868431087081</v>
      </c>
      <c r="P50" s="47"/>
      <c r="Q50" s="41">
        <f>Q52/Q51</f>
        <v>1368.2581795429835</v>
      </c>
      <c r="R50" s="42">
        <f>R52/R51</f>
        <v>1327.6490816319003</v>
      </c>
      <c r="S50" s="42">
        <f>S52/S51</f>
        <v>1288.245237859114</v>
      </c>
      <c r="T50" s="42">
        <f>T52/T51</f>
        <v>1250.0108769907715</v>
      </c>
      <c r="U50" s="42">
        <f>U52/U51</f>
        <v>1212.9112894622017</v>
      </c>
      <c r="V50" s="34"/>
      <c r="W50" s="30">
        <f>W52/W51</f>
        <v>1362.3689810563931</v>
      </c>
      <c r="X50" s="31">
        <f>X52/X51</f>
        <v>1321.3510596450608</v>
      </c>
      <c r="Y50" s="31">
        <f>Y52/Y51</f>
        <v>1283.0609064745681</v>
      </c>
      <c r="Z50" s="31">
        <f>Z52/Z51</f>
        <v>1246.1761099240136</v>
      </c>
      <c r="AA50" s="31">
        <f>AA52/AA51</f>
        <v>1210.3516591526106</v>
      </c>
      <c r="AB50" s="34"/>
      <c r="AC50" s="1">
        <f>SUM(E50:AA50)</f>
        <v>25807.485727292809</v>
      </c>
    </row>
    <row r="51" spans="3:29" x14ac:dyDescent="0.4">
      <c r="C51" s="18" t="s">
        <v>15</v>
      </c>
      <c r="D51" s="3"/>
      <c r="E51" s="32">
        <f xml:space="preserve"> [1]InpActive!L$473</f>
        <v>3.9099999999999996E-2</v>
      </c>
      <c r="F51" s="33">
        <f xml:space="preserve"> [1]InpActive!M$473</f>
        <v>3.9099999999999996E-2</v>
      </c>
      <c r="G51" s="33">
        <f xml:space="preserve"> [1]InpActive!N$473</f>
        <v>3.9099999999999996E-2</v>
      </c>
      <c r="H51" s="33">
        <f xml:space="preserve"> [1]InpActive!O$473</f>
        <v>3.9099999999999996E-2</v>
      </c>
      <c r="I51" s="33">
        <f xml:space="preserve"> [1]InpActive!P$473</f>
        <v>3.9099999999999996E-2</v>
      </c>
      <c r="J51" s="34"/>
      <c r="K51" s="32">
        <f xml:space="preserve"> [2]InpActive!L$473</f>
        <v>3.9100000000000003E-2</v>
      </c>
      <c r="L51" s="33">
        <f xml:space="preserve"> [2]InpActive!M$473</f>
        <v>3.9100000000000003E-2</v>
      </c>
      <c r="M51" s="33">
        <f xml:space="preserve"> [2]InpActive!N$473</f>
        <v>3.9100000000000003E-2</v>
      </c>
      <c r="N51" s="33">
        <f xml:space="preserve"> [2]InpActive!O$473</f>
        <v>3.9100000000000003E-2</v>
      </c>
      <c r="O51" s="33">
        <f xml:space="preserve"> [2]InpActive!P$473</f>
        <v>3.9100000000000003E-2</v>
      </c>
      <c r="P51" s="34"/>
      <c r="Q51" s="32">
        <f xml:space="preserve"> [3]InpActive!L$473</f>
        <v>3.9099999999999996E-2</v>
      </c>
      <c r="R51" s="33">
        <f xml:space="preserve"> [3]InpActive!M$473</f>
        <v>3.9099999999999996E-2</v>
      </c>
      <c r="S51" s="33">
        <f xml:space="preserve"> [3]InpActive!N$473</f>
        <v>3.9099999999999996E-2</v>
      </c>
      <c r="T51" s="33">
        <f xml:space="preserve"> [3]InpActive!O$473</f>
        <v>3.9099999999999996E-2</v>
      </c>
      <c r="U51" s="33">
        <f xml:space="preserve"> [3]InpActive!P$473</f>
        <v>3.9099999999999996E-2</v>
      </c>
      <c r="V51" s="34"/>
      <c r="W51" s="32">
        <f xml:space="preserve"> [4]InpActive!L$505</f>
        <v>3.9100000000000003E-2</v>
      </c>
      <c r="X51" s="33">
        <f xml:space="preserve"> [4]InpActive!M$505</f>
        <v>3.9100000000000003E-2</v>
      </c>
      <c r="Y51" s="33">
        <f xml:space="preserve"> [4]InpActive!N$505</f>
        <v>3.9100000000000003E-2</v>
      </c>
      <c r="Z51" s="33">
        <f xml:space="preserve"> [4]InpActive!O$505</f>
        <v>3.9100000000000003E-2</v>
      </c>
      <c r="AA51" s="33">
        <f xml:space="preserve"> [4]InpActive!P$505</f>
        <v>3.9100000000000003E-2</v>
      </c>
      <c r="AB51" s="34"/>
    </row>
    <row r="52" spans="3:29" x14ac:dyDescent="0.4">
      <c r="C52" s="6" t="s">
        <v>16</v>
      </c>
      <c r="D52" s="3"/>
      <c r="E52" s="30">
        <f xml:space="preserve"> [1]Summary_Calc!L$422</f>
        <v>53.668827817747186</v>
      </c>
      <c r="F52" s="31">
        <f xml:space="preserve"> [1]Summary_Calc!M$422</f>
        <v>52.075968578015171</v>
      </c>
      <c r="G52" s="31">
        <f xml:space="preserve"> [1]Summary_Calc!N$422</f>
        <v>50.530384463542369</v>
      </c>
      <c r="H52" s="31">
        <f xml:space="preserve"> [1]Summary_Calc!O$422</f>
        <v>49.030672376419986</v>
      </c>
      <c r="I52" s="31">
        <f xml:space="preserve"> [1]Summary_Calc!P$422</f>
        <v>47.575470861859841</v>
      </c>
      <c r="J52" s="22">
        <f>SUM(E52:I52)</f>
        <v>252.88132409758458</v>
      </c>
      <c r="K52" s="30">
        <f xml:space="preserve"> [2]Summary_Calc!L$422</f>
        <v>53.626497531522809</v>
      </c>
      <c r="L52" s="31">
        <f xml:space="preserve"> [2]Summary_Calc!M$422</f>
        <v>52.057007492230447</v>
      </c>
      <c r="M52" s="31">
        <f xml:space="preserve"> [2]Summary_Calc!N$422</f>
        <v>50.544648500173302</v>
      </c>
      <c r="N52" s="31">
        <f xml:space="preserve"> [2]Summary_Calc!O$422</f>
        <v>49.076658524068286</v>
      </c>
      <c r="O52" s="31">
        <f xml:space="preserve"> [2]Summary_Calc!P$422</f>
        <v>47.654565565550492</v>
      </c>
      <c r="P52" s="22">
        <f>SUM(K52:O52)</f>
        <v>252.95937761354531</v>
      </c>
      <c r="Q52" s="30">
        <f xml:space="preserve"> [3]Summary_Calc!L$422</f>
        <v>53.498894820130651</v>
      </c>
      <c r="R52" s="31">
        <f xml:space="preserve"> [3]Summary_Calc!M$422</f>
        <v>51.911079091807295</v>
      </c>
      <c r="S52" s="31">
        <f xml:space="preserve"> [3]Summary_Calc!N$422</f>
        <v>50.370388800291352</v>
      </c>
      <c r="T52" s="31">
        <f xml:space="preserve"> [3]Summary_Calc!O$422</f>
        <v>48.875425290339159</v>
      </c>
      <c r="U52" s="31">
        <f xml:space="preserve"> [3]Summary_Calc!P$422</f>
        <v>47.424831417972079</v>
      </c>
      <c r="V52" s="22">
        <f>SUM(Q52:U52)</f>
        <v>252.08061942054056</v>
      </c>
      <c r="W52" s="30">
        <f xml:space="preserve"> [4]Summary_Calc!L$422</f>
        <v>53.268627159304977</v>
      </c>
      <c r="X52" s="31">
        <f xml:space="preserve"> [4]Summary_Calc!M$422</f>
        <v>51.664826432121885</v>
      </c>
      <c r="Y52" s="31">
        <f xml:space="preserve"> [4]Summary_Calc!N$422</f>
        <v>50.167681443155615</v>
      </c>
      <c r="Z52" s="31">
        <f xml:space="preserve"> [4]Summary_Calc!O$422</f>
        <v>48.725485898028936</v>
      </c>
      <c r="AA52" s="31">
        <f xml:space="preserve"> [4]Summary_Calc!P$422</f>
        <v>47.324749872867081</v>
      </c>
      <c r="AB52" s="22">
        <f>SUM(W52:AA52)</f>
        <v>251.15137080547845</v>
      </c>
    </row>
    <row r="53" spans="3:29" x14ac:dyDescent="0.4">
      <c r="C53" s="6" t="s">
        <v>17</v>
      </c>
      <c r="D53" s="3"/>
      <c r="E53" s="30">
        <f>E55/E54</f>
        <v>1364.4827931185155</v>
      </c>
      <c r="F53" s="31">
        <f>F55/F54</f>
        <v>1311.1315159075816</v>
      </c>
      <c r="G53" s="31">
        <f>G55/G54</f>
        <v>1259.8662736355952</v>
      </c>
      <c r="H53" s="31">
        <f>H55/H54</f>
        <v>1210.6055023364436</v>
      </c>
      <c r="I53" s="31">
        <f>I55/I54</f>
        <v>1163.2708271950889</v>
      </c>
      <c r="J53" s="34"/>
      <c r="K53" s="30">
        <f>K55/K54</f>
        <v>1364.4828300516949</v>
      </c>
      <c r="L53" s="31">
        <f>L55/L54</f>
        <v>1311.1315513966736</v>
      </c>
      <c r="M53" s="31">
        <f>M55/M54</f>
        <v>1259.8663077370636</v>
      </c>
      <c r="N53" s="31">
        <f>N55/N54</f>
        <v>1210.6055351045443</v>
      </c>
      <c r="O53" s="31">
        <f>O55/O54</f>
        <v>1163.2708586819567</v>
      </c>
      <c r="P53" s="34"/>
      <c r="Q53" s="30">
        <f>Q55/Q54</f>
        <v>1356.2677567319677</v>
      </c>
      <c r="R53" s="31">
        <f>R55/R54</f>
        <v>1303.2376874437477</v>
      </c>
      <c r="S53" s="31">
        <f>S55/S54</f>
        <v>1252.2810938646971</v>
      </c>
      <c r="T53" s="31">
        <f>T55/T54</f>
        <v>1203.3169030945878</v>
      </c>
      <c r="U53" s="31">
        <f>U55/U54</f>
        <v>1156.2672121835894</v>
      </c>
      <c r="V53" s="34"/>
      <c r="W53" s="30">
        <f>W55/W54</f>
        <v>1356.4840046189554</v>
      </c>
      <c r="X53" s="31">
        <f>X55/X54</f>
        <v>1303.4454800383542</v>
      </c>
      <c r="Y53" s="31">
        <f>Y55/Y54</f>
        <v>1252.4807617688548</v>
      </c>
      <c r="Z53" s="31">
        <f>Z55/Z54</f>
        <v>1203.5087639836925</v>
      </c>
      <c r="AA53" s="31">
        <f>AA55/AA54</f>
        <v>1156.4515713119301</v>
      </c>
      <c r="AB53" s="34"/>
      <c r="AC53" s="1">
        <f>SUM(E53:AA53)</f>
        <v>25162.455230205534</v>
      </c>
    </row>
    <row r="54" spans="3:29" x14ac:dyDescent="0.4">
      <c r="C54" s="18" t="s">
        <v>15</v>
      </c>
      <c r="D54" s="3"/>
      <c r="E54" s="33">
        <f xml:space="preserve"> [1]InpActive!L$472</f>
        <v>3.9099999999999996E-2</v>
      </c>
      <c r="F54" s="33">
        <f xml:space="preserve"> [1]InpActive!M$472</f>
        <v>3.9099999999999996E-2</v>
      </c>
      <c r="G54" s="33">
        <f xml:space="preserve"> [1]InpActive!N$472</f>
        <v>3.9099999999999996E-2</v>
      </c>
      <c r="H54" s="33">
        <f xml:space="preserve"> [1]InpActive!O$472</f>
        <v>3.9099999999999996E-2</v>
      </c>
      <c r="I54" s="33">
        <f xml:space="preserve"> [1]InpActive!P$472</f>
        <v>3.9099999999999996E-2</v>
      </c>
      <c r="J54" s="34"/>
      <c r="K54" s="33">
        <f xml:space="preserve"> [2]InpActive!L$472</f>
        <v>3.9100000000000003E-2</v>
      </c>
      <c r="L54" s="33">
        <f xml:space="preserve"> [2]InpActive!M$472</f>
        <v>3.9100000000000003E-2</v>
      </c>
      <c r="M54" s="33">
        <f xml:space="preserve"> [2]InpActive!N$472</f>
        <v>3.9100000000000003E-2</v>
      </c>
      <c r="N54" s="33">
        <f xml:space="preserve"> [2]InpActive!O$472</f>
        <v>3.9100000000000003E-2</v>
      </c>
      <c r="O54" s="33">
        <f xml:space="preserve"> [2]InpActive!P$472</f>
        <v>3.9100000000000003E-2</v>
      </c>
      <c r="P54" s="34"/>
      <c r="Q54" s="33">
        <f xml:space="preserve"> [3]InpActive!L$472</f>
        <v>3.9099999999999996E-2</v>
      </c>
      <c r="R54" s="33">
        <f xml:space="preserve"> [3]InpActive!M$472</f>
        <v>3.9099999999999996E-2</v>
      </c>
      <c r="S54" s="33">
        <f xml:space="preserve"> [3]InpActive!N$472</f>
        <v>3.9099999999999996E-2</v>
      </c>
      <c r="T54" s="33">
        <f xml:space="preserve"> [3]InpActive!O$472</f>
        <v>3.9099999999999996E-2</v>
      </c>
      <c r="U54" s="33">
        <f xml:space="preserve"> [3]InpActive!P$472</f>
        <v>3.9099999999999996E-2</v>
      </c>
      <c r="V54" s="34"/>
      <c r="W54" s="33">
        <f xml:space="preserve"> [4]InpActive!L$504</f>
        <v>3.9100000000000003E-2</v>
      </c>
      <c r="X54" s="33">
        <f xml:space="preserve"> [4]InpActive!M$504</f>
        <v>3.9100000000000003E-2</v>
      </c>
      <c r="Y54" s="33">
        <f xml:space="preserve"> [4]InpActive!N$504</f>
        <v>3.9100000000000003E-2</v>
      </c>
      <c r="Z54" s="33">
        <f xml:space="preserve"> [4]InpActive!O$504</f>
        <v>3.9100000000000003E-2</v>
      </c>
      <c r="AA54" s="33">
        <f xml:space="preserve"> [4]InpActive!P$504</f>
        <v>3.9100000000000003E-2</v>
      </c>
      <c r="AB54" s="34"/>
    </row>
    <row r="55" spans="3:29" x14ac:dyDescent="0.4">
      <c r="C55" s="6" t="s">
        <v>18</v>
      </c>
      <c r="D55" s="3"/>
      <c r="E55" s="30">
        <f xml:space="preserve"> [1]Summary_Calc!L$421</f>
        <v>53.351277210933951</v>
      </c>
      <c r="F55" s="31">
        <f xml:space="preserve"> [1]Summary_Calc!M$421</f>
        <v>51.265242271986438</v>
      </c>
      <c r="G55" s="31">
        <f xml:space="preserve"> [1]Summary_Calc!N$421</f>
        <v>49.26077129915177</v>
      </c>
      <c r="H55" s="31">
        <f xml:space="preserve"> [1]Summary_Calc!O$421</f>
        <v>47.334675141354943</v>
      </c>
      <c r="I55" s="31">
        <f xml:space="preserve"> [1]Summary_Calc!P$421</f>
        <v>45.483889343327974</v>
      </c>
      <c r="J55" s="22">
        <f>SUM(E55:I55)</f>
        <v>246.69585526675507</v>
      </c>
      <c r="K55" s="30">
        <f xml:space="preserve"> [2]Summary_Calc!L$421</f>
        <v>53.351278655021275</v>
      </c>
      <c r="L55" s="31">
        <f xml:space="preserve"> [2]Summary_Calc!M$421</f>
        <v>51.265243659609943</v>
      </c>
      <c r="M55" s="31">
        <f xml:space="preserve"> [2]Summary_Calc!N$421</f>
        <v>49.260772632519192</v>
      </c>
      <c r="N55" s="31">
        <f xml:space="preserve"> [2]Summary_Calc!O$421</f>
        <v>47.334676422587684</v>
      </c>
      <c r="O55" s="31">
        <f xml:space="preserve"> [2]Summary_Calc!P$421</f>
        <v>45.48389057446451</v>
      </c>
      <c r="P55" s="22">
        <f>SUM(K55:O55)</f>
        <v>246.69586194420259</v>
      </c>
      <c r="Q55" s="30">
        <f xml:space="preserve"> [3]Summary_Calc!L$421</f>
        <v>53.030069288219927</v>
      </c>
      <c r="R55" s="31">
        <f xml:space="preserve"> [3]Summary_Calc!M$421</f>
        <v>50.956593579050534</v>
      </c>
      <c r="S55" s="31">
        <f xml:space="preserve"> [3]Summary_Calc!N$421</f>
        <v>48.964190770109653</v>
      </c>
      <c r="T55" s="31">
        <f xml:space="preserve"> [3]Summary_Calc!O$421</f>
        <v>47.049690910998379</v>
      </c>
      <c r="U55" s="31">
        <f xml:space="preserve"> [3]Summary_Calc!P$421</f>
        <v>45.210047996378343</v>
      </c>
      <c r="V55" s="22">
        <f>SUM(Q55:U55)</f>
        <v>245.21059254475685</v>
      </c>
      <c r="W55" s="30">
        <f xml:space="preserve"> [4]Summary_Calc!L$421</f>
        <v>53.038524580601155</v>
      </c>
      <c r="X55" s="31">
        <f xml:space="preserve"> [4]Summary_Calc!M$421</f>
        <v>50.964718269499649</v>
      </c>
      <c r="Y55" s="31">
        <f xml:space="preserve"> [4]Summary_Calc!N$421</f>
        <v>48.971997785162223</v>
      </c>
      <c r="Z55" s="31">
        <f xml:space="preserve"> [4]Summary_Calc!O$421</f>
        <v>47.05719267176238</v>
      </c>
      <c r="AA55" s="31">
        <f xml:space="preserve"> [4]Summary_Calc!P$421</f>
        <v>45.217256438296474</v>
      </c>
      <c r="AB55" s="22">
        <f>SUM(W55:AA55)</f>
        <v>245.24968974532186</v>
      </c>
    </row>
    <row r="56" spans="3:29" x14ac:dyDescent="0.4">
      <c r="C56" s="6" t="s">
        <v>19</v>
      </c>
      <c r="D56" s="3"/>
      <c r="E56" s="30">
        <f>E58/E57</f>
        <v>98.290888696906478</v>
      </c>
      <c r="F56" s="31">
        <f>F58/F57</f>
        <v>327.60131123712546</v>
      </c>
      <c r="G56" s="31">
        <f>G58/G57</f>
        <v>606.40178332232153</v>
      </c>
      <c r="H56" s="31">
        <f>H58/H57</f>
        <v>893.74362339301467</v>
      </c>
      <c r="I56" s="31">
        <f>I58/I57</f>
        <v>1109.5389675645197</v>
      </c>
      <c r="J56" s="34"/>
      <c r="K56" s="30">
        <f>K58/K57</f>
        <v>73.478792021258599</v>
      </c>
      <c r="L56" s="31">
        <f>L58/L57</f>
        <v>243.88097732844741</v>
      </c>
      <c r="M56" s="31">
        <f>M58/M57</f>
        <v>449.12364329844587</v>
      </c>
      <c r="N56" s="31">
        <f>N58/N57</f>
        <v>659.75056049186048</v>
      </c>
      <c r="O56" s="31">
        <f>O58/O57</f>
        <v>819.78020502605887</v>
      </c>
      <c r="P56" s="34"/>
      <c r="Q56" s="30">
        <f>Q58/Q57</f>
        <v>86.336374900070496</v>
      </c>
      <c r="R56" s="31">
        <f>R58/R57</f>
        <v>295.96976062188844</v>
      </c>
      <c r="S56" s="31">
        <f>S58/S57</f>
        <v>548.03117311089682</v>
      </c>
      <c r="T56" s="31">
        <f>T58/T57</f>
        <v>783.32898444118098</v>
      </c>
      <c r="U56" s="31">
        <f>U58/U57</f>
        <v>953.77012847688343</v>
      </c>
      <c r="V56" s="34"/>
      <c r="W56" s="30">
        <f>W58/W57</f>
        <v>73.623910881763805</v>
      </c>
      <c r="X56" s="31">
        <f>X58/X57</f>
        <v>251.6413329698641</v>
      </c>
      <c r="Y56" s="31">
        <f>Y58/Y57</f>
        <v>464.87854407196289</v>
      </c>
      <c r="Z56" s="31">
        <f>Z58/Z57</f>
        <v>663.86157330779849</v>
      </c>
      <c r="AA56" s="31">
        <f>AA58/AA57</f>
        <v>808.46123553161806</v>
      </c>
      <c r="AB56" s="34"/>
      <c r="AC56" s="1">
        <f>SUM(E56:AA56)</f>
        <v>10211.493770693885</v>
      </c>
    </row>
    <row r="57" spans="3:29" x14ac:dyDescent="0.4">
      <c r="C57" s="18" t="s">
        <v>15</v>
      </c>
      <c r="D57" s="3"/>
      <c r="E57" s="32">
        <f xml:space="preserve"> [1]InpActive!L$474</f>
        <v>3.9099999999999996E-2</v>
      </c>
      <c r="F57" s="33">
        <f xml:space="preserve"> [1]InpActive!M$474</f>
        <v>3.9099999999999996E-2</v>
      </c>
      <c r="G57" s="33">
        <f xml:space="preserve"> [1]InpActive!N$474</f>
        <v>3.9099999999999996E-2</v>
      </c>
      <c r="H57" s="33">
        <f xml:space="preserve"> [1]InpActive!O$474</f>
        <v>3.9099999999999996E-2</v>
      </c>
      <c r="I57" s="33">
        <f xml:space="preserve"> [1]InpActive!P$474</f>
        <v>3.9099999999999996E-2</v>
      </c>
      <c r="J57" s="34"/>
      <c r="K57" s="32">
        <f xml:space="preserve"> [2]InpActive!L$474</f>
        <v>3.9100000000000003E-2</v>
      </c>
      <c r="L57" s="33">
        <f xml:space="preserve"> [2]InpActive!M$474</f>
        <v>3.9100000000000003E-2</v>
      </c>
      <c r="M57" s="33">
        <f xml:space="preserve"> [2]InpActive!N$474</f>
        <v>3.9100000000000003E-2</v>
      </c>
      <c r="N57" s="33">
        <f xml:space="preserve"> [2]InpActive!O$474</f>
        <v>3.9100000000000003E-2</v>
      </c>
      <c r="O57" s="33">
        <f xml:space="preserve"> [2]InpActive!P$474</f>
        <v>3.9100000000000003E-2</v>
      </c>
      <c r="P57" s="34"/>
      <c r="Q57" s="32">
        <f xml:space="preserve"> [3]InpActive!L$474</f>
        <v>3.9099999999999996E-2</v>
      </c>
      <c r="R57" s="33">
        <f xml:space="preserve"> [3]InpActive!M$474</f>
        <v>3.9099999999999996E-2</v>
      </c>
      <c r="S57" s="33">
        <f xml:space="preserve"> [3]InpActive!N$474</f>
        <v>3.9099999999999996E-2</v>
      </c>
      <c r="T57" s="33">
        <f xml:space="preserve"> [3]InpActive!O$474</f>
        <v>3.9099999999999996E-2</v>
      </c>
      <c r="U57" s="33">
        <f xml:space="preserve"> [3]InpActive!P$474</f>
        <v>3.9099999999999996E-2</v>
      </c>
      <c r="V57" s="34"/>
      <c r="W57" s="32">
        <f xml:space="preserve"> [4]InpActive!L$506</f>
        <v>3.9100000000000003E-2</v>
      </c>
      <c r="X57" s="33">
        <f xml:space="preserve"> [4]InpActive!M$506</f>
        <v>3.9100000000000003E-2</v>
      </c>
      <c r="Y57" s="33">
        <f xml:space="preserve"> [4]InpActive!N$506</f>
        <v>3.9100000000000003E-2</v>
      </c>
      <c r="Z57" s="33">
        <f xml:space="preserve"> [4]InpActive!O$506</f>
        <v>3.9100000000000003E-2</v>
      </c>
      <c r="AA57" s="33">
        <f xml:space="preserve"> [4]InpActive!P$506</f>
        <v>3.9100000000000003E-2</v>
      </c>
      <c r="AB57" s="34"/>
    </row>
    <row r="58" spans="3:29" x14ac:dyDescent="0.4">
      <c r="C58" s="6" t="s">
        <v>20</v>
      </c>
      <c r="D58" s="3"/>
      <c r="E58" s="30">
        <f xml:space="preserve"> [1]Summary_Calc!L$423</f>
        <v>3.8431737480490429</v>
      </c>
      <c r="F58" s="31">
        <f xml:space="preserve"> [1]Summary_Calc!M$423</f>
        <v>12.809211269371604</v>
      </c>
      <c r="G58" s="31">
        <f xml:space="preserve"> [1]Summary_Calc!N$423</f>
        <v>23.710309727902768</v>
      </c>
      <c r="H58" s="31">
        <f xml:space="preserve"> [1]Summary_Calc!O$423</f>
        <v>34.94537567466687</v>
      </c>
      <c r="I58" s="31">
        <f xml:space="preserve"> [1]Summary_Calc!P$423</f>
        <v>43.382973631772714</v>
      </c>
      <c r="J58" s="22">
        <f>SUM(E58:I58)</f>
        <v>118.691044051763</v>
      </c>
      <c r="K58" s="30">
        <f xml:space="preserve"> [2]Summary_Calc!L$423</f>
        <v>2.8730207680312114</v>
      </c>
      <c r="L58" s="31">
        <f xml:space="preserve"> [2]Summary_Calc!M$423</f>
        <v>9.5357462135422946</v>
      </c>
      <c r="M58" s="31">
        <f xml:space="preserve"> [2]Summary_Calc!N$423</f>
        <v>17.560734452969236</v>
      </c>
      <c r="N58" s="31">
        <f xml:space="preserve"> [2]Summary_Calc!O$423</f>
        <v>25.796246915231745</v>
      </c>
      <c r="O58" s="31">
        <f xml:space="preserve"> [2]Summary_Calc!P$423</f>
        <v>32.053406016518906</v>
      </c>
      <c r="P58" s="22">
        <f>SUM(K58:O58)</f>
        <v>87.81915436629339</v>
      </c>
      <c r="Q58" s="30">
        <f xml:space="preserve"> [3]Summary_Calc!L$423</f>
        <v>3.375752258592756</v>
      </c>
      <c r="R58" s="31">
        <f xml:space="preserve"> [3]Summary_Calc!M$423</f>
        <v>11.572417640315837</v>
      </c>
      <c r="S58" s="31">
        <f xml:space="preserve"> [3]Summary_Calc!N$423</f>
        <v>21.428018868636062</v>
      </c>
      <c r="T58" s="31">
        <f xml:space="preserve"> [3]Summary_Calc!O$423</f>
        <v>30.628163291650175</v>
      </c>
      <c r="U58" s="31">
        <f xml:space="preserve"> [3]Summary_Calc!P$423</f>
        <v>37.29241202344614</v>
      </c>
      <c r="V58" s="22">
        <f>SUM(Q58:U58)</f>
        <v>104.29676408264098</v>
      </c>
      <c r="W58" s="30">
        <f xml:space="preserve"> [4]Summary_Calc!L$423</f>
        <v>2.8786949154769648</v>
      </c>
      <c r="X58" s="31">
        <f xml:space="preserve"> [4]Summary_Calc!M$423</f>
        <v>9.8391761191216869</v>
      </c>
      <c r="Y58" s="31">
        <f xml:space="preserve"> [4]Summary_Calc!N$423</f>
        <v>18.176751073213751</v>
      </c>
      <c r="Z58" s="31">
        <f xml:space="preserve"> [4]Summary_Calc!O$423</f>
        <v>25.956987516334923</v>
      </c>
      <c r="AA58" s="31">
        <f xml:space="preserve"> [4]Summary_Calc!P$423</f>
        <v>31.610834309286268</v>
      </c>
      <c r="AB58" s="22">
        <f>SUM(W58:AA58)</f>
        <v>88.462443933433605</v>
      </c>
    </row>
    <row r="59" spans="3:29" ht="12.9" thickBot="1" x14ac:dyDescent="0.45">
      <c r="C59" s="57" t="s">
        <v>39</v>
      </c>
      <c r="D59" s="53"/>
      <c r="E59" s="60">
        <f xml:space="preserve"> [1]Summary_Calc!L$425</f>
        <v>110.86327877673018</v>
      </c>
      <c r="F59" s="61">
        <f xml:space="preserve"> [1]Summary_Calc!M$425</f>
        <v>116.1504221193732</v>
      </c>
      <c r="G59" s="61">
        <f xml:space="preserve"> [1]Summary_Calc!N$425</f>
        <v>123.5014654905969</v>
      </c>
      <c r="H59" s="61">
        <f xml:space="preserve"> [1]Summary_Calc!O$425</f>
        <v>131.3107231924418</v>
      </c>
      <c r="I59" s="61">
        <f xml:space="preserve"> [1]Summary_Calc!P$425</f>
        <v>136.44233383696053</v>
      </c>
      <c r="J59" s="56">
        <f>SUM(E59:I59)</f>
        <v>618.26822341610261</v>
      </c>
      <c r="K59" s="60">
        <f xml:space="preserve"> [2]Summary_Calc!L$425</f>
        <v>109.85079695457529</v>
      </c>
      <c r="L59" s="61">
        <f xml:space="preserve"> [2]Summary_Calc!M$425</f>
        <v>112.85799736538269</v>
      </c>
      <c r="M59" s="61">
        <f xml:space="preserve"> [2]Summary_Calc!N$425</f>
        <v>117.36615558566172</v>
      </c>
      <c r="N59" s="61">
        <f xml:space="preserve"> [2]Summary_Calc!O$425</f>
        <v>122.20758186188772</v>
      </c>
      <c r="O59" s="61">
        <f xml:space="preserve"> [2]Summary_Calc!P$425</f>
        <v>125.1918621565339</v>
      </c>
      <c r="P59" s="56">
        <f>SUM(K59:O59)</f>
        <v>587.47439392404135</v>
      </c>
      <c r="Q59" s="60">
        <f xml:space="preserve"> [3]Summary_Calc!L$425</f>
        <v>109.90471636694333</v>
      </c>
      <c r="R59" s="61">
        <f xml:space="preserve"> [3]Summary_Calc!M$425</f>
        <v>114.44009031117366</v>
      </c>
      <c r="S59" s="61">
        <f xml:space="preserve"> [3]Summary_Calc!N$425</f>
        <v>120.76259843903706</v>
      </c>
      <c r="T59" s="61">
        <f xml:space="preserve"> [3]Summary_Calc!O$425</f>
        <v>126.55327949298771</v>
      </c>
      <c r="U59" s="61">
        <f xml:space="preserve"> [3]Summary_Calc!P$425</f>
        <v>129.92729143779655</v>
      </c>
      <c r="V59" s="62">
        <f>SUM(Q59:U59)</f>
        <v>601.58797604793835</v>
      </c>
      <c r="W59" s="58">
        <f xml:space="preserve"> [4]Summary_Calc!L$425</f>
        <v>109.1858466553831</v>
      </c>
      <c r="X59" s="59">
        <f xml:space="preserve"> [4]Summary_Calc!M$425</f>
        <v>112.46872082074323</v>
      </c>
      <c r="Y59" s="59">
        <f xml:space="preserve"> [4]Summary_Calc!N$425</f>
        <v>117.3164303015316</v>
      </c>
      <c r="Z59" s="59">
        <f xml:space="preserve"> [4]Summary_Calc!O$425</f>
        <v>121.73966608612623</v>
      </c>
      <c r="AA59" s="59">
        <f xml:space="preserve"> [4]Summary_Calc!P$425</f>
        <v>124.15284062044984</v>
      </c>
      <c r="AB59" s="56">
        <f>SUM(W59:AA59)</f>
        <v>584.863504484234</v>
      </c>
    </row>
    <row r="60" spans="3:29" x14ac:dyDescent="0.4">
      <c r="C60" s="5" t="s">
        <v>21</v>
      </c>
      <c r="D60" s="2"/>
      <c r="E60" s="41">
        <f>E62/E61</f>
        <v>1345.7698781051213</v>
      </c>
      <c r="F60" s="42">
        <f>F62/F61</f>
        <v>1305.8282197523013</v>
      </c>
      <c r="G60" s="42">
        <f>G62/G61</f>
        <v>1267.0720063242998</v>
      </c>
      <c r="H60" s="42">
        <f>H62/H61</f>
        <v>1229.4660545130687</v>
      </c>
      <c r="I60" s="42">
        <f>I62/I61</f>
        <v>1192.9762252304472</v>
      </c>
      <c r="J60" s="47"/>
      <c r="K60" s="41">
        <f>K62/K61</f>
        <v>1344.7084272322645</v>
      </c>
      <c r="L60" s="42">
        <f>L62/L61</f>
        <v>1305.3527620398297</v>
      </c>
      <c r="M60" s="42">
        <f>M62/M61</f>
        <v>1267.4296834269796</v>
      </c>
      <c r="N60" s="42">
        <f>N62/N61</f>
        <v>1230.6191777473848</v>
      </c>
      <c r="O60" s="42">
        <f>O62/O61</f>
        <v>1194.9595603259331</v>
      </c>
      <c r="P60" s="51"/>
      <c r="Q60" s="41">
        <f>Q62/Q61</f>
        <v>1341.5087321329181</v>
      </c>
      <c r="R60" s="42">
        <f>R62/R61</f>
        <v>1301.6935420859966</v>
      </c>
      <c r="S60" s="42">
        <f>S62/S61</f>
        <v>1263.060043458968</v>
      </c>
      <c r="T60" s="42">
        <f>T62/T61</f>
        <v>1225.5731643456018</v>
      </c>
      <c r="U60" s="42">
        <f>U62/U61</f>
        <v>1189.1988737532156</v>
      </c>
      <c r="V60" s="47"/>
      <c r="W60" s="31">
        <f>W62/W61</f>
        <v>1335.7346674767407</v>
      </c>
      <c r="X60" s="31">
        <f>X62/X61</f>
        <v>1295.518646429</v>
      </c>
      <c r="Y60" s="31">
        <f>Y62/Y61</f>
        <v>1257.9770657529905</v>
      </c>
      <c r="Z60" s="31">
        <f>Z62/Z61</f>
        <v>1221.8133669749991</v>
      </c>
      <c r="AA60" s="31">
        <f>AA62/AA61</f>
        <v>1186.6892842161772</v>
      </c>
      <c r="AB60" s="34"/>
    </row>
    <row r="61" spans="3:29" x14ac:dyDescent="0.4">
      <c r="C61" s="18" t="s">
        <v>22</v>
      </c>
      <c r="D61" s="3"/>
      <c r="E61" s="48">
        <f xml:space="preserve"> '[1]Water Network'!L$982</f>
        <v>2.2999999999999909E-2</v>
      </c>
      <c r="F61" s="49">
        <f xml:space="preserve"> '[1]Water Network'!M$982</f>
        <v>2.2999999999999909E-2</v>
      </c>
      <c r="G61" s="49">
        <f xml:space="preserve"> '[1]Water Network'!N$982</f>
        <v>2.2999999999999909E-2</v>
      </c>
      <c r="H61" s="49">
        <f xml:space="preserve"> '[1]Water Network'!O$982</f>
        <v>2.2999999999999909E-2</v>
      </c>
      <c r="I61" s="49">
        <f xml:space="preserve"> '[1]Water Network'!P$982</f>
        <v>2.2999999999999909E-2</v>
      </c>
      <c r="J61" s="34"/>
      <c r="K61" s="48">
        <f xml:space="preserve"> '[2]Water Network'!L$982</f>
        <v>2.0790485436893213E-2</v>
      </c>
      <c r="L61" s="49">
        <f xml:space="preserve"> '[2]Water Network'!M$982</f>
        <v>2.0790485436893213E-2</v>
      </c>
      <c r="M61" s="49">
        <f xml:space="preserve"> '[2]Water Network'!N$982</f>
        <v>2.0790485436893213E-2</v>
      </c>
      <c r="N61" s="49">
        <f xml:space="preserve"> '[2]Water Network'!O$982</f>
        <v>2.0790485436893213E-2</v>
      </c>
      <c r="O61" s="49">
        <f xml:space="preserve"> '[2]Water Network'!P$982</f>
        <v>2.0790485436893213E-2</v>
      </c>
      <c r="P61" s="35"/>
      <c r="Q61" s="48">
        <f xml:space="preserve"> '[3]Water Network'!L$982</f>
        <v>2.3302912621359306E-2</v>
      </c>
      <c r="R61" s="49">
        <f xml:space="preserve"> '[3]Water Network'!M$982</f>
        <v>2.3302912621359306E-2</v>
      </c>
      <c r="S61" s="49">
        <f xml:space="preserve"> '[3]Water Network'!N$982</f>
        <v>2.3302912621359306E-2</v>
      </c>
      <c r="T61" s="49">
        <f xml:space="preserve"> '[3]Water Network'!O$982</f>
        <v>2.3302912621359306E-2</v>
      </c>
      <c r="U61" s="49">
        <f xml:space="preserve"> '[3]Water Network'!P$982</f>
        <v>2.3302912621359306E-2</v>
      </c>
      <c r="V61" s="34"/>
      <c r="W61" s="49">
        <f xml:space="preserve"> '[4]Water Network'!L$990</f>
        <v>1.920357193840716E-2</v>
      </c>
      <c r="X61" s="49">
        <f xml:space="preserve"> '[4]Water Network'!M$990</f>
        <v>1.920357193840716E-2</v>
      </c>
      <c r="Y61" s="49">
        <f xml:space="preserve"> '[4]Water Network'!N$990</f>
        <v>1.920357193840716E-2</v>
      </c>
      <c r="Z61" s="49">
        <f xml:space="preserve"> '[4]Water Network'!O$990</f>
        <v>1.920357193840716E-2</v>
      </c>
      <c r="AA61" s="49">
        <f xml:space="preserve"> '[4]Water Network'!P$990</f>
        <v>1.920357193840716E-2</v>
      </c>
      <c r="AB61" s="34"/>
    </row>
    <row r="62" spans="3:29" x14ac:dyDescent="0.4">
      <c r="C62" s="6" t="s">
        <v>23</v>
      </c>
      <c r="D62" s="3"/>
      <c r="E62" s="23">
        <f xml:space="preserve"> [1]Summary_Calc!L$436</f>
        <v>30.952707196417666</v>
      </c>
      <c r="F62" s="24">
        <f xml:space="preserve"> [1]Summary_Calc!M$436</f>
        <v>30.034049054302812</v>
      </c>
      <c r="G62" s="24">
        <f xml:space="preserve"> [1]Summary_Calc!N$436</f>
        <v>29.14265614545878</v>
      </c>
      <c r="H62" s="24">
        <f xml:space="preserve"> [1]Summary_Calc!O$436</f>
        <v>28.277719253800466</v>
      </c>
      <c r="I62" s="24">
        <f xml:space="preserve"> [1]Summary_Calc!P$436</f>
        <v>27.438453180300176</v>
      </c>
      <c r="J62" s="22">
        <f>SUM(E62:I62)</f>
        <v>145.8455848302799</v>
      </c>
      <c r="K62" s="23">
        <f xml:space="preserve"> [2]Summary_Calc!L$436</f>
        <v>27.957140973239973</v>
      </c>
      <c r="L62" s="24">
        <f xml:space="preserve"> [2]Summary_Calc!M$436</f>
        <v>27.138917589197412</v>
      </c>
      <c r="M62" s="24">
        <f xml:space="preserve"> [2]Summary_Calc!N$436</f>
        <v>26.350478375574795</v>
      </c>
      <c r="N62" s="24">
        <f xml:space="preserve"> [2]Summary_Calc!O$436</f>
        <v>25.585170093318506</v>
      </c>
      <c r="O62" s="24">
        <f xml:space="preserve"> [2]Summary_Calc!P$436</f>
        <v>24.843789336632629</v>
      </c>
      <c r="P62" s="31">
        <f>SUM(K62:O62)</f>
        <v>131.87549636796331</v>
      </c>
      <c r="Q62" s="23">
        <f xml:space="preserve"> [3]Summary_Calc!L$436</f>
        <v>31.261060765683901</v>
      </c>
      <c r="R62" s="24">
        <f xml:space="preserve"> [3]Summary_Calc!M$436</f>
        <v>30.333250871017672</v>
      </c>
      <c r="S62" s="24">
        <f xml:space="preserve"> [3]Summary_Calc!N$436</f>
        <v>29.432977828254621</v>
      </c>
      <c r="T62" s="24">
        <f xml:space="preserve"> [3]Summary_Calc!O$436</f>
        <v>28.559424359828387</v>
      </c>
      <c r="U62" s="24">
        <f xml:space="preserve"> [3]Summary_Calc!P$436</f>
        <v>27.711797444490081</v>
      </c>
      <c r="V62" s="22">
        <f>SUM(Q62:U62)</f>
        <v>147.29851126927466</v>
      </c>
      <c r="W62" s="24">
        <f xml:space="preserve"> [4]Summary_Calc!L$436</f>
        <v>25.650876777513957</v>
      </c>
      <c r="X62" s="24">
        <f xml:space="preserve"> [4]Summary_Calc!M$436</f>
        <v>24.878585524247171</v>
      </c>
      <c r="Y62" s="24">
        <f xml:space="preserve"> [4]Summary_Calc!N$436</f>
        <v>24.157653079053908</v>
      </c>
      <c r="Z62" s="24">
        <f xml:space="preserve"> [4]Summary_Calc!O$436</f>
        <v>23.463180888011863</v>
      </c>
      <c r="AA62" s="24">
        <f xml:space="preserve"> [4]Summary_Calc!P$436</f>
        <v>22.78867303798226</v>
      </c>
      <c r="AB62" s="22">
        <f>SUM(W62:AA62)</f>
        <v>120.93896930680917</v>
      </c>
    </row>
    <row r="63" spans="3:29" x14ac:dyDescent="0.4">
      <c r="C63" s="6" t="s">
        <v>24</v>
      </c>
      <c r="D63" s="3"/>
      <c r="E63" s="30">
        <f>E65/E64</f>
        <v>1337.8071545130488</v>
      </c>
      <c r="F63" s="31">
        <f>F65/F64</f>
        <v>1285.4988947715883</v>
      </c>
      <c r="G63" s="31">
        <f>G65/G64</f>
        <v>1235.2358879860194</v>
      </c>
      <c r="H63" s="31">
        <f>H65/H64</f>
        <v>1186.9381647657665</v>
      </c>
      <c r="I63" s="31">
        <f>I65/I64</f>
        <v>1140.528882523425</v>
      </c>
      <c r="J63" s="34"/>
      <c r="K63" s="30">
        <f>K65/K64</f>
        <v>1337.8071907241842</v>
      </c>
      <c r="L63" s="31">
        <f>L65/L64</f>
        <v>1285.4989295668688</v>
      </c>
      <c r="M63" s="31">
        <f>M65/M64</f>
        <v>1235.2359214208041</v>
      </c>
      <c r="N63" s="31">
        <f>N65/N64</f>
        <v>1186.9381968932505</v>
      </c>
      <c r="O63" s="31">
        <f>O65/O64</f>
        <v>1140.5289133947244</v>
      </c>
      <c r="P63" s="35"/>
      <c r="Q63" s="30">
        <f>Q65/Q64</f>
        <v>1329.7527220878576</v>
      </c>
      <c r="R63" s="31">
        <f>R65/R64</f>
        <v>1277.7593906542224</v>
      </c>
      <c r="S63" s="31">
        <f>S65/S64</f>
        <v>1227.7989984796425</v>
      </c>
      <c r="T63" s="31">
        <f>T65/T64</f>
        <v>1179.7920576390886</v>
      </c>
      <c r="U63" s="31">
        <f>U65/U64</f>
        <v>1133.6621881854003</v>
      </c>
      <c r="V63" s="34"/>
      <c r="W63" s="31">
        <f>W65/W64</f>
        <v>1329.9647423286547</v>
      </c>
      <c r="X63" s="31">
        <f>X65/X64</f>
        <v>1277.9631209036045</v>
      </c>
      <c r="Y63" s="31">
        <f>Y65/Y64</f>
        <v>1227.9947628762734</v>
      </c>
      <c r="Z63" s="31">
        <f>Z65/Z64</f>
        <v>1179.9801676478112</v>
      </c>
      <c r="AA63" s="31">
        <f>AA65/AA64</f>
        <v>1133.8429430927815</v>
      </c>
      <c r="AB63" s="34"/>
    </row>
    <row r="64" spans="3:29" x14ac:dyDescent="0.4">
      <c r="C64" s="18" t="s">
        <v>22</v>
      </c>
      <c r="D64" s="3"/>
      <c r="E64" s="32">
        <f xml:space="preserve"> '[1]Water Network'!L$862</f>
        <v>3.3029411764705863E-2</v>
      </c>
      <c r="F64" s="33">
        <f xml:space="preserve"> '[1]Water Network'!M$862</f>
        <v>3.3029411764705863E-2</v>
      </c>
      <c r="G64" s="33">
        <f xml:space="preserve"> '[1]Water Network'!N$862</f>
        <v>3.3029411764705863E-2</v>
      </c>
      <c r="H64" s="33">
        <f xml:space="preserve"> '[1]Water Network'!O$862</f>
        <v>3.3029411764705863E-2</v>
      </c>
      <c r="I64" s="33">
        <f xml:space="preserve"> '[1]Water Network'!P$862</f>
        <v>3.3029411764705863E-2</v>
      </c>
      <c r="J64" s="34"/>
      <c r="K64" s="32">
        <f xml:space="preserve"> '[2]Water Network'!L$862</f>
        <v>3.0798235294117626E-2</v>
      </c>
      <c r="L64" s="33">
        <f xml:space="preserve"> '[2]Water Network'!M$862</f>
        <v>3.0798235294117626E-2</v>
      </c>
      <c r="M64" s="33">
        <f xml:space="preserve"> '[2]Water Network'!N$862</f>
        <v>3.0798235294117626E-2</v>
      </c>
      <c r="N64" s="33">
        <f xml:space="preserve"> '[2]Water Network'!O$862</f>
        <v>3.0798235294117626E-2</v>
      </c>
      <c r="O64" s="33">
        <f xml:space="preserve"> '[2]Water Network'!P$862</f>
        <v>3.0798235294117626E-2</v>
      </c>
      <c r="P64" s="35"/>
      <c r="Q64" s="32">
        <f xml:space="preserve"> '[3]Water Network'!L$862</f>
        <v>3.3335294117647241E-2</v>
      </c>
      <c r="R64" s="33">
        <f xml:space="preserve"> '[3]Water Network'!M$862</f>
        <v>3.3335294117647241E-2</v>
      </c>
      <c r="S64" s="33">
        <f xml:space="preserve"> '[3]Water Network'!N$862</f>
        <v>3.3335294117647241E-2</v>
      </c>
      <c r="T64" s="33">
        <f xml:space="preserve"> '[3]Water Network'!O$862</f>
        <v>3.3335294117647241E-2</v>
      </c>
      <c r="U64" s="33">
        <f xml:space="preserve"> '[3]Water Network'!P$862</f>
        <v>3.3335294117647241E-2</v>
      </c>
      <c r="V64" s="34"/>
      <c r="W64" s="33">
        <f xml:space="preserve"> '[4]Water Network'!L$870</f>
        <v>2.9195763820156317E-2</v>
      </c>
      <c r="X64" s="33">
        <f xml:space="preserve"> '[4]Water Network'!M$870</f>
        <v>2.9195763820156317E-2</v>
      </c>
      <c r="Y64" s="33">
        <f xml:space="preserve"> '[4]Water Network'!N$870</f>
        <v>2.9195763820156317E-2</v>
      </c>
      <c r="Z64" s="33">
        <f xml:space="preserve"> '[4]Water Network'!O$870</f>
        <v>2.9195763820156317E-2</v>
      </c>
      <c r="AA64" s="33">
        <f xml:space="preserve"> '[4]Water Network'!P$870</f>
        <v>2.9195763820156317E-2</v>
      </c>
      <c r="AB64" s="34"/>
    </row>
    <row r="65" spans="2:28" x14ac:dyDescent="0.4">
      <c r="C65" s="6" t="s">
        <v>25</v>
      </c>
      <c r="D65" s="3"/>
      <c r="E65" s="30">
        <f xml:space="preserve"> [1]Summary_Calc!L$435</f>
        <v>44.186983368180968</v>
      </c>
      <c r="F65" s="31">
        <f xml:space="preserve"> [1]Summary_Calc!M$435</f>
        <v>42.459272318485084</v>
      </c>
      <c r="G65" s="31">
        <f xml:space="preserve"> [1]Summary_Calc!N$435</f>
        <v>40.799114770832325</v>
      </c>
      <c r="H65" s="31">
        <f xml:space="preserve"> [1]Summary_Calc!O$435</f>
        <v>39.20386938329279</v>
      </c>
      <c r="I65" s="31">
        <f xml:space="preserve"> [1]Summary_Calc!P$435</f>
        <v>37.670998090406044</v>
      </c>
      <c r="J65" s="22">
        <f>SUM(E65:I65)</f>
        <v>204.3202379311972</v>
      </c>
      <c r="K65" s="30">
        <f xml:space="preserve"> [2]Summary_Calc!L$435</f>
        <v>41.202100638085923</v>
      </c>
      <c r="L65" s="31">
        <f xml:space="preserve"> [2]Summary_Calc!M$435</f>
        <v>39.59109850313677</v>
      </c>
      <c r="M65" s="31">
        <f xml:space="preserve"> [2]Summary_Calc!N$435</f>
        <v>38.043086551664118</v>
      </c>
      <c r="N65" s="31">
        <f xml:space="preserve"> [2]Summary_Calc!O$435</f>
        <v>36.555601867494047</v>
      </c>
      <c r="O65" s="31">
        <f xml:space="preserve"> [2]Summary_Calc!P$435</f>
        <v>35.126277834475026</v>
      </c>
      <c r="P65" s="31">
        <f>SUM(K65:O65)</f>
        <v>190.51816539485586</v>
      </c>
      <c r="Q65" s="30">
        <f xml:space="preserve"> [3]Summary_Calc!L$435</f>
        <v>44.327698094540764</v>
      </c>
      <c r="R65" s="31">
        <f xml:space="preserve"> [3]Summary_Calc!M$435</f>
        <v>42.594485099044228</v>
      </c>
      <c r="S65" s="31">
        <f xml:space="preserve"> [3]Summary_Calc!N$435</f>
        <v>40.929040731671599</v>
      </c>
      <c r="T65" s="31">
        <f xml:space="preserve"> [3]Summary_Calc!O$435</f>
        <v>39.328715239063243</v>
      </c>
      <c r="U65" s="31">
        <f xml:space="preserve"> [3]Summary_Calc!P$435</f>
        <v>37.79096247321587</v>
      </c>
      <c r="V65" s="22">
        <f>SUM(Q65:U65)</f>
        <v>204.97090163753569</v>
      </c>
      <c r="W65" s="31">
        <f xml:space="preserve"> [4]Summary_Calc!L$435</f>
        <v>38.829336506162456</v>
      </c>
      <c r="X65" s="31">
        <f xml:space="preserve"> [4]Summary_Calc!M$435</f>
        <v>37.311109448771511</v>
      </c>
      <c r="Y65" s="31">
        <f xml:space="preserve"> [4]Summary_Calc!N$435</f>
        <v>35.852245069324539</v>
      </c>
      <c r="Z65" s="31">
        <f xml:space="preserve"> [4]Summary_Calc!O$435</f>
        <v>34.450422287113952</v>
      </c>
      <c r="AA65" s="31">
        <f xml:space="preserve"> [4]Summary_Calc!P$435</f>
        <v>33.103410775687792</v>
      </c>
      <c r="AB65" s="22">
        <f>SUM(W65:AA65)</f>
        <v>179.54652408706025</v>
      </c>
    </row>
    <row r="66" spans="2:28" x14ac:dyDescent="0.4">
      <c r="C66" s="6" t="s">
        <v>26</v>
      </c>
      <c r="D66" s="3"/>
      <c r="E66" s="30">
        <f>E68/E67</f>
        <v>96.369301822881965</v>
      </c>
      <c r="F66" s="31">
        <f>F68/F67</f>
        <v>321.19670560243964</v>
      </c>
      <c r="G66" s="31">
        <f>G68/G67</f>
        <v>594.54662845837015</v>
      </c>
      <c r="H66" s="31">
        <f>H68/H67</f>
        <v>876.27093555568126</v>
      </c>
      <c r="I66" s="31">
        <f>I68/I67</f>
        <v>1087.8474807486332</v>
      </c>
      <c r="J66" s="34"/>
      <c r="K66" s="30">
        <f>K68/K67</f>
        <v>72.042281637243008</v>
      </c>
      <c r="L66" s="31">
        <f>L68/L67</f>
        <v>239.11310422167622</v>
      </c>
      <c r="M66" s="31">
        <f>M68/M67</f>
        <v>440.34327607196133</v>
      </c>
      <c r="N66" s="31">
        <f>N68/N67</f>
        <v>646.85243703424453</v>
      </c>
      <c r="O66" s="31">
        <f>O68/O67</f>
        <v>803.75350201779941</v>
      </c>
      <c r="P66" s="35"/>
      <c r="Q66" s="30">
        <f>Q68/Q67</f>
        <v>84.648498770774111</v>
      </c>
      <c r="R66" s="31">
        <f>R68/R67</f>
        <v>290.18355180173057</v>
      </c>
      <c r="S66" s="31">
        <f>S68/S67</f>
        <v>537.31716367657873</v>
      </c>
      <c r="T66" s="31">
        <f>T68/T67</f>
        <v>768.01490279535585</v>
      </c>
      <c r="U66" s="31">
        <f>U68/U67</f>
        <v>935.12392246516038</v>
      </c>
      <c r="V66" s="34"/>
      <c r="W66" s="31">
        <f>W68/W67</f>
        <v>72.184563424025313</v>
      </c>
      <c r="X66" s="31">
        <f>X68/X67</f>
        <v>246.72174491030322</v>
      </c>
      <c r="Y66" s="31">
        <f>Y68/Y67</f>
        <v>455.79016853535597</v>
      </c>
      <c r="Z66" s="31">
        <f>Z68/Z67</f>
        <v>650.88307954963113</v>
      </c>
      <c r="AA66" s="31">
        <f>AA68/AA67</f>
        <v>792.65581837697493</v>
      </c>
      <c r="AB66" s="34"/>
    </row>
    <row r="67" spans="2:28" x14ac:dyDescent="0.4">
      <c r="C67" s="18" t="s">
        <v>22</v>
      </c>
      <c r="D67" s="3"/>
      <c r="E67" s="48">
        <f xml:space="preserve"> '[1]Water Network'!L$1115</f>
        <v>3.3029411764705863E-2</v>
      </c>
      <c r="F67" s="49">
        <f xml:space="preserve"> '[1]Water Network'!M$1115</f>
        <v>3.3029411764705863E-2</v>
      </c>
      <c r="G67" s="49">
        <f xml:space="preserve"> '[1]Water Network'!N$1115</f>
        <v>3.3029411764705863E-2</v>
      </c>
      <c r="H67" s="49">
        <f xml:space="preserve"> '[1]Water Network'!O$1115</f>
        <v>3.3029411764705863E-2</v>
      </c>
      <c r="I67" s="49">
        <f xml:space="preserve"> '[1]Water Network'!P$1115</f>
        <v>3.3029411764705863E-2</v>
      </c>
      <c r="J67" s="34"/>
      <c r="K67" s="48">
        <f xml:space="preserve"> '[2]Water Network'!L$1115</f>
        <v>3.0798235294117626E-2</v>
      </c>
      <c r="L67" s="49">
        <f xml:space="preserve"> '[2]Water Network'!M$1115</f>
        <v>3.0798235294117626E-2</v>
      </c>
      <c r="M67" s="49">
        <f xml:space="preserve"> '[2]Water Network'!N$1115</f>
        <v>3.0798235294117626E-2</v>
      </c>
      <c r="N67" s="49">
        <f xml:space="preserve"> '[2]Water Network'!O$1115</f>
        <v>3.0798235294117626E-2</v>
      </c>
      <c r="O67" s="49">
        <f xml:space="preserve"> '[2]Water Network'!P$1115</f>
        <v>3.0798235294117626E-2</v>
      </c>
      <c r="P67" s="35"/>
      <c r="Q67" s="48">
        <f xml:space="preserve"> '[3]Water Network'!L$1115</f>
        <v>3.3335294117647241E-2</v>
      </c>
      <c r="R67" s="49">
        <f xml:space="preserve"> '[3]Water Network'!M$1115</f>
        <v>3.3335294117647241E-2</v>
      </c>
      <c r="S67" s="49">
        <f xml:space="preserve"> '[3]Water Network'!N$1115</f>
        <v>3.3335294117647241E-2</v>
      </c>
      <c r="T67" s="49">
        <f xml:space="preserve"> '[3]Water Network'!O$1115</f>
        <v>3.3335294117647241E-2</v>
      </c>
      <c r="U67" s="49">
        <f xml:space="preserve"> '[3]Water Network'!P$1115</f>
        <v>3.3335294117647241E-2</v>
      </c>
      <c r="V67" s="34"/>
      <c r="W67" s="49">
        <f xml:space="preserve"> '[4]Water Network'!L$1123</f>
        <v>2.9195763820156317E-2</v>
      </c>
      <c r="X67" s="49">
        <f xml:space="preserve"> '[4]Water Network'!M$1123</f>
        <v>2.9195763820156317E-2</v>
      </c>
      <c r="Y67" s="49">
        <f xml:space="preserve"> '[4]Water Network'!N$1123</f>
        <v>2.9195763820156317E-2</v>
      </c>
      <c r="Z67" s="49">
        <f xml:space="preserve"> '[4]Water Network'!O$1123</f>
        <v>2.9195763820156317E-2</v>
      </c>
      <c r="AA67" s="49">
        <f xml:space="preserve"> '[4]Water Network'!P$1123</f>
        <v>2.9195763820156317E-2</v>
      </c>
      <c r="AB67" s="34"/>
    </row>
    <row r="68" spans="2:28" x14ac:dyDescent="0.4">
      <c r="C68" s="6" t="s">
        <v>27</v>
      </c>
      <c r="D68" s="3"/>
      <c r="E68" s="30">
        <f xml:space="preserve"> [1]Summary_Calc!L$437</f>
        <v>3.1830213513851877</v>
      </c>
      <c r="F68" s="31">
        <f xml:space="preserve"> [1]Summary_Calc!M$437</f>
        <v>10.608938246809986</v>
      </c>
      <c r="G68" s="31">
        <f xml:space="preserve"> [1]Summary_Calc!N$437</f>
        <v>19.637525404669098</v>
      </c>
      <c r="H68" s="31">
        <f xml:space="preserve"> [1]Summary_Calc!O$437</f>
        <v>28.942713547912632</v>
      </c>
      <c r="I68" s="31">
        <f xml:space="preserve"> [1]Summary_Calc!P$437</f>
        <v>35.930962378844541</v>
      </c>
      <c r="J68" s="22">
        <f>SUM(E68:I68)</f>
        <v>98.303160929621441</v>
      </c>
      <c r="K68" s="30">
        <f xml:space="preserve"> [2]Summary_Calc!L$437</f>
        <v>2.2187751409888996</v>
      </c>
      <c r="L68" s="31">
        <f xml:space="preserve"> [2]Summary_Calc!M$437</f>
        <v>7.3642616457260548</v>
      </c>
      <c r="M68" s="31">
        <f xml:space="preserve"> [2]Summary_Calc!N$437</f>
        <v>13.561795826646861</v>
      </c>
      <c r="N68" s="31">
        <f xml:space="preserve"> [2]Summary_Calc!O$437</f>
        <v>19.92191355635407</v>
      </c>
      <c r="O68" s="31">
        <f xml:space="preserve"> [2]Summary_Calc!P$437</f>
        <v>24.754189473615231</v>
      </c>
      <c r="P68" s="31">
        <f>SUM(K68:O68)</f>
        <v>67.820935643331111</v>
      </c>
      <c r="Q68" s="30">
        <f xml:space="preserve"> [3]Summary_Calc!L$437</f>
        <v>2.821782603141056</v>
      </c>
      <c r="R68" s="31">
        <f xml:space="preserve"> [3]Summary_Calc!M$437</f>
        <v>9.6733540474142128</v>
      </c>
      <c r="S68" s="31">
        <f xml:space="preserve"> [3]Summary_Calc!N$437</f>
        <v>17.911625685618755</v>
      </c>
      <c r="T68" s="31">
        <f xml:space="preserve"> [3]Summary_Calc!O$437</f>
        <v>25.602002671419445</v>
      </c>
      <c r="U68" s="31">
        <f xml:space="preserve"> [3]Summary_Calc!P$437</f>
        <v>31.172630991824075</v>
      </c>
      <c r="V68" s="22">
        <f>SUM(Q68:U68)</f>
        <v>87.181395999417546</v>
      </c>
      <c r="W68" s="31">
        <f xml:space="preserve"> [4]Summary_Calc!L$437</f>
        <v>2.1074834651889374</v>
      </c>
      <c r="X68" s="31">
        <f xml:space="preserve"> [4]Summary_Calc!M$437</f>
        <v>7.2032297936980667</v>
      </c>
      <c r="Y68" s="31">
        <f xml:space="preserve"> [4]Summary_Calc!N$437</f>
        <v>13.307142112107496</v>
      </c>
      <c r="Z68" s="31">
        <f xml:space="preserve"> [4]Summary_Calc!O$437</f>
        <v>19.003028665067045</v>
      </c>
      <c r="AA68" s="31">
        <f xml:space="preserve"> [4]Summary_Calc!P$437</f>
        <v>23.142192064006881</v>
      </c>
      <c r="AB68" s="22">
        <f>SUM(W68:AA68)</f>
        <v>64.763076100068417</v>
      </c>
    </row>
    <row r="69" spans="2:28" x14ac:dyDescent="0.4">
      <c r="C69" s="6" t="s">
        <v>28</v>
      </c>
      <c r="D69" s="3"/>
      <c r="E69" s="23">
        <f xml:space="preserve"> [1]Summary_Calc!L$438</f>
        <v>0</v>
      </c>
      <c r="F69" s="24">
        <f xml:space="preserve"> [1]Summary_Calc!M$438</f>
        <v>0</v>
      </c>
      <c r="G69" s="24">
        <f xml:space="preserve"> [1]Summary_Calc!N$438</f>
        <v>0</v>
      </c>
      <c r="H69" s="24">
        <f xml:space="preserve"> [1]Summary_Calc!O$438</f>
        <v>0</v>
      </c>
      <c r="I69" s="24">
        <f xml:space="preserve"> [1]Summary_Calc!P$438</f>
        <v>0</v>
      </c>
      <c r="J69" s="22">
        <f>SUM(E69:I69)</f>
        <v>0</v>
      </c>
      <c r="K69" s="23">
        <f xml:space="preserve"> [2]Summary_Calc!L$438</f>
        <v>0</v>
      </c>
      <c r="L69" s="24">
        <f xml:space="preserve"> [2]Summary_Calc!M$438</f>
        <v>0</v>
      </c>
      <c r="M69" s="24">
        <f xml:space="preserve"> [2]Summary_Calc!N$438</f>
        <v>0</v>
      </c>
      <c r="N69" s="24">
        <f xml:space="preserve"> [2]Summary_Calc!O$438</f>
        <v>0</v>
      </c>
      <c r="O69" s="24">
        <f xml:space="preserve"> [2]Summary_Calc!P$438</f>
        <v>0</v>
      </c>
      <c r="P69" s="31">
        <f>SUM(K69:O69)</f>
        <v>0</v>
      </c>
      <c r="Q69" s="23">
        <f xml:space="preserve"> [3]Summary_Calc!L$438</f>
        <v>0</v>
      </c>
      <c r="R69" s="24">
        <f xml:space="preserve"> [3]Summary_Calc!M$438</f>
        <v>0</v>
      </c>
      <c r="S69" s="24">
        <f xml:space="preserve"> [3]Summary_Calc!N$438</f>
        <v>0</v>
      </c>
      <c r="T69" s="24">
        <f xml:space="preserve"> [3]Summary_Calc!O$438</f>
        <v>0</v>
      </c>
      <c r="U69" s="24">
        <f xml:space="preserve"> [3]Summary_Calc!P$438</f>
        <v>0</v>
      </c>
      <c r="V69" s="22">
        <f>SUM(Q69:U69)</f>
        <v>0</v>
      </c>
      <c r="W69" s="24">
        <f xml:space="preserve"> [4]Summary_Calc!L$438</f>
        <v>0</v>
      </c>
      <c r="X69" s="24">
        <f xml:space="preserve"> [4]Summary_Calc!M$438</f>
        <v>0</v>
      </c>
      <c r="Y69" s="24">
        <f xml:space="preserve"> [4]Summary_Calc!N$438</f>
        <v>0</v>
      </c>
      <c r="Z69" s="24">
        <f xml:space="preserve"> [4]Summary_Calc!O$438</f>
        <v>0</v>
      </c>
      <c r="AA69" s="24">
        <f xml:space="preserve"> [4]Summary_Calc!P$438</f>
        <v>0</v>
      </c>
      <c r="AB69" s="22">
        <f>SUM(W69:AA69)</f>
        <v>0</v>
      </c>
    </row>
    <row r="70" spans="2:28" ht="12.9" thickBot="1" x14ac:dyDescent="0.45">
      <c r="C70" s="57" t="s">
        <v>29</v>
      </c>
      <c r="D70" s="53"/>
      <c r="E70" s="58">
        <f xml:space="preserve"> [1]Summary_Calc!L$440</f>
        <v>78.322711915983831</v>
      </c>
      <c r="F70" s="59">
        <f xml:space="preserve"> [1]Summary_Calc!M$440</f>
        <v>83.102259619597888</v>
      </c>
      <c r="G70" s="59">
        <f xml:space="preserve"> [1]Summary_Calc!N$440</f>
        <v>89.579296320960196</v>
      </c>
      <c r="H70" s="59">
        <f xml:space="preserve"> [1]Summary_Calc!O$440</f>
        <v>96.424302185005885</v>
      </c>
      <c r="I70" s="59">
        <f xml:space="preserve"> [1]Summary_Calc!P$440</f>
        <v>101.04041364955076</v>
      </c>
      <c r="J70" s="56">
        <f>SUM(E70:I70)</f>
        <v>448.46898369109857</v>
      </c>
      <c r="K70" s="58">
        <f xml:space="preserve"> '[2]Exec Summary'!L$214</f>
        <v>71.378016752314792</v>
      </c>
      <c r="L70" s="59">
        <f xml:space="preserve"> '[2]Exec Summary'!M$214</f>
        <v>74.094277738060242</v>
      </c>
      <c r="M70" s="59">
        <f xml:space="preserve"> '[2]Exec Summary'!N$214</f>
        <v>77.95536075388577</v>
      </c>
      <c r="N70" s="59">
        <f xml:space="preserve"> '[2]Exec Summary'!O$214</f>
        <v>82.062685517166628</v>
      </c>
      <c r="O70" s="59">
        <f xml:space="preserve"> '[2]Exec Summary'!P$214</f>
        <v>84.724256644722885</v>
      </c>
      <c r="P70" s="59">
        <f>SUM(K70:O70)</f>
        <v>390.21459740615035</v>
      </c>
      <c r="Q70" s="58">
        <f xml:space="preserve"> '[3]Exec Summary'!L$214</f>
        <v>78.410541463365718</v>
      </c>
      <c r="R70" s="59">
        <f xml:space="preserve"> '[3]Exec Summary'!M$214</f>
        <v>82.60109001747611</v>
      </c>
      <c r="S70" s="59">
        <f xml:space="preserve"> '[3]Exec Summary'!N$214</f>
        <v>88.273644245544972</v>
      </c>
      <c r="T70" s="59">
        <f xml:space="preserve"> '[3]Exec Summary'!O$214</f>
        <v>93.490142270311068</v>
      </c>
      <c r="U70" s="59">
        <f xml:space="preserve"> '[3]Exec Summary'!P$214</f>
        <v>96.675390909530037</v>
      </c>
      <c r="V70" s="56">
        <f>SUM(Q70:U70)</f>
        <v>439.45080890622791</v>
      </c>
      <c r="W70" s="65">
        <f xml:space="preserve"> [4]Summary_Calc!L$440</f>
        <v>66.587696748865355</v>
      </c>
      <c r="X70" s="65">
        <f xml:space="preserve"> [4]Summary_Calc!M$440</f>
        <v>69.392924766716746</v>
      </c>
      <c r="Y70" s="65">
        <f xml:space="preserve"> [4]Summary_Calc!N$440</f>
        <v>73.317040260485939</v>
      </c>
      <c r="Z70" s="65">
        <f xml:space="preserve"> [4]Summary_Calc!O$440</f>
        <v>76.916631840192863</v>
      </c>
      <c r="AA70" s="65">
        <f xml:space="preserve"> [4]Summary_Calc!P$440</f>
        <v>79.034275877676933</v>
      </c>
      <c r="AB70" s="62">
        <f>SUM(W70:AA70)</f>
        <v>365.24856949393779</v>
      </c>
    </row>
    <row r="71" spans="2:28" x14ac:dyDescent="0.4">
      <c r="C71" s="6" t="s">
        <v>30</v>
      </c>
      <c r="D71" s="3"/>
      <c r="E71" s="30">
        <f xml:space="preserve"> '[1]Exec Summary'!L$226</f>
        <v>2.9991592750295522</v>
      </c>
      <c r="F71" s="31">
        <f xml:space="preserve"> '[1]Exec Summary'!M$226</f>
        <v>8.5976625314620652</v>
      </c>
      <c r="G71" s="31">
        <f xml:space="preserve"> '[1]Exec Summary'!N$226</f>
        <v>2.9991592750295522</v>
      </c>
      <c r="H71" s="31">
        <f xml:space="preserve"> '[1]Exec Summary'!O$226</f>
        <v>0</v>
      </c>
      <c r="I71" s="31">
        <f xml:space="preserve"> '[1]Exec Summary'!P$226</f>
        <v>0</v>
      </c>
      <c r="J71" s="43">
        <f>SUM(E71:I71)</f>
        <v>14.595981081521169</v>
      </c>
      <c r="K71" s="30">
        <f xml:space="preserve"> '[2]Exec Summary'!L$226</f>
        <v>4.0706449887896605</v>
      </c>
      <c r="L71" s="31">
        <f xml:space="preserve"> '[2]Exec Summary'!M$226</f>
        <v>11.61608064191428</v>
      </c>
      <c r="M71" s="31">
        <f xml:space="preserve"> '[2]Exec Summary'!N$226</f>
        <v>4.0706449887896605</v>
      </c>
      <c r="N71" s="31">
        <f xml:space="preserve"> '[2]Exec Summary'!O$226</f>
        <v>0</v>
      </c>
      <c r="O71" s="31">
        <f xml:space="preserve"> '[2]Exec Summary'!P$226</f>
        <v>0</v>
      </c>
      <c r="P71" s="43">
        <f>SUM(K71:O71)</f>
        <v>19.757370619493599</v>
      </c>
      <c r="Q71" s="30">
        <f xml:space="preserve"> '[3]Exec Summary'!L$226</f>
        <v>4.0297821575537052</v>
      </c>
      <c r="R71" s="31">
        <f xml:space="preserve"> '[3]Exec Summary'!M$226</f>
        <v>11.552139746100167</v>
      </c>
      <c r="S71" s="31">
        <f xml:space="preserve"> '[3]Exec Summary'!N$226</f>
        <v>4.0297821575537052</v>
      </c>
      <c r="T71" s="31">
        <f xml:space="preserve"> '[3]Exec Summary'!O$226</f>
        <v>0</v>
      </c>
      <c r="U71" s="31">
        <f xml:space="preserve"> '[3]Exec Summary'!P$226</f>
        <v>0</v>
      </c>
      <c r="V71" s="22">
        <f>SUM(Q71:U71)</f>
        <v>19.611704061207575</v>
      </c>
      <c r="W71" s="41">
        <f>'[4]Water Network'!L$107-'[4]Water Network'!L$106</f>
        <v>4.0788563081450206</v>
      </c>
      <c r="X71" s="42">
        <f>'[4]Water Network'!M$107-'[4]Water Network'!M$106</f>
        <v>11.670696381463298</v>
      </c>
      <c r="Y71" s="42">
        <f>'[4]Water Network'!N$107-'[4]Water Network'!N$106</f>
        <v>4.0788563081450206</v>
      </c>
      <c r="Z71" s="42">
        <f>'[4]Water Network'!O$107-'[4]Water Network'!O$106</f>
        <v>0</v>
      </c>
      <c r="AA71" s="42">
        <f>'[4]Water Network'!P$107-'[4]Water Network'!P$106</f>
        <v>0</v>
      </c>
      <c r="AB71" s="43">
        <f>SUM(W71:AA71)</f>
        <v>19.828408997753339</v>
      </c>
    </row>
    <row r="72" spans="2:28" x14ac:dyDescent="0.4">
      <c r="C72" s="6" t="s">
        <v>31</v>
      </c>
      <c r="D72" s="3"/>
      <c r="E72" s="38"/>
      <c r="F72" s="39"/>
      <c r="G72" s="39"/>
      <c r="H72" s="39"/>
      <c r="I72" s="39"/>
      <c r="J72" s="40"/>
      <c r="K72" s="38"/>
      <c r="L72" s="39"/>
      <c r="M72" s="39"/>
      <c r="N72" s="39"/>
      <c r="O72" s="39"/>
      <c r="P72" s="40"/>
      <c r="Q72" s="38"/>
      <c r="R72" s="39"/>
      <c r="S72" s="39"/>
      <c r="T72" s="39"/>
      <c r="U72" s="39"/>
      <c r="V72" s="40"/>
      <c r="W72" s="38"/>
      <c r="X72" s="39"/>
      <c r="Y72" s="39"/>
      <c r="Z72" s="39"/>
      <c r="AA72" s="39"/>
      <c r="AB72" s="40"/>
    </row>
    <row r="73" spans="2:28" x14ac:dyDescent="0.4">
      <c r="C73" s="6" t="s">
        <v>32</v>
      </c>
      <c r="D73" s="3"/>
      <c r="E73" s="30">
        <f xml:space="preserve"> '[1]Exec Summary'!L$240</f>
        <v>0</v>
      </c>
      <c r="F73" s="31">
        <f xml:space="preserve"> '[1]Exec Summary'!M$240</f>
        <v>0</v>
      </c>
      <c r="G73" s="31">
        <f xml:space="preserve"> '[1]Exec Summary'!N$240</f>
        <v>0</v>
      </c>
      <c r="H73" s="31">
        <f xml:space="preserve"> '[1]Exec Summary'!O$240</f>
        <v>0</v>
      </c>
      <c r="I73" s="31">
        <f xml:space="preserve"> '[1]Exec Summary'!P$240</f>
        <v>0</v>
      </c>
      <c r="J73" s="22">
        <f t="shared" ref="J73:J78" si="5">SUM(E73:I73)</f>
        <v>0</v>
      </c>
      <c r="K73" s="30">
        <f xml:space="preserve"> '[2]Exec Summary'!L$216</f>
        <v>0</v>
      </c>
      <c r="L73" s="31">
        <f xml:space="preserve"> '[2]Exec Summary'!M$216</f>
        <v>0</v>
      </c>
      <c r="M73" s="31">
        <f xml:space="preserve"> '[2]Exec Summary'!N$216</f>
        <v>0</v>
      </c>
      <c r="N73" s="31">
        <f xml:space="preserve"> '[2]Exec Summary'!O$216</f>
        <v>0</v>
      </c>
      <c r="O73" s="31">
        <f xml:space="preserve"> '[2]Exec Summary'!P$216</f>
        <v>0</v>
      </c>
      <c r="P73" s="22">
        <f t="shared" ref="P73:P78" si="6">SUM(K73:O73)</f>
        <v>0</v>
      </c>
      <c r="Q73" s="30">
        <f xml:space="preserve"> '[3]Exec Summary'!L$216</f>
        <v>0</v>
      </c>
      <c r="R73" s="31">
        <f xml:space="preserve"> '[3]Exec Summary'!M$216</f>
        <v>0</v>
      </c>
      <c r="S73" s="31">
        <f xml:space="preserve"> '[3]Exec Summary'!N$216</f>
        <v>0</v>
      </c>
      <c r="T73" s="31">
        <f xml:space="preserve"> '[3]Exec Summary'!O$216</f>
        <v>0</v>
      </c>
      <c r="U73" s="31">
        <f xml:space="preserve"> '[3]Exec Summary'!P$216</f>
        <v>0</v>
      </c>
      <c r="V73" s="22">
        <f>SUM(Q73:U73)</f>
        <v>0</v>
      </c>
      <c r="W73" s="30">
        <f>'[4]Exec Summary'!L216</f>
        <v>0</v>
      </c>
      <c r="X73" s="31">
        <f>'[4]Exec Summary'!M216</f>
        <v>0</v>
      </c>
      <c r="Y73" s="31">
        <f>'[4]Exec Summary'!N216</f>
        <v>0</v>
      </c>
      <c r="Z73" s="31">
        <f>'[4]Exec Summary'!O216</f>
        <v>0</v>
      </c>
      <c r="AA73" s="31">
        <f>'[4]Exec Summary'!P216</f>
        <v>0</v>
      </c>
      <c r="AB73" s="22">
        <f t="shared" ref="AB73:AB78" si="7">SUM(W73:AA73)</f>
        <v>0</v>
      </c>
    </row>
    <row r="74" spans="2:28" x14ac:dyDescent="0.4">
      <c r="C74" s="6" t="s">
        <v>33</v>
      </c>
      <c r="D74" s="3"/>
      <c r="E74" s="30">
        <f xml:space="preserve"> '[1]Exec Summary'!L$232</f>
        <v>34.00622260618708</v>
      </c>
      <c r="F74" s="31">
        <f xml:space="preserve"> '[1]Exec Summary'!M$232</f>
        <v>40.339584817276972</v>
      </c>
      <c r="G74" s="31">
        <f xml:space="preserve"> '[1]Exec Summary'!N$232</f>
        <v>40.006048473587875</v>
      </c>
      <c r="H74" s="31">
        <f xml:space="preserve"> '[1]Exec Summary'!O$232</f>
        <v>39.415651929220147</v>
      </c>
      <c r="I74" s="31">
        <f xml:space="preserve"> '[1]Exec Summary'!P$232</f>
        <v>36.79890837843611</v>
      </c>
      <c r="J74" s="22">
        <f t="shared" si="5"/>
        <v>190.56641620470822</v>
      </c>
      <c r="K74" s="30">
        <f xml:space="preserve"> '[2]Exec Summary'!L$232</f>
        <v>13.128242255979799</v>
      </c>
      <c r="L74" s="31">
        <f xml:space="preserve"> '[2]Exec Summary'!M$232</f>
        <v>15.6699424232552</v>
      </c>
      <c r="M74" s="31">
        <f xml:space="preserve"> '[2]Exec Summary'!N$232</f>
        <v>15.4535432334362</v>
      </c>
      <c r="N74" s="31">
        <f xml:space="preserve"> '[2]Exec Summary'!O$232</f>
        <v>15.205905411794401</v>
      </c>
      <c r="O74" s="31">
        <f xml:space="preserve"> '[2]Exec Summary'!P$232</f>
        <v>14.2080285060762</v>
      </c>
      <c r="P74" s="22">
        <f t="shared" si="6"/>
        <v>73.665661830541808</v>
      </c>
      <c r="Q74" s="30">
        <f xml:space="preserve"> '[3]Exec Summary'!L$232</f>
        <v>29.032137122172784</v>
      </c>
      <c r="R74" s="31">
        <f xml:space="preserve"> '[3]Exec Summary'!M$232</f>
        <v>29.946453718462795</v>
      </c>
      <c r="S74" s="31">
        <f xml:space="preserve"> '[3]Exec Summary'!N$232</f>
        <v>28.911003845453656</v>
      </c>
      <c r="T74" s="31">
        <f xml:space="preserve"> '[3]Exec Summary'!O$232</f>
        <v>27.776055830054034</v>
      </c>
      <c r="U74" s="31">
        <f xml:space="preserve"> '[3]Exec Summary'!P$232</f>
        <v>26.051455976833129</v>
      </c>
      <c r="V74" s="22">
        <f>SUM(Q74:U74)</f>
        <v>141.7171064929764</v>
      </c>
      <c r="W74" s="30">
        <f xml:space="preserve"> '[4]Exec Summary'!L$232</f>
        <v>21.654563753944601</v>
      </c>
      <c r="X74" s="31">
        <f xml:space="preserve"> '[4]Exec Summary'!M$232</f>
        <v>22.155529157271001</v>
      </c>
      <c r="Y74" s="31">
        <f xml:space="preserve"> '[4]Exec Summary'!N$232</f>
        <v>21.176372071796699</v>
      </c>
      <c r="Z74" s="31">
        <f xml:space="preserve"> '[4]Exec Summary'!O$232</f>
        <v>20.235340120918899</v>
      </c>
      <c r="AA74" s="31">
        <f xml:space="preserve"> '[4]Exec Summary'!P$232</f>
        <v>19.005065493919499</v>
      </c>
      <c r="AB74" s="22">
        <f t="shared" si="7"/>
        <v>104.22687059785069</v>
      </c>
    </row>
    <row r="75" spans="2:28" x14ac:dyDescent="0.4">
      <c r="C75" s="6" t="s">
        <v>34</v>
      </c>
      <c r="D75" s="3"/>
      <c r="E75" s="30">
        <f>'[1]Exec Summary'!L218+'[1]Exec Summary'!L217+[1]Summary_Calc!L284</f>
        <v>-7.7823259797920166</v>
      </c>
      <c r="F75" s="31">
        <f>'[1]Exec Summary'!M218+'[1]Exec Summary'!M217+[1]Summary_Calc!M284</f>
        <v>-7.7825265419910252</v>
      </c>
      <c r="G75" s="31">
        <f>'[1]Exec Summary'!N218+'[1]Exec Summary'!N217+[1]Summary_Calc!N284</f>
        <v>-7.7818910505320247</v>
      </c>
      <c r="H75" s="31">
        <f>'[1]Exec Summary'!O218+'[1]Exec Summary'!O217+[1]Summary_Calc!O284</f>
        <v>-7.7816975977748548</v>
      </c>
      <c r="I75" s="31">
        <f>'[1]Exec Summary'!P218+'[1]Exec Summary'!P217+[1]Summary_Calc!P284</f>
        <v>-7.7810709574684527</v>
      </c>
      <c r="J75" s="22">
        <f t="shared" si="5"/>
        <v>-38.909512127558372</v>
      </c>
      <c r="K75" s="30">
        <f>'[2]Exec Summary'!L217+'[2]Exec Summary'!L218+[2]Summary_Calc!L284</f>
        <v>-7.7823259797920201</v>
      </c>
      <c r="L75" s="31">
        <f>'[2]Exec Summary'!M217+'[2]Exec Summary'!M218+[2]Summary_Calc!M284</f>
        <v>-7.7825265419910199</v>
      </c>
      <c r="M75" s="31">
        <f>'[2]Exec Summary'!N217+'[2]Exec Summary'!N218+[2]Summary_Calc!N284</f>
        <v>-7.7818910505320265</v>
      </c>
      <c r="N75" s="31">
        <f>'[2]Exec Summary'!O217+'[2]Exec Summary'!O218+[2]Summary_Calc!O284</f>
        <v>-7.7816975977748548</v>
      </c>
      <c r="O75" s="31">
        <f>'[2]Exec Summary'!P217+'[2]Exec Summary'!P218+[2]Summary_Calc!P284</f>
        <v>-7.7810709574684473</v>
      </c>
      <c r="P75" s="22">
        <f t="shared" si="6"/>
        <v>-38.909512127558372</v>
      </c>
      <c r="Q75" s="30">
        <f>'[3]Exec Summary'!L217+'[3]Exec Summary'!L218+[3]Summary_Calc!L284</f>
        <v>-7.8038220465140213</v>
      </c>
      <c r="R75" s="31">
        <f>'[3]Exec Summary'!M217+'[3]Exec Summary'!M218+[3]Summary_Calc!M284</f>
        <v>-7.8040231626988721</v>
      </c>
      <c r="S75" s="31">
        <f>'[3]Exec Summary'!N217+'[3]Exec Summary'!N218+[3]Summary_Calc!N284</f>
        <v>-7.8033859159077448</v>
      </c>
      <c r="T75" s="31">
        <f>'[3]Exec Summary'!O217+'[3]Exec Summary'!O218+[3]Summary_Calc!O284</f>
        <v>-7.8031919288021818</v>
      </c>
      <c r="U75" s="31">
        <f>'[3]Exec Summary'!P217+'[3]Exec Summary'!P218+[3]Summary_Calc!P284</f>
        <v>-7.8025635576119985</v>
      </c>
      <c r="V75" s="22">
        <f>SUM(Q75:U75)</f>
        <v>-39.016986611534819</v>
      </c>
      <c r="W75" s="25">
        <f>'[4]Exec Summary'!L217+'[4]Exec Summary'!L218+[4]Summary_Calc!L284</f>
        <v>-7.7823259797920201</v>
      </c>
      <c r="X75" s="31">
        <f>'[4]Exec Summary'!M217+'[4]Exec Summary'!M218+[4]Summary_Calc!M284</f>
        <v>-7.7825265419910199</v>
      </c>
      <c r="Y75" s="31">
        <f>'[4]Exec Summary'!N217+'[4]Exec Summary'!N218+[4]Summary_Calc!N284</f>
        <v>-7.7818910505320265</v>
      </c>
      <c r="Z75" s="31">
        <f>'[4]Exec Summary'!O217+'[4]Exec Summary'!O218+[4]Summary_Calc!O284</f>
        <v>-7.7816975977748548</v>
      </c>
      <c r="AA75" s="31">
        <f>'[4]Exec Summary'!P217+'[4]Exec Summary'!P218+[4]Summary_Calc!P284</f>
        <v>-7.7810709574684473</v>
      </c>
      <c r="AB75" s="22">
        <f t="shared" si="7"/>
        <v>-38.909512127558372</v>
      </c>
    </row>
    <row r="76" spans="2:28" x14ac:dyDescent="0.4">
      <c r="C76" s="6" t="s">
        <v>35</v>
      </c>
      <c r="D76" s="3"/>
      <c r="E76" s="38"/>
      <c r="F76" s="39"/>
      <c r="G76" s="39"/>
      <c r="H76" s="39"/>
      <c r="I76" s="39"/>
      <c r="J76" s="40"/>
      <c r="K76" s="38"/>
      <c r="L76" s="39"/>
      <c r="M76" s="39"/>
      <c r="N76" s="39"/>
      <c r="O76" s="39"/>
      <c r="P76" s="40"/>
      <c r="Q76" s="38"/>
      <c r="R76" s="39"/>
      <c r="S76" s="39"/>
      <c r="T76" s="39"/>
      <c r="U76" s="39"/>
      <c r="V76" s="40"/>
      <c r="W76" s="30">
        <f>'[4]Water Network'!L106</f>
        <v>1.6879972711414899</v>
      </c>
      <c r="X76" s="31">
        <f>'[4]Water Network'!M106</f>
        <v>1.6879972711414899</v>
      </c>
      <c r="Y76" s="31">
        <f>'[4]Water Network'!N106</f>
        <v>1.6879972711414899</v>
      </c>
      <c r="Z76" s="31">
        <f>'[4]Water Network'!O106</f>
        <v>1.6879972711414899</v>
      </c>
      <c r="AA76" s="31">
        <f>'[4]Water Network'!P106</f>
        <v>1.6879972711414899</v>
      </c>
      <c r="AB76" s="22">
        <f t="shared" si="7"/>
        <v>8.4399863557074504</v>
      </c>
    </row>
    <row r="77" spans="2:28" x14ac:dyDescent="0.4">
      <c r="C77" s="6" t="s">
        <v>36</v>
      </c>
      <c r="D77" s="3"/>
      <c r="E77" s="30">
        <f xml:space="preserve"> '[1]Exec Summary'!L$246</f>
        <v>0</v>
      </c>
      <c r="F77" s="31">
        <f xml:space="preserve"> '[1]Exec Summary'!M$246</f>
        <v>0</v>
      </c>
      <c r="G77" s="31">
        <f xml:space="preserve"> '[1]Exec Summary'!N$246</f>
        <v>0</v>
      </c>
      <c r="H77" s="31">
        <f xml:space="preserve"> '[1]Exec Summary'!O$246</f>
        <v>0</v>
      </c>
      <c r="I77" s="31">
        <f xml:space="preserve"> '[1]Exec Summary'!P$246</f>
        <v>0</v>
      </c>
      <c r="J77" s="22">
        <f t="shared" si="5"/>
        <v>0</v>
      </c>
      <c r="K77" s="30">
        <f xml:space="preserve"> '[2]Exec Summary'!L$222</f>
        <v>-10.142289247549741</v>
      </c>
      <c r="L77" s="31">
        <f xml:space="preserve"> '[2]Exec Summary'!M$222</f>
        <v>-7.3556922140547272</v>
      </c>
      <c r="M77" s="31">
        <f xml:space="preserve"> '[2]Exec Summary'!N$222</f>
        <v>-2.7067691936163669</v>
      </c>
      <c r="N77" s="31">
        <f xml:space="preserve"> '[2]Exec Summary'!O$222</f>
        <v>8.6031318090401783</v>
      </c>
      <c r="O77" s="31">
        <f xml:space="preserve"> '[2]Exec Summary'!P$222</f>
        <v>13.515214514248953</v>
      </c>
      <c r="P77" s="22">
        <f t="shared" si="6"/>
        <v>1.9135956680682966</v>
      </c>
      <c r="Q77" s="30">
        <f xml:space="preserve"> '[3]Exec Summary'!L$222</f>
        <v>0</v>
      </c>
      <c r="R77" s="31">
        <f xml:space="preserve"> '[3]Exec Summary'!M$222</f>
        <v>0</v>
      </c>
      <c r="S77" s="31">
        <f xml:space="preserve"> '[3]Exec Summary'!N$222</f>
        <v>0</v>
      </c>
      <c r="T77" s="31">
        <f xml:space="preserve"> '[3]Exec Summary'!O$222</f>
        <v>0</v>
      </c>
      <c r="U77" s="31">
        <f xml:space="preserve"> '[3]Exec Summary'!P$222</f>
        <v>0</v>
      </c>
      <c r="V77" s="22">
        <f>SUM(Q77:U77)</f>
        <v>0</v>
      </c>
      <c r="W77" s="30">
        <f xml:space="preserve"> '[4]Exec Summary'!L$222</f>
        <v>2.2095963654963384</v>
      </c>
      <c r="X77" s="31">
        <f xml:space="preserve"> '[4]Exec Summary'!M$222</f>
        <v>-2.9840927943780571E-2</v>
      </c>
      <c r="Y77" s="31">
        <f xml:space="preserve"> '[4]Exec Summary'!N$222</f>
        <v>-3.9292967854369181</v>
      </c>
      <c r="Z77" s="31">
        <f xml:space="preserve"> '[4]Exec Summary'!O$222</f>
        <v>1.0070078799914768</v>
      </c>
      <c r="AA77" s="31">
        <f xml:space="preserve"> '[4]Exec Summary'!P$222</f>
        <v>0.67904515026884837</v>
      </c>
      <c r="AB77" s="22">
        <f t="shared" si="7"/>
        <v>-6.3488317624035062E-2</v>
      </c>
    </row>
    <row r="78" spans="2:28" ht="12.9" thickBot="1" x14ac:dyDescent="0.45">
      <c r="C78" s="57" t="s">
        <v>37</v>
      </c>
      <c r="D78" s="53"/>
      <c r="E78" s="58">
        <f xml:space="preserve"> '[1]Exec Summary'!L$20</f>
        <v>448.07606188313866</v>
      </c>
      <c r="F78" s="59">
        <f xml:space="preserve"> '[1]Exec Summary'!M$20</f>
        <v>470.49968159471905</v>
      </c>
      <c r="G78" s="59">
        <f xml:space="preserve"> '[1]Exec Summary'!N$20</f>
        <v>480.19170399464247</v>
      </c>
      <c r="H78" s="59">
        <f xml:space="preserve"> '[1]Exec Summary'!O$20</f>
        <v>492.5122089828929</v>
      </c>
      <c r="I78" s="59">
        <f xml:space="preserve"> '[1]Exec Summary'!P$20</f>
        <v>492.18164808047891</v>
      </c>
      <c r="J78" s="56">
        <f t="shared" si="5"/>
        <v>2383.4613045358719</v>
      </c>
      <c r="K78" s="58">
        <f xml:space="preserve"> '[2]Exec Summary'!L$20</f>
        <v>359.55151012490234</v>
      </c>
      <c r="L78" s="59">
        <f xml:space="preserve"> '[2]Exec Summary'!M$20</f>
        <v>378.44154814810878</v>
      </c>
      <c r="M78" s="59">
        <f xml:space="preserve"> '[2]Exec Summary'!N$20</f>
        <v>385.02874188527159</v>
      </c>
      <c r="N78" s="59">
        <f xml:space="preserve"> '[2]Exec Summary'!O$20</f>
        <v>393.76147564555413</v>
      </c>
      <c r="O78" s="59">
        <f xml:space="preserve"> '[2]Exec Summary'!P$20</f>
        <v>397.64275491543754</v>
      </c>
      <c r="P78" s="56">
        <f t="shared" si="6"/>
        <v>1914.4260307192744</v>
      </c>
      <c r="Q78" s="58">
        <f xml:space="preserve"> '[3]Exec Summary'!L$20</f>
        <v>443.09596437145069</v>
      </c>
      <c r="R78" s="59">
        <f xml:space="preserve"> '[3]Exec Summary'!M$20</f>
        <v>461.61024826352076</v>
      </c>
      <c r="S78" s="59">
        <f xml:space="preserve"> '[3]Exec Summary'!N$20</f>
        <v>466.23155509497474</v>
      </c>
      <c r="T78" s="59">
        <f xml:space="preserve"> '[3]Exec Summary'!O$20</f>
        <v>471.03960857557672</v>
      </c>
      <c r="U78" s="59">
        <f xml:space="preserve"> '[3]Exec Summary'!P$20</f>
        <v>474.6972032662203</v>
      </c>
      <c r="V78" s="56">
        <f>SUM(Q78:U78)</f>
        <v>2316.6745795717434</v>
      </c>
      <c r="W78" s="58">
        <f>'[4]Exec Summary'!L20</f>
        <v>408.16814701383458</v>
      </c>
      <c r="X78" s="59">
        <f>'[4]Exec Summary'!M20</f>
        <v>424.96976770776541</v>
      </c>
      <c r="Y78" s="59">
        <f>'[4]Exec Summary'!N20</f>
        <v>424.5281551820367</v>
      </c>
      <c r="Z78" s="59">
        <f>'[4]Exec Summary'!O20</f>
        <v>424.58518742675011</v>
      </c>
      <c r="AA78" s="59">
        <f>'[4]Exec Summary'!P20</f>
        <v>421.89729477001083</v>
      </c>
      <c r="AB78" s="56">
        <f t="shared" si="7"/>
        <v>2104.1485521003979</v>
      </c>
    </row>
    <row r="79" spans="2:28" x14ac:dyDescent="0.4">
      <c r="E79" s="1" t="b">
        <f t="shared" ref="E79:I79" si="8" xml:space="preserve"> SUM(E71:E77,E70,E59,E49)=E78</f>
        <v>1</v>
      </c>
      <c r="F79" s="1" t="b">
        <f t="shared" si="8"/>
        <v>1</v>
      </c>
      <c r="G79" s="1" t="b">
        <f t="shared" si="8"/>
        <v>1</v>
      </c>
      <c r="H79" s="1" t="b">
        <f t="shared" si="8"/>
        <v>1</v>
      </c>
      <c r="I79" s="1" t="b">
        <f t="shared" si="8"/>
        <v>1</v>
      </c>
      <c r="J79" s="1" t="b">
        <f xml:space="preserve"> SUM(J71:J77,J70,J59,J49)=J78</f>
        <v>1</v>
      </c>
      <c r="K79" s="1" t="b">
        <f t="shared" ref="K79:AB79" si="9" xml:space="preserve"> SUM(K71:K77,K70,K59,K49)=K78</f>
        <v>1</v>
      </c>
      <c r="L79" s="1" t="b">
        <f t="shared" si="9"/>
        <v>1</v>
      </c>
      <c r="M79" s="1" t="b">
        <f t="shared" si="9"/>
        <v>1</v>
      </c>
      <c r="N79" s="1" t="b">
        <f t="shared" si="9"/>
        <v>1</v>
      </c>
      <c r="O79" s="1" t="b">
        <f t="shared" si="9"/>
        <v>1</v>
      </c>
      <c r="P79" s="1" t="b">
        <f t="shared" si="9"/>
        <v>1</v>
      </c>
      <c r="Q79" s="1" t="b">
        <f t="shared" si="9"/>
        <v>1</v>
      </c>
      <c r="R79" s="1" t="b">
        <f t="shared" si="9"/>
        <v>1</v>
      </c>
      <c r="S79" s="1" t="b">
        <f t="shared" si="9"/>
        <v>1</v>
      </c>
      <c r="T79" s="1" t="b">
        <f t="shared" si="9"/>
        <v>1</v>
      </c>
      <c r="U79" s="1" t="b">
        <f t="shared" si="9"/>
        <v>1</v>
      </c>
      <c r="V79" s="1" t="b">
        <f t="shared" si="9"/>
        <v>1</v>
      </c>
      <c r="W79" s="1" t="b">
        <f t="shared" si="9"/>
        <v>1</v>
      </c>
      <c r="X79" s="1" t="b">
        <f t="shared" si="9"/>
        <v>1</v>
      </c>
      <c r="Y79" s="1" t="b">
        <f t="shared" si="9"/>
        <v>1</v>
      </c>
      <c r="Z79" s="1" t="b">
        <f t="shared" si="9"/>
        <v>1</v>
      </c>
      <c r="AA79" s="1" t="b">
        <f t="shared" si="9"/>
        <v>1</v>
      </c>
      <c r="AB79" s="1" t="b">
        <f t="shared" si="9"/>
        <v>1</v>
      </c>
    </row>
    <row r="80" spans="2:28" ht="22.75" x14ac:dyDescent="0.4">
      <c r="B80" s="76" t="s">
        <v>53</v>
      </c>
      <c r="S80" s="75"/>
      <c r="T80" s="75"/>
      <c r="U80" s="74"/>
    </row>
    <row r="81" spans="3:29" ht="12.9" thickBot="1" x14ac:dyDescent="0.45">
      <c r="W81" s="37"/>
      <c r="X81" s="37"/>
      <c r="Y81" s="37"/>
      <c r="Z81" s="37"/>
      <c r="AA81" s="37"/>
    </row>
    <row r="82" spans="3:29" x14ac:dyDescent="0.3">
      <c r="C82" s="8"/>
      <c r="D82" s="12"/>
      <c r="E82" s="9" t="s">
        <v>13</v>
      </c>
      <c r="F82" s="10"/>
      <c r="G82" s="10"/>
      <c r="H82" s="10"/>
      <c r="I82" s="10"/>
      <c r="J82" s="11"/>
      <c r="K82" s="9" t="s">
        <v>6</v>
      </c>
      <c r="L82" s="10"/>
      <c r="M82" s="10"/>
      <c r="N82" s="10"/>
      <c r="O82" s="10"/>
      <c r="P82" s="11"/>
      <c r="Q82" s="9" t="s">
        <v>7</v>
      </c>
      <c r="R82" s="10"/>
      <c r="S82" s="10"/>
      <c r="T82" s="10"/>
      <c r="U82" s="10"/>
      <c r="V82" s="11"/>
      <c r="W82" s="9" t="s">
        <v>8</v>
      </c>
      <c r="X82" s="10"/>
      <c r="Y82" s="10"/>
      <c r="Z82" s="10"/>
      <c r="AA82" s="10"/>
      <c r="AB82" s="11"/>
    </row>
    <row r="83" spans="3:29" ht="12.9" thickBot="1" x14ac:dyDescent="0.45">
      <c r="C83" s="13"/>
      <c r="D83" s="14"/>
      <c r="E83" s="17" t="s">
        <v>0</v>
      </c>
      <c r="F83" s="15" t="s">
        <v>1</v>
      </c>
      <c r="G83" s="15" t="s">
        <v>2</v>
      </c>
      <c r="H83" s="15" t="s">
        <v>3</v>
      </c>
      <c r="I83" s="15" t="s">
        <v>4</v>
      </c>
      <c r="J83" s="16" t="s">
        <v>5</v>
      </c>
      <c r="K83" s="44" t="s">
        <v>0</v>
      </c>
      <c r="L83" s="45" t="s">
        <v>1</v>
      </c>
      <c r="M83" s="45" t="s">
        <v>2</v>
      </c>
      <c r="N83" s="45" t="s">
        <v>3</v>
      </c>
      <c r="O83" s="45" t="s">
        <v>4</v>
      </c>
      <c r="P83" s="46" t="s">
        <v>5</v>
      </c>
      <c r="Q83" s="17" t="s">
        <v>0</v>
      </c>
      <c r="R83" s="15" t="s">
        <v>1</v>
      </c>
      <c r="S83" s="15" t="s">
        <v>2</v>
      </c>
      <c r="T83" s="15" t="s">
        <v>3</v>
      </c>
      <c r="U83" s="15" t="s">
        <v>4</v>
      </c>
      <c r="V83" s="16" t="s">
        <v>5</v>
      </c>
      <c r="W83" s="17" t="s">
        <v>0</v>
      </c>
      <c r="X83" s="15" t="s">
        <v>1</v>
      </c>
      <c r="Y83" s="15" t="s">
        <v>2</v>
      </c>
      <c r="Z83" s="15" t="s">
        <v>3</v>
      </c>
      <c r="AA83" s="15" t="s">
        <v>4</v>
      </c>
      <c r="AB83" s="16" t="s">
        <v>5</v>
      </c>
    </row>
    <row r="84" spans="3:29" x14ac:dyDescent="0.4">
      <c r="C84" s="36" t="s">
        <v>38</v>
      </c>
      <c r="D84" s="2"/>
      <c r="E84" s="19">
        <f>[1]Summary_Calc!L637</f>
        <v>447.68667860799241</v>
      </c>
      <c r="F84" s="20">
        <f>[1]Summary_Calc!M637</f>
        <v>548.71364139880302</v>
      </c>
      <c r="G84" s="20">
        <f>[1]Summary_Calc!N637</f>
        <v>555.92092736538405</v>
      </c>
      <c r="H84" s="20">
        <f>[1]Summary_Calc!O637</f>
        <v>674.10868892112398</v>
      </c>
      <c r="I84" s="20">
        <f>[1]Summary_Calc!P637</f>
        <v>580.0711230907026</v>
      </c>
      <c r="J84" s="21">
        <f>SUM(E84:I84)</f>
        <v>2806.5010593840061</v>
      </c>
      <c r="K84" s="19">
        <f>[2]Summary_Calc!L637</f>
        <v>386.60028628708915</v>
      </c>
      <c r="L84" s="20">
        <f>[2]Summary_Calc!M637</f>
        <v>469.93279836519872</v>
      </c>
      <c r="M84" s="20">
        <f>[2]Summary_Calc!N637</f>
        <v>476.29257491851422</v>
      </c>
      <c r="N84" s="20">
        <f>[2]Summary_Calc!O637</f>
        <v>574.91564175070448</v>
      </c>
      <c r="O84" s="20">
        <f>[2]Summary_Calc!P637</f>
        <v>488.41252149199482</v>
      </c>
      <c r="P84" s="21">
        <f>SUM(K84:O84)</f>
        <v>2396.1538228135014</v>
      </c>
      <c r="Q84" s="19">
        <f>[3]Summary_Calc!L637</f>
        <v>418.72422615186656</v>
      </c>
      <c r="R84" s="20">
        <f>[3]Summary_Calc!M637</f>
        <v>584.03290585363038</v>
      </c>
      <c r="S84" s="20">
        <f>[3]Summary_Calc!N637</f>
        <v>561.48274195149452</v>
      </c>
      <c r="T84" s="20">
        <f>[3]Summary_Calc!O637</f>
        <v>595.74657106522432</v>
      </c>
      <c r="U84" s="20">
        <f>[3]Summary_Calc!P637</f>
        <v>513.04630971806307</v>
      </c>
      <c r="V84" s="21">
        <f>SUM(Q84:U84)</f>
        <v>2673.032754740279</v>
      </c>
      <c r="W84" s="19">
        <f>[4]Summary_Calc!L637</f>
        <v>368.17478778482774</v>
      </c>
      <c r="X84" s="20">
        <f>[4]Summary_Calc!M637</f>
        <v>525.04101530809851</v>
      </c>
      <c r="Y84" s="20">
        <f>[4]Summary_Calc!N637</f>
        <v>512.24713631865802</v>
      </c>
      <c r="Z84" s="20">
        <f>[4]Summary_Calc!O637</f>
        <v>532.94039463467311</v>
      </c>
      <c r="AA84" s="20">
        <f>[4]Summary_Calc!P637</f>
        <v>441.08228263983989</v>
      </c>
      <c r="AB84" s="21">
        <f>SUM(W84:AA84)</f>
        <v>2379.4856166860973</v>
      </c>
    </row>
    <row r="85" spans="3:29" x14ac:dyDescent="0.4">
      <c r="C85" s="18" t="s">
        <v>9</v>
      </c>
      <c r="D85" s="3"/>
      <c r="E85" s="27">
        <f>[1]Summary_Calc!L638</f>
        <v>0.48599530480448772</v>
      </c>
      <c r="F85" s="28">
        <f>[1]Summary_Calc!M638</f>
        <v>0.3972797281825981</v>
      </c>
      <c r="G85" s="28">
        <f>[1]Summary_Calc!N638</f>
        <v>0.39827847361730179</v>
      </c>
      <c r="H85" s="28">
        <f>[1]Summary_Calc!O638</f>
        <v>0.31817299862321785</v>
      </c>
      <c r="I85" s="28">
        <f>[1]Summary_Calc!P638</f>
        <v>0.36211827653788398</v>
      </c>
      <c r="J85" s="29">
        <f>J86/J84</f>
        <v>0.38536073351327366</v>
      </c>
      <c r="K85" s="27">
        <f>[2]Summary_Calc!L638</f>
        <v>0.47853959391579109</v>
      </c>
      <c r="L85" s="28">
        <f>[2]Summary_Calc!M638</f>
        <v>0.39443932589086766</v>
      </c>
      <c r="M85" s="28">
        <f>[2]Summary_Calc!N638</f>
        <v>0.39527545635966371</v>
      </c>
      <c r="N85" s="28">
        <f>[2]Summary_Calc!O638</f>
        <v>0.3172217262199607</v>
      </c>
      <c r="O85" s="28">
        <f>[2]Summary_Calc!P638</f>
        <v>0.36569473195161367</v>
      </c>
      <c r="P85" s="29">
        <f>P86/P84</f>
        <v>0.38378834230117087</v>
      </c>
      <c r="Q85" s="27">
        <f>[3]Summary_Calc!L638</f>
        <v>0.49248475597121039</v>
      </c>
      <c r="R85" s="28">
        <f>[3]Summary_Calc!M638</f>
        <v>0.35801880809541908</v>
      </c>
      <c r="S85" s="28">
        <f>[3]Summary_Calc!N638</f>
        <v>0.37532419568575304</v>
      </c>
      <c r="T85" s="28">
        <f>[3]Summary_Calc!O638</f>
        <v>0.35324923622883159</v>
      </c>
      <c r="U85" s="28">
        <f>[3]Summary_Calc!P638</f>
        <v>0.41576939110194561</v>
      </c>
      <c r="V85" s="29">
        <f>V86/V84</f>
        <v>0.39273895646952151</v>
      </c>
      <c r="W85" s="27">
        <f>[4]Summary_Calc!L638</f>
        <v>0.50750551053875148</v>
      </c>
      <c r="X85" s="28">
        <f>[4]Summary_Calc!M638</f>
        <v>0.36688006183362376</v>
      </c>
      <c r="Y85" s="28">
        <f>[4]Summary_Calc!N638</f>
        <v>0.37906371158524993</v>
      </c>
      <c r="Z85" s="28">
        <f>[4]Summary_Calc!O638</f>
        <v>0.36539821075194778</v>
      </c>
      <c r="AA85" s="28">
        <f>[4]Summary_Calc!P638</f>
        <v>0.44357658744428119</v>
      </c>
      <c r="AB85" s="29">
        <f>AB86/AB84</f>
        <v>0.40514695618988589</v>
      </c>
    </row>
    <row r="86" spans="3:29" x14ac:dyDescent="0.4">
      <c r="C86" s="18" t="s">
        <v>10</v>
      </c>
      <c r="D86" s="3"/>
      <c r="E86" s="25">
        <f>E84*E85</f>
        <v>217.57362382700001</v>
      </c>
      <c r="F86" s="26">
        <f>F84*F85</f>
        <v>217.99280630500007</v>
      </c>
      <c r="G86" s="26">
        <f>G84*G85</f>
        <v>221.41133840300006</v>
      </c>
      <c r="H86" s="26">
        <f>H84*H85</f>
        <v>214.48318295199996</v>
      </c>
      <c r="I86" s="26">
        <f>I84*I85</f>
        <v>210.05435536299998</v>
      </c>
      <c r="J86" s="22">
        <f>SUM(E86:I86)</f>
        <v>1081.5153068500001</v>
      </c>
      <c r="K86" s="25">
        <f>K84*K85</f>
        <v>185.00354400755222</v>
      </c>
      <c r="L86" s="26">
        <f>L84*L85</f>
        <v>185.35997620117803</v>
      </c>
      <c r="M86" s="26">
        <f>M84*M85</f>
        <v>188.26676491163502</v>
      </c>
      <c r="N86" s="26">
        <f>N84*N85</f>
        <v>182.37573230701497</v>
      </c>
      <c r="O86" s="26">
        <f>O84*O85</f>
        <v>178.60988612882679</v>
      </c>
      <c r="P86" s="22">
        <f>SUM(K86:O86)</f>
        <v>919.61590355620717</v>
      </c>
      <c r="Q86" s="25">
        <f>Q84*Q85</f>
        <v>206.21529833563591</v>
      </c>
      <c r="R86" s="26">
        <f>R84*R85</f>
        <v>209.09476484222085</v>
      </c>
      <c r="S86" s="26">
        <f>S84*S85</f>
        <v>210.73805851437589</v>
      </c>
      <c r="T86" s="26">
        <f>T84*T85</f>
        <v>210.44702121473583</v>
      </c>
      <c r="U86" s="26">
        <f>U84*U85</f>
        <v>213.30895179857927</v>
      </c>
      <c r="V86" s="22">
        <f>SUM(Q86:U86)</f>
        <v>1049.8040947055476</v>
      </c>
      <c r="W86" s="25">
        <f>W84*W85</f>
        <v>186.8507336422355</v>
      </c>
      <c r="X86" s="26">
        <f>X84*X85</f>
        <v>192.62708016142378</v>
      </c>
      <c r="Y86" s="26">
        <f>Y84*Y85</f>
        <v>194.17430074186598</v>
      </c>
      <c r="Z86" s="26">
        <f>Z84*Z85</f>
        <v>194.73546663694651</v>
      </c>
      <c r="AA86" s="26">
        <f>AA84*AA85</f>
        <v>195.65377371551409</v>
      </c>
      <c r="AB86" s="22">
        <f>SUM(W86:AA86)</f>
        <v>964.04135489798591</v>
      </c>
    </row>
    <row r="87" spans="3:29" x14ac:dyDescent="0.4">
      <c r="C87" s="18" t="s">
        <v>11</v>
      </c>
      <c r="D87" s="3"/>
      <c r="E87" s="25">
        <f xml:space="preserve"> '[1]Exec Summary'!L$237</f>
        <v>4.894064526333632</v>
      </c>
      <c r="F87" s="26">
        <f xml:space="preserve"> '[1]Exec Summary'!M$237</f>
        <v>4.9420000000000002</v>
      </c>
      <c r="G87" s="26">
        <f xml:space="preserve"> '[1]Exec Summary'!N$237</f>
        <v>4.99</v>
      </c>
      <c r="H87" s="26">
        <f xml:space="preserve"> '[1]Exec Summary'!O$237</f>
        <v>5.04</v>
      </c>
      <c r="I87" s="26">
        <f xml:space="preserve"> '[1]Exec Summary'!P$237</f>
        <v>5.0888295309860165</v>
      </c>
      <c r="J87" s="22">
        <f>SUM(E87:I87)</f>
        <v>24.954894057319649</v>
      </c>
      <c r="K87" s="25">
        <f xml:space="preserve"> '[2]Exec Summary'!L$237</f>
        <v>10.1433860922515</v>
      </c>
      <c r="L87" s="26">
        <f xml:space="preserve"> '[2]Exec Summary'!M$237</f>
        <v>10.144239237329201</v>
      </c>
      <c r="M87" s="26">
        <f xml:space="preserve"> '[2]Exec Summary'!N$237</f>
        <v>10.143418102107701</v>
      </c>
      <c r="N87" s="26">
        <f xml:space="preserve"> '[2]Exec Summary'!O$237</f>
        <v>0</v>
      </c>
      <c r="O87" s="26">
        <f xml:space="preserve"> '[2]Exec Summary'!P$237</f>
        <v>0</v>
      </c>
      <c r="P87" s="22">
        <f>SUM(K87:O87)</f>
        <v>30.431043431688401</v>
      </c>
      <c r="Q87" s="25">
        <f xml:space="preserve"> '[3]Exec Summary'!L$237</f>
        <v>6.0862086863376641</v>
      </c>
      <c r="R87" s="26">
        <f xml:space="preserve"> '[3]Exec Summary'!M$237</f>
        <v>6.0862086863376641</v>
      </c>
      <c r="S87" s="26">
        <f xml:space="preserve"> '[3]Exec Summary'!N$237</f>
        <v>6.0862086863376641</v>
      </c>
      <c r="T87" s="26">
        <f xml:space="preserve"> '[3]Exec Summary'!O$237</f>
        <v>6.0862086863376641</v>
      </c>
      <c r="U87" s="26">
        <f xml:space="preserve"> '[3]Exec Summary'!P$237</f>
        <v>6.0862086863376641</v>
      </c>
      <c r="V87" s="22">
        <f>SUM(Q87:U87)</f>
        <v>30.43104343168832</v>
      </c>
      <c r="W87" s="25">
        <f xml:space="preserve"> '[4]Exec Summary'!L$237</f>
        <v>10.178970991230701</v>
      </c>
      <c r="X87" s="26">
        <f xml:space="preserve"> '[4]Exec Summary'!M$237</f>
        <v>10.1798271293012</v>
      </c>
      <c r="Y87" s="26">
        <f xml:space="preserve"> '[4]Exec Summary'!N$237</f>
        <v>10.1790031133835</v>
      </c>
      <c r="Z87" s="26">
        <f xml:space="preserve"> '[4]Exec Summary'!O$237</f>
        <v>0</v>
      </c>
      <c r="AA87" s="26">
        <f xml:space="preserve"> '[4]Exec Summary'!P$237</f>
        <v>0</v>
      </c>
      <c r="AB87" s="22">
        <f>SUM(W87:AA87)</f>
        <v>30.537801233915403</v>
      </c>
    </row>
    <row r="88" spans="3:29" ht="12.9" thickBot="1" x14ac:dyDescent="0.45">
      <c r="C88" s="52" t="s">
        <v>12</v>
      </c>
      <c r="D88" s="53"/>
      <c r="E88" s="54">
        <f>E86+E87</f>
        <v>222.46768835333364</v>
      </c>
      <c r="F88" s="55">
        <f>F86+F87</f>
        <v>222.93480630500008</v>
      </c>
      <c r="G88" s="55">
        <f>G86+G87</f>
        <v>226.40133840300007</v>
      </c>
      <c r="H88" s="55">
        <f>H86+H87</f>
        <v>219.52318295199996</v>
      </c>
      <c r="I88" s="55">
        <f>I86+I87</f>
        <v>215.14318489398599</v>
      </c>
      <c r="J88" s="56">
        <f>SUM(E88:I88)</f>
        <v>1106.4702009073196</v>
      </c>
      <c r="K88" s="54">
        <f>K86+K87</f>
        <v>195.14693009980371</v>
      </c>
      <c r="L88" s="55">
        <f>L86+L87</f>
        <v>195.50421543850723</v>
      </c>
      <c r="M88" s="55">
        <f>M86+M87</f>
        <v>198.41018301374271</v>
      </c>
      <c r="N88" s="55">
        <f>N86+N87</f>
        <v>182.37573230701497</v>
      </c>
      <c r="O88" s="55">
        <f>O86+O87</f>
        <v>178.60988612882679</v>
      </c>
      <c r="P88" s="56">
        <f>SUM(K88:O88)</f>
        <v>950.04694698789547</v>
      </c>
      <c r="Q88" s="54">
        <f>Q86+Q87</f>
        <v>212.30150702197358</v>
      </c>
      <c r="R88" s="55">
        <f>R86+R87</f>
        <v>215.18097352855852</v>
      </c>
      <c r="S88" s="55">
        <f>S86+S87</f>
        <v>216.82426720071356</v>
      </c>
      <c r="T88" s="55">
        <f>T86+T87</f>
        <v>216.5332299010735</v>
      </c>
      <c r="U88" s="55">
        <f>U86+U87</f>
        <v>219.39516048491694</v>
      </c>
      <c r="V88" s="56">
        <f>SUM(Q88:U88)</f>
        <v>1080.2351381372362</v>
      </c>
      <c r="W88" s="54">
        <f>W86+W87</f>
        <v>197.0297046334662</v>
      </c>
      <c r="X88" s="55">
        <f>X86+X87</f>
        <v>202.80690729072498</v>
      </c>
      <c r="Y88" s="55">
        <f>Y86+Y87</f>
        <v>204.35330385524946</v>
      </c>
      <c r="Z88" s="55">
        <f>Z86+Z87</f>
        <v>194.73546663694651</v>
      </c>
      <c r="AA88" s="55">
        <f>AA86+AA87</f>
        <v>195.65377371551409</v>
      </c>
      <c r="AB88" s="56">
        <f>SUM(W88:AA88)</f>
        <v>994.5791561319013</v>
      </c>
    </row>
    <row r="89" spans="3:29" x14ac:dyDescent="0.4">
      <c r="C89" s="5" t="s">
        <v>14</v>
      </c>
      <c r="D89" s="2"/>
      <c r="E89" s="41">
        <f>E91/E90</f>
        <v>2201.7934244657067</v>
      </c>
      <c r="F89" s="42">
        <f>F91/F90</f>
        <v>2110.9310978043532</v>
      </c>
      <c r="G89" s="42">
        <f>G91/G90</f>
        <v>2023.8184246366368</v>
      </c>
      <c r="H89" s="42">
        <f>H91/H90</f>
        <v>1940.3006664494792</v>
      </c>
      <c r="I89" s="42">
        <f>I91/I90</f>
        <v>1860.2294703884982</v>
      </c>
      <c r="J89" s="47"/>
      <c r="K89" s="41">
        <f>K91/K90</f>
        <v>2200.0567349465064</v>
      </c>
      <c r="L89" s="42">
        <f>L91/L90</f>
        <v>2110.1624352930035</v>
      </c>
      <c r="M89" s="42">
        <f>M91/M90</f>
        <v>2024.3896601285519</v>
      </c>
      <c r="N89" s="42">
        <f>N91/N90</f>
        <v>1942.1204272183872</v>
      </c>
      <c r="O89" s="42">
        <f>O91/O90</f>
        <v>1863.3220648416182</v>
      </c>
      <c r="P89" s="47"/>
      <c r="Q89" s="41">
        <f>Q91/Q90</f>
        <v>2188.9416229614394</v>
      </c>
      <c r="R89" s="42">
        <f>R91/R90</f>
        <v>2098.6096569476804</v>
      </c>
      <c r="S89" s="42">
        <f>S91/S90</f>
        <v>2012.0054578137303</v>
      </c>
      <c r="T89" s="42">
        <f>T91/T90</f>
        <v>1928.9751902505236</v>
      </c>
      <c r="U89" s="42">
        <f>U91/U90</f>
        <v>1849.3713673347934</v>
      </c>
      <c r="V89" s="47"/>
      <c r="W89" s="30">
        <f>W91/W90</f>
        <v>2179.4845589495299</v>
      </c>
      <c r="X89" s="31">
        <f>X91/X90</f>
        <v>2088.6203642607488</v>
      </c>
      <c r="Y89" s="31">
        <f>Y91/Y90</f>
        <v>2003.8758189895416</v>
      </c>
      <c r="Z89" s="31">
        <f>Z91/Z90</f>
        <v>1923.026169467616</v>
      </c>
      <c r="AA89" s="31">
        <f>AA91/AA90</f>
        <v>1845.4385313766736</v>
      </c>
      <c r="AB89" s="34"/>
      <c r="AC89" s="1">
        <f>SUM(E89:AA89)</f>
        <v>40395.473144525015</v>
      </c>
    </row>
    <row r="90" spans="3:29" x14ac:dyDescent="0.4">
      <c r="C90" s="18" t="s">
        <v>15</v>
      </c>
      <c r="D90" s="3"/>
      <c r="E90" s="32">
        <f xml:space="preserve"> [1]InpActive!L$676</f>
        <v>5.0575499999999995E-2</v>
      </c>
      <c r="F90" s="33">
        <f xml:space="preserve"> [1]InpActive!M$676</f>
        <v>5.0575499999999995E-2</v>
      </c>
      <c r="G90" s="33">
        <f xml:space="preserve"> [1]InpActive!N$676</f>
        <v>5.0575499999999995E-2</v>
      </c>
      <c r="H90" s="33">
        <f xml:space="preserve"> [1]InpActive!O$676</f>
        <v>5.0575499999999995E-2</v>
      </c>
      <c r="I90" s="33">
        <f xml:space="preserve"> [1]InpActive!P$676</f>
        <v>5.0575499999999995E-2</v>
      </c>
      <c r="J90" s="34"/>
      <c r="K90" s="32">
        <f xml:space="preserve"> [2]InpActive!L$676</f>
        <v>5.0575500000000002E-2</v>
      </c>
      <c r="L90" s="33">
        <f xml:space="preserve"> [2]InpActive!M$676</f>
        <v>5.0575500000000002E-2</v>
      </c>
      <c r="M90" s="33">
        <f xml:space="preserve"> [2]InpActive!N$676</f>
        <v>5.0575500000000002E-2</v>
      </c>
      <c r="N90" s="33">
        <f xml:space="preserve"> [2]InpActive!O$676</f>
        <v>5.0575500000000002E-2</v>
      </c>
      <c r="O90" s="33">
        <f xml:space="preserve"> [2]InpActive!P$676</f>
        <v>5.0575500000000002E-2</v>
      </c>
      <c r="P90" s="34"/>
      <c r="Q90" s="32">
        <f xml:space="preserve"> [3]InpActive!L$676</f>
        <v>5.0575499999999995E-2</v>
      </c>
      <c r="R90" s="33">
        <f xml:space="preserve"> [3]InpActive!M$676</f>
        <v>5.0575499999999995E-2</v>
      </c>
      <c r="S90" s="33">
        <f xml:space="preserve"> [3]InpActive!N$676</f>
        <v>5.0575499999999995E-2</v>
      </c>
      <c r="T90" s="33">
        <f xml:space="preserve"> [3]InpActive!O$676</f>
        <v>5.0575499999999995E-2</v>
      </c>
      <c r="U90" s="33">
        <f xml:space="preserve"> [3]InpActive!P$676</f>
        <v>5.0575499999999995E-2</v>
      </c>
      <c r="V90" s="34"/>
      <c r="W90" s="32">
        <f xml:space="preserve"> '[4]Wastewater Network'!L$778</f>
        <v>5.0575500000000002E-2</v>
      </c>
      <c r="X90" s="33">
        <f xml:space="preserve"> '[4]Wastewater Network'!M$778</f>
        <v>5.0575500000000002E-2</v>
      </c>
      <c r="Y90" s="33">
        <f xml:space="preserve"> '[4]Wastewater Network'!N$778</f>
        <v>5.0575500000000002E-2</v>
      </c>
      <c r="Z90" s="33">
        <f xml:space="preserve"> '[4]Wastewater Network'!O$778</f>
        <v>5.0575500000000002E-2</v>
      </c>
      <c r="AA90" s="33">
        <f xml:space="preserve"> '[4]Wastewater Network'!P$778</f>
        <v>5.0575500000000002E-2</v>
      </c>
      <c r="AB90" s="34"/>
    </row>
    <row r="91" spans="3:29" x14ac:dyDescent="0.4">
      <c r="C91" s="6" t="s">
        <v>16</v>
      </c>
      <c r="D91" s="3"/>
      <c r="E91" s="30">
        <f xml:space="preserve"> [1]Summary_Calc!L$649</f>
        <v>111.35680333906534</v>
      </c>
      <c r="F91" s="31">
        <f xml:space="preserve"> [1]Summary_Calc!M$649</f>
        <v>106.76139573700405</v>
      </c>
      <c r="G91" s="31">
        <f xml:space="preserve"> [1]Summary_Calc!N$649</f>
        <v>102.35562873521022</v>
      </c>
      <c r="H91" s="31">
        <f xml:space="preserve"> [1]Summary_Calc!O$649</f>
        <v>98.131676356015632</v>
      </c>
      <c r="I91" s="31">
        <f xml:space="preserve"> [1]Summary_Calc!P$649</f>
        <v>94.082035579633484</v>
      </c>
      <c r="J91" s="22">
        <f>SUM(E91:I91)</f>
        <v>512.68753974692879</v>
      </c>
      <c r="K91" s="30">
        <f xml:space="preserve"> [2]Summary_Calc!L$649</f>
        <v>111.26896939828703</v>
      </c>
      <c r="L91" s="31">
        <f xml:space="preserve"> [2]Summary_Calc!M$649</f>
        <v>106.72252024616131</v>
      </c>
      <c r="M91" s="31">
        <f xml:space="preserve"> [2]Summary_Calc!N$649</f>
        <v>102.38451925583158</v>
      </c>
      <c r="N91" s="31">
        <f xml:space="preserve"> [2]Summary_Calc!O$649</f>
        <v>98.223711666783544</v>
      </c>
      <c r="O91" s="31">
        <f xml:space="preserve"> [2]Summary_Calc!P$649</f>
        <v>94.238445090397263</v>
      </c>
      <c r="P91" s="22">
        <f>SUM(K91:O91)</f>
        <v>512.83816565746065</v>
      </c>
      <c r="Q91" s="30">
        <f xml:space="preserve"> [3]Summary_Calc!L$649</f>
        <v>110.70681705208627</v>
      </c>
      <c r="R91" s="31">
        <f xml:space="preserve"> [3]Summary_Calc!M$649</f>
        <v>106.13823270495739</v>
      </c>
      <c r="S91" s="31">
        <f xml:space="preserve"> [3]Summary_Calc!N$649</f>
        <v>101.75818203165831</v>
      </c>
      <c r="T91" s="31">
        <f xml:space="preserve"> [3]Summary_Calc!O$649</f>
        <v>97.558884734515345</v>
      </c>
      <c r="U91" s="31">
        <f xml:space="preserve"> [3]Summary_Calc!P$649</f>
        <v>93.532881588640834</v>
      </c>
      <c r="V91" s="22">
        <f>SUM(Q91:U91)</f>
        <v>509.69499811185813</v>
      </c>
      <c r="W91" s="30">
        <f xml:space="preserve"> [4]Summary_Calc!L$649</f>
        <v>110.22852131115195</v>
      </c>
      <c r="X91" s="31">
        <f xml:space="preserve"> [4]Summary_Calc!M$649</f>
        <v>105.63301923266951</v>
      </c>
      <c r="Y91" s="31">
        <f xml:space="preserve"> [4]Summary_Calc!N$649</f>
        <v>101.34702148330557</v>
      </c>
      <c r="Z91" s="31">
        <f xml:space="preserve"> [4]Summary_Calc!O$649</f>
        <v>97.258010033909414</v>
      </c>
      <c r="AA91" s="31">
        <f xml:space="preserve"> [4]Summary_Calc!P$649</f>
        <v>93.333976443640964</v>
      </c>
      <c r="AB91" s="22">
        <f>SUM(W91:AA91)</f>
        <v>507.80054850467741</v>
      </c>
    </row>
    <row r="92" spans="3:29" x14ac:dyDescent="0.4">
      <c r="C92" s="6" t="s">
        <v>17</v>
      </c>
      <c r="D92" s="3"/>
      <c r="E92" s="30">
        <f>E94/E93</f>
        <v>2188.7657347164391</v>
      </c>
      <c r="F92" s="31">
        <f>F94/F93</f>
        <v>2078.0678133002875</v>
      </c>
      <c r="G92" s="31">
        <f>G94/G93</f>
        <v>1972.9684946087193</v>
      </c>
      <c r="H92" s="31">
        <f>H94/H93</f>
        <v>1873.184626509636</v>
      </c>
      <c r="I92" s="31">
        <f>I94/I93</f>
        <v>1778.4473774315977</v>
      </c>
      <c r="J92" s="34"/>
      <c r="K92" s="30">
        <f>K94/K93</f>
        <v>2188.7657282482651</v>
      </c>
      <c r="L92" s="31">
        <f>L94/L93</f>
        <v>2078.0678071592451</v>
      </c>
      <c r="M92" s="31">
        <f>M94/M93</f>
        <v>1972.968488778263</v>
      </c>
      <c r="N92" s="31">
        <f>N94/N93</f>
        <v>1873.1846209740581</v>
      </c>
      <c r="O92" s="31">
        <f>O94/O93</f>
        <v>1778.4473721759846</v>
      </c>
      <c r="P92" s="34"/>
      <c r="Q92" s="30">
        <f>Q94/Q93</f>
        <v>2169.7593253802138</v>
      </c>
      <c r="R92" s="31">
        <f>R94/R93</f>
        <v>2060.0226626194467</v>
      </c>
      <c r="S92" s="31">
        <f>S94/S93</f>
        <v>1955.8359864461368</v>
      </c>
      <c r="T92" s="31">
        <f>T94/T93</f>
        <v>1856.9186035136304</v>
      </c>
      <c r="U92" s="31">
        <f>U94/U93</f>
        <v>1763.0040166816273</v>
      </c>
      <c r="V92" s="34"/>
      <c r="W92" s="30">
        <f>W94/W93</f>
        <v>2170.0699176493199</v>
      </c>
      <c r="X92" s="31">
        <f>X94/X93</f>
        <v>2060.317546529247</v>
      </c>
      <c r="Y92" s="31">
        <f>Y94/Y93</f>
        <v>1956.1159564547572</v>
      </c>
      <c r="Z92" s="31">
        <f>Z94/Z93</f>
        <v>1857.1844138990798</v>
      </c>
      <c r="AA92" s="31">
        <f>AA94/AA93</f>
        <v>1763.2563835739272</v>
      </c>
      <c r="AB92" s="34"/>
      <c r="AC92" s="1">
        <f>SUM(E92:AA92)</f>
        <v>39395.352876649878</v>
      </c>
    </row>
    <row r="93" spans="3:29" x14ac:dyDescent="0.4">
      <c r="C93" s="18" t="s">
        <v>15</v>
      </c>
      <c r="D93" s="3"/>
      <c r="E93" s="32">
        <f xml:space="preserve"> [1]InpActive!L$675</f>
        <v>5.0575499999999995E-2</v>
      </c>
      <c r="F93" s="33">
        <f xml:space="preserve"> [1]InpActive!M$675</f>
        <v>5.0575499999999995E-2</v>
      </c>
      <c r="G93" s="33">
        <f xml:space="preserve"> [1]InpActive!N$675</f>
        <v>5.0575499999999995E-2</v>
      </c>
      <c r="H93" s="33">
        <f xml:space="preserve"> [1]InpActive!O$675</f>
        <v>5.0575499999999995E-2</v>
      </c>
      <c r="I93" s="33">
        <f xml:space="preserve"> [1]InpActive!P$675</f>
        <v>5.0575499999999995E-2</v>
      </c>
      <c r="J93" s="34"/>
      <c r="K93" s="33">
        <f xml:space="preserve"> [2]InpActive!L$675</f>
        <v>5.0575500000000002E-2</v>
      </c>
      <c r="L93" s="33">
        <f xml:space="preserve"> [2]InpActive!M$675</f>
        <v>5.0575500000000002E-2</v>
      </c>
      <c r="M93" s="33">
        <f xml:space="preserve"> [2]InpActive!N$675</f>
        <v>5.0575500000000002E-2</v>
      </c>
      <c r="N93" s="33">
        <f xml:space="preserve"> [2]InpActive!O$675</f>
        <v>5.0575500000000002E-2</v>
      </c>
      <c r="O93" s="33">
        <f xml:space="preserve"> [2]InpActive!P$675</f>
        <v>5.0575500000000002E-2</v>
      </c>
      <c r="P93" s="34"/>
      <c r="Q93" s="33">
        <f xml:space="preserve"> [3]InpActive!L$675</f>
        <v>5.0575499999999995E-2</v>
      </c>
      <c r="R93" s="33">
        <f xml:space="preserve"> [3]InpActive!M$675</f>
        <v>5.0575499999999995E-2</v>
      </c>
      <c r="S93" s="33">
        <f xml:space="preserve"> [3]InpActive!N$675</f>
        <v>5.0575499999999995E-2</v>
      </c>
      <c r="T93" s="33">
        <f xml:space="preserve"> [3]InpActive!O$675</f>
        <v>5.0575499999999995E-2</v>
      </c>
      <c r="U93" s="33">
        <f xml:space="preserve"> [3]InpActive!P$675</f>
        <v>5.0575499999999995E-2</v>
      </c>
      <c r="V93" s="34"/>
      <c r="W93" s="33">
        <f xml:space="preserve"> '[4]Wastewater Network'!L$786</f>
        <v>5.0575500000000002E-2</v>
      </c>
      <c r="X93" s="33">
        <f xml:space="preserve"> '[4]Wastewater Network'!M$786</f>
        <v>5.0575500000000002E-2</v>
      </c>
      <c r="Y93" s="33">
        <f xml:space="preserve"> '[4]Wastewater Network'!N$786</f>
        <v>5.0575500000000002E-2</v>
      </c>
      <c r="Z93" s="33">
        <f xml:space="preserve"> '[4]Wastewater Network'!O$786</f>
        <v>5.0575500000000002E-2</v>
      </c>
      <c r="AA93" s="33">
        <f xml:space="preserve"> '[4]Wastewater Network'!P$786</f>
        <v>5.0575500000000002E-2</v>
      </c>
      <c r="AB93" s="34"/>
    </row>
    <row r="94" spans="3:29" x14ac:dyDescent="0.4">
      <c r="C94" s="6" t="s">
        <v>18</v>
      </c>
      <c r="D94" s="3"/>
      <c r="E94" s="30">
        <f xml:space="preserve"> [1]Summary_Calc!L$648</f>
        <v>110.69792141615125</v>
      </c>
      <c r="F94" s="31">
        <f xml:space="preserve"> [1]Summary_Calc!M$648</f>
        <v>105.09931869156868</v>
      </c>
      <c r="G94" s="31">
        <f xml:space="preserve"> [1]Summary_Calc!N$648</f>
        <v>99.783868099083278</v>
      </c>
      <c r="H94" s="31">
        <f xml:space="preserve"> [1]Summary_Calc!O$648</f>
        <v>94.73724907803809</v>
      </c>
      <c r="I94" s="31">
        <f xml:space="preserve"> [1]Summary_Calc!P$648</f>
        <v>89.945865337291764</v>
      </c>
      <c r="J94" s="22">
        <f>SUM(E94:I94)</f>
        <v>500.26422262213305</v>
      </c>
      <c r="K94" s="30">
        <f xml:space="preserve"> [2]Summary_Calc!L$648</f>
        <v>110.69792108902014</v>
      </c>
      <c r="L94" s="31">
        <f xml:space="preserve"> [2]Summary_Calc!M$648</f>
        <v>105.09931838098241</v>
      </c>
      <c r="M94" s="31">
        <f xml:space="preserve"> [2]Summary_Calc!N$648</f>
        <v>99.783867804205045</v>
      </c>
      <c r="N94" s="31">
        <f xml:space="preserve"> [2]Summary_Calc!O$648</f>
        <v>94.73724879807348</v>
      </c>
      <c r="O94" s="31">
        <f xml:space="preserve"> [2]Summary_Calc!P$648</f>
        <v>89.945865071486509</v>
      </c>
      <c r="P94" s="22">
        <f>SUM(K94:O94)</f>
        <v>500.2642211437676</v>
      </c>
      <c r="Q94" s="30">
        <f xml:space="preserve"> [3]Summary_Calc!L$648</f>
        <v>109.73666276076699</v>
      </c>
      <c r="R94" s="31">
        <f xml:space="preserve"> [3]Summary_Calc!M$648</f>
        <v>104.18667617330982</v>
      </c>
      <c r="S94" s="31">
        <f xml:space="preserve"> [3]Summary_Calc!N$648</f>
        <v>98.917382932506584</v>
      </c>
      <c r="T94" s="31">
        <f xml:space="preserve"> [3]Summary_Calc!O$648</f>
        <v>93.914586832003607</v>
      </c>
      <c r="U94" s="31">
        <f xml:space="preserve"> [3]Summary_Calc!P$648</f>
        <v>89.164809645681629</v>
      </c>
      <c r="V94" s="22">
        <f>SUM(Q94:U94)</f>
        <v>495.92011834426864</v>
      </c>
      <c r="W94" s="30">
        <f xml:space="preserve"> [4]Summary_Calc!L$648</f>
        <v>109.75237112007319</v>
      </c>
      <c r="X94" s="31">
        <f xml:space="preserve"> [4]Summary_Calc!M$648</f>
        <v>104.20159007448994</v>
      </c>
      <c r="Y94" s="31">
        <f xml:space="preserve"> [4]Summary_Calc!N$648</f>
        <v>98.931542555677581</v>
      </c>
      <c r="Z94" s="31">
        <f xml:space="preserve"> [4]Summary_Calc!O$648</f>
        <v>93.928030325152918</v>
      </c>
      <c r="AA94" s="31">
        <f xml:space="preserve"> [4]Summary_Calc!P$648</f>
        <v>89.177573227443162</v>
      </c>
      <c r="AB94" s="22">
        <f>SUM(W94:AA94)</f>
        <v>495.99110730283678</v>
      </c>
    </row>
    <row r="95" spans="3:29" x14ac:dyDescent="0.4">
      <c r="C95" s="6" t="s">
        <v>19</v>
      </c>
      <c r="D95" s="3"/>
      <c r="E95" s="30">
        <f>E97/E96</f>
        <v>115.05652739049621</v>
      </c>
      <c r="F95" s="31">
        <f>F97/F96</f>
        <v>389.65443092685587</v>
      </c>
      <c r="G95" s="31">
        <f>G97/G96</f>
        <v>702.56267528360809</v>
      </c>
      <c r="H95" s="31">
        <f>H97/H96</f>
        <v>1064.0977641655561</v>
      </c>
      <c r="I95" s="31">
        <f>I97/I96</f>
        <v>1425.1016245424146</v>
      </c>
      <c r="J95" s="34"/>
      <c r="K95" s="30">
        <f>K97/K96</f>
        <v>100.79837113976848</v>
      </c>
      <c r="L95" s="31">
        <f>L97/L96</f>
        <v>338.78522534196787</v>
      </c>
      <c r="M95" s="31">
        <f>M97/M96</f>
        <v>607.95030926313518</v>
      </c>
      <c r="N95" s="31">
        <f>N97/N96</f>
        <v>917.485778122282</v>
      </c>
      <c r="O95" s="31">
        <f>O97/O96</f>
        <v>1222.2547485542871</v>
      </c>
      <c r="P95" s="34"/>
      <c r="Q95" s="30">
        <f>Q97/Q96</f>
        <v>106.2544639081153</v>
      </c>
      <c r="R95" s="31">
        <f>R97/R96</f>
        <v>394.60412568255043</v>
      </c>
      <c r="S95" s="31">
        <f>S97/S96</f>
        <v>737.48823694835664</v>
      </c>
      <c r="T95" s="31">
        <f>T97/T96</f>
        <v>1068.2115172643785</v>
      </c>
      <c r="U95" s="31">
        <f>U97/U96</f>
        <v>1356.70463955796</v>
      </c>
      <c r="V95" s="34"/>
      <c r="W95" s="30">
        <f>W97/W96</f>
        <v>90.662027071296123</v>
      </c>
      <c r="X95" s="31">
        <f>X97/X96</f>
        <v>342.94574436578529</v>
      </c>
      <c r="Y95" s="31">
        <f>Y97/Y96</f>
        <v>650.84447723334677</v>
      </c>
      <c r="Z95" s="31">
        <f>Z97/Z96</f>
        <v>946.06657416229098</v>
      </c>
      <c r="AA95" s="31">
        <f>AA97/AA96</f>
        <v>1190.0355026017724</v>
      </c>
      <c r="AB95" s="34"/>
      <c r="AC95" s="1">
        <f>SUM(E95:AA95)</f>
        <v>13767.564763526221</v>
      </c>
    </row>
    <row r="96" spans="3:29" x14ac:dyDescent="0.4">
      <c r="C96" s="18" t="s">
        <v>15</v>
      </c>
      <c r="D96" s="3"/>
      <c r="E96" s="32">
        <f xml:space="preserve"> [1]InpActive!L$677</f>
        <v>5.0575499999999995E-2</v>
      </c>
      <c r="F96" s="33">
        <f xml:space="preserve"> [1]InpActive!M$677</f>
        <v>5.0575499999999995E-2</v>
      </c>
      <c r="G96" s="33">
        <f xml:space="preserve"> [1]InpActive!N$677</f>
        <v>5.0575499999999995E-2</v>
      </c>
      <c r="H96" s="33">
        <f xml:space="preserve"> [1]InpActive!O$677</f>
        <v>5.0575499999999995E-2</v>
      </c>
      <c r="I96" s="33">
        <f xml:space="preserve"> [1]InpActive!P$677</f>
        <v>5.0575499999999995E-2</v>
      </c>
      <c r="J96" s="34"/>
      <c r="K96" s="33">
        <f xml:space="preserve"> [2]InpActive!L$677</f>
        <v>5.0575500000000002E-2</v>
      </c>
      <c r="L96" s="33">
        <f xml:space="preserve"> [2]InpActive!M$677</f>
        <v>5.0575500000000002E-2</v>
      </c>
      <c r="M96" s="33">
        <f xml:space="preserve"> [2]InpActive!N$677</f>
        <v>5.0575500000000002E-2</v>
      </c>
      <c r="N96" s="33">
        <f xml:space="preserve"> [2]InpActive!O$677</f>
        <v>5.0575500000000002E-2</v>
      </c>
      <c r="O96" s="33">
        <f xml:space="preserve"> [2]InpActive!P$677</f>
        <v>5.0575500000000002E-2</v>
      </c>
      <c r="P96" s="34"/>
      <c r="Q96" s="33">
        <f xml:space="preserve"> [3]InpActive!L$677</f>
        <v>5.0575499999999995E-2</v>
      </c>
      <c r="R96" s="33">
        <f xml:space="preserve"> [3]InpActive!M$677</f>
        <v>5.0575499999999995E-2</v>
      </c>
      <c r="S96" s="33">
        <f xml:space="preserve"> [3]InpActive!N$677</f>
        <v>5.0575499999999995E-2</v>
      </c>
      <c r="T96" s="33">
        <f xml:space="preserve"> [3]InpActive!O$677</f>
        <v>5.0575499999999995E-2</v>
      </c>
      <c r="U96" s="33">
        <f xml:space="preserve"> [3]InpActive!P$677</f>
        <v>5.0575499999999995E-2</v>
      </c>
      <c r="V96" s="34"/>
      <c r="W96" s="32">
        <f xml:space="preserve"> '[4]Wastewater Network'!L$1029</f>
        <v>5.0575500000000002E-2</v>
      </c>
      <c r="X96" s="33">
        <f xml:space="preserve"> '[4]Wastewater Network'!M$1029</f>
        <v>5.0575500000000002E-2</v>
      </c>
      <c r="Y96" s="33">
        <f xml:space="preserve"> '[4]Wastewater Network'!N$1029</f>
        <v>5.0575500000000002E-2</v>
      </c>
      <c r="Z96" s="33">
        <f xml:space="preserve"> '[4]Wastewater Network'!O$1029</f>
        <v>5.0575500000000002E-2</v>
      </c>
      <c r="AA96" s="33">
        <f xml:space="preserve"> '[4]Wastewater Network'!P$1029</f>
        <v>5.0575500000000002E-2</v>
      </c>
      <c r="AB96" s="34"/>
    </row>
    <row r="97" spans="3:28" x14ac:dyDescent="0.4">
      <c r="C97" s="6" t="s">
        <v>20</v>
      </c>
      <c r="D97" s="3"/>
      <c r="E97" s="30">
        <f xml:space="preserve"> [1]Summary_Calc!L$650</f>
        <v>5.8190414010380405</v>
      </c>
      <c r="F97" s="31">
        <f xml:space="preserve"> [1]Summary_Calc!M$650</f>
        <v>19.706967671341197</v>
      </c>
      <c r="G97" s="31">
        <f xml:space="preserve"> [1]Summary_Calc!N$650</f>
        <v>35.532458583806118</v>
      </c>
      <c r="H97" s="31">
        <f xml:space="preserve"> [1]Summary_Calc!O$650</f>
        <v>53.817276471555083</v>
      </c>
      <c r="I97" s="31">
        <f xml:space="preserve"> [1]Summary_Calc!P$650</f>
        <v>72.075227212044879</v>
      </c>
      <c r="J97" s="22">
        <f>SUM(E97:I97)</f>
        <v>186.95097133978533</v>
      </c>
      <c r="K97" s="30">
        <f xml:space="preserve"> [2]Summary_Calc!L$650</f>
        <v>5.0979280195793608</v>
      </c>
      <c r="L97" s="31">
        <f xml:space="preserve"> [2]Summary_Calc!M$650</f>
        <v>17.134232164282697</v>
      </c>
      <c r="M97" s="31">
        <f xml:space="preserve"> [2]Summary_Calc!N$650</f>
        <v>30.747390866137692</v>
      </c>
      <c r="N97" s="31">
        <f xml:space="preserve"> [2]Summary_Calc!O$650</f>
        <v>46.402301971423476</v>
      </c>
      <c r="O97" s="31">
        <f xml:space="preserve"> [2]Summary_Calc!P$650</f>
        <v>61.816145035507347</v>
      </c>
      <c r="P97" s="22">
        <f>SUM(K97:O97)</f>
        <v>161.19799805693057</v>
      </c>
      <c r="Q97" s="30">
        <f xml:space="preserve"> [3]Summary_Calc!L$650</f>
        <v>5.373872639384885</v>
      </c>
      <c r="R97" s="31">
        <f xml:space="preserve"> [3]Summary_Calc!M$650</f>
        <v>19.957300958457829</v>
      </c>
      <c r="S97" s="31">
        <f xml:space="preserve"> [3]Summary_Calc!N$650</f>
        <v>37.298836327781608</v>
      </c>
      <c r="T97" s="31">
        <f xml:space="preserve"> [3]Summary_Calc!O$650</f>
        <v>54.025331591404573</v>
      </c>
      <c r="U97" s="31">
        <f xml:space="preserve"> [3]Summary_Calc!P$650</f>
        <v>68.616015497963602</v>
      </c>
      <c r="V97" s="22">
        <f>SUM(Q97:U97)</f>
        <v>185.27135701499247</v>
      </c>
      <c r="W97" s="30">
        <f xml:space="preserve"> [4]Summary_Calc!L$650</f>
        <v>4.5852773501443371</v>
      </c>
      <c r="X97" s="31">
        <f xml:space="preserve"> [4]Summary_Calc!M$650</f>
        <v>17.344652494171775</v>
      </c>
      <c r="Y97" s="31">
        <f xml:space="preserve"> [4]Summary_Calc!N$650</f>
        <v>32.916784858315133</v>
      </c>
      <c r="Z97" s="31">
        <f xml:space="preserve"> [4]Summary_Calc!O$650</f>
        <v>47.847790021544952</v>
      </c>
      <c r="AA97" s="31">
        <f xml:space="preserve"> [4]Summary_Calc!P$650</f>
        <v>60.186640561835944</v>
      </c>
      <c r="AB97" s="22">
        <f>SUM(W97:AA97)</f>
        <v>162.88114528601216</v>
      </c>
    </row>
    <row r="98" spans="3:28" ht="12.9" thickBot="1" x14ac:dyDescent="0.45">
      <c r="C98" s="57" t="s">
        <v>39</v>
      </c>
      <c r="D98" s="53"/>
      <c r="E98" s="58">
        <f xml:space="preserve"> [1]Summary_Calc!L$652</f>
        <v>227.87376615625462</v>
      </c>
      <c r="F98" s="59">
        <f xml:space="preserve"> [1]Summary_Calc!M$652</f>
        <v>231.56768209991395</v>
      </c>
      <c r="G98" s="59">
        <f xml:space="preserve"> [1]Summary_Calc!N$652</f>
        <v>237.6719554180996</v>
      </c>
      <c r="H98" s="59">
        <f xml:space="preserve"> [1]Summary_Calc!O$652</f>
        <v>246.68620190560881</v>
      </c>
      <c r="I98" s="59">
        <f xml:space="preserve"> [1]Summary_Calc!P$652</f>
        <v>256.10312812897013</v>
      </c>
      <c r="J98" s="56">
        <f>SUM(E98:I98)</f>
        <v>1199.9027337088471</v>
      </c>
      <c r="K98" s="60">
        <f xml:space="preserve"> [2]Summary_Calc!L$652</f>
        <v>227.06481850688655</v>
      </c>
      <c r="L98" s="59">
        <f xml:space="preserve"> [2]Summary_Calc!M$652</f>
        <v>228.95607079142644</v>
      </c>
      <c r="M98" s="59">
        <f xml:space="preserve"> [2]Summary_Calc!N$652</f>
        <v>232.91577792617431</v>
      </c>
      <c r="N98" s="59">
        <f xml:space="preserve"> [2]Summary_Calc!O$652</f>
        <v>239.36326243628048</v>
      </c>
      <c r="O98" s="59">
        <f xml:space="preserve"> [2]Summary_Calc!P$652</f>
        <v>246.00045519739115</v>
      </c>
      <c r="P98" s="56">
        <f>SUM(K98:O98)</f>
        <v>1174.3003848581588</v>
      </c>
      <c r="Q98" s="60">
        <f xml:space="preserve"> [3]Summary_Calc!L$652</f>
        <v>225.81735245223814</v>
      </c>
      <c r="R98" s="59">
        <f xml:space="preserve"> [3]Summary_Calc!M$652</f>
        <v>230.28220983672503</v>
      </c>
      <c r="S98" s="59">
        <f xml:space="preserve"> [3]Summary_Calc!N$652</f>
        <v>237.97440129194649</v>
      </c>
      <c r="T98" s="59">
        <f xml:space="preserve"> [3]Summary_Calc!O$652</f>
        <v>245.49880315792353</v>
      </c>
      <c r="U98" s="59">
        <f xml:space="preserve"> [3]Summary_Calc!P$652</f>
        <v>251.31370673228605</v>
      </c>
      <c r="V98" s="56">
        <f>SUM(Q98:U98)</f>
        <v>1190.8864734711192</v>
      </c>
      <c r="W98" s="58">
        <f xml:space="preserve"> [4]Summary_Calc!L$652</f>
        <v>224.56616978136947</v>
      </c>
      <c r="X98" s="59">
        <f xml:space="preserve"> [4]Summary_Calc!M$652</f>
        <v>227.17926180133122</v>
      </c>
      <c r="Y98" s="59">
        <f xml:space="preserve"> [4]Summary_Calc!N$652</f>
        <v>233.19534889729829</v>
      </c>
      <c r="Z98" s="59">
        <f xml:space="preserve"> [4]Summary_Calc!O$652</f>
        <v>239.0338303806073</v>
      </c>
      <c r="AA98" s="59">
        <f xml:space="preserve"> [4]Summary_Calc!P$652</f>
        <v>242.69819023292007</v>
      </c>
      <c r="AB98" s="56">
        <f>SUM(W98:AA98)</f>
        <v>1166.6728010935262</v>
      </c>
    </row>
    <row r="99" spans="3:28" x14ac:dyDescent="0.4">
      <c r="C99" s="5" t="s">
        <v>21</v>
      </c>
      <c r="D99" s="2"/>
      <c r="E99" s="41">
        <f>E101/E100</f>
        <v>2146.1150227961734</v>
      </c>
      <c r="F99" s="42">
        <f>F101/F100</f>
        <v>2057.5503999358507</v>
      </c>
      <c r="G99" s="42">
        <f>G101/G100</f>
        <v>1972.6406102690314</v>
      </c>
      <c r="H99" s="42">
        <f>H101/H100</f>
        <v>1891.2348282714715</v>
      </c>
      <c r="I99" s="42">
        <f>I101/I100</f>
        <v>1813.1884525986818</v>
      </c>
      <c r="J99" s="47"/>
      <c r="K99" s="41">
        <f>K101/K100</f>
        <v>2144.4222502473631</v>
      </c>
      <c r="L99" s="42">
        <f>L101/L100</f>
        <v>2056.8011751699228</v>
      </c>
      <c r="M99" s="42">
        <f>M101/M100</f>
        <v>1973.1974005006364</v>
      </c>
      <c r="N99" s="42">
        <f>N101/N100</f>
        <v>1893.0085713849953</v>
      </c>
      <c r="O99" s="42">
        <f>O101/O100</f>
        <v>1816.2028422964197</v>
      </c>
      <c r="P99" s="51"/>
      <c r="Q99" s="41">
        <f>Q101/Q100</f>
        <v>2133.5882144353964</v>
      </c>
      <c r="R99" s="42">
        <f>R101/R100</f>
        <v>2045.5405405952013</v>
      </c>
      <c r="S99" s="42">
        <f>S101/S100</f>
        <v>1961.1263667979013</v>
      </c>
      <c r="T99" s="42">
        <f>T101/T100</f>
        <v>1880.1957478832655</v>
      </c>
      <c r="U99" s="42">
        <f>U101/U100</f>
        <v>1802.6049265404727</v>
      </c>
      <c r="V99" s="51"/>
      <c r="W99" s="41">
        <f>W101/W100</f>
        <v>2124.370298293954</v>
      </c>
      <c r="X99" s="42">
        <f>X101/X100</f>
        <v>2035.8038546444141</v>
      </c>
      <c r="Y99" s="42">
        <f>Y101/Y100</f>
        <v>1953.2023082478891</v>
      </c>
      <c r="Z99" s="42">
        <f>Z101/Z100</f>
        <v>1874.3971644506616</v>
      </c>
      <c r="AA99" s="42">
        <f>AA101/AA100</f>
        <v>1798.7715431548534</v>
      </c>
      <c r="AB99" s="47"/>
    </row>
    <row r="100" spans="3:28" x14ac:dyDescent="0.4">
      <c r="C100" s="18" t="s">
        <v>22</v>
      </c>
      <c r="D100" s="3"/>
      <c r="E100" s="48">
        <f xml:space="preserve"> '[1]Wastewater Network'!L$982</f>
        <v>2.2999999999999909E-2</v>
      </c>
      <c r="F100" s="49">
        <f xml:space="preserve"> '[1]Wastewater Network'!M$982</f>
        <v>2.2999999999999909E-2</v>
      </c>
      <c r="G100" s="49">
        <f xml:space="preserve"> '[1]Wastewater Network'!N$982</f>
        <v>2.2999999999999909E-2</v>
      </c>
      <c r="H100" s="49">
        <f xml:space="preserve"> '[1]Wastewater Network'!O$982</f>
        <v>2.2999999999999909E-2</v>
      </c>
      <c r="I100" s="49">
        <f xml:space="preserve"> '[1]Wastewater Network'!P$982</f>
        <v>2.2999999999999909E-2</v>
      </c>
      <c r="J100" s="34"/>
      <c r="K100" s="48">
        <f xml:space="preserve"> '[2]Wastewater Network'!L$982</f>
        <v>2.0790485436893213E-2</v>
      </c>
      <c r="L100" s="49">
        <f xml:space="preserve"> '[2]Wastewater Network'!M$982</f>
        <v>2.0790485436893213E-2</v>
      </c>
      <c r="M100" s="49">
        <f xml:space="preserve"> '[2]Wastewater Network'!N$982</f>
        <v>2.0790485436893213E-2</v>
      </c>
      <c r="N100" s="49">
        <f xml:space="preserve"> '[2]Wastewater Network'!O$982</f>
        <v>2.0790485436893213E-2</v>
      </c>
      <c r="O100" s="49">
        <f xml:space="preserve"> '[2]Wastewater Network'!P$982</f>
        <v>2.0790485436893213E-2</v>
      </c>
      <c r="P100" s="35"/>
      <c r="Q100" s="48">
        <f xml:space="preserve"> '[3]Wastewater Network'!L$982</f>
        <v>2.3302912621359306E-2</v>
      </c>
      <c r="R100" s="49">
        <f xml:space="preserve"> '[3]Wastewater Network'!M$982</f>
        <v>2.3302912621359306E-2</v>
      </c>
      <c r="S100" s="49">
        <f xml:space="preserve"> '[3]Wastewater Network'!N$982</f>
        <v>2.3302912621359306E-2</v>
      </c>
      <c r="T100" s="49">
        <f xml:space="preserve"> '[3]Wastewater Network'!O$982</f>
        <v>2.3302912621359306E-2</v>
      </c>
      <c r="U100" s="49">
        <f xml:space="preserve"> '[3]Wastewater Network'!P$982</f>
        <v>2.3302912621359306E-2</v>
      </c>
      <c r="V100" s="35"/>
      <c r="W100" s="32">
        <f xml:space="preserve"> '[4]Wastewater Network'!L$990</f>
        <v>1.920357193840716E-2</v>
      </c>
      <c r="X100" s="33">
        <f xml:space="preserve"> '[4]Wastewater Network'!M$990</f>
        <v>1.920357193840716E-2</v>
      </c>
      <c r="Y100" s="33">
        <f xml:space="preserve"> '[4]Wastewater Network'!N$990</f>
        <v>1.920357193840716E-2</v>
      </c>
      <c r="Z100" s="33">
        <f xml:space="preserve"> '[4]Wastewater Network'!O$990</f>
        <v>1.920357193840716E-2</v>
      </c>
      <c r="AA100" s="33">
        <f xml:space="preserve"> '[4]Wastewater Network'!P$990</f>
        <v>1.920357193840716E-2</v>
      </c>
      <c r="AB100" s="34"/>
    </row>
    <row r="101" spans="3:28" x14ac:dyDescent="0.4">
      <c r="C101" s="6" t="s">
        <v>23</v>
      </c>
      <c r="D101" s="3"/>
      <c r="E101" s="23">
        <f xml:space="preserve"> [1]Summary_Calc!L$663</f>
        <v>49.360645524311799</v>
      </c>
      <c r="F101" s="24">
        <f xml:space="preserve"> [1]Summary_Calc!M$663</f>
        <v>47.323659198524382</v>
      </c>
      <c r="G101" s="24">
        <f xml:space="preserve"> [1]Summary_Calc!N$663</f>
        <v>45.370734036187542</v>
      </c>
      <c r="H101" s="24">
        <f xml:space="preserve"> [1]Summary_Calc!O$663</f>
        <v>43.498401050243672</v>
      </c>
      <c r="I101" s="24">
        <f xml:space="preserve"> [1]Summary_Calc!P$663</f>
        <v>41.703334409769518</v>
      </c>
      <c r="J101" s="22">
        <f>SUM(E101:I101)</f>
        <v>227.25677421903691</v>
      </c>
      <c r="K101" s="23">
        <f xml:space="preserve"> [2]Summary_Calc!L$663</f>
        <v>44.583579564317574</v>
      </c>
      <c r="L101" s="24">
        <f xml:space="preserve"> [2]Summary_Calc!M$663</f>
        <v>42.761894878955125</v>
      </c>
      <c r="M101" s="24">
        <f xml:space="preserve"> [2]Summary_Calc!N$663</f>
        <v>41.023731819224025</v>
      </c>
      <c r="N101" s="24">
        <f xml:space="preserve"> [2]Summary_Calc!O$663</f>
        <v>39.356567135293773</v>
      </c>
      <c r="O101" s="24">
        <f xml:space="preserve"> [2]Summary_Calc!P$663</f>
        <v>37.759738743207777</v>
      </c>
      <c r="P101" s="31">
        <f>SUM(K101:O101)</f>
        <v>205.48551214099828</v>
      </c>
      <c r="Q101" s="23">
        <f xml:space="preserve"> [3]Summary_Calc!L$663</f>
        <v>49.718819730950067</v>
      </c>
      <c r="R101" s="24">
        <f xml:space="preserve"> [3]Summary_Calc!M$663</f>
        <v>47.667052480938054</v>
      </c>
      <c r="S101" s="24">
        <f xml:space="preserve"> [3]Summary_Calc!N$663</f>
        <v>45.699956364935332</v>
      </c>
      <c r="T101" s="24">
        <f xml:space="preserve"> [3]Summary_Calc!O$663</f>
        <v>43.814037223975049</v>
      </c>
      <c r="U101" s="24">
        <f xml:space="preserve"> [3]Summary_Calc!P$663</f>
        <v>42.005945094004446</v>
      </c>
      <c r="V101" s="31">
        <f>SUM(Q101:U101)</f>
        <v>228.90581089480293</v>
      </c>
      <c r="W101" s="30">
        <f xml:space="preserve"> [4]Summary_Calc!L$663</f>
        <v>40.79549784710342</v>
      </c>
      <c r="X101" s="31">
        <f xml:space="preserve"> [4]Summary_Calc!M$663</f>
        <v>39.094705775150601</v>
      </c>
      <c r="Y101" s="31">
        <f xml:space="preserve"> [4]Summary_Calc!N$663</f>
        <v>37.508461036701256</v>
      </c>
      <c r="Z101" s="31">
        <f xml:space="preserve"> [4]Summary_Calc!O$663</f>
        <v>35.995120788674676</v>
      </c>
      <c r="AA101" s="31">
        <f xml:space="preserve"> [4]Summary_Calc!P$663</f>
        <v>34.542838729733887</v>
      </c>
      <c r="AB101" s="22">
        <f>SUM(W101:AA101)</f>
        <v>187.93662417736385</v>
      </c>
    </row>
    <row r="102" spans="3:28" x14ac:dyDescent="0.4">
      <c r="C102" s="6" t="s">
        <v>24</v>
      </c>
      <c r="D102" s="3"/>
      <c r="E102" s="30">
        <f>E104/E103</f>
        <v>2133.4167740083631</v>
      </c>
      <c r="F102" s="31">
        <f>F104/F103</f>
        <v>2025.5181539545038</v>
      </c>
      <c r="G102" s="31">
        <f>G104/G103</f>
        <v>1923.0765605591776</v>
      </c>
      <c r="H102" s="31">
        <f>H104/H103</f>
        <v>1825.816001970617</v>
      </c>
      <c r="I102" s="31">
        <f>I104/I103</f>
        <v>1733.4744447629519</v>
      </c>
      <c r="J102" s="34"/>
      <c r="K102" s="30">
        <f>K104/K103</f>
        <v>2133.4167677037549</v>
      </c>
      <c r="L102" s="31">
        <f>L104/L103</f>
        <v>2025.5181479687542</v>
      </c>
      <c r="M102" s="31">
        <f>M104/M103</f>
        <v>1923.0765548761603</v>
      </c>
      <c r="N102" s="31">
        <f>N104/N103</f>
        <v>1825.8159965750215</v>
      </c>
      <c r="O102" s="31">
        <f>O104/O103</f>
        <v>1733.4744396402411</v>
      </c>
      <c r="P102" s="35"/>
      <c r="Q102" s="30">
        <f>Q104/Q103</f>
        <v>2114.8909939998302</v>
      </c>
      <c r="R102" s="31">
        <f>R104/R103</f>
        <v>2007.929324532792</v>
      </c>
      <c r="S102" s="31">
        <f>S104/S103</f>
        <v>1906.3772949798836</v>
      </c>
      <c r="T102" s="31">
        <f>T104/T103</f>
        <v>1809.9613100976285</v>
      </c>
      <c r="U102" s="31">
        <f>U104/U103</f>
        <v>1718.4216118587863</v>
      </c>
      <c r="V102" s="35"/>
      <c r="W102" s="30">
        <f>W104/W103</f>
        <v>2115.1937320892835</v>
      </c>
      <c r="X102" s="31">
        <f>X104/X103</f>
        <v>2008.216751492002</v>
      </c>
      <c r="Y102" s="31">
        <f>Y104/Y103</f>
        <v>1906.6501851769185</v>
      </c>
      <c r="Z102" s="31">
        <f>Z104/Z103</f>
        <v>1810.2203987365035</v>
      </c>
      <c r="AA102" s="31">
        <f>AA104/AA103</f>
        <v>1718.6675969602056</v>
      </c>
      <c r="AB102" s="34"/>
    </row>
    <row r="103" spans="3:28" x14ac:dyDescent="0.4">
      <c r="C103" s="18" t="s">
        <v>22</v>
      </c>
      <c r="D103" s="3"/>
      <c r="E103" s="48">
        <f xml:space="preserve"> '[1]Wastewater Network'!L$862</f>
        <v>3.3029411764705863E-2</v>
      </c>
      <c r="F103" s="33">
        <f xml:space="preserve"> '[1]Wastewater Network'!M$862</f>
        <v>3.3029411764705863E-2</v>
      </c>
      <c r="G103" s="33">
        <f xml:space="preserve"> '[1]Wastewater Network'!N$862</f>
        <v>3.3029411764705863E-2</v>
      </c>
      <c r="H103" s="33">
        <f xml:space="preserve"> '[1]Wastewater Network'!O$862</f>
        <v>3.3029411764705863E-2</v>
      </c>
      <c r="I103" s="33">
        <f xml:space="preserve"> '[1]Wastewater Network'!P$862</f>
        <v>3.3029411764705863E-2</v>
      </c>
      <c r="J103" s="34"/>
      <c r="K103" s="48">
        <f xml:space="preserve"> '[2]Wastewater Network'!L$862</f>
        <v>3.0798235294117626E-2</v>
      </c>
      <c r="L103" s="33">
        <f xml:space="preserve"> '[2]Wastewater Network'!M$862</f>
        <v>3.0798235294117626E-2</v>
      </c>
      <c r="M103" s="33">
        <f xml:space="preserve"> '[2]Wastewater Network'!N$862</f>
        <v>3.0798235294117626E-2</v>
      </c>
      <c r="N103" s="33">
        <f xml:space="preserve"> '[2]Wastewater Network'!O$862</f>
        <v>3.0798235294117626E-2</v>
      </c>
      <c r="O103" s="33">
        <f xml:space="preserve"> '[2]Wastewater Network'!P$862</f>
        <v>3.0798235294117626E-2</v>
      </c>
      <c r="P103" s="35"/>
      <c r="Q103" s="48">
        <f xml:space="preserve"> '[3]Wastewater Network'!L$862</f>
        <v>3.3335294117647241E-2</v>
      </c>
      <c r="R103" s="33">
        <f xml:space="preserve"> '[3]Wastewater Network'!M$862</f>
        <v>3.3335294117647241E-2</v>
      </c>
      <c r="S103" s="33">
        <f xml:space="preserve"> '[3]Wastewater Network'!N$862</f>
        <v>3.3335294117647241E-2</v>
      </c>
      <c r="T103" s="33">
        <f xml:space="preserve"> '[3]Wastewater Network'!O$862</f>
        <v>3.3335294117647241E-2</v>
      </c>
      <c r="U103" s="33">
        <f xml:space="preserve"> '[3]Wastewater Network'!P$862</f>
        <v>3.3335294117647241E-2</v>
      </c>
      <c r="V103" s="35"/>
      <c r="W103" s="32">
        <f xml:space="preserve"> '[4]Wastewater Network'!L$870</f>
        <v>2.9195763820156317E-2</v>
      </c>
      <c r="X103" s="33">
        <f xml:space="preserve"> '[4]Wastewater Network'!M$870</f>
        <v>2.9195763820156317E-2</v>
      </c>
      <c r="Y103" s="33">
        <f xml:space="preserve"> '[4]Wastewater Network'!N$870</f>
        <v>2.9195763820156317E-2</v>
      </c>
      <c r="Z103" s="33">
        <f xml:space="preserve"> '[4]Wastewater Network'!O$870</f>
        <v>2.9195763820156317E-2</v>
      </c>
      <c r="AA103" s="33">
        <f xml:space="preserve"> '[4]Wastewater Network'!P$870</f>
        <v>2.9195763820156317E-2</v>
      </c>
      <c r="AB103" s="34"/>
    </row>
    <row r="104" spans="3:28" x14ac:dyDescent="0.4">
      <c r="C104" s="6" t="s">
        <v>25</v>
      </c>
      <c r="D104" s="3"/>
      <c r="E104" s="23">
        <f xml:space="preserve"> [1]Summary_Calc!L$662</f>
        <v>70.465501094452662</v>
      </c>
      <c r="F104" s="31">
        <f xml:space="preserve"> [1]Summary_Calc!M$662</f>
        <v>66.901673143850189</v>
      </c>
      <c r="G104" s="31">
        <f xml:space="preserve"> [1]Summary_Calc!N$662</f>
        <v>63.518087573763388</v>
      </c>
      <c r="H104" s="31">
        <f xml:space="preserve"> [1]Summary_Calc!O$662</f>
        <v>60.305628535676519</v>
      </c>
      <c r="I104" s="31">
        <f xml:space="preserve"> [1]Summary_Calc!P$662</f>
        <v>57.255641219670402</v>
      </c>
      <c r="J104" s="22">
        <f>SUM(E104:I104)</f>
        <v>318.44653156741316</v>
      </c>
      <c r="K104" s="23">
        <f xml:space="preserve"> [2]Summary_Calc!L$662</f>
        <v>65.70547159215613</v>
      </c>
      <c r="L104" s="31">
        <f xml:space="preserve"> [2]Summary_Calc!M$662</f>
        <v>62.382384513647054</v>
      </c>
      <c r="M104" s="31">
        <f xml:space="preserve"> [2]Summary_Calc!N$662</f>
        <v>59.227364225677093</v>
      </c>
      <c r="N104" s="31">
        <f xml:space="preserve"> [2]Summary_Calc!O$662</f>
        <v>56.231910666281372</v>
      </c>
      <c r="O104" s="31">
        <f xml:space="preserve"> [2]Summary_Calc!P$662</f>
        <v>53.387953668378849</v>
      </c>
      <c r="P104" s="31">
        <f>SUM(K104:O104)</f>
        <v>296.93508466614048</v>
      </c>
      <c r="Q104" s="23">
        <f xml:space="preserve"> [3]Summary_Calc!L$662</f>
        <v>70.500513311747667</v>
      </c>
      <c r="R104" s="31">
        <f xml:space="preserve"> [3]Summary_Calc!M$662</f>
        <v>66.93491460074938</v>
      </c>
      <c r="S104" s="31">
        <f xml:space="preserve"> [3]Summary_Calc!N$662</f>
        <v>63.549647827359173</v>
      </c>
      <c r="T104" s="31">
        <f xml:space="preserve"> [3]Summary_Calc!O$662</f>
        <v>60.33559261366657</v>
      </c>
      <c r="U104" s="31">
        <f xml:space="preserve"> [3]Summary_Calc!P$662</f>
        <v>57.284089849434089</v>
      </c>
      <c r="V104" s="31">
        <f>SUM(Q104:U104)</f>
        <v>318.60475820295693</v>
      </c>
      <c r="W104" s="30">
        <f xml:space="preserve"> [4]Summary_Calc!L$662</f>
        <v>61.754696635953721</v>
      </c>
      <c r="X104" s="31">
        <f xml:space="preserve"> [4]Summary_Calc!M$662</f>
        <v>58.631421976242045</v>
      </c>
      <c r="Y104" s="31">
        <f xml:space="preserve"> [4]Summary_Calc!N$662</f>
        <v>55.666108494082621</v>
      </c>
      <c r="Z104" s="31">
        <f xml:space="preserve"> [4]Summary_Calc!O$662</f>
        <v>52.850767223940153</v>
      </c>
      <c r="AA104" s="31">
        <f xml:space="preserve"> [4]Summary_Calc!P$662</f>
        <v>50.177813246205773</v>
      </c>
      <c r="AB104" s="22">
        <f>SUM(W104:AA104)</f>
        <v>279.08080757642432</v>
      </c>
    </row>
    <row r="105" spans="3:28" x14ac:dyDescent="0.4">
      <c r="C105" s="6" t="s">
        <v>26</v>
      </c>
      <c r="D105" s="3"/>
      <c r="E105" s="30">
        <f>E107/E106</f>
        <v>112.14700668997718</v>
      </c>
      <c r="F105" s="31">
        <f>F107/F106</f>
        <v>379.80094709118521</v>
      </c>
      <c r="G105" s="31">
        <f>G107/G106</f>
        <v>684.79644599170524</v>
      </c>
      <c r="H105" s="31">
        <f>H107/H106</f>
        <v>1037.1891259297786</v>
      </c>
      <c r="I105" s="31">
        <f>I107/I106</f>
        <v>1389.0640109363922</v>
      </c>
      <c r="J105" s="34"/>
      <c r="K105" s="30">
        <f>K107/K106</f>
        <v>98.249407129978792</v>
      </c>
      <c r="L105" s="31">
        <f>L107/L106</f>
        <v>330.21810925982658</v>
      </c>
      <c r="M105" s="31">
        <f>M107/M106</f>
        <v>592.57661383006644</v>
      </c>
      <c r="N105" s="31">
        <f>N107/N106</f>
        <v>894.28462713657029</v>
      </c>
      <c r="O105" s="31">
        <f>O107/O106</f>
        <v>1191.3466760365334</v>
      </c>
      <c r="P105" s="35"/>
      <c r="Q105" s="30">
        <f>Q107/Q106</f>
        <v>103.56752758842288</v>
      </c>
      <c r="R105" s="31">
        <f>R107/R106</f>
        <v>384.62547520332157</v>
      </c>
      <c r="S105" s="31">
        <f>S107/S106</f>
        <v>718.83881878446584</v>
      </c>
      <c r="T105" s="31">
        <f>T107/T106</f>
        <v>1041.1988514686766</v>
      </c>
      <c r="U105" s="31">
        <f>U107/U106</f>
        <v>1322.3966318089783</v>
      </c>
      <c r="V105" s="35"/>
      <c r="W105" s="30">
        <f>W107/W106</f>
        <v>88.369388396223954</v>
      </c>
      <c r="X105" s="31">
        <f>X107/X106</f>
        <v>334.27341811869934</v>
      </c>
      <c r="Y105" s="31">
        <f>Y107/Y106</f>
        <v>634.38608480418918</v>
      </c>
      <c r="Z105" s="31">
        <f>Z107/Z106</f>
        <v>922.14267915151845</v>
      </c>
      <c r="AA105" s="31">
        <f>AA107/AA106</f>
        <v>1159.9421823208543</v>
      </c>
      <c r="AB105" s="34"/>
    </row>
    <row r="106" spans="3:28" x14ac:dyDescent="0.4">
      <c r="C106" s="18" t="s">
        <v>22</v>
      </c>
      <c r="D106" s="3"/>
      <c r="E106" s="48">
        <f xml:space="preserve"> '[1]Wastewater Network'!L$1115</f>
        <v>3.3029411764705863E-2</v>
      </c>
      <c r="F106" s="49">
        <f xml:space="preserve"> '[1]Wastewater Network'!M$1115</f>
        <v>3.3029411764705863E-2</v>
      </c>
      <c r="G106" s="49">
        <f xml:space="preserve"> '[1]Wastewater Network'!N$1115</f>
        <v>3.3029411764705863E-2</v>
      </c>
      <c r="H106" s="49">
        <f xml:space="preserve"> '[1]Wastewater Network'!O$1115</f>
        <v>3.3029411764705863E-2</v>
      </c>
      <c r="I106" s="49">
        <f xml:space="preserve"> '[1]Wastewater Network'!P$1115</f>
        <v>3.3029411764705863E-2</v>
      </c>
      <c r="J106" s="34"/>
      <c r="K106" s="48">
        <f xml:space="preserve"> '[2]Wastewater Network'!L$1115</f>
        <v>3.0798235294117626E-2</v>
      </c>
      <c r="L106" s="49">
        <f xml:space="preserve"> '[2]Wastewater Network'!M$1115</f>
        <v>3.0798235294117626E-2</v>
      </c>
      <c r="M106" s="49">
        <f xml:space="preserve"> '[2]Wastewater Network'!N$1115</f>
        <v>3.0798235294117626E-2</v>
      </c>
      <c r="N106" s="49">
        <f xml:space="preserve"> '[2]Wastewater Network'!O$1115</f>
        <v>3.0798235294117626E-2</v>
      </c>
      <c r="O106" s="49">
        <f xml:space="preserve"> '[2]Wastewater Network'!P$1115</f>
        <v>3.0798235294117626E-2</v>
      </c>
      <c r="P106" s="35"/>
      <c r="Q106" s="48">
        <f xml:space="preserve"> '[3]Wastewater Network'!L$1115</f>
        <v>3.3335294117647241E-2</v>
      </c>
      <c r="R106" s="49">
        <f xml:space="preserve"> '[3]Wastewater Network'!M$1115</f>
        <v>3.3335294117647241E-2</v>
      </c>
      <c r="S106" s="49">
        <f xml:space="preserve"> '[3]Wastewater Network'!N$1115</f>
        <v>3.3335294117647241E-2</v>
      </c>
      <c r="T106" s="49">
        <f xml:space="preserve"> '[3]Wastewater Network'!O$1115</f>
        <v>3.3335294117647241E-2</v>
      </c>
      <c r="U106" s="49">
        <f xml:space="preserve"> '[3]Wastewater Network'!P$1115</f>
        <v>3.3335294117647241E-2</v>
      </c>
      <c r="V106" s="35"/>
      <c r="W106" s="32">
        <f xml:space="preserve"> '[4]Wastewater Network'!L$1123</f>
        <v>2.9195763820156317E-2</v>
      </c>
      <c r="X106" s="33">
        <f xml:space="preserve"> '[4]Wastewater Network'!M$1123</f>
        <v>2.9195763820156317E-2</v>
      </c>
      <c r="Y106" s="33">
        <f xml:space="preserve"> '[4]Wastewater Network'!N$1123</f>
        <v>2.9195763820156317E-2</v>
      </c>
      <c r="Z106" s="33">
        <f xml:space="preserve"> '[4]Wastewater Network'!O$1123</f>
        <v>2.9195763820156317E-2</v>
      </c>
      <c r="AA106" s="33">
        <f xml:space="preserve"> '[4]Wastewater Network'!P$1123</f>
        <v>2.9195763820156317E-2</v>
      </c>
      <c r="AB106" s="34"/>
    </row>
    <row r="107" spans="3:28" x14ac:dyDescent="0.4">
      <c r="C107" s="6" t="s">
        <v>27</v>
      </c>
      <c r="D107" s="3"/>
      <c r="E107" s="23">
        <f xml:space="preserve"> [1]Summary_Calc!L$664</f>
        <v>3.7041496621424792</v>
      </c>
      <c r="F107" s="31">
        <f xml:space="preserve"> [1]Summary_Calc!M$664</f>
        <v>12.544601870100022</v>
      </c>
      <c r="G107" s="31">
        <f xml:space="preserve"> [1]Summary_Calc!N$664</f>
        <v>22.61842378966719</v>
      </c>
      <c r="H107" s="31">
        <f xml:space="preserve"> [1]Summary_Calc!O$664</f>
        <v>34.257746718210022</v>
      </c>
      <c r="I107" s="31">
        <f xml:space="preserve"> [1]Summary_Calc!P$664</f>
        <v>45.879967184751983</v>
      </c>
      <c r="J107" s="22">
        <f>SUM(E107:I107)</f>
        <v>119.0048892248717</v>
      </c>
      <c r="K107" s="23">
        <f xml:space="preserve"> [2]Summary_Calc!L$664</f>
        <v>3.0259083582966446</v>
      </c>
      <c r="L107" s="31">
        <f xml:space="preserve"> [2]Summary_Calc!M$664</f>
        <v>10.170135027362781</v>
      </c>
      <c r="M107" s="31">
        <f xml:space="preserve"> [2]Summary_Calc!N$664</f>
        <v>18.250313982529864</v>
      </c>
      <c r="N107" s="31">
        <f xml:space="preserve"> [2]Summary_Calc!O$664</f>
        <v>27.542388366464341</v>
      </c>
      <c r="O107" s="31">
        <f xml:space="preserve"> [2]Summary_Calc!P$664</f>
        <v>36.691375245438081</v>
      </c>
      <c r="P107" s="31">
        <f>SUM(K107:O107)</f>
        <v>95.680120980091715</v>
      </c>
      <c r="Q107" s="23">
        <f xml:space="preserve"> [3]Summary_Calc!L$664</f>
        <v>3.4524539931976213</v>
      </c>
      <c r="R107" s="31">
        <f xml:space="preserve"> [3]Summary_Calc!M$664</f>
        <v>12.821603341042561</v>
      </c>
      <c r="S107" s="31">
        <f xml:space="preserve"> [3]Summary_Calc!N$664</f>
        <v>23.962703447362294</v>
      </c>
      <c r="T107" s="31">
        <f xml:space="preserve"> [3]Summary_Calc!O$664</f>
        <v>34.708669948664834</v>
      </c>
      <c r="U107" s="31">
        <f xml:space="preserve"> [3]Summary_Calc!P$664</f>
        <v>44.082480661538362</v>
      </c>
      <c r="V107" s="31">
        <f>SUM(Q107:U107)</f>
        <v>119.02791139180567</v>
      </c>
      <c r="W107" s="30">
        <f xml:space="preserve"> [4]Summary_Calc!L$664</f>
        <v>2.580011792547817</v>
      </c>
      <c r="X107" s="31">
        <f xml:space="preserve"> [4]Summary_Calc!M$664</f>
        <v>9.7593677667499072</v>
      </c>
      <c r="Y107" s="31">
        <f xml:space="preserve"> [4]Summary_Calc!N$664</f>
        <v>18.521386302736765</v>
      </c>
      <c r="Z107" s="31">
        <f xml:space="preserve"> [4]Summary_Calc!O$664</f>
        <v>26.922659868993918</v>
      </c>
      <c r="AA107" s="31">
        <f xml:space="preserve"> [4]Summary_Calc!P$664</f>
        <v>33.865398000076361</v>
      </c>
      <c r="AB107" s="22">
        <f>SUM(W107:AA107)</f>
        <v>91.64882373110477</v>
      </c>
    </row>
    <row r="108" spans="3:28" x14ac:dyDescent="0.4">
      <c r="C108" s="6" t="s">
        <v>28</v>
      </c>
      <c r="D108" s="3"/>
      <c r="E108" s="23">
        <f xml:space="preserve"> [1]Summary_Calc!L$665</f>
        <v>0</v>
      </c>
      <c r="F108" s="24">
        <f xml:space="preserve"> [1]Summary_Calc!M$665</f>
        <v>0</v>
      </c>
      <c r="G108" s="24">
        <f xml:space="preserve"> [1]Summary_Calc!N$665</f>
        <v>0</v>
      </c>
      <c r="H108" s="24">
        <f xml:space="preserve"> [1]Summary_Calc!O$665</f>
        <v>0</v>
      </c>
      <c r="I108" s="24">
        <f xml:space="preserve"> [1]Summary_Calc!P$665</f>
        <v>0</v>
      </c>
      <c r="J108" s="22">
        <f>SUM(E108:I108)</f>
        <v>0</v>
      </c>
      <c r="K108" s="23">
        <f xml:space="preserve"> [2]Summary_Calc!L$665</f>
        <v>0</v>
      </c>
      <c r="L108" s="24">
        <f xml:space="preserve"> [2]Summary_Calc!M$665</f>
        <v>0</v>
      </c>
      <c r="M108" s="24">
        <f xml:space="preserve"> [2]Summary_Calc!N$665</f>
        <v>0</v>
      </c>
      <c r="N108" s="24">
        <f xml:space="preserve"> [2]Summary_Calc!O$665</f>
        <v>0</v>
      </c>
      <c r="O108" s="24">
        <f xml:space="preserve"> [2]Summary_Calc!P$665</f>
        <v>0</v>
      </c>
      <c r="P108" s="31">
        <f>SUM(K108:O108)</f>
        <v>0</v>
      </c>
      <c r="Q108" s="23">
        <f xml:space="preserve"> [3]Summary_Calc!L$665</f>
        <v>0</v>
      </c>
      <c r="R108" s="24">
        <f xml:space="preserve"> [3]Summary_Calc!M$665</f>
        <v>0</v>
      </c>
      <c r="S108" s="24">
        <f xml:space="preserve"> [3]Summary_Calc!N$665</f>
        <v>0</v>
      </c>
      <c r="T108" s="24">
        <f xml:space="preserve"> [3]Summary_Calc!O$665</f>
        <v>0</v>
      </c>
      <c r="U108" s="24">
        <f xml:space="preserve"> [3]Summary_Calc!P$665</f>
        <v>0</v>
      </c>
      <c r="V108" s="31">
        <f>SUM(Q108:U108)</f>
        <v>0</v>
      </c>
      <c r="W108" s="30">
        <f xml:space="preserve"> [4]Summary_Calc!L$665</f>
        <v>0</v>
      </c>
      <c r="X108" s="31">
        <f xml:space="preserve"> [4]Summary_Calc!M$665</f>
        <v>0</v>
      </c>
      <c r="Y108" s="31">
        <f xml:space="preserve"> [4]Summary_Calc!N$665</f>
        <v>0</v>
      </c>
      <c r="Z108" s="31">
        <f xml:space="preserve"> [4]Summary_Calc!O$665</f>
        <v>0</v>
      </c>
      <c r="AA108" s="31">
        <f xml:space="preserve"> [4]Summary_Calc!P$665</f>
        <v>0</v>
      </c>
      <c r="AB108" s="22">
        <f>SUM(W108:AA108)</f>
        <v>0</v>
      </c>
    </row>
    <row r="109" spans="3:28" ht="12.9" thickBot="1" x14ac:dyDescent="0.45">
      <c r="C109" s="57" t="s">
        <v>29</v>
      </c>
      <c r="D109" s="53"/>
      <c r="E109" s="63">
        <f xml:space="preserve"> [1]Summary_Calc!L$667</f>
        <v>123.53029628090694</v>
      </c>
      <c r="F109" s="64">
        <f xml:space="preserve"> [1]Summary_Calc!M$667</f>
        <v>126.7699342124746</v>
      </c>
      <c r="G109" s="64">
        <f xml:space="preserve"> [1]Summary_Calc!N$667</f>
        <v>131.50724539961811</v>
      </c>
      <c r="H109" s="64">
        <f xml:space="preserve"> [1]Summary_Calc!O$667</f>
        <v>138.06177630413021</v>
      </c>
      <c r="I109" s="64">
        <f xml:space="preserve"> [1]Summary_Calc!P$667</f>
        <v>144.83894281419191</v>
      </c>
      <c r="J109" s="56">
        <f>SUM(E109:I109)</f>
        <v>664.70819501132178</v>
      </c>
      <c r="K109" s="63">
        <f xml:space="preserve"> [2]Summary_Calc!L$667</f>
        <v>113.31495951477035</v>
      </c>
      <c r="L109" s="64">
        <f xml:space="preserve"> [2]Summary_Calc!M$667</f>
        <v>115.31441441996496</v>
      </c>
      <c r="M109" s="64">
        <f xml:space="preserve"> [2]Summary_Calc!N$667</f>
        <v>118.50141002743098</v>
      </c>
      <c r="N109" s="64">
        <f xml:space="preserve"> [2]Summary_Calc!O$667</f>
        <v>123.13086616803949</v>
      </c>
      <c r="O109" s="64">
        <f xml:space="preserve"> [2]Summary_Calc!P$667</f>
        <v>127.83906765702471</v>
      </c>
      <c r="P109" s="59">
        <f>SUM(K109:O109)</f>
        <v>598.10071778723045</v>
      </c>
      <c r="Q109" s="63">
        <f xml:space="preserve"> [3]Summary_Calc!L$667</f>
        <v>123.67178703589536</v>
      </c>
      <c r="R109" s="64">
        <f xml:space="preserve"> [3]Summary_Calc!M$667</f>
        <v>127.42357042272999</v>
      </c>
      <c r="S109" s="64">
        <f xml:space="preserve"> [3]Summary_Calc!N$667</f>
        <v>133.21230763965679</v>
      </c>
      <c r="T109" s="64">
        <f xml:space="preserve"> [3]Summary_Calc!O$667</f>
        <v>138.85829978630645</v>
      </c>
      <c r="U109" s="64">
        <f xml:space="preserve"> [3]Summary_Calc!P$667</f>
        <v>143.37251560497691</v>
      </c>
      <c r="V109" s="59">
        <f>SUM(Q109:U109)</f>
        <v>666.53848048956547</v>
      </c>
      <c r="W109" s="58">
        <f xml:space="preserve"> [4]Summary_Calc!L$667</f>
        <v>105.13020627560496</v>
      </c>
      <c r="X109" s="59">
        <f xml:space="preserve"> [4]Summary_Calc!M$667</f>
        <v>107.48549551814256</v>
      </c>
      <c r="Y109" s="59">
        <f xml:space="preserve"> [4]Summary_Calc!N$667</f>
        <v>111.69595583352066</v>
      </c>
      <c r="Z109" s="59">
        <f xml:space="preserve"> [4]Summary_Calc!O$667</f>
        <v>115.76854788160875</v>
      </c>
      <c r="AA109" s="59">
        <f xml:space="preserve"> [4]Summary_Calc!P$667</f>
        <v>118.58604997601603</v>
      </c>
      <c r="AB109" s="56">
        <f>SUM(W109:AA109)</f>
        <v>558.66625548489299</v>
      </c>
    </row>
    <row r="110" spans="3:28" x14ac:dyDescent="0.4">
      <c r="C110" s="6" t="s">
        <v>30</v>
      </c>
      <c r="D110" s="3"/>
      <c r="E110" s="41">
        <f>'[1]Wastewater Network'!L107</f>
        <v>1.3784182574633685</v>
      </c>
      <c r="F110" s="42">
        <f>'[1]Wastewater Network'!M107</f>
        <v>3.9514990429307058</v>
      </c>
      <c r="G110" s="42">
        <f>'[1]Wastewater Network'!N107</f>
        <v>1.3784182574633685</v>
      </c>
      <c r="H110" s="42">
        <f>'[1]Wastewater Network'!O107</f>
        <v>0</v>
      </c>
      <c r="I110" s="42">
        <f>'[1]Wastewater Network'!P107</f>
        <v>0</v>
      </c>
      <c r="J110" s="43">
        <f>SUM(E110:I110)</f>
        <v>6.7083355578574428</v>
      </c>
      <c r="K110" s="73">
        <f>'[2]Wastewater Network'!L$107 - '[2]Wastewater Network'!L$106</f>
        <v>1.385982525522325</v>
      </c>
      <c r="L110" s="42">
        <f>'[2]Wastewater Network'!M$107 - '[2]Wastewater Network'!M$106</f>
        <v>3.9550697319685413</v>
      </c>
      <c r="M110" s="42">
        <f>'[2]Wastewater Network'!N$107 - '[2]Wastewater Network'!N$106</f>
        <v>1.385982525522325</v>
      </c>
      <c r="N110" s="42">
        <f>'[2]Wastewater Network'!O$107 - '[2]Wastewater Network'!O$106</f>
        <v>0</v>
      </c>
      <c r="O110" s="42">
        <f>'[2]Wastewater Network'!P$107 - '[2]Wastewater Network'!P$106</f>
        <v>0</v>
      </c>
      <c r="P110" s="43">
        <f>SUM(K110:O110)</f>
        <v>6.7270347830131918</v>
      </c>
      <c r="Q110" s="72">
        <f>'[3]Wastewater Network'!L$107 - '[3]Wastewater Network'!L$106</f>
        <v>0.79665859463055211</v>
      </c>
      <c r="R110" s="42">
        <f>'[3]Wastewater Network'!M$107 - '[3]Wastewater Network'!M$106</f>
        <v>2.2837739250626576</v>
      </c>
      <c r="S110" s="42">
        <f>'[3]Wastewater Network'!N$107 - '[3]Wastewater Network'!N$106</f>
        <v>0.79665859463055211</v>
      </c>
      <c r="T110" s="42">
        <f>'[3]Wastewater Network'!O$107 - '[3]Wastewater Network'!O$106</f>
        <v>0</v>
      </c>
      <c r="U110" s="42">
        <f>'[3]Wastewater Network'!P$107 - '[3]Wastewater Network'!P$106</f>
        <v>0</v>
      </c>
      <c r="V110" s="43">
        <f>SUM(Q110:U110)</f>
        <v>3.8770911143237621</v>
      </c>
      <c r="W110" s="41">
        <f>'[4]Wastewater Network'!L107-'[4]Wastewater Network'!L106</f>
        <v>0.81924265566875443</v>
      </c>
      <c r="X110" s="42">
        <f>'[4]Wastewater Network'!M107-'[4]Wastewater Network'!M106</f>
        <v>2.3440718610168418</v>
      </c>
      <c r="Y110" s="42">
        <f>'[4]Wastewater Network'!N107-'[4]Wastewater Network'!N106</f>
        <v>0.81924265566875443</v>
      </c>
      <c r="Z110" s="42">
        <f>'[4]Wastewater Network'!O107-'[4]Wastewater Network'!O106</f>
        <v>0</v>
      </c>
      <c r="AA110" s="42">
        <f>'[4]Wastewater Network'!P107-'[4]Wastewater Network'!P106</f>
        <v>0</v>
      </c>
      <c r="AB110" s="43">
        <f>SUM(W110:AA110)</f>
        <v>3.9825571723543507</v>
      </c>
    </row>
    <row r="111" spans="3:28" x14ac:dyDescent="0.4">
      <c r="C111" s="6" t="s">
        <v>31</v>
      </c>
      <c r="D111" s="3"/>
      <c r="E111" s="38"/>
      <c r="F111" s="39"/>
      <c r="G111" s="39"/>
      <c r="H111" s="39"/>
      <c r="I111" s="39"/>
      <c r="J111" s="40"/>
      <c r="K111" s="38"/>
      <c r="L111" s="39"/>
      <c r="M111" s="39"/>
      <c r="N111" s="39"/>
      <c r="O111" s="39"/>
      <c r="P111" s="40"/>
      <c r="Q111" s="38"/>
      <c r="R111" s="39"/>
      <c r="S111" s="39"/>
      <c r="T111" s="39"/>
      <c r="U111" s="39"/>
      <c r="V111" s="40"/>
      <c r="W111" s="38"/>
      <c r="X111" s="39"/>
      <c r="Y111" s="39"/>
      <c r="Z111" s="39"/>
      <c r="AA111" s="39"/>
      <c r="AB111" s="40"/>
    </row>
    <row r="112" spans="3:28" x14ac:dyDescent="0.4">
      <c r="C112" s="6" t="s">
        <v>32</v>
      </c>
      <c r="D112" s="3"/>
      <c r="E112" s="30">
        <f xml:space="preserve"> '[1]Exec Summary'!L$240</f>
        <v>0</v>
      </c>
      <c r="F112" s="31">
        <f xml:space="preserve"> '[1]Exec Summary'!M$240</f>
        <v>0</v>
      </c>
      <c r="G112" s="31">
        <f xml:space="preserve"> '[1]Exec Summary'!N$240</f>
        <v>0</v>
      </c>
      <c r="H112" s="31">
        <f xml:space="preserve"> '[1]Exec Summary'!O$240</f>
        <v>0</v>
      </c>
      <c r="I112" s="31">
        <f xml:space="preserve"> '[1]Exec Summary'!P$240</f>
        <v>0</v>
      </c>
      <c r="J112" s="22">
        <f>SUM(E112:I112)</f>
        <v>0</v>
      </c>
      <c r="K112" s="30">
        <f xml:space="preserve"> '[2]Exec Summary'!L$240</f>
        <v>0</v>
      </c>
      <c r="L112" s="31">
        <f xml:space="preserve"> '[2]Exec Summary'!M$240</f>
        <v>0</v>
      </c>
      <c r="M112" s="31">
        <f xml:space="preserve"> '[2]Exec Summary'!N$240</f>
        <v>0</v>
      </c>
      <c r="N112" s="31">
        <f xml:space="preserve"> '[2]Exec Summary'!O$240</f>
        <v>0</v>
      </c>
      <c r="O112" s="31">
        <f xml:space="preserve"> '[2]Exec Summary'!P$240</f>
        <v>0</v>
      </c>
      <c r="P112" s="22">
        <f>SUM(K112:O112)</f>
        <v>0</v>
      </c>
      <c r="Q112" s="30">
        <f xml:space="preserve"> '[3]Exec Summary'!L$240</f>
        <v>0</v>
      </c>
      <c r="R112" s="31">
        <f xml:space="preserve"> '[3]Exec Summary'!M$240</f>
        <v>0</v>
      </c>
      <c r="S112" s="31">
        <f xml:space="preserve"> '[3]Exec Summary'!N$240</f>
        <v>0</v>
      </c>
      <c r="T112" s="31">
        <f xml:space="preserve"> '[3]Exec Summary'!O$240</f>
        <v>0</v>
      </c>
      <c r="U112" s="31">
        <f xml:space="preserve"> '[3]Exec Summary'!P$240</f>
        <v>0</v>
      </c>
      <c r="V112" s="22">
        <f>SUM(Q112:U112)</f>
        <v>0</v>
      </c>
      <c r="W112" s="30">
        <f xml:space="preserve"> '[4]Exec Summary'!L$240</f>
        <v>0</v>
      </c>
      <c r="X112" s="31">
        <f xml:space="preserve"> '[4]Exec Summary'!M$240</f>
        <v>0</v>
      </c>
      <c r="Y112" s="31">
        <f xml:space="preserve"> '[4]Exec Summary'!N$240</f>
        <v>0</v>
      </c>
      <c r="Z112" s="31">
        <f xml:space="preserve"> '[4]Exec Summary'!O$240</f>
        <v>0</v>
      </c>
      <c r="AA112" s="31">
        <f xml:space="preserve"> '[4]Exec Summary'!P$240</f>
        <v>0</v>
      </c>
      <c r="AB112" s="22">
        <f t="shared" ref="AB112:AB117" si="10">SUM(W112:AA112)</f>
        <v>0</v>
      </c>
    </row>
    <row r="113" spans="2:29" x14ac:dyDescent="0.4">
      <c r="C113" s="6" t="s">
        <v>33</v>
      </c>
      <c r="D113" s="3"/>
      <c r="E113" s="30">
        <f xml:space="preserve"> '[1]Exec Summary'!L$256</f>
        <v>25.709940023666167</v>
      </c>
      <c r="F113" s="31">
        <f xml:space="preserve"> '[1]Exec Summary'!M$256</f>
        <v>27.328955008167028</v>
      </c>
      <c r="G113" s="31">
        <f xml:space="preserve"> '[1]Exec Summary'!N$256</f>
        <v>26.982976243770757</v>
      </c>
      <c r="H113" s="31">
        <f xml:space="preserve"> '[1]Exec Summary'!O$256</f>
        <v>30.257934878096744</v>
      </c>
      <c r="I113" s="31">
        <f xml:space="preserve"> '[1]Exec Summary'!P$256</f>
        <v>33.74277344696312</v>
      </c>
      <c r="J113" s="22">
        <f>SUM(E113:I113)</f>
        <v>144.02257960066382</v>
      </c>
      <c r="K113" s="30">
        <f xml:space="preserve"> '[2]Exec Summary'!L$256</f>
        <v>16.239432800404199</v>
      </c>
      <c r="L113" s="31">
        <f xml:space="preserve"> '[2]Exec Summary'!M$256</f>
        <v>20.059348478023299</v>
      </c>
      <c r="M113" s="31">
        <f xml:space="preserve"> '[2]Exec Summary'!N$256</f>
        <v>19.5536976882942</v>
      </c>
      <c r="N113" s="31">
        <f xml:space="preserve"> '[2]Exec Summary'!O$256</f>
        <v>24.095414675577</v>
      </c>
      <c r="O113" s="31">
        <f xml:space="preserve"> '[2]Exec Summary'!P$256</f>
        <v>33.310096502510703</v>
      </c>
      <c r="P113" s="22">
        <f>SUM(K113:O113)</f>
        <v>113.2579901448094</v>
      </c>
      <c r="Q113" s="30">
        <f xml:space="preserve"> '[3]Exec Summary'!L$256</f>
        <v>28.837203318234213</v>
      </c>
      <c r="R113" s="31">
        <f xml:space="preserve"> '[3]Exec Summary'!M$256</f>
        <v>31.740674328652648</v>
      </c>
      <c r="S113" s="31">
        <f xml:space="preserve"> '[3]Exec Summary'!N$256</f>
        <v>32.553924153507317</v>
      </c>
      <c r="T113" s="31">
        <f xml:space="preserve"> '[3]Exec Summary'!O$256</f>
        <v>32.311595724346986</v>
      </c>
      <c r="U113" s="31">
        <f xml:space="preserve"> '[3]Exec Summary'!P$256</f>
        <v>30.477377638955002</v>
      </c>
      <c r="V113" s="22">
        <f>SUM(Q113:U113)</f>
        <v>155.92077516369616</v>
      </c>
      <c r="W113" s="30">
        <f xml:space="preserve"> '[4]Exec Summary'!L$256</f>
        <v>26.015181978919301</v>
      </c>
      <c r="X113" s="31">
        <f xml:space="preserve"> '[4]Exec Summary'!M$256</f>
        <v>21.612452373219</v>
      </c>
      <c r="Y113" s="31">
        <f xml:space="preserve"> '[4]Exec Summary'!N$256</f>
        <v>16.3242237431955</v>
      </c>
      <c r="Z113" s="31">
        <f xml:space="preserve"> '[4]Exec Summary'!O$256</f>
        <v>26.6081859305412</v>
      </c>
      <c r="AA113" s="31">
        <f xml:space="preserve"> '[4]Exec Summary'!P$256</f>
        <v>41.224328766942897</v>
      </c>
      <c r="AB113" s="22">
        <f t="shared" si="10"/>
        <v>131.78437279281789</v>
      </c>
    </row>
    <row r="114" spans="2:29" x14ac:dyDescent="0.4">
      <c r="C114" s="6" t="s">
        <v>34</v>
      </c>
      <c r="D114" s="3"/>
      <c r="E114" s="30">
        <f>'[1]Exec Summary'!L241+'[1]Exec Summary'!L242+[1]Summary_Calc!L509</f>
        <v>-1.2286390667310019</v>
      </c>
      <c r="F114" s="31">
        <f>'[1]Exec Summary'!M241+'[1]Exec Summary'!M242+[1]Summary_Calc!M509</f>
        <v>-1.229270870753959</v>
      </c>
      <c r="G114" s="31">
        <f>'[1]Exec Summary'!N241+'[1]Exec Summary'!N242+[1]Summary_Calc!N509</f>
        <v>-1.2294055263428247</v>
      </c>
      <c r="H114" s="31">
        <f>'[1]Exec Summary'!O241+'[1]Exec Summary'!O242+[1]Summary_Calc!O509</f>
        <v>-1.2297223630225083</v>
      </c>
      <c r="I114" s="31">
        <f>'[1]Exec Summary'!P241+'[1]Exec Summary'!P242+[1]Summary_Calc!P509</f>
        <v>-1.2302012419909845</v>
      </c>
      <c r="J114" s="22">
        <f>SUM(E114:I114)</f>
        <v>-6.1472390688412784</v>
      </c>
      <c r="K114" s="30">
        <f>'[2]Exec Summary'!L241+'[2]Exec Summary'!L242+[2]Summary_Calc!L509</f>
        <v>-1.2286390667310001</v>
      </c>
      <c r="L114" s="31">
        <f>'[2]Exec Summary'!M241+'[2]Exec Summary'!M242+[2]Summary_Calc!M509</f>
        <v>-1.2292708707539599</v>
      </c>
      <c r="M114" s="31">
        <f>'[2]Exec Summary'!N241+'[2]Exec Summary'!N242+[2]Summary_Calc!N509</f>
        <v>-1.2294055263428201</v>
      </c>
      <c r="N114" s="31">
        <f>'[2]Exec Summary'!O241+'[2]Exec Summary'!O242+[2]Summary_Calc!O509</f>
        <v>-1.22972236302251</v>
      </c>
      <c r="O114" s="31">
        <f>'[2]Exec Summary'!P241+'[2]Exec Summary'!P242+[2]Summary_Calc!P509</f>
        <v>-1.23020124199098</v>
      </c>
      <c r="P114" s="22">
        <f>SUM(K114:O114)</f>
        <v>-6.1472390688412704</v>
      </c>
      <c r="Q114" s="30">
        <f>'[3]Exec Summary'!L241+'[3]Exec Summary'!L242+[3]Summary_Calc!L509</f>
        <v>-1.2320327702875338</v>
      </c>
      <c r="R114" s="31">
        <f>'[3]Exec Summary'!M241+'[3]Exec Summary'!M242+[3]Summary_Calc!M509</f>
        <v>-1.2326663194573104</v>
      </c>
      <c r="S114" s="31">
        <f>'[3]Exec Summary'!N241+'[3]Exec Summary'!N242+[3]Summary_Calc!N509</f>
        <v>-1.2328013469871013</v>
      </c>
      <c r="T114" s="31">
        <f>'[3]Exec Summary'!O241+'[3]Exec Summary'!O242+[3]Summary_Calc!O509</f>
        <v>-1.2331190588219021</v>
      </c>
      <c r="U114" s="31">
        <f>'[3]Exec Summary'!P241+'[3]Exec Summary'!P242+[3]Summary_Calc!P509</f>
        <v>-1.2335992605329986</v>
      </c>
      <c r="V114" s="22">
        <f>SUM(Q114:U114)</f>
        <v>-6.1642187560868464</v>
      </c>
      <c r="W114" s="25">
        <f>'[4]Exec Summary'!L241+'[4]Exec Summary'!L242+[4]Summary_Calc!L509</f>
        <v>-1.2286390667310001</v>
      </c>
      <c r="X114" s="31">
        <f>'[4]Exec Summary'!M241+'[4]Exec Summary'!M242+[4]Summary_Calc!M509</f>
        <v>-1.2292708707539599</v>
      </c>
      <c r="Y114" s="31">
        <f>'[4]Exec Summary'!N241+'[4]Exec Summary'!N242+[4]Summary_Calc!N509</f>
        <v>-1.2294055263428201</v>
      </c>
      <c r="Z114" s="31">
        <f>'[4]Exec Summary'!O241+'[4]Exec Summary'!O242+[4]Summary_Calc!O509</f>
        <v>-1.22972236302251</v>
      </c>
      <c r="AA114" s="31">
        <f>'[4]Exec Summary'!P241+'[4]Exec Summary'!P242+[4]Summary_Calc!P509</f>
        <v>-1.23020124199098</v>
      </c>
      <c r="AB114" s="22">
        <f t="shared" si="10"/>
        <v>-6.1472390688412704</v>
      </c>
    </row>
    <row r="115" spans="2:29" x14ac:dyDescent="0.4">
      <c r="C115" s="6" t="s">
        <v>35</v>
      </c>
      <c r="D115" s="3"/>
      <c r="E115" s="38"/>
      <c r="F115" s="39"/>
      <c r="G115" s="39"/>
      <c r="H115" s="39"/>
      <c r="I115" s="39"/>
      <c r="J115" s="40"/>
      <c r="K115" s="38"/>
      <c r="L115" s="39"/>
      <c r="M115" s="39"/>
      <c r="N115" s="39"/>
      <c r="O115" s="39"/>
      <c r="P115" s="40"/>
      <c r="Q115" s="38"/>
      <c r="R115" s="39"/>
      <c r="S115" s="39"/>
      <c r="T115" s="39"/>
      <c r="U115" s="39"/>
      <c r="V115" s="40"/>
      <c r="W115" s="30">
        <f>'[4]Wastewater Network'!L106</f>
        <v>2.5093595643420499</v>
      </c>
      <c r="X115" s="31">
        <f>'[4]Wastewater Network'!M106</f>
        <v>2.5093595643420499</v>
      </c>
      <c r="Y115" s="31">
        <f>'[4]Wastewater Network'!N106</f>
        <v>2.5093595643420499</v>
      </c>
      <c r="Z115" s="31">
        <f>'[4]Wastewater Network'!O106</f>
        <v>2.5093595643420499</v>
      </c>
      <c r="AA115" s="31">
        <f>'[4]Wastewater Network'!P106</f>
        <v>2.5093595643420499</v>
      </c>
      <c r="AB115" s="22">
        <f t="shared" si="10"/>
        <v>12.54679782171025</v>
      </c>
    </row>
    <row r="116" spans="2:29" x14ac:dyDescent="0.4">
      <c r="C116" s="6" t="s">
        <v>36</v>
      </c>
      <c r="D116" s="3"/>
      <c r="E116" s="30">
        <f xml:space="preserve"> '[1]Exec Summary'!L$246</f>
        <v>0</v>
      </c>
      <c r="F116" s="31">
        <f xml:space="preserve"> '[1]Exec Summary'!M$246</f>
        <v>0</v>
      </c>
      <c r="G116" s="31">
        <f xml:space="preserve"> '[1]Exec Summary'!N$246</f>
        <v>0</v>
      </c>
      <c r="H116" s="31">
        <f xml:space="preserve"> '[1]Exec Summary'!O$246</f>
        <v>0</v>
      </c>
      <c r="I116" s="31">
        <f xml:space="preserve"> '[1]Exec Summary'!P$246</f>
        <v>0</v>
      </c>
      <c r="J116" s="22">
        <f>SUM(E116:I116)</f>
        <v>0</v>
      </c>
      <c r="K116" s="30">
        <f xml:space="preserve"> '[2]Exec Summary'!L$246</f>
        <v>-15.639026586546493</v>
      </c>
      <c r="L116" s="31">
        <f xml:space="preserve"> '[2]Exec Summary'!M$246</f>
        <v>-11.063758352672835</v>
      </c>
      <c r="M116" s="31">
        <f xml:space="preserve"> '[2]Exec Summary'!N$246</f>
        <v>-4.0968803070882132</v>
      </c>
      <c r="N116" s="31">
        <f xml:space="preserve"> '[2]Exec Summary'!O$246</f>
        <v>13.01016394519695</v>
      </c>
      <c r="O116" s="31">
        <f xml:space="preserve"> '[2]Exec Summary'!P$246</f>
        <v>20.716728405848698</v>
      </c>
      <c r="P116" s="22">
        <f>SUM(K116:O116)</f>
        <v>2.9272271047381082</v>
      </c>
      <c r="Q116" s="30">
        <f xml:space="preserve"> '[3]Exec Summary'!L$246</f>
        <v>0</v>
      </c>
      <c r="R116" s="31">
        <f xml:space="preserve"> '[3]Exec Summary'!M$246</f>
        <v>0</v>
      </c>
      <c r="S116" s="31">
        <f xml:space="preserve"> '[3]Exec Summary'!N$246</f>
        <v>0</v>
      </c>
      <c r="T116" s="31">
        <f xml:space="preserve"> '[3]Exec Summary'!O$246</f>
        <v>0</v>
      </c>
      <c r="U116" s="31">
        <f xml:space="preserve"> '[3]Exec Summary'!P$246</f>
        <v>0</v>
      </c>
      <c r="V116" s="22">
        <f>SUM(Q116:U116)</f>
        <v>0</v>
      </c>
      <c r="W116" s="30">
        <f xml:space="preserve"> '[4]Exec Summary'!L$246</f>
        <v>3.0995037451656344</v>
      </c>
      <c r="X116" s="31">
        <f xml:space="preserve"> '[4]Exec Summary'!M$246</f>
        <v>-6.0269643325682409E-2</v>
      </c>
      <c r="Y116" s="31">
        <f xml:space="preserve"> '[4]Exec Summary'!N$246</f>
        <v>-5.4708588081570042</v>
      </c>
      <c r="Z116" s="31">
        <f xml:space="preserve"> '[4]Exec Summary'!O$246</f>
        <v>1.3925741994576128</v>
      </c>
      <c r="AA116" s="31">
        <f xml:space="preserve"> '[4]Exec Summary'!P$246</f>
        <v>0.94981056320227708</v>
      </c>
      <c r="AB116" s="22">
        <f t="shared" si="10"/>
        <v>-8.9239943657162257E-2</v>
      </c>
    </row>
    <row r="117" spans="2:29" ht="12.9" thickBot="1" x14ac:dyDescent="0.45">
      <c r="C117" s="57" t="s">
        <v>37</v>
      </c>
      <c r="D117" s="53"/>
      <c r="E117" s="58">
        <f xml:space="preserve"> '[1]Exec Summary'!L$27</f>
        <v>599.73147000489359</v>
      </c>
      <c r="F117" s="59">
        <f xml:space="preserve"> '[1]Exec Summary'!M$27</f>
        <v>611.32360579773228</v>
      </c>
      <c r="G117" s="59">
        <f xml:space="preserve"> '[1]Exec Summary'!N$27</f>
        <v>622.71252819560902</v>
      </c>
      <c r="H117" s="59">
        <f xml:space="preserve"> '[1]Exec Summary'!O$27</f>
        <v>633.29937367681316</v>
      </c>
      <c r="I117" s="59">
        <f xml:space="preserve"> '[1]Exec Summary'!P$27</f>
        <v>648.59782804212023</v>
      </c>
      <c r="J117" s="56">
        <f>SUM(E117:I117)</f>
        <v>3115.6648057171678</v>
      </c>
      <c r="K117" s="58">
        <f xml:space="preserve"> '[2]Exec Summary'!L$27</f>
        <v>536.28445779410958</v>
      </c>
      <c r="L117" s="59">
        <f xml:space="preserve"> '[2]Exec Summary'!M$27</f>
        <v>551.49608963646381</v>
      </c>
      <c r="M117" s="59">
        <f xml:space="preserve"> '[2]Exec Summary'!N$27</f>
        <v>565.44076534773353</v>
      </c>
      <c r="N117" s="59">
        <f xml:space="preserve"> '[2]Exec Summary'!O$27</f>
        <v>580.74571716908645</v>
      </c>
      <c r="O117" s="59">
        <f xml:space="preserve"> '[2]Exec Summary'!P$27</f>
        <v>605.24603264961115</v>
      </c>
      <c r="P117" s="56">
        <f>SUM(K117:O117)</f>
        <v>2839.2130625970044</v>
      </c>
      <c r="Q117" s="58">
        <f xml:space="preserve"> '[3]Exec Summary'!L$27</f>
        <v>590.19247565268427</v>
      </c>
      <c r="R117" s="59">
        <f xml:space="preserve"> '[3]Exec Summary'!M$27</f>
        <v>605.67853572227148</v>
      </c>
      <c r="S117" s="59">
        <f xml:space="preserve"> '[3]Exec Summary'!N$27</f>
        <v>620.12875753346759</v>
      </c>
      <c r="T117" s="59">
        <f xml:space="preserve"> '[3]Exec Summary'!O$27</f>
        <v>631.96880951082858</v>
      </c>
      <c r="U117" s="59">
        <f xml:space="preserve"> '[3]Exec Summary'!P$27</f>
        <v>643.32516120060188</v>
      </c>
      <c r="V117" s="56">
        <f>SUM(Q117:U117)</f>
        <v>3091.293739619854</v>
      </c>
      <c r="W117" s="58">
        <f xml:space="preserve"> '[4]Exec Summary'!L$27</f>
        <v>557.94072956780531</v>
      </c>
      <c r="X117" s="59">
        <f xml:space="preserve"> '[4]Exec Summary'!M$27</f>
        <v>562.64800789469712</v>
      </c>
      <c r="Y117" s="59">
        <f xml:space="preserve"> '[4]Exec Summary'!N$27</f>
        <v>562.19717021477481</v>
      </c>
      <c r="Z117" s="59">
        <f xml:space="preserve"> '[4]Exec Summary'!O$27</f>
        <v>578.81824223048102</v>
      </c>
      <c r="AA117" s="59">
        <f xml:space="preserve"> '[4]Exec Summary'!P$27</f>
        <v>600.39131157694646</v>
      </c>
      <c r="AB117" s="56">
        <f t="shared" si="10"/>
        <v>2861.9954614847047</v>
      </c>
    </row>
    <row r="118" spans="2:29" x14ac:dyDescent="0.4">
      <c r="E118" s="1" t="b">
        <f t="shared" ref="E118:AB118" si="11" xml:space="preserve"> SUM(E110:E116,E109,E98,E88)=E117</f>
        <v>1</v>
      </c>
      <c r="F118" s="1" t="b">
        <f t="shared" si="11"/>
        <v>1</v>
      </c>
      <c r="G118" s="1" t="b">
        <f t="shared" si="11"/>
        <v>1</v>
      </c>
      <c r="H118" s="1" t="b">
        <f t="shared" si="11"/>
        <v>1</v>
      </c>
      <c r="I118" s="1" t="b">
        <f t="shared" si="11"/>
        <v>1</v>
      </c>
      <c r="J118" s="1" t="b">
        <f t="shared" si="11"/>
        <v>1</v>
      </c>
      <c r="K118" s="1" t="b">
        <f t="shared" si="11"/>
        <v>1</v>
      </c>
      <c r="L118" s="1" t="b">
        <f t="shared" si="11"/>
        <v>1</v>
      </c>
      <c r="M118" s="1" t="b">
        <f t="shared" si="11"/>
        <v>1</v>
      </c>
      <c r="N118" s="1" t="b">
        <f t="shared" si="11"/>
        <v>1</v>
      </c>
      <c r="O118" s="1" t="b">
        <f t="shared" si="11"/>
        <v>1</v>
      </c>
      <c r="P118" s="1" t="b">
        <f t="shared" si="11"/>
        <v>1</v>
      </c>
      <c r="Q118" s="1" t="b">
        <f t="shared" si="11"/>
        <v>1</v>
      </c>
      <c r="R118" s="81" t="b">
        <f t="shared" si="11"/>
        <v>0</v>
      </c>
      <c r="S118" s="1" t="b">
        <f t="shared" si="11"/>
        <v>1</v>
      </c>
      <c r="T118" s="1" t="b">
        <f t="shared" si="11"/>
        <v>1</v>
      </c>
      <c r="U118" s="1" t="b">
        <f t="shared" si="11"/>
        <v>1</v>
      </c>
      <c r="V118" s="1" t="b">
        <f t="shared" si="11"/>
        <v>1</v>
      </c>
      <c r="W118" s="1" t="b">
        <f t="shared" si="11"/>
        <v>1</v>
      </c>
      <c r="X118" s="1" t="b">
        <f t="shared" si="11"/>
        <v>1</v>
      </c>
      <c r="Y118" s="1" t="b">
        <f t="shared" si="11"/>
        <v>1</v>
      </c>
      <c r="Z118" s="1" t="b">
        <f t="shared" si="11"/>
        <v>1</v>
      </c>
      <c r="AA118" s="1" t="b">
        <f t="shared" si="11"/>
        <v>1</v>
      </c>
      <c r="AB118" s="1" t="b">
        <f t="shared" si="11"/>
        <v>1</v>
      </c>
    </row>
    <row r="119" spans="2:29" ht="22.75" x14ac:dyDescent="0.4">
      <c r="B119" s="76" t="s">
        <v>52</v>
      </c>
    </row>
    <row r="120" spans="2:29" ht="12.9" thickBot="1" x14ac:dyDescent="0.45">
      <c r="W120" s="37"/>
      <c r="X120" s="37"/>
      <c r="Y120" s="37"/>
      <c r="Z120" s="37"/>
      <c r="AA120" s="37"/>
    </row>
    <row r="121" spans="2:29" x14ac:dyDescent="0.3">
      <c r="C121" s="8"/>
      <c r="D121" s="12"/>
      <c r="E121" s="9" t="s">
        <v>13</v>
      </c>
      <c r="F121" s="10"/>
      <c r="G121" s="10"/>
      <c r="H121" s="10"/>
      <c r="I121" s="10"/>
      <c r="J121" s="11"/>
      <c r="K121" s="9" t="s">
        <v>6</v>
      </c>
      <c r="L121" s="10"/>
      <c r="M121" s="10"/>
      <c r="N121" s="10"/>
      <c r="O121" s="10"/>
      <c r="P121" s="11"/>
      <c r="Q121" s="9" t="s">
        <v>7</v>
      </c>
      <c r="R121" s="10"/>
      <c r="S121" s="10"/>
      <c r="T121" s="10"/>
      <c r="U121" s="10"/>
      <c r="V121" s="11"/>
      <c r="W121" s="9" t="s">
        <v>8</v>
      </c>
      <c r="X121" s="10"/>
      <c r="Y121" s="10"/>
      <c r="Z121" s="10"/>
      <c r="AA121" s="10"/>
      <c r="AB121" s="11"/>
    </row>
    <row r="122" spans="2:29" ht="12.9" thickBot="1" x14ac:dyDescent="0.45">
      <c r="C122" s="13"/>
      <c r="D122" s="14"/>
      <c r="E122" s="17" t="s">
        <v>0</v>
      </c>
      <c r="F122" s="15" t="s">
        <v>1</v>
      </c>
      <c r="G122" s="15" t="s">
        <v>2</v>
      </c>
      <c r="H122" s="15" t="s">
        <v>3</v>
      </c>
      <c r="I122" s="15" t="s">
        <v>4</v>
      </c>
      <c r="J122" s="16" t="s">
        <v>5</v>
      </c>
      <c r="K122" s="44" t="s">
        <v>0</v>
      </c>
      <c r="L122" s="45" t="s">
        <v>1</v>
      </c>
      <c r="M122" s="45" t="s">
        <v>2</v>
      </c>
      <c r="N122" s="45" t="s">
        <v>3</v>
      </c>
      <c r="O122" s="45" t="s">
        <v>4</v>
      </c>
      <c r="P122" s="46" t="s">
        <v>5</v>
      </c>
      <c r="Q122" s="17" t="s">
        <v>0</v>
      </c>
      <c r="R122" s="15" t="s">
        <v>1</v>
      </c>
      <c r="S122" s="15" t="s">
        <v>2</v>
      </c>
      <c r="T122" s="15" t="s">
        <v>3</v>
      </c>
      <c r="U122" s="15" t="s">
        <v>4</v>
      </c>
      <c r="V122" s="16" t="s">
        <v>5</v>
      </c>
      <c r="W122" s="17" t="s">
        <v>0</v>
      </c>
      <c r="X122" s="15" t="s">
        <v>1</v>
      </c>
      <c r="Y122" s="15" t="s">
        <v>2</v>
      </c>
      <c r="Z122" s="15" t="s">
        <v>3</v>
      </c>
      <c r="AA122" s="15" t="s">
        <v>4</v>
      </c>
      <c r="AB122" s="16" t="s">
        <v>5</v>
      </c>
    </row>
    <row r="123" spans="2:29" x14ac:dyDescent="0.4">
      <c r="C123" s="36" t="s">
        <v>38</v>
      </c>
      <c r="D123" s="2"/>
      <c r="E123" s="19">
        <f>[1]Summary_Calc!L811</f>
        <v>100.16805717325371</v>
      </c>
      <c r="F123" s="20">
        <f>[1]Summary_Calc!M811</f>
        <v>104.49431519815354</v>
      </c>
      <c r="G123" s="20">
        <f>[1]Summary_Calc!N811</f>
        <v>98.728328448940232</v>
      </c>
      <c r="H123" s="20">
        <f>[1]Summary_Calc!O811</f>
        <v>91.427590338534642</v>
      </c>
      <c r="I123" s="20">
        <f>[1]Summary_Calc!P811</f>
        <v>96.283423782489052</v>
      </c>
      <c r="J123" s="21">
        <f>SUM(E123:I123)</f>
        <v>491.10171494137114</v>
      </c>
      <c r="K123" s="19">
        <f>[2]Summary_Calc!L811</f>
        <v>66.895255049679392</v>
      </c>
      <c r="L123" s="20">
        <f>[2]Summary_Calc!M811</f>
        <v>69.784460871909005</v>
      </c>
      <c r="M123" s="20">
        <f>[2]Summary_Calc!N811</f>
        <v>65.933760707738301</v>
      </c>
      <c r="N123" s="20">
        <f>[2]Summary_Calc!O811</f>
        <v>61.058107213713107</v>
      </c>
      <c r="O123" s="20">
        <f>[2]Summary_Calc!P811</f>
        <v>64.300979501335206</v>
      </c>
      <c r="P123" s="21">
        <f>SUM(K123:O123)</f>
        <v>327.97256334437509</v>
      </c>
      <c r="Q123" s="19">
        <f>[3]Summary_Calc!L811</f>
        <v>94.178526452551409</v>
      </c>
      <c r="R123" s="20">
        <f>[3]Summary_Calc!M811</f>
        <v>100.36540638005839</v>
      </c>
      <c r="S123" s="20">
        <f>[3]Summary_Calc!N811</f>
        <v>94.527999832136231</v>
      </c>
      <c r="T123" s="20">
        <f>[3]Summary_Calc!O811</f>
        <v>88.188320134310885</v>
      </c>
      <c r="U123" s="20">
        <f>[3]Summary_Calc!P811</f>
        <v>89.132025924280711</v>
      </c>
      <c r="V123" s="21">
        <f>SUM(Q123:U123)</f>
        <v>466.39227872333765</v>
      </c>
      <c r="W123" s="19">
        <f>[4]Summary_Calc!L811</f>
        <v>79.586923816989</v>
      </c>
      <c r="X123" s="20">
        <f>[4]Summary_Calc!M811</f>
        <v>82.730075448917106</v>
      </c>
      <c r="Y123" s="20">
        <f>[4]Summary_Calc!N811</f>
        <v>78.491324770345088</v>
      </c>
      <c r="Z123" s="20">
        <f>[4]Summary_Calc!O811</f>
        <v>74.701853079460534</v>
      </c>
      <c r="AA123" s="20">
        <f>[4]Summary_Calc!P811</f>
        <v>75.628919685019596</v>
      </c>
      <c r="AB123" s="21">
        <f>SUM(W123:AA123)</f>
        <v>391.13909680073129</v>
      </c>
    </row>
    <row r="124" spans="2:29" x14ac:dyDescent="0.4">
      <c r="C124" s="18" t="s">
        <v>9</v>
      </c>
      <c r="D124" s="3"/>
      <c r="E124" s="27">
        <f xml:space="preserve"> [1]Summary_Calc!L$812</f>
        <v>0.79423285460549764</v>
      </c>
      <c r="F124" s="28">
        <f xml:space="preserve"> [1]Summary_Calc!M$812</f>
        <v>0.77235165826921559</v>
      </c>
      <c r="G124" s="28">
        <f xml:space="preserve"> [1]Summary_Calc!N$812</f>
        <v>0.7932727558180459</v>
      </c>
      <c r="H124" s="28">
        <f xml:space="preserve"> [1]Summary_Calc!O$812</f>
        <v>0.84522116491163524</v>
      </c>
      <c r="I124" s="28">
        <f xml:space="preserve"> [1]Summary_Calc!P$812</f>
        <v>0.78487616387343218</v>
      </c>
      <c r="J124" s="29">
        <f>J125/J123</f>
        <v>0.79704203753132818</v>
      </c>
      <c r="K124" s="27">
        <f>[2]Summary_Calc!L812</f>
        <v>0.79423285460549742</v>
      </c>
      <c r="L124" s="28">
        <f>[2]Summary_Calc!M812</f>
        <v>0.77235165826921492</v>
      </c>
      <c r="M124" s="28">
        <f>[2]Summary_Calc!N812</f>
        <v>0.79327275581804635</v>
      </c>
      <c r="N124" s="28">
        <f>[2]Summary_Calc!O812</f>
        <v>0.84522116491163479</v>
      </c>
      <c r="O124" s="28">
        <f>[2]Summary_Calc!P812</f>
        <v>0.7848761638734324</v>
      </c>
      <c r="P124" s="29">
        <f>P125/P123</f>
        <v>0.79704203753132785</v>
      </c>
      <c r="Q124" s="27">
        <f>[3]Summary_Calc!L812</f>
        <v>0.83384431873965459</v>
      </c>
      <c r="R124" s="28">
        <f>[3]Summary_Calc!M812</f>
        <v>0.76827204900493751</v>
      </c>
      <c r="S124" s="28">
        <f>[3]Summary_Calc!N812</f>
        <v>0.81070011525140784</v>
      </c>
      <c r="T124" s="28">
        <f>[3]Summary_Calc!O812</f>
        <v>0.8680734101396711</v>
      </c>
      <c r="U124" s="28">
        <f>[3]Summary_Calc!P812</f>
        <v>0.85643719141616537</v>
      </c>
      <c r="V124" s="29">
        <f>V125/V123</f>
        <v>0.82583259052350588</v>
      </c>
      <c r="W124" s="27">
        <f xml:space="preserve"> [4]Summary_Calc!L$812</f>
        <v>0.8558519241214122</v>
      </c>
      <c r="X124" s="28">
        <f xml:space="preserve"> [4]Summary_Calc!M$812</f>
        <v>0.80909471729884375</v>
      </c>
      <c r="Y124" s="28">
        <f xml:space="preserve"> [4]Summary_Calc!N$812</f>
        <v>0.84692759524735095</v>
      </c>
      <c r="Z124" s="28">
        <f xml:space="preserve"> [4]Summary_Calc!O$812</f>
        <v>0.88853799801943689</v>
      </c>
      <c r="AA124" s="28">
        <f xml:space="preserve"> [4]Summary_Calc!P$812</f>
        <v>0.87575763423279507</v>
      </c>
      <c r="AB124" s="29">
        <f>AB125/AB123</f>
        <v>0.85426284236521555</v>
      </c>
    </row>
    <row r="125" spans="2:29" x14ac:dyDescent="0.4">
      <c r="C125" s="18" t="s">
        <v>10</v>
      </c>
      <c r="D125" s="3"/>
      <c r="E125" s="25">
        <f>E123*E124</f>
        <v>79.556761988999995</v>
      </c>
      <c r="F125" s="26">
        <f>F123*F124</f>
        <v>80.706357622999988</v>
      </c>
      <c r="G125" s="26">
        <f>G123*G124</f>
        <v>78.318493185999998</v>
      </c>
      <c r="H125" s="26">
        <f>H123*H124</f>
        <v>77.276534411000014</v>
      </c>
      <c r="I125" s="26">
        <f>I123*I124</f>
        <v>75.570564302999998</v>
      </c>
      <c r="J125" s="22">
        <f>SUM(E125:I125)</f>
        <v>391.42871151199995</v>
      </c>
      <c r="K125" s="25">
        <f>K123*K124</f>
        <v>53.130409377669679</v>
      </c>
      <c r="L125" s="26">
        <f>L123*L124</f>
        <v>53.898144075842062</v>
      </c>
      <c r="M125" s="26">
        <f>M123*M124</f>
        <v>52.303456058075184</v>
      </c>
      <c r="N125" s="26">
        <f>N123*N124</f>
        <v>51.607604506474082</v>
      </c>
      <c r="O125" s="26">
        <f>O123*O124</f>
        <v>50.468306124312186</v>
      </c>
      <c r="P125" s="22">
        <f>SUM(K125:O125)</f>
        <v>261.4079201423732</v>
      </c>
      <c r="Q125" s="25">
        <f>Q123*Q124</f>
        <v>78.530229229732271</v>
      </c>
      <c r="R125" s="26">
        <f>R123*R124</f>
        <v>77.107936408820692</v>
      </c>
      <c r="S125" s="26">
        <f>S123*S124</f>
        <v>76.633860358397897</v>
      </c>
      <c r="T125" s="26">
        <f>T123*T124</f>
        <v>76.553935793480264</v>
      </c>
      <c r="U125" s="26">
        <f>U123*U124</f>
        <v>76.335981947823811</v>
      </c>
      <c r="V125" s="22">
        <f>SUM(Q125:U125)</f>
        <v>385.16194373825493</v>
      </c>
      <c r="W125" s="25">
        <f>W123*W124</f>
        <v>68.114621883674289</v>
      </c>
      <c r="X125" s="26">
        <f>X123*X124</f>
        <v>66.936467007453601</v>
      </c>
      <c r="Y125" s="26">
        <f>Y123*Y124</f>
        <v>66.476468935527194</v>
      </c>
      <c r="Z125" s="26">
        <f>Z123*Z124</f>
        <v>66.375434983565967</v>
      </c>
      <c r="AA125" s="26">
        <f>AA123*AA124</f>
        <v>66.232603782934831</v>
      </c>
      <c r="AB125" s="22">
        <f>SUM(W125:AA125)</f>
        <v>334.13559659315592</v>
      </c>
    </row>
    <row r="126" spans="2:29" x14ac:dyDescent="0.4">
      <c r="C126" s="18" t="s">
        <v>11</v>
      </c>
      <c r="D126" s="3"/>
      <c r="E126" s="25">
        <f xml:space="preserve"> '[1]Exec Summary'!L$261</f>
        <v>1.9319537471810804</v>
      </c>
      <c r="F126" s="26">
        <f xml:space="preserve"> '[1]Exec Summary'!M$261</f>
        <v>1.9510000000000001</v>
      </c>
      <c r="G126" s="26">
        <f xml:space="preserve"> '[1]Exec Summary'!N$261</f>
        <v>1.9700000000000002</v>
      </c>
      <c r="H126" s="26">
        <f xml:space="preserve"> '[1]Exec Summary'!O$261</f>
        <v>1.988</v>
      </c>
      <c r="I126" s="26">
        <f xml:space="preserve"> '[1]Exec Summary'!P$261</f>
        <v>2.0088380993454766</v>
      </c>
      <c r="J126" s="22">
        <f>SUM(E126:I126)</f>
        <v>9.849791846526557</v>
      </c>
      <c r="K126" s="25">
        <f xml:space="preserve"> '[2]Exec Summary'!L$261</f>
        <v>4.00414679140128</v>
      </c>
      <c r="L126" s="26">
        <f xml:space="preserve"> '[2]Exec Summary'!M$261</f>
        <v>4.0047371007748298</v>
      </c>
      <c r="M126" s="26">
        <f xml:space="preserve"> '[2]Exec Summary'!N$261</f>
        <v>4.0045157637579401</v>
      </c>
      <c r="N126" s="26">
        <f xml:space="preserve"> '[2]Exec Summary'!O$261</f>
        <v>0</v>
      </c>
      <c r="O126" s="26">
        <f xml:space="preserve"> '[2]Exec Summary'!P$261</f>
        <v>0</v>
      </c>
      <c r="P126" s="22">
        <f>SUM(K126:O126)</f>
        <v>12.01339965593405</v>
      </c>
      <c r="Q126" s="25">
        <f xml:space="preserve"> '[3]Exec Summary'!L$261</f>
        <v>2.4026799311868126</v>
      </c>
      <c r="R126" s="26">
        <f xml:space="preserve"> '[3]Exec Summary'!M$261</f>
        <v>2.4026799311868126</v>
      </c>
      <c r="S126" s="26">
        <f xml:space="preserve"> '[3]Exec Summary'!N$261</f>
        <v>2.4026799311868126</v>
      </c>
      <c r="T126" s="26">
        <f xml:space="preserve"> '[3]Exec Summary'!O$261</f>
        <v>2.4026799311868126</v>
      </c>
      <c r="U126" s="26">
        <f xml:space="preserve"> '[3]Exec Summary'!P$261</f>
        <v>2.4026799311868126</v>
      </c>
      <c r="V126" s="22">
        <f>SUM(Q126:U126)</f>
        <v>12.013399655934062</v>
      </c>
      <c r="W126" s="25">
        <f xml:space="preserve"> '[4]Exec Summary'!L$261</f>
        <v>4.0181940886030398</v>
      </c>
      <c r="X126" s="26">
        <f xml:space="preserve"> '[4]Exec Summary'!M$261</f>
        <v>4.0187864688924799</v>
      </c>
      <c r="Y126" s="26">
        <f xml:space="preserve"> '[4]Exec Summary'!N$261</f>
        <v>4.0185643553838597</v>
      </c>
      <c r="Z126" s="26">
        <f xml:space="preserve"> '[4]Exec Summary'!O$261</f>
        <v>0</v>
      </c>
      <c r="AA126" s="26">
        <f xml:space="preserve"> '[4]Exec Summary'!P$261</f>
        <v>0</v>
      </c>
      <c r="AB126" s="22">
        <f>SUM(W126:AA126)</f>
        <v>12.05554491287938</v>
      </c>
    </row>
    <row r="127" spans="2:29" ht="12.9" thickBot="1" x14ac:dyDescent="0.45">
      <c r="C127" s="52" t="s">
        <v>12</v>
      </c>
      <c r="D127" s="53"/>
      <c r="E127" s="54">
        <f>E125+E126</f>
        <v>81.488715736181078</v>
      </c>
      <c r="F127" s="55">
        <f>F125+F126</f>
        <v>82.657357622999982</v>
      </c>
      <c r="G127" s="55">
        <f>G125+G126</f>
        <v>80.288493185999997</v>
      </c>
      <c r="H127" s="55">
        <f>H125+H126</f>
        <v>79.264534411000014</v>
      </c>
      <c r="I127" s="55">
        <f>I125+I126</f>
        <v>77.57940240234548</v>
      </c>
      <c r="J127" s="56">
        <f>SUM(E127:I127)</f>
        <v>401.27850335852651</v>
      </c>
      <c r="K127" s="54">
        <f>K125+K126</f>
        <v>57.134556169070962</v>
      </c>
      <c r="L127" s="55">
        <f>L125+L126</f>
        <v>57.902881176616894</v>
      </c>
      <c r="M127" s="55">
        <f>M125+M126</f>
        <v>56.307971821833121</v>
      </c>
      <c r="N127" s="55">
        <f>N125+N126</f>
        <v>51.607604506474082</v>
      </c>
      <c r="O127" s="55">
        <f>O125+O126</f>
        <v>50.468306124312186</v>
      </c>
      <c r="P127" s="56">
        <f>SUM(K127:O127)</f>
        <v>273.42131979830725</v>
      </c>
      <c r="Q127" s="54">
        <f>Q125+Q126</f>
        <v>80.932909160919081</v>
      </c>
      <c r="R127" s="55">
        <f>R125+R126</f>
        <v>79.510616340007502</v>
      </c>
      <c r="S127" s="55">
        <f>S125+S126</f>
        <v>79.036540289584707</v>
      </c>
      <c r="T127" s="55">
        <f>T125+T126</f>
        <v>78.956615724667074</v>
      </c>
      <c r="U127" s="55">
        <f>U125+U126</f>
        <v>78.738661879010621</v>
      </c>
      <c r="V127" s="56">
        <f>SUM(Q127:U127)</f>
        <v>397.17534339418899</v>
      </c>
      <c r="W127" s="54">
        <f>W125+W126</f>
        <v>72.132815972277328</v>
      </c>
      <c r="X127" s="55">
        <f>X125+X126</f>
        <v>70.955253476346087</v>
      </c>
      <c r="Y127" s="55">
        <f>Y125+Y126</f>
        <v>70.495033290911053</v>
      </c>
      <c r="Z127" s="55">
        <f>Z125+Z126</f>
        <v>66.375434983565967</v>
      </c>
      <c r="AA127" s="55">
        <f>AA125+AA126</f>
        <v>66.232603782934831</v>
      </c>
      <c r="AB127" s="56">
        <f>SUM(W127:AA127)</f>
        <v>346.19114150603525</v>
      </c>
    </row>
    <row r="128" spans="2:29" x14ac:dyDescent="0.4">
      <c r="C128" s="5" t="s">
        <v>14</v>
      </c>
      <c r="D128" s="2"/>
      <c r="E128" s="41">
        <f>E130/E129</f>
        <v>161.21903370574782</v>
      </c>
      <c r="F128" s="42">
        <f>F130/F129</f>
        <v>153.03163571951472</v>
      </c>
      <c r="G128" s="42">
        <f>G130/G129</f>
        <v>145.26002912120993</v>
      </c>
      <c r="H128" s="42">
        <f>H130/H129</f>
        <v>137.88309823054453</v>
      </c>
      <c r="I128" s="42">
        <f>I130/I129</f>
        <v>130.88079971256204</v>
      </c>
      <c r="J128" s="47"/>
      <c r="K128" s="41">
        <f>K130/K129</f>
        <v>161.09187084167124</v>
      </c>
      <c r="L128" s="42">
        <f>L130/L129</f>
        <v>152.97591209724109</v>
      </c>
      <c r="M128" s="42">
        <f>M130/M129</f>
        <v>145.30103010834719</v>
      </c>
      <c r="N128" s="42">
        <f>N130/N129</f>
        <v>138.01241584020477</v>
      </c>
      <c r="O128" s="42">
        <f>O130/O129</f>
        <v>131.09838682336775</v>
      </c>
      <c r="P128" s="47"/>
      <c r="Q128" s="41">
        <f>Q130/Q129</f>
        <v>161.32130812471394</v>
      </c>
      <c r="R128" s="42">
        <f>R130/R129</f>
        <v>153.128716202302</v>
      </c>
      <c r="S128" s="42">
        <f>S130/S129</f>
        <v>145.35217943830276</v>
      </c>
      <c r="T128" s="42">
        <f>T130/T129</f>
        <v>137.97056875702424</v>
      </c>
      <c r="U128" s="42">
        <f>U130/U129</f>
        <v>130.96382810838324</v>
      </c>
      <c r="V128" s="47"/>
      <c r="W128" s="30">
        <f>W130/W129</f>
        <v>160.40667721347839</v>
      </c>
      <c r="X128" s="31">
        <f>X130/X129</f>
        <v>152.19331378412036</v>
      </c>
      <c r="Y128" s="31">
        <f>Y130/Y129</f>
        <v>144.56870435630236</v>
      </c>
      <c r="Z128" s="31">
        <f>Z130/Z129</f>
        <v>137.3586765151438</v>
      </c>
      <c r="AA128" s="31">
        <f>AA130/AA129</f>
        <v>130.50823204095065</v>
      </c>
      <c r="AB128" s="34"/>
      <c r="AC128" s="1">
        <f>SUM(E128:AA128)</f>
        <v>2910.5264167411328</v>
      </c>
    </row>
    <row r="129" spans="3:29" x14ac:dyDescent="0.4">
      <c r="C129" s="18" t="s">
        <v>15</v>
      </c>
      <c r="D129" s="3"/>
      <c r="E129" s="32">
        <f xml:space="preserve"> [1]InpActive!L$872</f>
        <v>0.06</v>
      </c>
      <c r="F129" s="33">
        <f xml:space="preserve"> [1]InpActive!M$872</f>
        <v>0.06</v>
      </c>
      <c r="G129" s="33">
        <f xml:space="preserve"> [1]InpActive!N$872</f>
        <v>0.06</v>
      </c>
      <c r="H129" s="33">
        <f xml:space="preserve"> [1]InpActive!O$872</f>
        <v>0.06</v>
      </c>
      <c r="I129" s="33">
        <f xml:space="preserve"> [1]InpActive!P$872</f>
        <v>0.06</v>
      </c>
      <c r="J129" s="34"/>
      <c r="K129" s="32">
        <f xml:space="preserve"> [2]InpActive!L$872</f>
        <v>0.06</v>
      </c>
      <c r="L129" s="33">
        <f xml:space="preserve"> [2]InpActive!M$872</f>
        <v>0.06</v>
      </c>
      <c r="M129" s="33">
        <f xml:space="preserve"> [2]InpActive!N$872</f>
        <v>0.06</v>
      </c>
      <c r="N129" s="33">
        <f xml:space="preserve"> [2]InpActive!O$872</f>
        <v>0.06</v>
      </c>
      <c r="O129" s="33">
        <f xml:space="preserve"> [2]InpActive!P$872</f>
        <v>0.06</v>
      </c>
      <c r="P129" s="34"/>
      <c r="Q129" s="32">
        <f xml:space="preserve"> [3]InpActive!L$872</f>
        <v>0.06</v>
      </c>
      <c r="R129" s="33">
        <f xml:space="preserve"> [3]InpActive!M$872</f>
        <v>0.06</v>
      </c>
      <c r="S129" s="33">
        <f xml:space="preserve"> [3]InpActive!N$872</f>
        <v>0.06</v>
      </c>
      <c r="T129" s="33">
        <f xml:space="preserve"> [3]InpActive!O$872</f>
        <v>0.06</v>
      </c>
      <c r="U129" s="33">
        <f xml:space="preserve"> [3]InpActive!P$872</f>
        <v>0.06</v>
      </c>
      <c r="V129" s="34"/>
      <c r="W129" s="32">
        <f xml:space="preserve"> '[4]Bio Resources'!L$778</f>
        <v>0.06</v>
      </c>
      <c r="X129" s="33">
        <f xml:space="preserve"> '[4]Bio Resources'!M$778</f>
        <v>0.06</v>
      </c>
      <c r="Y129" s="33">
        <f xml:space="preserve"> '[4]Bio Resources'!N$778</f>
        <v>0.06</v>
      </c>
      <c r="Z129" s="33">
        <f xml:space="preserve"> '[4]Bio Resources'!O$778</f>
        <v>0.06</v>
      </c>
      <c r="AA129" s="33">
        <f xml:space="preserve"> '[4]Bio Resources'!P$778</f>
        <v>0.06</v>
      </c>
      <c r="AB129" s="34"/>
    </row>
    <row r="130" spans="3:29" x14ac:dyDescent="0.4">
      <c r="C130" s="6" t="s">
        <v>16</v>
      </c>
      <c r="D130" s="3"/>
      <c r="E130" s="30">
        <f xml:space="preserve"> [1]Summary_Calc!L$823</f>
        <v>9.6731420223448694</v>
      </c>
      <c r="F130" s="31">
        <f xml:space="preserve"> [1]Summary_Calc!M$823</f>
        <v>9.1818981431708835</v>
      </c>
      <c r="G130" s="31">
        <f xml:space="preserve"> [1]Summary_Calc!N$823</f>
        <v>8.7156017472725953</v>
      </c>
      <c r="H130" s="31">
        <f xml:space="preserve"> [1]Summary_Calc!O$823</f>
        <v>8.2729858938326721</v>
      </c>
      <c r="I130" s="31">
        <f xml:space="preserve"> [1]Summary_Calc!P$823</f>
        <v>7.8528479827537216</v>
      </c>
      <c r="J130" s="22">
        <f>SUM(E130:I130)</f>
        <v>43.696475789374738</v>
      </c>
      <c r="K130" s="30">
        <f xml:space="preserve"> [2]Summary_Calc!L$823</f>
        <v>9.6655122505002744</v>
      </c>
      <c r="L130" s="31">
        <f xml:space="preserve"> [2]Summary_Calc!M$823</f>
        <v>9.1785547258344646</v>
      </c>
      <c r="M130" s="31">
        <f xml:space="preserve"> [2]Summary_Calc!N$823</f>
        <v>8.7180618065008311</v>
      </c>
      <c r="N130" s="31">
        <f xml:space="preserve"> [2]Summary_Calc!O$823</f>
        <v>8.2807449504122861</v>
      </c>
      <c r="O130" s="31">
        <f xml:space="preserve"> [2]Summary_Calc!P$823</f>
        <v>7.865903209402064</v>
      </c>
      <c r="P130" s="22">
        <f>SUM(K130:O130)</f>
        <v>43.708776942649919</v>
      </c>
      <c r="Q130" s="30">
        <f xml:space="preserve"> [3]Summary_Calc!L$823</f>
        <v>9.6792784874828364</v>
      </c>
      <c r="R130" s="31">
        <f xml:space="preserve"> [3]Summary_Calc!M$823</f>
        <v>9.1877229721381202</v>
      </c>
      <c r="S130" s="31">
        <f xml:space="preserve"> [3]Summary_Calc!N$823</f>
        <v>8.721130766298165</v>
      </c>
      <c r="T130" s="31">
        <f xml:space="preserve"> [3]Summary_Calc!O$823</f>
        <v>8.278234125421454</v>
      </c>
      <c r="U130" s="31">
        <f xml:space="preserve"> [3]Summary_Calc!P$823</f>
        <v>7.8578296865029937</v>
      </c>
      <c r="V130" s="22">
        <f>SUM(Q130:U130)</f>
        <v>43.724196037843576</v>
      </c>
      <c r="W130" s="30">
        <f xml:space="preserve"> [4]Summary_Calc!L$823</f>
        <v>9.6244006328087028</v>
      </c>
      <c r="X130" s="31">
        <f xml:space="preserve"> [4]Summary_Calc!M$823</f>
        <v>9.1315988270472221</v>
      </c>
      <c r="Y130" s="31">
        <f xml:space="preserve"> [4]Summary_Calc!N$823</f>
        <v>8.674122261378141</v>
      </c>
      <c r="Z130" s="31">
        <f xml:space="preserve"> [4]Summary_Calc!O$823</f>
        <v>8.2415205909086282</v>
      </c>
      <c r="AA130" s="31">
        <f xml:space="preserve"> [4]Summary_Calc!P$823</f>
        <v>7.8304939224570385</v>
      </c>
      <c r="AB130" s="22">
        <f>SUM(W130:AA130)</f>
        <v>43.502136234599732</v>
      </c>
    </row>
    <row r="131" spans="3:29" x14ac:dyDescent="0.4">
      <c r="C131" s="6" t="s">
        <v>17</v>
      </c>
      <c r="D131" s="3"/>
      <c r="E131" s="30">
        <f>E133/E132</f>
        <v>160.26512425654283</v>
      </c>
      <c r="F131" s="31">
        <f>F133/F132</f>
        <v>150.64921680115026</v>
      </c>
      <c r="G131" s="31">
        <f>G133/G132</f>
        <v>141.61026379308126</v>
      </c>
      <c r="H131" s="31">
        <f>H133/H132</f>
        <v>133.11364796549637</v>
      </c>
      <c r="I131" s="31">
        <f>I133/I132</f>
        <v>125.12682908756661</v>
      </c>
      <c r="J131" s="34"/>
      <c r="K131" s="30">
        <f>K133/K132</f>
        <v>160.26512425654298</v>
      </c>
      <c r="L131" s="31">
        <f>L133/L132</f>
        <v>150.6492168011504</v>
      </c>
      <c r="M131" s="31">
        <f>M133/M132</f>
        <v>141.61026379308137</v>
      </c>
      <c r="N131" s="31">
        <f>N133/N132</f>
        <v>133.11364796549654</v>
      </c>
      <c r="O131" s="31">
        <f>O133/O132</f>
        <v>125.12682908756673</v>
      </c>
      <c r="P131" s="34"/>
      <c r="Q131" s="30">
        <f>Q133/Q132</f>
        <v>159.90760512497187</v>
      </c>
      <c r="R131" s="31">
        <f>R133/R132</f>
        <v>150.31314881747358</v>
      </c>
      <c r="S131" s="31">
        <f>S133/S132</f>
        <v>141.29435988842516</v>
      </c>
      <c r="T131" s="31">
        <f>T133/T132</f>
        <v>132.81669829511969</v>
      </c>
      <c r="U131" s="31">
        <f>U133/U132</f>
        <v>124.84769639741251</v>
      </c>
      <c r="V131" s="34"/>
      <c r="W131" s="30">
        <f>W133/W132</f>
        <v>159.71377424157049</v>
      </c>
      <c r="X131" s="31">
        <f>X133/X132</f>
        <v>150.13094778707628</v>
      </c>
      <c r="Y131" s="31">
        <f>Y133/Y132</f>
        <v>141.12309091985171</v>
      </c>
      <c r="Z131" s="31">
        <f>Z133/Z132</f>
        <v>132.65570546466066</v>
      </c>
      <c r="AA131" s="31">
        <f>AA133/AA132</f>
        <v>124.69636313678103</v>
      </c>
      <c r="AB131" s="34"/>
      <c r="AC131" s="1">
        <f>SUM(E131:AA131)</f>
        <v>2839.0295538810183</v>
      </c>
    </row>
    <row r="132" spans="3:29" x14ac:dyDescent="0.4">
      <c r="C132" s="18" t="s">
        <v>15</v>
      </c>
      <c r="D132" s="3"/>
      <c r="E132" s="32">
        <f xml:space="preserve"> [1]InpActive!L$871</f>
        <v>0.06</v>
      </c>
      <c r="F132" s="33">
        <f xml:space="preserve"> [1]InpActive!M$871</f>
        <v>0.06</v>
      </c>
      <c r="G132" s="33">
        <f xml:space="preserve"> [1]InpActive!N$871</f>
        <v>0.06</v>
      </c>
      <c r="H132" s="33">
        <f xml:space="preserve"> [1]InpActive!O$871</f>
        <v>0.06</v>
      </c>
      <c r="I132" s="33">
        <f xml:space="preserve"> [1]InpActive!P$871</f>
        <v>0.06</v>
      </c>
      <c r="J132" s="34"/>
      <c r="K132" s="33">
        <f xml:space="preserve"> [2]InpActive!L$871</f>
        <v>0.06</v>
      </c>
      <c r="L132" s="33">
        <f xml:space="preserve"> [2]InpActive!M$871</f>
        <v>0.06</v>
      </c>
      <c r="M132" s="33">
        <f xml:space="preserve"> [2]InpActive!N$871</f>
        <v>0.06</v>
      </c>
      <c r="N132" s="33">
        <f xml:space="preserve"> [2]InpActive!O$871</f>
        <v>0.06</v>
      </c>
      <c r="O132" s="33">
        <f xml:space="preserve"> [2]InpActive!P$871</f>
        <v>0.06</v>
      </c>
      <c r="P132" s="34"/>
      <c r="Q132" s="33">
        <f xml:space="preserve"> [3]InpActive!L$871</f>
        <v>0.06</v>
      </c>
      <c r="R132" s="33">
        <f xml:space="preserve"> [3]InpActive!M$871</f>
        <v>0.06</v>
      </c>
      <c r="S132" s="33">
        <f xml:space="preserve"> [3]InpActive!N$871</f>
        <v>0.06</v>
      </c>
      <c r="T132" s="33">
        <f xml:space="preserve"> [3]InpActive!O$871</f>
        <v>0.06</v>
      </c>
      <c r="U132" s="33">
        <f xml:space="preserve"> [3]InpActive!P$871</f>
        <v>0.06</v>
      </c>
      <c r="V132" s="34"/>
      <c r="W132" s="33">
        <f xml:space="preserve"> '[4]Bio Resources'!L$786</f>
        <v>0.06</v>
      </c>
      <c r="X132" s="33">
        <f xml:space="preserve"> '[4]Bio Resources'!M$786</f>
        <v>0.06</v>
      </c>
      <c r="Y132" s="33">
        <f xml:space="preserve"> '[4]Bio Resources'!N$786</f>
        <v>0.06</v>
      </c>
      <c r="Z132" s="33">
        <f xml:space="preserve"> '[4]Bio Resources'!O$786</f>
        <v>0.06</v>
      </c>
      <c r="AA132" s="33">
        <f xml:space="preserve"> '[4]Bio Resources'!P$786</f>
        <v>0.06</v>
      </c>
      <c r="AB132" s="34"/>
    </row>
    <row r="133" spans="3:29" x14ac:dyDescent="0.4">
      <c r="C133" s="6" t="s">
        <v>18</v>
      </c>
      <c r="D133" s="3"/>
      <c r="E133" s="30">
        <f xml:space="preserve"> [1]Summary_Calc!L$822</f>
        <v>9.6159074553925699</v>
      </c>
      <c r="F133" s="31">
        <f xml:space="preserve"> [1]Summary_Calc!M$822</f>
        <v>9.038953008069015</v>
      </c>
      <c r="G133" s="31">
        <f xml:space="preserve"> [1]Summary_Calc!N$822</f>
        <v>8.4966158275848755</v>
      </c>
      <c r="H133" s="31">
        <f xml:space="preserve"> [1]Summary_Calc!O$822</f>
        <v>7.9868188779297826</v>
      </c>
      <c r="I133" s="31">
        <f xml:space="preserve"> [1]Summary_Calc!P$822</f>
        <v>7.5076097452539958</v>
      </c>
      <c r="J133" s="22">
        <f>SUM(E133:I133)</f>
        <v>42.645904914230236</v>
      </c>
      <c r="K133" s="30">
        <f xml:space="preserve"> [2]Summary_Calc!L$822</f>
        <v>9.6159074553925787</v>
      </c>
      <c r="L133" s="31">
        <f xml:space="preserve"> [2]Summary_Calc!M$822</f>
        <v>9.0389530080690239</v>
      </c>
      <c r="M133" s="31">
        <f xml:space="preserve"> [2]Summary_Calc!N$822</f>
        <v>8.4966158275848827</v>
      </c>
      <c r="N133" s="31">
        <f xml:space="preserve"> [2]Summary_Calc!O$822</f>
        <v>7.9868188779297915</v>
      </c>
      <c r="O133" s="31">
        <f xml:space="preserve"> [2]Summary_Calc!P$822</f>
        <v>7.5076097452540038</v>
      </c>
      <c r="P133" s="22">
        <f>SUM(K133:O133)</f>
        <v>42.645904914230279</v>
      </c>
      <c r="Q133" s="30">
        <f xml:space="preserve"> [3]Summary_Calc!L$822</f>
        <v>9.5944563074983122</v>
      </c>
      <c r="R133" s="31">
        <f xml:space="preserve"> [3]Summary_Calc!M$822</f>
        <v>9.018788929048414</v>
      </c>
      <c r="S133" s="31">
        <f xml:space="preserve"> [3]Summary_Calc!N$822</f>
        <v>8.4776615933055091</v>
      </c>
      <c r="T133" s="31">
        <f xml:space="preserve"> [3]Summary_Calc!O$822</f>
        <v>7.969001897707181</v>
      </c>
      <c r="U133" s="31">
        <f xml:space="preserve"> [3]Summary_Calc!P$822</f>
        <v>7.4908617838447498</v>
      </c>
      <c r="V133" s="22">
        <f>SUM(Q133:U133)</f>
        <v>42.550770511404167</v>
      </c>
      <c r="W133" s="30">
        <f xml:space="preserve"> [4]Summary_Calc!L$822</f>
        <v>9.5828264544942297</v>
      </c>
      <c r="X133" s="31">
        <f xml:space="preserve"> [4]Summary_Calc!M$822</f>
        <v>9.0078568672245769</v>
      </c>
      <c r="Y133" s="31">
        <f xml:space="preserve"> [4]Summary_Calc!N$822</f>
        <v>8.4673854551911027</v>
      </c>
      <c r="Z133" s="31">
        <f xml:space="preserve"> [4]Summary_Calc!O$822</f>
        <v>7.9593423278796394</v>
      </c>
      <c r="AA133" s="31">
        <f xml:space="preserve"> [4]Summary_Calc!P$822</f>
        <v>7.4817817882068613</v>
      </c>
      <c r="AB133" s="22">
        <f>SUM(W133:AA133)</f>
        <v>42.499192892996405</v>
      </c>
    </row>
    <row r="134" spans="3:29" x14ac:dyDescent="0.4">
      <c r="C134" s="6" t="s">
        <v>19</v>
      </c>
      <c r="D134" s="3"/>
      <c r="E134" s="30">
        <f>E136/E135</f>
        <v>10.305647592126862</v>
      </c>
      <c r="F134" s="31">
        <f>F136/F135</f>
        <v>31.886935116302887</v>
      </c>
      <c r="G134" s="31">
        <f>G136/G135</f>
        <v>52.072615428371613</v>
      </c>
      <c r="H134" s="31">
        <f>H136/H135</f>
        <v>66.228704097906729</v>
      </c>
      <c r="I134" s="31">
        <f>I136/I135</f>
        <v>79.686939555544186</v>
      </c>
      <c r="J134" s="34"/>
      <c r="K134" s="30">
        <f>K136/K135</f>
        <v>6.8824228360048574</v>
      </c>
      <c r="L134" s="31">
        <f>L136/L135</f>
        <v>21.295058699882894</v>
      </c>
      <c r="M134" s="31">
        <f>M136/M135</f>
        <v>34.775665900754952</v>
      </c>
      <c r="N134" s="31">
        <f>N136/N135</f>
        <v>44.229529625160723</v>
      </c>
      <c r="O134" s="31">
        <f>O136/O135</f>
        <v>53.217345889782088</v>
      </c>
      <c r="P134" s="34"/>
      <c r="Q134" s="30">
        <f>Q136/Q135</f>
        <v>7.8241486114095711</v>
      </c>
      <c r="R134" s="31">
        <f>R136/R135</f>
        <v>26.807583291753417</v>
      </c>
      <c r="S134" s="31">
        <f>S136/S135</f>
        <v>45.774933016736227</v>
      </c>
      <c r="T134" s="31">
        <f>T136/T135</f>
        <v>57.792698943016525</v>
      </c>
      <c r="U134" s="31">
        <f>U136/U135</f>
        <v>66.540351165079301</v>
      </c>
      <c r="V134" s="34"/>
      <c r="W134" s="30">
        <f>W136/W135</f>
        <v>5.736150966657358</v>
      </c>
      <c r="X134" s="31">
        <f>X136/X135</f>
        <v>19.024937096047033</v>
      </c>
      <c r="Y134" s="31">
        <f>Y136/Y135</f>
        <v>31.787673008424903</v>
      </c>
      <c r="Z134" s="31">
        <f>Z136/Z135</f>
        <v>40.051049593275643</v>
      </c>
      <c r="AA134" s="31">
        <f>AA136/AA135</f>
        <v>46.509353616668768</v>
      </c>
      <c r="AB134" s="34"/>
      <c r="AC134" s="1">
        <f>SUM(E134:AA134)</f>
        <v>748.42974405090638</v>
      </c>
    </row>
    <row r="135" spans="3:29" x14ac:dyDescent="0.4">
      <c r="C135" s="18" t="s">
        <v>15</v>
      </c>
      <c r="D135" s="3"/>
      <c r="E135" s="32">
        <f xml:space="preserve"> [1]InpActive!L$873</f>
        <v>0.06</v>
      </c>
      <c r="F135" s="33">
        <f xml:space="preserve"> [1]InpActive!M$873</f>
        <v>0.06</v>
      </c>
      <c r="G135" s="33">
        <f xml:space="preserve"> [1]InpActive!N$873</f>
        <v>0.06</v>
      </c>
      <c r="H135" s="33">
        <f xml:space="preserve"> [1]InpActive!O$873</f>
        <v>0.06</v>
      </c>
      <c r="I135" s="33">
        <f xml:space="preserve"> [1]InpActive!P$873</f>
        <v>0.06</v>
      </c>
      <c r="J135" s="34"/>
      <c r="K135" s="32">
        <f xml:space="preserve"> [2]InpActive!L$873</f>
        <v>0.06</v>
      </c>
      <c r="L135" s="33">
        <f xml:space="preserve"> [2]InpActive!M$873</f>
        <v>0.06</v>
      </c>
      <c r="M135" s="33">
        <f xml:space="preserve"> [2]InpActive!N$873</f>
        <v>0.06</v>
      </c>
      <c r="N135" s="33">
        <f xml:space="preserve"> [2]InpActive!O$873</f>
        <v>0.06</v>
      </c>
      <c r="O135" s="33">
        <f xml:space="preserve"> [2]InpActive!P$873</f>
        <v>0.06</v>
      </c>
      <c r="P135" s="34"/>
      <c r="Q135" s="32">
        <f xml:space="preserve"> [3]InpActive!L$873</f>
        <v>0.06</v>
      </c>
      <c r="R135" s="33">
        <f xml:space="preserve"> [3]InpActive!M$873</f>
        <v>0.06</v>
      </c>
      <c r="S135" s="33">
        <f xml:space="preserve"> [3]InpActive!N$873</f>
        <v>0.06</v>
      </c>
      <c r="T135" s="33">
        <f xml:space="preserve"> [3]InpActive!O$873</f>
        <v>0.06</v>
      </c>
      <c r="U135" s="33">
        <f xml:space="preserve"> [3]InpActive!P$873</f>
        <v>0.06</v>
      </c>
      <c r="V135" s="34"/>
      <c r="W135" s="32">
        <f xml:space="preserve"> '[4]Bio Resources'!L$1029</f>
        <v>0.06</v>
      </c>
      <c r="X135" s="33">
        <f xml:space="preserve"> '[4]Bio Resources'!M$1029</f>
        <v>0.06</v>
      </c>
      <c r="Y135" s="33">
        <f xml:space="preserve"> '[4]Bio Resources'!N$1029</f>
        <v>0.06</v>
      </c>
      <c r="Z135" s="33">
        <f xml:space="preserve"> '[4]Bio Resources'!O$1029</f>
        <v>0.06</v>
      </c>
      <c r="AA135" s="33">
        <f xml:space="preserve"> '[4]Bio Resources'!P$1029</f>
        <v>0.06</v>
      </c>
      <c r="AB135" s="34"/>
    </row>
    <row r="136" spans="3:29" x14ac:dyDescent="0.4">
      <c r="C136" s="6" t="s">
        <v>20</v>
      </c>
      <c r="D136" s="3"/>
      <c r="E136" s="30">
        <f xml:space="preserve"> [1]Summary_Calc!L$824</f>
        <v>0.6183388555276117</v>
      </c>
      <c r="F136" s="31">
        <f xml:space="preserve"> [1]Summary_Calc!M$824</f>
        <v>1.9132161069781732</v>
      </c>
      <c r="G136" s="31">
        <f xml:space="preserve"> [1]Summary_Calc!N$824</f>
        <v>3.1243569257022967</v>
      </c>
      <c r="H136" s="31">
        <f xml:space="preserve"> [1]Summary_Calc!O$824</f>
        <v>3.9737222458744039</v>
      </c>
      <c r="I136" s="31">
        <f xml:space="preserve"> [1]Summary_Calc!P$824</f>
        <v>4.7812163733326507</v>
      </c>
      <c r="J136" s="22">
        <f>SUM(E136:I136)</f>
        <v>14.410850507415137</v>
      </c>
      <c r="K136" s="30">
        <f xml:space="preserve"> [2]Summary_Calc!L$824</f>
        <v>0.41294537016029143</v>
      </c>
      <c r="L136" s="31">
        <f xml:space="preserve"> [2]Summary_Calc!M$824</f>
        <v>1.2777035219929735</v>
      </c>
      <c r="M136" s="31">
        <f xml:space="preserve"> [2]Summary_Calc!N$824</f>
        <v>2.0865399540452971</v>
      </c>
      <c r="N136" s="31">
        <f xml:space="preserve"> [2]Summary_Calc!O$824</f>
        <v>2.6537717775096432</v>
      </c>
      <c r="O136" s="31">
        <f xml:space="preserve"> [2]Summary_Calc!P$824</f>
        <v>3.1930407533869252</v>
      </c>
      <c r="P136" s="22">
        <f>SUM(K136:O136)</f>
        <v>9.62400137709513</v>
      </c>
      <c r="Q136" s="30">
        <f xml:space="preserve"> [3]Summary_Calc!L$824</f>
        <v>0.46944891668457422</v>
      </c>
      <c r="R136" s="31">
        <f xml:space="preserve"> [3]Summary_Calc!M$824</f>
        <v>1.6084549975052049</v>
      </c>
      <c r="S136" s="31">
        <f xml:space="preserve"> [3]Summary_Calc!N$824</f>
        <v>2.7464959810041734</v>
      </c>
      <c r="T136" s="31">
        <f xml:space="preserve"> [3]Summary_Calc!O$824</f>
        <v>3.4675619365809913</v>
      </c>
      <c r="U136" s="31">
        <f xml:space="preserve"> [3]Summary_Calc!P$824</f>
        <v>3.9924210699047582</v>
      </c>
      <c r="V136" s="22">
        <f>SUM(Q136:U136)</f>
        <v>12.284382901679702</v>
      </c>
      <c r="W136" s="30">
        <f xml:space="preserve"> [4]Summary_Calc!L$824</f>
        <v>0.34416905799944147</v>
      </c>
      <c r="X136" s="31">
        <f xml:space="preserve"> [4]Summary_Calc!M$824</f>
        <v>1.1414962257628218</v>
      </c>
      <c r="Y136" s="31">
        <f xml:space="preserve"> [4]Summary_Calc!N$824</f>
        <v>1.9072603805054942</v>
      </c>
      <c r="Z136" s="31">
        <f xml:space="preserve"> [4]Summary_Calc!O$824</f>
        <v>2.4030629755965385</v>
      </c>
      <c r="AA136" s="31">
        <f xml:space="preserve"> [4]Summary_Calc!P$824</f>
        <v>2.7905612170001262</v>
      </c>
      <c r="AB136" s="22">
        <f>SUM(W136:AA136)</f>
        <v>8.5865498568644227</v>
      </c>
    </row>
    <row r="137" spans="3:29" ht="12.9" thickBot="1" x14ac:dyDescent="0.45">
      <c r="C137" s="57" t="s">
        <v>39</v>
      </c>
      <c r="D137" s="53"/>
      <c r="E137" s="58">
        <f xml:space="preserve"> [1]Summary_Calc!L$826</f>
        <v>19.90738833326505</v>
      </c>
      <c r="F137" s="59">
        <f xml:space="preserve"> [1]Summary_Calc!M$826</f>
        <v>20.134067258218071</v>
      </c>
      <c r="G137" s="59">
        <f xml:space="preserve"> [1]Summary_Calc!N$826</f>
        <v>20.336574500559767</v>
      </c>
      <c r="H137" s="59">
        <f xml:space="preserve"> [1]Summary_Calc!O$826</f>
        <v>20.23352701763686</v>
      </c>
      <c r="I137" s="59">
        <f xml:space="preserve"> [1]Summary_Calc!P$826</f>
        <v>20.141674101340367</v>
      </c>
      <c r="J137" s="56">
        <f>SUM(E137:I137)</f>
        <v>100.75323121102012</v>
      </c>
      <c r="K137" s="60">
        <f xml:space="preserve"> [2]Summary_Calc!L$826</f>
        <v>19.694365076053142</v>
      </c>
      <c r="L137" s="80">
        <f xml:space="preserve"> [2]Summary_Calc!M$826</f>
        <v>19.495211255896461</v>
      </c>
      <c r="M137" s="61">
        <f xml:space="preserve"> [2]Summary_Calc!N$826</f>
        <v>19.30121758813101</v>
      </c>
      <c r="N137" s="61">
        <f xml:space="preserve"> [2]Summary_Calc!O$826</f>
        <v>18.92133560585172</v>
      </c>
      <c r="O137" s="61">
        <f xml:space="preserve"> [2]Summary_Calc!P$826</f>
        <v>18.566553708042992</v>
      </c>
      <c r="P137" s="56">
        <f>SUM(K137:O137)</f>
        <v>95.978683233975318</v>
      </c>
      <c r="Q137" s="60">
        <f xml:space="preserve"> [3]Summary_Calc!L$826</f>
        <v>19.743183711665722</v>
      </c>
      <c r="R137" s="61">
        <f xml:space="preserve"> [3]Summary_Calc!M$826</f>
        <v>19.81496689869174</v>
      </c>
      <c r="S137" s="61">
        <f xml:space="preserve"> [3]Summary_Calc!N$826</f>
        <v>19.945288340607846</v>
      </c>
      <c r="T137" s="61">
        <f xml:space="preserve"> [3]Summary_Calc!O$826</f>
        <v>19.714797959709628</v>
      </c>
      <c r="U137" s="61">
        <f xml:space="preserve"> [3]Summary_Calc!P$826</f>
        <v>19.341112540252503</v>
      </c>
      <c r="V137" s="56">
        <f>SUM(Q137:U137)</f>
        <v>98.559349450927442</v>
      </c>
      <c r="W137" s="58">
        <f xml:space="preserve"> [4]Summary_Calc!L$826</f>
        <v>19.551396145302373</v>
      </c>
      <c r="X137" s="59">
        <f xml:space="preserve"> [4]Summary_Calc!M$826</f>
        <v>19.280951920034621</v>
      </c>
      <c r="Y137" s="59">
        <f xml:space="preserve"> [4]Summary_Calc!N$826</f>
        <v>19.048768097074738</v>
      </c>
      <c r="Z137" s="59">
        <f xml:space="preserve"> [4]Summary_Calc!O$826</f>
        <v>18.603925894384805</v>
      </c>
      <c r="AA137" s="59">
        <f xml:space="preserve"> [4]Summary_Calc!P$826</f>
        <v>18.102836927664026</v>
      </c>
      <c r="AB137" s="56">
        <f>SUM(W137:AA137)</f>
        <v>94.587878984460559</v>
      </c>
    </row>
    <row r="138" spans="3:29" x14ac:dyDescent="0.4">
      <c r="C138" s="5" t="s">
        <v>21</v>
      </c>
      <c r="D138" s="2"/>
      <c r="E138" s="41">
        <f>E140/E139</f>
        <v>156.38246269457537</v>
      </c>
      <c r="F138" s="42">
        <f>F140/F139</f>
        <v>148.44068664792928</v>
      </c>
      <c r="G138" s="42">
        <f>G140/G139</f>
        <v>140.90222824757365</v>
      </c>
      <c r="H138" s="42">
        <f>H140/H139</f>
        <v>133.74660528362821</v>
      </c>
      <c r="I138" s="42">
        <f>I140/I139</f>
        <v>126.95437572118517</v>
      </c>
      <c r="J138" s="47"/>
      <c r="K138" s="41">
        <f>K140/K139</f>
        <v>156.25911471642112</v>
      </c>
      <c r="L138" s="42">
        <f>L140/L139</f>
        <v>148.38663473432385</v>
      </c>
      <c r="M138" s="42">
        <f>M140/M139</f>
        <v>140.94199920509678</v>
      </c>
      <c r="N138" s="42">
        <f>N140/N139</f>
        <v>133.87204336499866</v>
      </c>
      <c r="O138" s="42">
        <f>O140/O139</f>
        <v>127.1654352186667</v>
      </c>
      <c r="P138" s="51"/>
      <c r="Q138" s="41">
        <f>Q140/Q139</f>
        <v>156.48166888097253</v>
      </c>
      <c r="R138" s="42">
        <f>R140/R139</f>
        <v>148.53485471623293</v>
      </c>
      <c r="S138" s="42">
        <f>S140/S139</f>
        <v>140.99161405515366</v>
      </c>
      <c r="T138" s="42">
        <f>T140/T139</f>
        <v>133.8314516943135</v>
      </c>
      <c r="U138" s="42">
        <f>U140/U139</f>
        <v>127.03491326513175</v>
      </c>
      <c r="V138" s="47"/>
      <c r="W138" s="31">
        <f>W140/W139</f>
        <v>155.59447689707403</v>
      </c>
      <c r="X138" s="31">
        <f>X140/X139</f>
        <v>147.62751437059677</v>
      </c>
      <c r="Y138" s="31">
        <f>Y140/Y139</f>
        <v>140.23164322561328</v>
      </c>
      <c r="Z138" s="31">
        <f>Z140/Z139</f>
        <v>133.23791621968948</v>
      </c>
      <c r="AA138" s="31">
        <f>AA140/AA139</f>
        <v>126.59298507972213</v>
      </c>
      <c r="AB138" s="34"/>
    </row>
    <row r="139" spans="3:29" x14ac:dyDescent="0.4">
      <c r="C139" s="18" t="s">
        <v>22</v>
      </c>
      <c r="D139" s="3"/>
      <c r="E139" s="48">
        <f xml:space="preserve"> '[1]Bio Resources'!L$982</f>
        <v>2.2999999999999909E-2</v>
      </c>
      <c r="F139" s="49">
        <f xml:space="preserve"> '[1]Bio Resources'!M$982</f>
        <v>2.2999999999999909E-2</v>
      </c>
      <c r="G139" s="49">
        <f xml:space="preserve"> '[1]Bio Resources'!N$982</f>
        <v>2.2999999999999909E-2</v>
      </c>
      <c r="H139" s="49">
        <f xml:space="preserve"> '[1]Bio Resources'!O$982</f>
        <v>2.2999999999999909E-2</v>
      </c>
      <c r="I139" s="49">
        <f xml:space="preserve"> '[1]Bio Resources'!P$982</f>
        <v>2.2999999999999909E-2</v>
      </c>
      <c r="J139" s="34"/>
      <c r="K139" s="48">
        <f xml:space="preserve"> '[2]Bio Resources'!L$982</f>
        <v>2.0790485436893213E-2</v>
      </c>
      <c r="L139" s="49">
        <f xml:space="preserve"> '[2]Bio Resources'!M$982</f>
        <v>2.0790485436893213E-2</v>
      </c>
      <c r="M139" s="49">
        <f xml:space="preserve"> '[2]Bio Resources'!N$982</f>
        <v>2.0790485436893213E-2</v>
      </c>
      <c r="N139" s="49">
        <f xml:space="preserve"> '[2]Bio Resources'!O$982</f>
        <v>2.0790485436893213E-2</v>
      </c>
      <c r="O139" s="49">
        <f xml:space="preserve"> '[2]Bio Resources'!P$982</f>
        <v>2.0790485436893213E-2</v>
      </c>
      <c r="P139" s="35"/>
      <c r="Q139" s="48">
        <f xml:space="preserve"> '[3]Bio Resources'!L$982</f>
        <v>2.3302912621359306E-2</v>
      </c>
      <c r="R139" s="49">
        <f xml:space="preserve"> '[3]Bio Resources'!M$982</f>
        <v>2.3302912621359306E-2</v>
      </c>
      <c r="S139" s="49">
        <f xml:space="preserve"> '[3]Bio Resources'!N$982</f>
        <v>2.3302912621359306E-2</v>
      </c>
      <c r="T139" s="49">
        <f xml:space="preserve"> '[3]Bio Resources'!O$982</f>
        <v>2.3302912621359306E-2</v>
      </c>
      <c r="U139" s="49">
        <f xml:space="preserve"> '[3]Bio Resources'!P$982</f>
        <v>2.3302912621359306E-2</v>
      </c>
      <c r="V139" s="34"/>
      <c r="W139" s="49">
        <f xml:space="preserve"> '[4]Bio Resources'!L$990</f>
        <v>1.920357193840716E-2</v>
      </c>
      <c r="X139" s="49">
        <f xml:space="preserve"> '[4]Bio Resources'!M$990</f>
        <v>1.920357193840716E-2</v>
      </c>
      <c r="Y139" s="49">
        <f xml:space="preserve"> '[4]Bio Resources'!N$990</f>
        <v>1.920357193840716E-2</v>
      </c>
      <c r="Z139" s="49">
        <f xml:space="preserve"> '[4]Bio Resources'!O$990</f>
        <v>1.920357193840716E-2</v>
      </c>
      <c r="AA139" s="49">
        <f xml:space="preserve"> '[4]Bio Resources'!P$990</f>
        <v>1.920357193840716E-2</v>
      </c>
      <c r="AB139" s="34"/>
    </row>
    <row r="140" spans="3:29" x14ac:dyDescent="0.4">
      <c r="C140" s="6" t="s">
        <v>23</v>
      </c>
      <c r="D140" s="3"/>
      <c r="E140" s="23">
        <f xml:space="preserve"> [1]Summary_Calc!L$837</f>
        <v>3.5967966419752195</v>
      </c>
      <c r="F140" s="24">
        <f xml:space="preserve"> [1]Summary_Calc!M$837</f>
        <v>3.4141357929023601</v>
      </c>
      <c r="G140" s="24">
        <f xml:space="preserve"> [1]Summary_Calc!N$837</f>
        <v>3.2407512496941808</v>
      </c>
      <c r="H140" s="24">
        <f xml:space="preserve"> [1]Summary_Calc!O$837</f>
        <v>3.0761719215234367</v>
      </c>
      <c r="I140" s="24">
        <f xml:space="preserve"> [1]Summary_Calc!P$837</f>
        <v>2.9199506415872474</v>
      </c>
      <c r="J140" s="22">
        <f>SUM(E140:I140)</f>
        <v>16.247806247682448</v>
      </c>
      <c r="K140" s="23">
        <f xml:space="preserve"> [2]Summary_Calc!L$837</f>
        <v>3.2487028488935792</v>
      </c>
      <c r="L140" s="24">
        <f xml:space="preserve"> [2]Summary_Calc!M$837</f>
        <v>3.0850301684735526</v>
      </c>
      <c r="M140" s="24">
        <f xml:space="preserve"> [2]Summary_Calc!N$837</f>
        <v>2.9302525819201795</v>
      </c>
      <c r="N140" s="24">
        <f xml:space="preserve"> [2]Summary_Calc!O$837</f>
        <v>2.7832647679871414</v>
      </c>
      <c r="O140" s="24">
        <f xml:space="preserve"> [2]Summary_Calc!P$837</f>
        <v>2.6438311289898775</v>
      </c>
      <c r="P140" s="31">
        <f>SUM(K140:O140)</f>
        <v>14.69108149626433</v>
      </c>
      <c r="Q140" s="23">
        <f xml:space="preserve"> [3]Summary_Calc!L$837</f>
        <v>3.6464786567777829</v>
      </c>
      <c r="R140" s="24">
        <f xml:space="preserve"> [3]Summary_Calc!M$837</f>
        <v>3.4612947406786754</v>
      </c>
      <c r="S140" s="24">
        <f xml:space="preserve"> [3]Summary_Calc!N$837</f>
        <v>3.2855152626716606</v>
      </c>
      <c r="T140" s="24">
        <f xml:space="preserve"> [3]Summary_Calc!O$837</f>
        <v>3.1186626248222566</v>
      </c>
      <c r="U140" s="24">
        <f xml:space="preserve"> [3]Summary_Calc!P$837</f>
        <v>2.9602834836793233</v>
      </c>
      <c r="V140" s="22">
        <f>SUM(Q140:U140)</f>
        <v>16.472234768629701</v>
      </c>
      <c r="W140" s="24">
        <f xml:space="preserve"> [4]Summary_Calc!L$837</f>
        <v>2.987969730311792</v>
      </c>
      <c r="X140" s="24">
        <f xml:space="preserve"> [4]Summary_Calc!M$837</f>
        <v>2.8349755923039921</v>
      </c>
      <c r="Y140" s="24">
        <f xml:space="preserve"> [4]Summary_Calc!N$837</f>
        <v>2.692948448724112</v>
      </c>
      <c r="Z140" s="24">
        <f xml:space="preserve"> [4]Summary_Calc!O$837</f>
        <v>2.5586439090482731</v>
      </c>
      <c r="AA140" s="24">
        <f xml:space="preserve"> [4]Summary_Calc!P$837</f>
        <v>2.431037495876148</v>
      </c>
      <c r="AB140" s="22">
        <f>SUM(W140:AA140)</f>
        <v>13.505575176264315</v>
      </c>
    </row>
    <row r="141" spans="3:29" x14ac:dyDescent="0.4">
      <c r="C141" s="6" t="s">
        <v>24</v>
      </c>
      <c r="D141" s="3"/>
      <c r="E141" s="30">
        <f>E143/E142</f>
        <v>155.45717052884658</v>
      </c>
      <c r="F141" s="31">
        <f>F143/F142</f>
        <v>146.12974029711575</v>
      </c>
      <c r="G141" s="31">
        <f>G143/G142</f>
        <v>137.36195587928884</v>
      </c>
      <c r="H141" s="31">
        <f>H143/H142</f>
        <v>129.12023852653149</v>
      </c>
      <c r="I141" s="31">
        <f>I143/I142</f>
        <v>121.37302421493959</v>
      </c>
      <c r="J141" s="34"/>
      <c r="K141" s="30">
        <f>K143/K142</f>
        <v>155.45717052884669</v>
      </c>
      <c r="L141" s="31">
        <f>L143/L142</f>
        <v>146.12974029711592</v>
      </c>
      <c r="M141" s="31">
        <f>M143/M142</f>
        <v>137.36195587928896</v>
      </c>
      <c r="N141" s="31">
        <f>N143/N142</f>
        <v>129.12023852653161</v>
      </c>
      <c r="O141" s="31">
        <f>O143/O142</f>
        <v>121.37302421493973</v>
      </c>
      <c r="P141" s="35"/>
      <c r="Q141" s="30">
        <f>Q143/Q142</f>
        <v>155.11037697122271</v>
      </c>
      <c r="R141" s="31">
        <f>R143/R142</f>
        <v>145.80375435294937</v>
      </c>
      <c r="S141" s="31">
        <f>S143/S142</f>
        <v>137.05552909177243</v>
      </c>
      <c r="T141" s="31">
        <f>T143/T142</f>
        <v>128.8321973462661</v>
      </c>
      <c r="U141" s="31">
        <f>U143/U142</f>
        <v>121.10226550549015</v>
      </c>
      <c r="V141" s="34"/>
      <c r="W141" s="31">
        <f>W143/W142</f>
        <v>154.9223610143234</v>
      </c>
      <c r="X141" s="31">
        <f>X143/X142</f>
        <v>145.62701935346399</v>
      </c>
      <c r="Y141" s="31">
        <f>Y143/Y142</f>
        <v>136.88939819225618</v>
      </c>
      <c r="Z141" s="31">
        <f>Z143/Z142</f>
        <v>128.67603430072086</v>
      </c>
      <c r="AA141" s="31">
        <f>AA143/AA142</f>
        <v>120.95547224267759</v>
      </c>
      <c r="AB141" s="34"/>
    </row>
    <row r="142" spans="3:29" x14ac:dyDescent="0.4">
      <c r="C142" s="18" t="s">
        <v>22</v>
      </c>
      <c r="D142" s="3"/>
      <c r="E142" s="32">
        <f xml:space="preserve"> '[1]Bio Resources'!L$862</f>
        <v>3.3029411764705863E-2</v>
      </c>
      <c r="F142" s="33">
        <f xml:space="preserve"> '[1]Bio Resources'!M$862</f>
        <v>3.3029411764705863E-2</v>
      </c>
      <c r="G142" s="33">
        <f xml:space="preserve"> '[1]Bio Resources'!N$862</f>
        <v>3.3029411764705863E-2</v>
      </c>
      <c r="H142" s="33">
        <f xml:space="preserve"> '[1]Bio Resources'!O$862</f>
        <v>3.3029411764705863E-2</v>
      </c>
      <c r="I142" s="33">
        <f xml:space="preserve"> '[1]Bio Resources'!P$862</f>
        <v>3.3029411764705863E-2</v>
      </c>
      <c r="J142" s="34"/>
      <c r="K142" s="32">
        <f xml:space="preserve"> '[2]Bio Resources'!L$862</f>
        <v>3.0798235294117626E-2</v>
      </c>
      <c r="L142" s="33">
        <f xml:space="preserve"> '[2]Bio Resources'!M$862</f>
        <v>3.0798235294117626E-2</v>
      </c>
      <c r="M142" s="33">
        <f xml:space="preserve"> '[2]Bio Resources'!N$862</f>
        <v>3.0798235294117626E-2</v>
      </c>
      <c r="N142" s="33">
        <f xml:space="preserve"> '[2]Bio Resources'!O$862</f>
        <v>3.0798235294117626E-2</v>
      </c>
      <c r="O142" s="33">
        <f xml:space="preserve"> '[2]Bio Resources'!P$862</f>
        <v>3.0798235294117626E-2</v>
      </c>
      <c r="P142" s="35"/>
      <c r="Q142" s="32">
        <f xml:space="preserve"> '[3]Bio Resources'!L$862</f>
        <v>3.3335294117647241E-2</v>
      </c>
      <c r="R142" s="33">
        <f xml:space="preserve"> '[3]Bio Resources'!M$862</f>
        <v>3.3335294117647241E-2</v>
      </c>
      <c r="S142" s="33">
        <f xml:space="preserve"> '[3]Bio Resources'!N$862</f>
        <v>3.3335294117647241E-2</v>
      </c>
      <c r="T142" s="33">
        <f xml:space="preserve"> '[3]Bio Resources'!O$862</f>
        <v>3.3335294117647241E-2</v>
      </c>
      <c r="U142" s="33">
        <f xml:space="preserve"> '[3]Bio Resources'!P$862</f>
        <v>3.3335294117647241E-2</v>
      </c>
      <c r="V142" s="34"/>
      <c r="W142" s="33">
        <f xml:space="preserve"> '[4]Bio Resources'!L$870</f>
        <v>2.9195763820156317E-2</v>
      </c>
      <c r="X142" s="33">
        <f xml:space="preserve"> '[4]Bio Resources'!M$870</f>
        <v>2.9195763820156317E-2</v>
      </c>
      <c r="Y142" s="33">
        <f xml:space="preserve"> '[4]Bio Resources'!N$870</f>
        <v>2.9195763820156317E-2</v>
      </c>
      <c r="Z142" s="33">
        <f xml:space="preserve"> '[4]Bio Resources'!O$870</f>
        <v>2.9195763820156317E-2</v>
      </c>
      <c r="AA142" s="33">
        <f xml:space="preserve"> '[4]Bio Resources'!P$870</f>
        <v>2.9195763820156317E-2</v>
      </c>
      <c r="AB142" s="34"/>
    </row>
    <row r="143" spans="3:29" x14ac:dyDescent="0.4">
      <c r="C143" s="6" t="s">
        <v>25</v>
      </c>
      <c r="D143" s="3"/>
      <c r="E143" s="30">
        <f xml:space="preserve"> [1]Summary_Calc!L$836</f>
        <v>5.1346588971733702</v>
      </c>
      <c r="F143" s="31">
        <f xml:space="preserve"> [1]Summary_Calc!M$836</f>
        <v>4.826579363342967</v>
      </c>
      <c r="G143" s="31">
        <f xml:space="preserve"> [1]Summary_Calc!N$836</f>
        <v>4.5369846015423905</v>
      </c>
      <c r="H143" s="31">
        <f xml:space="preserve"> [1]Summary_Calc!O$836</f>
        <v>4.2647655254498469</v>
      </c>
      <c r="I143" s="31">
        <f xml:space="preserve"> [1]Summary_Calc!P$836</f>
        <v>4.0088795939228552</v>
      </c>
      <c r="J143" s="22">
        <f>SUM(E143:I143)</f>
        <v>22.771867981431431</v>
      </c>
      <c r="K143" s="23">
        <f xml:space="preserve"> [2]Summary_Calc!L$836</f>
        <v>4.7878065161051886</v>
      </c>
      <c r="L143" s="31">
        <f xml:space="preserve"> [2]Summary_Calc!M$836</f>
        <v>4.5005381251388785</v>
      </c>
      <c r="M143" s="31">
        <f xml:space="preserve"> [2]Summary_Calc!N$836</f>
        <v>4.2305058376305453</v>
      </c>
      <c r="N143" s="31">
        <f xml:space="preserve"> [2]Summary_Calc!O$836</f>
        <v>3.9766754873727126</v>
      </c>
      <c r="O143" s="31">
        <f xml:space="preserve"> [2]Summary_Calc!P$836</f>
        <v>3.7380749581303503</v>
      </c>
      <c r="P143" s="31">
        <f>SUM(K143:O143)</f>
        <v>21.233600924377676</v>
      </c>
      <c r="Q143" s="30">
        <f xml:space="preserve"> [3]Summary_Calc!L$836</f>
        <v>5.1706500370348465</v>
      </c>
      <c r="R143" s="31">
        <f xml:space="preserve"> [3]Summary_Calc!M$836</f>
        <v>4.8604110348127563</v>
      </c>
      <c r="S143" s="31">
        <f xml:space="preserve"> [3]Summary_Calc!N$836</f>
        <v>4.5687863727239915</v>
      </c>
      <c r="T143" s="31">
        <f xml:space="preserve"> [3]Summary_Calc!O$836</f>
        <v>4.2946591903605524</v>
      </c>
      <c r="U143" s="31">
        <f xml:space="preserve"> [3]Summary_Calc!P$836</f>
        <v>4.0369796389389201</v>
      </c>
      <c r="V143" s="22">
        <f>SUM(Q143:U143)</f>
        <v>22.931486273871066</v>
      </c>
      <c r="W143" s="31">
        <f xml:space="preserve"> [4]Summary_Calc!L$836</f>
        <v>4.5230766626351784</v>
      </c>
      <c r="X143" s="31">
        <f xml:space="preserve"> [4]Summary_Calc!M$836</f>
        <v>4.2516920628770682</v>
      </c>
      <c r="Y143" s="31">
        <f xml:space="preserve"> [4]Summary_Calc!N$836</f>
        <v>3.996590539104445</v>
      </c>
      <c r="Z143" s="31">
        <f xml:space="preserve"> [4]Summary_Calc!O$836</f>
        <v>3.7567951067581791</v>
      </c>
      <c r="AA143" s="31">
        <f xml:space="preserve"> [4]Summary_Calc!P$836</f>
        <v>3.5313874003526879</v>
      </c>
      <c r="AB143" s="22">
        <f>SUM(W143:AA143)</f>
        <v>20.059541771727559</v>
      </c>
    </row>
    <row r="144" spans="3:29" x14ac:dyDescent="0.4">
      <c r="C144" s="6" t="s">
        <v>26</v>
      </c>
      <c r="D144" s="3"/>
      <c r="E144" s="30">
        <f>E146/E145</f>
        <v>9.9964781643630545</v>
      </c>
      <c r="F144" s="31">
        <f>F146/F145</f>
        <v>30.930327062813806</v>
      </c>
      <c r="G144" s="31">
        <f>G146/G145</f>
        <v>50.510436965520462</v>
      </c>
      <c r="H144" s="31">
        <f>H146/H145</f>
        <v>64.241842974969529</v>
      </c>
      <c r="I144" s="31">
        <f>I146/I145</f>
        <v>77.296331368877844</v>
      </c>
      <c r="J144" s="34"/>
      <c r="K144" s="30">
        <f>K146/K145</f>
        <v>6.6759501509247112</v>
      </c>
      <c r="L144" s="31">
        <f>L146/L145</f>
        <v>20.656206938886406</v>
      </c>
      <c r="M144" s="31">
        <f>M146/M145</f>
        <v>33.732395923732298</v>
      </c>
      <c r="N144" s="31">
        <f>N146/N145</f>
        <v>42.902643736405899</v>
      </c>
      <c r="O144" s="31">
        <f>O146/O145</f>
        <v>51.620825513088633</v>
      </c>
      <c r="P144" s="35"/>
      <c r="Q144" s="30">
        <f>Q146/Q145</f>
        <v>7.5894241530672844</v>
      </c>
      <c r="R144" s="31">
        <f>R146/R145</f>
        <v>26.003355793000814</v>
      </c>
      <c r="S144" s="31">
        <f>S146/S145</f>
        <v>44.401685026234134</v>
      </c>
      <c r="T144" s="31">
        <f>T146/T145</f>
        <v>56.058917974726029</v>
      </c>
      <c r="U144" s="31">
        <f>U146/U145</f>
        <v>64.544140630126918</v>
      </c>
      <c r="V144" s="34"/>
      <c r="W144" s="31">
        <f>W146/W145</f>
        <v>5.5640664376576376</v>
      </c>
      <c r="X144" s="31">
        <f>X146/X145</f>
        <v>18.454188983165619</v>
      </c>
      <c r="Y144" s="31">
        <f>Y146/Y145</f>
        <v>30.834042818172158</v>
      </c>
      <c r="Z144" s="31">
        <f>Z146/Z145</f>
        <v>38.849518105477365</v>
      </c>
      <c r="AA144" s="31">
        <f>AA146/AA145</f>
        <v>45.114073008168702</v>
      </c>
      <c r="AB144" s="34"/>
    </row>
    <row r="145" spans="2:28" x14ac:dyDescent="0.4">
      <c r="C145" s="18" t="s">
        <v>22</v>
      </c>
      <c r="D145" s="3"/>
      <c r="E145" s="48">
        <f xml:space="preserve"> '[1]Bio Resources'!L$1115</f>
        <v>3.3029411764705863E-2</v>
      </c>
      <c r="F145" s="49">
        <f xml:space="preserve"> '[1]Bio Resources'!M$1115</f>
        <v>3.3029411764705863E-2</v>
      </c>
      <c r="G145" s="49">
        <f xml:space="preserve"> '[1]Bio Resources'!N$1115</f>
        <v>3.3029411764705863E-2</v>
      </c>
      <c r="H145" s="49">
        <f xml:space="preserve"> '[1]Bio Resources'!O$1115</f>
        <v>3.3029411764705863E-2</v>
      </c>
      <c r="I145" s="49">
        <f xml:space="preserve"> '[1]Bio Resources'!P$1115</f>
        <v>3.3029411764705863E-2</v>
      </c>
      <c r="J145" s="34"/>
      <c r="K145" s="48">
        <f xml:space="preserve"> '[2]Bio Resources'!L$1115</f>
        <v>3.0798235294117626E-2</v>
      </c>
      <c r="L145" s="49">
        <f xml:space="preserve"> '[2]Bio Resources'!M$1115</f>
        <v>3.0798235294117626E-2</v>
      </c>
      <c r="M145" s="49">
        <f xml:space="preserve"> '[2]Bio Resources'!N$1115</f>
        <v>3.0798235294117626E-2</v>
      </c>
      <c r="N145" s="49">
        <f xml:space="preserve"> '[2]Bio Resources'!O$1115</f>
        <v>3.0798235294117626E-2</v>
      </c>
      <c r="O145" s="49">
        <f xml:space="preserve"> '[2]Bio Resources'!P$1115</f>
        <v>3.0798235294117626E-2</v>
      </c>
      <c r="P145" s="35"/>
      <c r="Q145" s="48">
        <f xml:space="preserve"> '[3]Bio Resources'!L$1115</f>
        <v>3.3335294117647241E-2</v>
      </c>
      <c r="R145" s="49">
        <f xml:space="preserve"> '[3]Bio Resources'!M$1115</f>
        <v>3.3335294117647241E-2</v>
      </c>
      <c r="S145" s="49">
        <f xml:space="preserve"> '[3]Bio Resources'!N$1115</f>
        <v>3.3335294117647241E-2</v>
      </c>
      <c r="T145" s="49">
        <f xml:space="preserve"> '[3]Bio Resources'!O$1115</f>
        <v>3.3335294117647241E-2</v>
      </c>
      <c r="U145" s="49">
        <f xml:space="preserve"> '[3]Bio Resources'!P$1115</f>
        <v>3.3335294117647241E-2</v>
      </c>
      <c r="V145" s="34"/>
      <c r="W145" s="49">
        <f xml:space="preserve"> '[4]Bio Resources'!L$1123</f>
        <v>2.9195763820156317E-2</v>
      </c>
      <c r="X145" s="49">
        <f xml:space="preserve"> '[4]Bio Resources'!M$1123</f>
        <v>2.9195763820156317E-2</v>
      </c>
      <c r="Y145" s="49">
        <f xml:space="preserve"> '[4]Bio Resources'!N$1123</f>
        <v>2.9195763820156317E-2</v>
      </c>
      <c r="Z145" s="49">
        <f xml:space="preserve"> '[4]Bio Resources'!O$1123</f>
        <v>2.9195763820156317E-2</v>
      </c>
      <c r="AA145" s="49">
        <f xml:space="preserve"> '[4]Bio Resources'!P$1123</f>
        <v>2.9195763820156317E-2</v>
      </c>
      <c r="AB145" s="34"/>
    </row>
    <row r="146" spans="2:28" x14ac:dyDescent="0.4">
      <c r="C146" s="6" t="s">
        <v>27</v>
      </c>
      <c r="D146" s="3"/>
      <c r="E146" s="30">
        <f xml:space="preserve"> [1]Summary_Calc!L$838</f>
        <v>0.33017779348763832</v>
      </c>
      <c r="F146" s="31">
        <f xml:space="preserve"> [1]Summary_Calc!M$838</f>
        <v>1.0216105085747025</v>
      </c>
      <c r="G146" s="31">
        <f xml:space="preserve"> [1]Summary_Calc!N$838</f>
        <v>1.6683300209493954</v>
      </c>
      <c r="H146" s="31">
        <f xml:space="preserve"> [1]Summary_Calc!O$838</f>
        <v>2.1218702841438453</v>
      </c>
      <c r="I146" s="31">
        <f xml:space="preserve"> [1]Summary_Calc!P$838</f>
        <v>2.5530523566838168</v>
      </c>
      <c r="J146" s="22">
        <f>SUM(E146:I146)</f>
        <v>7.6950409638393991</v>
      </c>
      <c r="K146" s="30">
        <f xml:space="preserve"> [2]Summary_Calc!L$838</f>
        <v>0.20560748355997935</v>
      </c>
      <c r="L146" s="31">
        <f xml:space="preserve"> [2]Summary_Calc!M$838</f>
        <v>0.63617472158780874</v>
      </c>
      <c r="M146" s="31">
        <f xml:space="preserve"> [2]Summary_Calc!N$838</f>
        <v>1.0388982666934417</v>
      </c>
      <c r="N146" s="31">
        <f xml:space="preserve"> [2]Summary_Calc!O$838</f>
        <v>1.3213257165335306</v>
      </c>
      <c r="O146" s="31">
        <f xml:space="preserve"> [2]Summary_Calc!P$838</f>
        <v>1.589830330228694</v>
      </c>
      <c r="P146" s="31">
        <f>SUM(K146:O146)</f>
        <v>4.7918365186034544</v>
      </c>
      <c r="Q146" s="30">
        <f xml:space="preserve"> [3]Summary_Calc!L$838</f>
        <v>0.25299568632607372</v>
      </c>
      <c r="R146" s="31">
        <f xml:space="preserve"> [3]Summary_Calc!M$838</f>
        <v>0.8668295134055084</v>
      </c>
      <c r="S146" s="31">
        <f xml:space="preserve"> [3]Summary_Calc!N$838</f>
        <v>1.4801432296686483</v>
      </c>
      <c r="T146" s="31">
        <f xml:space="preserve"> [3]Summary_Calc!O$838</f>
        <v>1.8687405186045538</v>
      </c>
      <c r="U146" s="31">
        <f xml:space="preserve"> [3]Summary_Calc!P$838</f>
        <v>2.1515979114760659</v>
      </c>
      <c r="V146" s="22">
        <f>SUM(Q146:U146)</f>
        <v>6.6203068594808503</v>
      </c>
      <c r="W146" s="31">
        <f xml:space="preserve"> [4]Summary_Calc!L$838</f>
        <v>0.16244716959351091</v>
      </c>
      <c r="X146" s="31">
        <f xml:space="preserve"> [4]Summary_Calc!M$838</f>
        <v>0.53878414304503408</v>
      </c>
      <c r="Y146" s="31">
        <f xml:space="preserve"> [4]Summary_Calc!N$838</f>
        <v>0.90022343173994146</v>
      </c>
      <c r="Z146" s="31">
        <f xml:space="preserve"> [4]Summary_Calc!O$838</f>
        <v>1.1342413551344039</v>
      </c>
      <c r="AA146" s="31">
        <f xml:space="preserve"> [4]Summary_Calc!P$838</f>
        <v>1.3171398205117826</v>
      </c>
      <c r="AB146" s="22">
        <f>SUM(W146:AA146)</f>
        <v>4.0528359200246733</v>
      </c>
    </row>
    <row r="147" spans="2:28" x14ac:dyDescent="0.4">
      <c r="C147" s="6" t="s">
        <v>28</v>
      </c>
      <c r="D147" s="3"/>
      <c r="E147" s="23">
        <f xml:space="preserve"> [1]Summary_Calc!L$839</f>
        <v>0</v>
      </c>
      <c r="F147" s="24">
        <f xml:space="preserve"> [1]Summary_Calc!M$839</f>
        <v>0</v>
      </c>
      <c r="G147" s="24">
        <f xml:space="preserve"> [1]Summary_Calc!N$839</f>
        <v>0</v>
      </c>
      <c r="H147" s="24">
        <f xml:space="preserve"> [1]Summary_Calc!O$839</f>
        <v>0</v>
      </c>
      <c r="I147" s="24">
        <f xml:space="preserve"> [1]Summary_Calc!P$839</f>
        <v>0</v>
      </c>
      <c r="J147" s="22">
        <f>SUM(E147:I147)</f>
        <v>0</v>
      </c>
      <c r="K147" s="30">
        <f xml:space="preserve"> [2]Summary_Calc!L$839</f>
        <v>0</v>
      </c>
      <c r="L147" s="24">
        <f xml:space="preserve"> [2]Summary_Calc!M$839</f>
        <v>0</v>
      </c>
      <c r="M147" s="24">
        <f xml:space="preserve"> [2]Summary_Calc!N$839</f>
        <v>0</v>
      </c>
      <c r="N147" s="24">
        <f xml:space="preserve"> [2]Summary_Calc!O$839</f>
        <v>0</v>
      </c>
      <c r="O147" s="24">
        <f xml:space="preserve"> [2]Summary_Calc!P$839</f>
        <v>0</v>
      </c>
      <c r="P147" s="31">
        <f>SUM(K147:O147)</f>
        <v>0</v>
      </c>
      <c r="Q147" s="23">
        <f xml:space="preserve"> [3]Summary_Calc!L$839</f>
        <v>0</v>
      </c>
      <c r="R147" s="24">
        <f xml:space="preserve"> [3]Summary_Calc!M$839</f>
        <v>0</v>
      </c>
      <c r="S147" s="24">
        <f xml:space="preserve"> [3]Summary_Calc!N$839</f>
        <v>0</v>
      </c>
      <c r="T147" s="24">
        <f xml:space="preserve"> [3]Summary_Calc!O$839</f>
        <v>0</v>
      </c>
      <c r="U147" s="24">
        <f xml:space="preserve"> [3]Summary_Calc!P$839</f>
        <v>0</v>
      </c>
      <c r="V147" s="22">
        <f>SUM(Q147:U147)</f>
        <v>0</v>
      </c>
      <c r="W147" s="24">
        <f xml:space="preserve"> [4]Summary_Calc!L$839</f>
        <v>0</v>
      </c>
      <c r="X147" s="24">
        <f xml:space="preserve"> [4]Summary_Calc!M$839</f>
        <v>0</v>
      </c>
      <c r="Y147" s="24">
        <f xml:space="preserve"> [4]Summary_Calc!N$839</f>
        <v>0</v>
      </c>
      <c r="Z147" s="24">
        <f xml:space="preserve"> [4]Summary_Calc!O$839</f>
        <v>0</v>
      </c>
      <c r="AA147" s="24">
        <f xml:space="preserve"> [4]Summary_Calc!P$839</f>
        <v>0</v>
      </c>
      <c r="AB147" s="22">
        <f>SUM(W147:AA147)</f>
        <v>0</v>
      </c>
    </row>
    <row r="148" spans="2:28" ht="12.9" thickBot="1" x14ac:dyDescent="0.45">
      <c r="C148" s="57" t="s">
        <v>29</v>
      </c>
      <c r="D148" s="53"/>
      <c r="E148" s="63">
        <f xml:space="preserve"> [1]Summary_Calc!L$841</f>
        <v>9.0616333326362284</v>
      </c>
      <c r="F148" s="64">
        <f xml:space="preserve"> [1]Summary_Calc!M$841</f>
        <v>9.2623256648200307</v>
      </c>
      <c r="G148" s="64">
        <f xml:space="preserve"> [1]Summary_Calc!N$841</f>
        <v>9.4460658721859669</v>
      </c>
      <c r="H148" s="64">
        <f xml:space="preserve"> [1]Summary_Calc!O$841</f>
        <v>9.4628077311171293</v>
      </c>
      <c r="I148" s="64">
        <f xml:space="preserve"> [1]Summary_Calc!P$841</f>
        <v>9.4818825921939194</v>
      </c>
      <c r="J148" s="56">
        <f>SUM(E148:I148)</f>
        <v>46.714715192953278</v>
      </c>
      <c r="K148" s="63">
        <f xml:space="preserve"> [2]Summary_Calc!L$841</f>
        <v>8.2421168485587479</v>
      </c>
      <c r="L148" s="78">
        <f xml:space="preserve"> [2]Summary_Calc!M$841</f>
        <v>8.2217430152002393</v>
      </c>
      <c r="M148" s="64">
        <f xml:space="preserve"> [2]Summary_Calc!N$841</f>
        <v>8.1996566862441664</v>
      </c>
      <c r="N148" s="64">
        <f xml:space="preserve"> [2]Summary_Calc!O$841</f>
        <v>8.0812659718933855</v>
      </c>
      <c r="O148" s="64">
        <f xml:space="preserve"> [2]Summary_Calc!P$841</f>
        <v>7.9717364173489225</v>
      </c>
      <c r="P148" s="59">
        <f>SUM(K148:O148)</f>
        <v>40.716518939245461</v>
      </c>
      <c r="Q148" s="58">
        <f xml:space="preserve"> [3]Summary_Calc!L$841</f>
        <v>9.0701243801387026</v>
      </c>
      <c r="R148" s="59">
        <f xml:space="preserve"> [3]Summary_Calc!M$841</f>
        <v>9.18853528889694</v>
      </c>
      <c r="S148" s="59">
        <f xml:space="preserve"> [3]Summary_Calc!N$841</f>
        <v>9.3344448650643006</v>
      </c>
      <c r="T148" s="59">
        <f xml:space="preserve"> [3]Summary_Calc!O$841</f>
        <v>9.282062333787362</v>
      </c>
      <c r="U148" s="59">
        <f xml:space="preserve"> [3]Summary_Calc!P$841</f>
        <v>9.1488610340943097</v>
      </c>
      <c r="V148" s="56">
        <f>SUM(Q148:U148)</f>
        <v>46.024027901981611</v>
      </c>
      <c r="W148" s="71">
        <f xml:space="preserve"> [4]Summary_Calc!L$841</f>
        <v>7.6734935625404814</v>
      </c>
      <c r="X148" s="71">
        <f xml:space="preserve"> [4]Summary_Calc!M$841</f>
        <v>7.6254517982260941</v>
      </c>
      <c r="Y148" s="71">
        <f xml:space="preserve"> [4]Summary_Calc!N$841</f>
        <v>7.5897624195684985</v>
      </c>
      <c r="Z148" s="71">
        <f xml:space="preserve"> [4]Summary_Calc!O$841</f>
        <v>7.4496803709408566</v>
      </c>
      <c r="AA148" s="71">
        <f xml:space="preserve"> [4]Summary_Calc!P$841</f>
        <v>7.2795647167406177</v>
      </c>
      <c r="AB148" s="62">
        <f>SUM(W148:AA148)</f>
        <v>37.617952868016552</v>
      </c>
    </row>
    <row r="149" spans="2:28" x14ac:dyDescent="0.4">
      <c r="C149" s="6" t="s">
        <v>30</v>
      </c>
      <c r="D149" s="3"/>
      <c r="E149" s="41">
        <f>'[1]Bio Resources'!L107-'[1]Bio Resources'!L106</f>
        <v>0</v>
      </c>
      <c r="F149" s="42">
        <f>'[1]Bio Resources'!M107-'[1]Bio Resources'!M106</f>
        <v>0</v>
      </c>
      <c r="G149" s="42">
        <f>'[1]Bio Resources'!N107-'[1]Bio Resources'!N106</f>
        <v>0</v>
      </c>
      <c r="H149" s="42">
        <f>'[1]Bio Resources'!O107-'[1]Bio Resources'!O106</f>
        <v>0</v>
      </c>
      <c r="I149" s="42">
        <f>'[1]Bio Resources'!P107-'[1]Bio Resources'!P106</f>
        <v>0</v>
      </c>
      <c r="J149" s="43">
        <f>SUM(E149:I149)</f>
        <v>0</v>
      </c>
      <c r="K149" s="41">
        <f>'[2]Bio Resources'!L107-'[2]Bio Resources'!L106</f>
        <v>0</v>
      </c>
      <c r="L149" s="20">
        <f>'[2]Bio Resources'!M107-'[2]Bio Resources'!M106</f>
        <v>0</v>
      </c>
      <c r="M149" s="42">
        <f>'[2]Bio Resources'!N107-'[2]Bio Resources'!N106</f>
        <v>0</v>
      </c>
      <c r="N149" s="42">
        <f>'[2]Bio Resources'!O107-'[2]Bio Resources'!O106</f>
        <v>0</v>
      </c>
      <c r="O149" s="42">
        <f>'[2]Bio Resources'!P107-'[2]Bio Resources'!P106</f>
        <v>0</v>
      </c>
      <c r="P149" s="43">
        <f>SUM(K149:O149)</f>
        <v>0</v>
      </c>
      <c r="Q149" s="41">
        <f>'[3]Bio Resources'!L107-'[3]Bio Resources'!L106</f>
        <v>0</v>
      </c>
      <c r="R149" s="42">
        <f>'[3]Bio Resources'!M107-'[3]Bio Resources'!M106</f>
        <v>0</v>
      </c>
      <c r="S149" s="42">
        <f>'[3]Bio Resources'!N107-'[3]Bio Resources'!N106</f>
        <v>0</v>
      </c>
      <c r="T149" s="42">
        <f>'[3]Bio Resources'!O107-'[3]Bio Resources'!O106</f>
        <v>0</v>
      </c>
      <c r="U149" s="42">
        <f>'[3]Bio Resources'!P107-'[3]Bio Resources'!P106</f>
        <v>0</v>
      </c>
      <c r="V149" s="22">
        <f>SUM(Q149:U149)</f>
        <v>0</v>
      </c>
      <c r="W149" s="41">
        <f>'[4]Bio Resources'!L107-'[4]Bio Resources'!L106</f>
        <v>0</v>
      </c>
      <c r="X149" s="42">
        <f>'[4]Bio Resources'!M107-'[4]Bio Resources'!M106</f>
        <v>0</v>
      </c>
      <c r="Y149" s="42">
        <f>'[4]Bio Resources'!N107-'[4]Bio Resources'!N106</f>
        <v>0</v>
      </c>
      <c r="Z149" s="42">
        <f>'[4]Bio Resources'!O107-'[4]Bio Resources'!O106</f>
        <v>0</v>
      </c>
      <c r="AA149" s="42">
        <f>'[4]Bio Resources'!P107-'[4]Bio Resources'!P106</f>
        <v>0</v>
      </c>
      <c r="AB149" s="43">
        <f>SUM(W149:AA149)</f>
        <v>0</v>
      </c>
    </row>
    <row r="150" spans="2:28" x14ac:dyDescent="0.4">
      <c r="C150" s="6" t="s">
        <v>31</v>
      </c>
      <c r="D150" s="3"/>
      <c r="E150" s="38"/>
      <c r="F150" s="39"/>
      <c r="G150" s="39"/>
      <c r="H150" s="39"/>
      <c r="I150" s="39"/>
      <c r="J150" s="40"/>
      <c r="K150" s="38"/>
      <c r="L150" s="79"/>
      <c r="M150" s="39"/>
      <c r="N150" s="39"/>
      <c r="O150" s="39"/>
      <c r="P150" s="40"/>
      <c r="Q150" s="38"/>
      <c r="R150" s="39"/>
      <c r="S150" s="39"/>
      <c r="T150" s="39"/>
      <c r="U150" s="39"/>
      <c r="V150" s="40"/>
      <c r="W150" s="38"/>
      <c r="X150" s="39"/>
      <c r="Y150" s="39"/>
      <c r="Z150" s="39"/>
      <c r="AA150" s="39"/>
      <c r="AB150" s="40"/>
    </row>
    <row r="151" spans="2:28" x14ac:dyDescent="0.4">
      <c r="C151" s="6" t="s">
        <v>32</v>
      </c>
      <c r="D151" s="3"/>
      <c r="E151" s="30">
        <f xml:space="preserve"> '[1]Exec Summary'!L$264</f>
        <v>0</v>
      </c>
      <c r="F151" s="31">
        <f xml:space="preserve"> '[1]Exec Summary'!M$264</f>
        <v>0</v>
      </c>
      <c r="G151" s="31">
        <f xml:space="preserve"> '[1]Exec Summary'!N$264</f>
        <v>0</v>
      </c>
      <c r="H151" s="31">
        <f xml:space="preserve"> '[1]Exec Summary'!O$264</f>
        <v>0</v>
      </c>
      <c r="I151" s="31">
        <f xml:space="preserve"> '[1]Exec Summary'!P$264</f>
        <v>0</v>
      </c>
      <c r="J151" s="22">
        <f>SUM(E151:I151)</f>
        <v>0</v>
      </c>
      <c r="K151" s="30">
        <f xml:space="preserve"> '[2]Exec Summary'!L$264</f>
        <v>0</v>
      </c>
      <c r="L151" s="26">
        <f xml:space="preserve"> '[2]Exec Summary'!M$264</f>
        <v>0</v>
      </c>
      <c r="M151" s="31">
        <f xml:space="preserve"> '[2]Exec Summary'!N$264</f>
        <v>0</v>
      </c>
      <c r="N151" s="31">
        <f xml:space="preserve"> '[2]Exec Summary'!O$264</f>
        <v>0</v>
      </c>
      <c r="O151" s="31">
        <f xml:space="preserve"> '[2]Exec Summary'!P$264</f>
        <v>0</v>
      </c>
      <c r="P151" s="22">
        <f>SUM(K151:O151)</f>
        <v>0</v>
      </c>
      <c r="Q151" s="30">
        <f xml:space="preserve"> '[3]Exec Summary'!L$264</f>
        <v>0</v>
      </c>
      <c r="R151" s="31">
        <f xml:space="preserve"> '[3]Exec Summary'!M$264</f>
        <v>0</v>
      </c>
      <c r="S151" s="31">
        <f xml:space="preserve"> '[3]Exec Summary'!N$264</f>
        <v>0</v>
      </c>
      <c r="T151" s="31">
        <f xml:space="preserve"> '[3]Exec Summary'!O$264</f>
        <v>0</v>
      </c>
      <c r="U151" s="31">
        <f xml:space="preserve"> '[3]Exec Summary'!P$264</f>
        <v>0</v>
      </c>
      <c r="V151" s="22">
        <f>SUM(Q151:U151)</f>
        <v>0</v>
      </c>
      <c r="W151" s="30">
        <f xml:space="preserve"> '[4]Exec Summary'!L$264</f>
        <v>0</v>
      </c>
      <c r="X151" s="31">
        <f xml:space="preserve"> '[4]Exec Summary'!M$264</f>
        <v>0</v>
      </c>
      <c r="Y151" s="31">
        <f xml:space="preserve"> '[4]Exec Summary'!N$264</f>
        <v>0</v>
      </c>
      <c r="Z151" s="31">
        <f xml:space="preserve"> '[4]Exec Summary'!O$264</f>
        <v>0</v>
      </c>
      <c r="AA151" s="31">
        <f xml:space="preserve"> '[4]Exec Summary'!P$264</f>
        <v>0</v>
      </c>
      <c r="AB151" s="22">
        <f t="shared" ref="AB151:AB156" si="12">SUM(W151:AA151)</f>
        <v>0</v>
      </c>
    </row>
    <row r="152" spans="2:28" x14ac:dyDescent="0.4">
      <c r="C152" s="6" t="s">
        <v>33</v>
      </c>
      <c r="D152" s="3"/>
      <c r="E152" s="30">
        <f xml:space="preserve"> '[1]Exec Summary'!L$280</f>
        <v>0</v>
      </c>
      <c r="F152" s="31">
        <f xml:space="preserve"> '[1]Exec Summary'!M$280</f>
        <v>0</v>
      </c>
      <c r="G152" s="31">
        <f xml:space="preserve"> '[1]Exec Summary'!N$280</f>
        <v>0</v>
      </c>
      <c r="H152" s="31">
        <f xml:space="preserve"> '[1]Exec Summary'!O$280</f>
        <v>0</v>
      </c>
      <c r="I152" s="31">
        <f xml:space="preserve"> '[1]Exec Summary'!P$280</f>
        <v>0</v>
      </c>
      <c r="J152" s="22">
        <f>SUM(E152:I152)</f>
        <v>0</v>
      </c>
      <c r="K152" s="30">
        <f xml:space="preserve"> '[2]Exec Summary'!L$280</f>
        <v>0</v>
      </c>
      <c r="L152" s="26">
        <f xml:space="preserve"> '[2]Exec Summary'!M$280</f>
        <v>0</v>
      </c>
      <c r="M152" s="31">
        <f xml:space="preserve"> '[2]Exec Summary'!N$280</f>
        <v>0</v>
      </c>
      <c r="N152" s="31">
        <f xml:space="preserve"> '[2]Exec Summary'!O$280</f>
        <v>0</v>
      </c>
      <c r="O152" s="31">
        <f xml:space="preserve"> '[2]Exec Summary'!P$280</f>
        <v>0</v>
      </c>
      <c r="P152" s="22">
        <f>SUM(K152:O152)</f>
        <v>0</v>
      </c>
      <c r="Q152" s="30">
        <f xml:space="preserve"> '[3]Exec Summary'!L$280</f>
        <v>0</v>
      </c>
      <c r="R152" s="31">
        <f xml:space="preserve"> '[3]Exec Summary'!M$280</f>
        <v>0</v>
      </c>
      <c r="S152" s="31">
        <f xml:space="preserve"> '[3]Exec Summary'!N$280</f>
        <v>0</v>
      </c>
      <c r="T152" s="31">
        <f xml:space="preserve"> '[3]Exec Summary'!O$280</f>
        <v>0</v>
      </c>
      <c r="U152" s="31">
        <f xml:space="preserve"> '[3]Exec Summary'!P$280</f>
        <v>0</v>
      </c>
      <c r="V152" s="22">
        <f>SUM(Q152:U152)</f>
        <v>0</v>
      </c>
      <c r="W152" s="30">
        <f xml:space="preserve"> '[4]Exec Summary'!L$280</f>
        <v>0</v>
      </c>
      <c r="X152" s="31">
        <f xml:space="preserve"> '[4]Exec Summary'!M$280</f>
        <v>0</v>
      </c>
      <c r="Y152" s="31">
        <f xml:space="preserve"> '[4]Exec Summary'!N$280</f>
        <v>0</v>
      </c>
      <c r="Z152" s="31">
        <f xml:space="preserve"> '[4]Exec Summary'!O$280</f>
        <v>0</v>
      </c>
      <c r="AA152" s="31">
        <f xml:space="preserve"> '[4]Exec Summary'!P$280</f>
        <v>0</v>
      </c>
      <c r="AB152" s="22">
        <f t="shared" si="12"/>
        <v>0</v>
      </c>
    </row>
    <row r="153" spans="2:28" x14ac:dyDescent="0.4">
      <c r="C153" s="6" t="s">
        <v>34</v>
      </c>
      <c r="D153" s="3"/>
      <c r="E153" s="30">
        <f>'[1]Exec Summary'!L265+'[1]Exec Summary'!L266+[1]Summary_Calc!L702</f>
        <v>-0.41612541349791626</v>
      </c>
      <c r="F153" s="31">
        <f>'[1]Exec Summary'!M265+'[1]Exec Summary'!M266+[1]Summary_Calc!M702</f>
        <v>-0.41633939799297404</v>
      </c>
      <c r="G153" s="31">
        <f>'[1]Exec Summary'!N265+'[1]Exec Summary'!N266+[1]Summary_Calc!N702</f>
        <v>-0.41638500423659253</v>
      </c>
      <c r="H153" s="31">
        <f>'[1]Exec Summary'!O265+'[1]Exec Summary'!O266+[1]Summary_Calc!O702</f>
        <v>-0.41649231304510659</v>
      </c>
      <c r="I153" s="31">
        <f>'[1]Exec Summary'!P265+'[1]Exec Summary'!P266+[1]Summary_Calc!P702</f>
        <v>-0.41665450364621032</v>
      </c>
      <c r="J153" s="22">
        <f>SUM(E153:I153)</f>
        <v>-2.0819966324187997</v>
      </c>
      <c r="K153" s="30">
        <f>'[2]Exec Summary'!L265+'[2]Exec Summary'!L266+[2]Summary_Calc!L702</f>
        <v>-0.41612541349791599</v>
      </c>
      <c r="L153" s="26">
        <f>'[2]Exec Summary'!M265+'[2]Exec Summary'!M266+[2]Summary_Calc!M702</f>
        <v>-0.41633939799297398</v>
      </c>
      <c r="M153" s="31">
        <f>'[2]Exec Summary'!N265+'[2]Exec Summary'!N266+[2]Summary_Calc!N702</f>
        <v>-0.41638500423659303</v>
      </c>
      <c r="N153" s="31">
        <f>'[2]Exec Summary'!O265+'[2]Exec Summary'!O266+[2]Summary_Calc!O702</f>
        <v>-0.41649231304510698</v>
      </c>
      <c r="O153" s="31">
        <f>'[2]Exec Summary'!P265+'[2]Exec Summary'!P266+[2]Summary_Calc!P702</f>
        <v>-0.41665450364620998</v>
      </c>
      <c r="P153" s="22">
        <f>SUM(K153:O153)</f>
        <v>-2.0819966324188002</v>
      </c>
      <c r="Q153" s="30">
        <f>'[3]Exec Summary'!L265+'[3]Exec Summary'!L266+[3]Summary_Calc!L702</f>
        <v>-0.41727482045883008</v>
      </c>
      <c r="R153" s="31">
        <f>'[3]Exec Summary'!M265+'[3]Exec Summary'!M266+[3]Summary_Calc!M702</f>
        <v>-0.41748939601432333</v>
      </c>
      <c r="S153" s="31">
        <f>'[3]Exec Summary'!N265+'[3]Exec Summary'!N266+[3]Summary_Calc!N702</f>
        <v>-0.41753512822990174</v>
      </c>
      <c r="T153" s="31">
        <f>'[3]Exec Summary'!O265+'[3]Exec Summary'!O266+[3]Summary_Calc!O702</f>
        <v>-0.4176427334430271</v>
      </c>
      <c r="U153" s="31">
        <f>'[3]Exec Summary'!P265+'[3]Exec Summary'!P266+[3]Summary_Calc!P702</f>
        <v>-0.41780537204129681</v>
      </c>
      <c r="V153" s="22">
        <f>SUM(Q153:U153)</f>
        <v>-2.0877474501873792</v>
      </c>
      <c r="W153" s="25">
        <f>'[4]Exec Summary'!L265+'[4]Exec Summary'!L266+[4]Summary_Calc!L702</f>
        <v>-0.41612541349791599</v>
      </c>
      <c r="X153" s="31">
        <f>'[4]Exec Summary'!M265+'[4]Exec Summary'!M266+[4]Summary_Calc!M702</f>
        <v>-0.41633939799297398</v>
      </c>
      <c r="Y153" s="31">
        <f>'[4]Exec Summary'!N265+'[4]Exec Summary'!N266+[4]Summary_Calc!N702</f>
        <v>-0.41638500423659303</v>
      </c>
      <c r="Z153" s="31">
        <f>'[4]Exec Summary'!O265+'[4]Exec Summary'!O266+[4]Summary_Calc!O702</f>
        <v>-0.41649231304510698</v>
      </c>
      <c r="AA153" s="31">
        <f>'[4]Exec Summary'!P265+'[4]Exec Summary'!P266+[4]Summary_Calc!P702</f>
        <v>-0.41665450364620998</v>
      </c>
      <c r="AB153" s="22">
        <f t="shared" si="12"/>
        <v>-2.0819966324188002</v>
      </c>
    </row>
    <row r="154" spans="2:28" x14ac:dyDescent="0.4">
      <c r="C154" s="6" t="s">
        <v>35</v>
      </c>
      <c r="D154" s="3"/>
      <c r="E154" s="38"/>
      <c r="F154" s="39"/>
      <c r="G154" s="39"/>
      <c r="H154" s="39"/>
      <c r="I154" s="39"/>
      <c r="J154" s="40"/>
      <c r="K154" s="38"/>
      <c r="L154" s="79"/>
      <c r="M154" s="39"/>
      <c r="N154" s="39"/>
      <c r="O154" s="39"/>
      <c r="P154" s="40"/>
      <c r="Q154" s="38"/>
      <c r="R154" s="39"/>
      <c r="S154" s="39"/>
      <c r="T154" s="39"/>
      <c r="U154" s="39"/>
      <c r="V154" s="40"/>
      <c r="W154" s="30">
        <f>'[4]Bio Resources'!L$106</f>
        <v>0</v>
      </c>
      <c r="X154" s="31">
        <f>'[4]Bio Resources'!M$106</f>
        <v>0</v>
      </c>
      <c r="Y154" s="31">
        <f>'[4]Bio Resources'!N$106</f>
        <v>0</v>
      </c>
      <c r="Z154" s="31">
        <f>'[4]Bio Resources'!O$106</f>
        <v>0</v>
      </c>
      <c r="AA154" s="31">
        <f>'[4]Bio Resources'!P$106</f>
        <v>0</v>
      </c>
      <c r="AB154" s="22">
        <f t="shared" si="12"/>
        <v>0</v>
      </c>
    </row>
    <row r="155" spans="2:28" x14ac:dyDescent="0.4">
      <c r="C155" s="6" t="s">
        <v>36</v>
      </c>
      <c r="D155" s="3"/>
      <c r="E155" s="30">
        <f xml:space="preserve"> '[1]Exec Summary'!L$270</f>
        <v>0</v>
      </c>
      <c r="F155" s="31">
        <f xml:space="preserve"> '[1]Exec Summary'!M$270</f>
        <v>0</v>
      </c>
      <c r="G155" s="31">
        <f xml:space="preserve"> '[1]Exec Summary'!N$270</f>
        <v>0</v>
      </c>
      <c r="H155" s="31">
        <f xml:space="preserve"> '[1]Exec Summary'!O$270</f>
        <v>0</v>
      </c>
      <c r="I155" s="31">
        <f xml:space="preserve"> '[1]Exec Summary'!P$270</f>
        <v>0</v>
      </c>
      <c r="J155" s="22">
        <f>SUM(E155:I155)</f>
        <v>0</v>
      </c>
      <c r="K155" s="30">
        <f xml:space="preserve"> '[2]Exec Summary'!L$270</f>
        <v>-2.0856994430070017</v>
      </c>
      <c r="L155" s="26">
        <f xml:space="preserve"> '[2]Exec Summary'!M$270</f>
        <v>-1.4384786695590748</v>
      </c>
      <c r="M155" s="31">
        <f xml:space="preserve"> '[2]Exec Summary'!N$270</f>
        <v>-1.401116283741402</v>
      </c>
      <c r="N155" s="31">
        <f xml:space="preserve"> '[2]Exec Summary'!O$270</f>
        <v>2.1721563976186076</v>
      </c>
      <c r="O155" s="31">
        <f xml:space="preserve"> '[2]Exec Summary'!P$270</f>
        <v>3.1800000302394551</v>
      </c>
      <c r="P155" s="22">
        <f>SUM(K155:O155)</f>
        <v>0.42686203155058422</v>
      </c>
      <c r="Q155" s="30">
        <f xml:space="preserve"> '[3]Exec Summary'!L$270</f>
        <v>0</v>
      </c>
      <c r="R155" s="31">
        <f xml:space="preserve"> '[3]Exec Summary'!M$270</f>
        <v>0</v>
      </c>
      <c r="S155" s="31">
        <f xml:space="preserve"> '[3]Exec Summary'!N$270</f>
        <v>0</v>
      </c>
      <c r="T155" s="31">
        <f xml:space="preserve"> '[3]Exec Summary'!O$270</f>
        <v>0</v>
      </c>
      <c r="U155" s="31">
        <f xml:space="preserve"> '[3]Exec Summary'!P$270</f>
        <v>0</v>
      </c>
      <c r="V155" s="22">
        <f>SUM(Q155:U155)</f>
        <v>0</v>
      </c>
      <c r="W155" s="30">
        <f xml:space="preserve"> '[4]Exec Summary'!L$270</f>
        <v>0.57775096498646406</v>
      </c>
      <c r="X155" s="31">
        <f xml:space="preserve"> '[4]Exec Summary'!M$270</f>
        <v>-1.3600610476416364E-2</v>
      </c>
      <c r="Y155" s="31">
        <f xml:space="preserve"> '[4]Exec Summary'!N$270</f>
        <v>-0.96284284730231207</v>
      </c>
      <c r="Z155" s="31">
        <f xml:space="preserve"> '[4]Exec Summary'!O$270</f>
        <v>0.22877926536929749</v>
      </c>
      <c r="AA155" s="31">
        <f xml:space="preserve"> '[4]Exec Summary'!P$270</f>
        <v>0.15101850632895264</v>
      </c>
      <c r="AB155" s="22">
        <f t="shared" si="12"/>
        <v>-1.8894721094014244E-2</v>
      </c>
    </row>
    <row r="156" spans="2:28" ht="12.9" thickBot="1" x14ac:dyDescent="0.45">
      <c r="C156" s="57" t="s">
        <v>37</v>
      </c>
      <c r="D156" s="53"/>
      <c r="E156" s="58">
        <f xml:space="preserve"> '[1]Exec Summary'!L$30</f>
        <v>110.04161198858444</v>
      </c>
      <c r="F156" s="59">
        <f xml:space="preserve"> '[1]Exec Summary'!M$30</f>
        <v>111.63741114804512</v>
      </c>
      <c r="G156" s="59">
        <f xml:space="preserve"> '[1]Exec Summary'!N$30</f>
        <v>109.65474855450914</v>
      </c>
      <c r="H156" s="59">
        <f xml:space="preserve"> '[1]Exec Summary'!O$30</f>
        <v>108.54437684670891</v>
      </c>
      <c r="I156" s="59">
        <f xml:space="preserve"> '[1]Exec Summary'!P$30</f>
        <v>106.78630459223355</v>
      </c>
      <c r="J156" s="56">
        <f>SUM(E156:I156)</f>
        <v>546.66445313008114</v>
      </c>
      <c r="K156" s="58">
        <f xml:space="preserve"> '[2]Exec Summary'!L$30</f>
        <v>82.569213237177934</v>
      </c>
      <c r="L156" s="55">
        <f xml:space="preserve"> '[2]Exec Summary'!M$30</f>
        <v>83.765017380161552</v>
      </c>
      <c r="M156" s="59">
        <f xml:space="preserve"> '[2]Exec Summary'!N$30</f>
        <v>81.991344808230309</v>
      </c>
      <c r="N156" s="59">
        <f xml:space="preserve"> '[2]Exec Summary'!O$30</f>
        <v>80.365870168792682</v>
      </c>
      <c r="O156" s="59">
        <f xml:space="preserve"> '[2]Exec Summary'!P$30</f>
        <v>79.769941776297344</v>
      </c>
      <c r="P156" s="56">
        <f>SUM(K156:O156)</f>
        <v>408.46138737065979</v>
      </c>
      <c r="Q156" s="58">
        <f xml:space="preserve"> '[3]Exec Summary'!L$30</f>
        <v>109.32894243226468</v>
      </c>
      <c r="R156" s="59">
        <f xml:space="preserve"> '[3]Exec Summary'!M$30</f>
        <v>108.09662913158184</v>
      </c>
      <c r="S156" s="59">
        <f xml:space="preserve"> '[3]Exec Summary'!N$30</f>
        <v>107.89873836702695</v>
      </c>
      <c r="T156" s="59">
        <f xml:space="preserve"> '[3]Exec Summary'!O$30</f>
        <v>107.53583328472104</v>
      </c>
      <c r="U156" s="59">
        <f xml:space="preserve"> '[3]Exec Summary'!P$30</f>
        <v>106.81083008131613</v>
      </c>
      <c r="V156" s="56">
        <f>SUM(Q156:U156)</f>
        <v>539.67097329691069</v>
      </c>
      <c r="W156" s="58">
        <f xml:space="preserve"> '[4]Exec Summary'!L$30</f>
        <v>99.519331231608746</v>
      </c>
      <c r="X156" s="59">
        <f xml:space="preserve"> '[4]Exec Summary'!M$30</f>
        <v>97.431717186137419</v>
      </c>
      <c r="Y156" s="59">
        <f xml:space="preserve"> '[4]Exec Summary'!N$30</f>
        <v>95.754335956015396</v>
      </c>
      <c r="Z156" s="59">
        <f xml:space="preserve"> '[4]Exec Summary'!O$30</f>
        <v>92.241328201215808</v>
      </c>
      <c r="AA156" s="59">
        <f xml:space="preserve"> '[4]Exec Summary'!P$30</f>
        <v>91.349369430022222</v>
      </c>
      <c r="AB156" s="56">
        <f t="shared" si="12"/>
        <v>476.29608200499956</v>
      </c>
    </row>
    <row r="157" spans="2:28" x14ac:dyDescent="0.4">
      <c r="E157" s="1" t="b">
        <f t="shared" ref="E157:AB157" si="13" xml:space="preserve"> SUM(E149:E155,E148,E137,E127)=E156</f>
        <v>1</v>
      </c>
      <c r="F157" s="1" t="b">
        <f t="shared" si="13"/>
        <v>1</v>
      </c>
      <c r="G157" s="1" t="b">
        <f t="shared" si="13"/>
        <v>1</v>
      </c>
      <c r="H157" s="1" t="b">
        <f t="shared" si="13"/>
        <v>1</v>
      </c>
      <c r="I157" s="1" t="b">
        <f t="shared" si="13"/>
        <v>1</v>
      </c>
      <c r="J157" s="1" t="b">
        <f t="shared" si="13"/>
        <v>1</v>
      </c>
      <c r="K157" s="1" t="b">
        <f t="shared" si="13"/>
        <v>1</v>
      </c>
      <c r="L157" s="81" t="b">
        <f t="shared" si="13"/>
        <v>0</v>
      </c>
      <c r="M157" s="1" t="b">
        <f t="shared" si="13"/>
        <v>1</v>
      </c>
      <c r="N157" s="1" t="b">
        <f t="shared" si="13"/>
        <v>1</v>
      </c>
      <c r="O157" s="1" t="b">
        <f t="shared" si="13"/>
        <v>1</v>
      </c>
      <c r="P157" s="1" t="b">
        <f t="shared" si="13"/>
        <v>1</v>
      </c>
      <c r="Q157" s="1" t="b">
        <f t="shared" si="13"/>
        <v>1</v>
      </c>
      <c r="R157" s="1" t="b">
        <f t="shared" si="13"/>
        <v>1</v>
      </c>
      <c r="S157" s="1" t="b">
        <f t="shared" si="13"/>
        <v>1</v>
      </c>
      <c r="T157" s="1" t="b">
        <f t="shared" si="13"/>
        <v>1</v>
      </c>
      <c r="U157" s="1" t="b">
        <f t="shared" si="13"/>
        <v>1</v>
      </c>
      <c r="V157" s="1" t="b">
        <f t="shared" si="13"/>
        <v>1</v>
      </c>
      <c r="W157" s="1" t="b">
        <f t="shared" si="13"/>
        <v>1</v>
      </c>
      <c r="X157" s="1" t="b">
        <f t="shared" si="13"/>
        <v>1</v>
      </c>
      <c r="Y157" s="1" t="b">
        <f t="shared" si="13"/>
        <v>1</v>
      </c>
      <c r="Z157" s="1" t="b">
        <f t="shared" si="13"/>
        <v>1</v>
      </c>
      <c r="AA157" s="1" t="b">
        <f t="shared" si="13"/>
        <v>1</v>
      </c>
      <c r="AB157" s="1" t="b">
        <f t="shared" si="13"/>
        <v>1</v>
      </c>
    </row>
    <row r="158" spans="2:28" ht="22.75" x14ac:dyDescent="0.4">
      <c r="B158" s="76" t="s">
        <v>50</v>
      </c>
    </row>
    <row r="159" spans="2:28" ht="12.9" thickBot="1" x14ac:dyDescent="0.45">
      <c r="B159" s="50"/>
    </row>
    <row r="160" spans="2:28" x14ac:dyDescent="0.3">
      <c r="C160" s="8"/>
      <c r="D160" s="12"/>
      <c r="E160" s="9" t="s">
        <v>13</v>
      </c>
      <c r="F160" s="10"/>
      <c r="G160" s="10"/>
      <c r="H160" s="10"/>
      <c r="I160" s="10"/>
      <c r="J160" s="11"/>
      <c r="K160" s="9" t="s">
        <v>6</v>
      </c>
      <c r="L160" s="10"/>
      <c r="M160" s="10"/>
      <c r="N160" s="10"/>
      <c r="O160" s="10"/>
      <c r="P160" s="11"/>
      <c r="Q160" s="9" t="s">
        <v>7</v>
      </c>
      <c r="R160" s="10"/>
      <c r="S160" s="10"/>
      <c r="T160" s="10"/>
      <c r="U160" s="10"/>
      <c r="V160" s="11"/>
      <c r="W160" s="9" t="s">
        <v>8</v>
      </c>
      <c r="X160" s="10"/>
      <c r="Y160" s="10"/>
      <c r="Z160" s="10"/>
      <c r="AA160" s="10"/>
      <c r="AB160" s="11"/>
    </row>
    <row r="161" spans="1:28" ht="12.9" thickBot="1" x14ac:dyDescent="0.45">
      <c r="C161" s="13"/>
      <c r="D161" s="14"/>
      <c r="E161" s="17" t="s">
        <v>0</v>
      </c>
      <c r="F161" s="15" t="s">
        <v>1</v>
      </c>
      <c r="G161" s="15" t="s">
        <v>2</v>
      </c>
      <c r="H161" s="15" t="s">
        <v>3</v>
      </c>
      <c r="I161" s="15" t="s">
        <v>4</v>
      </c>
      <c r="J161" s="16" t="s">
        <v>5</v>
      </c>
      <c r="K161" s="44" t="s">
        <v>0</v>
      </c>
      <c r="L161" s="45" t="s">
        <v>1</v>
      </c>
      <c r="M161" s="45" t="s">
        <v>2</v>
      </c>
      <c r="N161" s="45" t="s">
        <v>3</v>
      </c>
      <c r="O161" s="45" t="s">
        <v>4</v>
      </c>
      <c r="P161" s="46" t="s">
        <v>5</v>
      </c>
      <c r="Q161" s="17" t="s">
        <v>0</v>
      </c>
      <c r="R161" s="15" t="s">
        <v>1</v>
      </c>
      <c r="S161" s="15" t="s">
        <v>2</v>
      </c>
      <c r="T161" s="15" t="s">
        <v>3</v>
      </c>
      <c r="U161" s="15" t="s">
        <v>4</v>
      </c>
      <c r="V161" s="16" t="s">
        <v>5</v>
      </c>
      <c r="W161" s="17" t="s">
        <v>0</v>
      </c>
      <c r="X161" s="15" t="s">
        <v>1</v>
      </c>
      <c r="Y161" s="15" t="s">
        <v>2</v>
      </c>
      <c r="Z161" s="15" t="s">
        <v>3</v>
      </c>
      <c r="AA161" s="15" t="s">
        <v>4</v>
      </c>
      <c r="AB161" s="16" t="s">
        <v>5</v>
      </c>
    </row>
    <row r="162" spans="1:28" x14ac:dyDescent="0.4">
      <c r="C162" s="5" t="s">
        <v>51</v>
      </c>
      <c r="D162" s="2"/>
      <c r="E162" s="41">
        <f xml:space="preserve"> [1]Retail_Residential!L$56</f>
        <v>1221.4836881677634</v>
      </c>
      <c r="F162" s="42">
        <f xml:space="preserve"> [1]Retail_Residential!M$56</f>
        <v>1277.425457308771</v>
      </c>
      <c r="G162" s="42">
        <f xml:space="preserve"> [1]Retail_Residential!N$56</f>
        <v>1322.8062943150239</v>
      </c>
      <c r="H162" s="42">
        <f xml:space="preserve"> [1]Retail_Residential!O$56</f>
        <v>1369.7996383883706</v>
      </c>
      <c r="I162" s="42">
        <f xml:space="preserve"> [1]Retail_Residential!P$56</f>
        <v>1407.9565551030041</v>
      </c>
      <c r="J162" s="43">
        <f>SUM(E162:I162)</f>
        <v>6599.4716332829339</v>
      </c>
      <c r="K162" s="41">
        <f xml:space="preserve"> [2]Retail_Residential!L$56</f>
        <v>1047.3097207656747</v>
      </c>
      <c r="L162" s="42">
        <f xml:space="preserve"> [2]Retail_Residential!M$56</f>
        <v>1100.9668257834721</v>
      </c>
      <c r="M162" s="42">
        <f xml:space="preserve"> [2]Retail_Residential!N$56</f>
        <v>1143.3537379822849</v>
      </c>
      <c r="N162" s="42">
        <f xml:space="preserve"> [2]Retail_Residential!O$56</f>
        <v>1186.2830621531639</v>
      </c>
      <c r="O162" s="42">
        <f xml:space="preserve"> [2]Retail_Residential!P$56</f>
        <v>1229.9978206598371</v>
      </c>
      <c r="P162" s="43">
        <f>SUM(K162:O162)</f>
        <v>5707.9111673444322</v>
      </c>
      <c r="Q162" s="41">
        <f xml:space="preserve"> [3]Retail_Residential!L$56</f>
        <v>1204.2859437897823</v>
      </c>
      <c r="R162" s="42">
        <f xml:space="preserve"> [3]Retail_Residential!M$56</f>
        <v>1260.6207618250185</v>
      </c>
      <c r="S162" s="42">
        <f xml:space="preserve"> [3]Retail_Residential!N$56</f>
        <v>1307.5717159031672</v>
      </c>
      <c r="T162" s="42">
        <f xml:space="preserve"> [3]Retail_Residential!O$56</f>
        <v>1352.7514549959933</v>
      </c>
      <c r="U162" s="42">
        <f xml:space="preserve"> [3]Retail_Residential!P$56</f>
        <v>1401.0715499259782</v>
      </c>
      <c r="V162" s="43">
        <f>SUM(Q162:U162)</f>
        <v>6526.301426439939</v>
      </c>
      <c r="W162" s="41">
        <f xml:space="preserve"> [4]Retail_Residential!L$56</f>
        <v>1123.7304860031827</v>
      </c>
      <c r="X162" s="42">
        <f xml:space="preserve"> [4]Retail_Residential!M$56</f>
        <v>1170.0495364118324</v>
      </c>
      <c r="Y162" s="42">
        <f xml:space="preserve"> [4]Retail_Residential!N$56</f>
        <v>1200.4454957553528</v>
      </c>
      <c r="Z162" s="42">
        <f xml:space="preserve"> [4]Retail_Residential!O$56</f>
        <v>1231.0590060672973</v>
      </c>
      <c r="AA162" s="42">
        <f xml:space="preserve"> [4]Retail_Residential!P$56</f>
        <v>1261.8263861547698</v>
      </c>
      <c r="AB162" s="43">
        <f>SUM(W162:AA162)</f>
        <v>5987.1109103924355</v>
      </c>
    </row>
    <row r="163" spans="1:28" x14ac:dyDescent="0.4">
      <c r="C163" s="6" t="s">
        <v>41</v>
      </c>
      <c r="D163" s="3"/>
      <c r="E163" s="66">
        <f xml:space="preserve"> [1]Retail_Residential!L$58</f>
        <v>0.79825930767377928</v>
      </c>
      <c r="F163" s="67">
        <f xml:space="preserve"> [1]Retail_Residential!M$58</f>
        <v>0.79965100336615802</v>
      </c>
      <c r="G163" s="67">
        <f xml:space="preserve"> [1]Retail_Residential!N$58</f>
        <v>0.80176391677403358</v>
      </c>
      <c r="H163" s="67">
        <f xml:space="preserve"> [1]Retail_Residential!O$58</f>
        <v>0.80360377900443325</v>
      </c>
      <c r="I163" s="67">
        <f xml:space="preserve"> [1]Retail_Residential!P$58</f>
        <v>0.80604976865189526</v>
      </c>
      <c r="J163" s="34"/>
      <c r="K163" s="66">
        <f xml:space="preserve"> [2]Retail_Residential!L$58</f>
        <v>0.79959220584452606</v>
      </c>
      <c r="L163" s="67">
        <f xml:space="preserve"> [2]Retail_Residential!M$58</f>
        <v>0.80089594075130832</v>
      </c>
      <c r="M163" s="67">
        <f xml:space="preserve"> [2]Retail_Residential!N$58</f>
        <v>0.80316208447149295</v>
      </c>
      <c r="N163" s="67">
        <f xml:space="preserve"> [2]Retail_Residential!O$58</f>
        <v>0.80516280979989141</v>
      </c>
      <c r="O163" s="67">
        <f xml:space="preserve"> [2]Retail_Residential!P$58</f>
        <v>0.80759388576021529</v>
      </c>
      <c r="P163" s="34"/>
      <c r="Q163" s="66">
        <f xml:space="preserve"> [3]Retail_Residential!L$58</f>
        <v>0.79714608731132031</v>
      </c>
      <c r="R163" s="67">
        <f xml:space="preserve"> [3]Retail_Residential!M$58</f>
        <v>0.79866760148322957</v>
      </c>
      <c r="S163" s="67">
        <f xml:space="preserve"> [3]Retail_Residential!N$58</f>
        <v>0.80085417932354364</v>
      </c>
      <c r="T163" s="67">
        <f xml:space="preserve"> [3]Retail_Residential!O$58</f>
        <v>0.80313436247386871</v>
      </c>
      <c r="U163" s="67">
        <f xml:space="preserve"> [3]Retail_Residential!P$58</f>
        <v>0.80525464693676863</v>
      </c>
      <c r="V163" s="34"/>
      <c r="W163" s="66">
        <f xml:space="preserve"> [4]Retail_Residential!L$58</f>
        <v>0.79845873005479084</v>
      </c>
      <c r="X163" s="67">
        <f xml:space="preserve"> [4]Retail_Residential!M$58</f>
        <v>0.79999792845814499</v>
      </c>
      <c r="Y163" s="67">
        <f xml:space="preserve"> [4]Retail_Residential!N$58</f>
        <v>0.80191591039066701</v>
      </c>
      <c r="Z163" s="67">
        <f xml:space="preserve"> [4]Retail_Residential!O$58</f>
        <v>0.80399033717895818</v>
      </c>
      <c r="AA163" s="67">
        <f xml:space="preserve"> [4]Retail_Residential!P$58</f>
        <v>0.80623113437841487</v>
      </c>
      <c r="AB163" s="34"/>
    </row>
    <row r="164" spans="1:28" x14ac:dyDescent="0.4">
      <c r="C164" s="6" t="s">
        <v>46</v>
      </c>
      <c r="D164" s="3"/>
      <c r="E164" s="30">
        <f>E162*E163</f>
        <v>975.06072325161324</v>
      </c>
      <c r="F164" s="31">
        <f>F162*F163</f>
        <v>1021.494548662432</v>
      </c>
      <c r="G164" s="31">
        <f>G162*G163</f>
        <v>1060.5783556633587</v>
      </c>
      <c r="H164" s="31">
        <f>H162*H163</f>
        <v>1100.7761658878007</v>
      </c>
      <c r="I164" s="31">
        <f>I162*I163</f>
        <v>1134.8830555126958</v>
      </c>
      <c r="J164" s="22">
        <f t="shared" ref="J164:J170" si="14">SUM(E164:I164)</f>
        <v>5292.7928489779006</v>
      </c>
      <c r="K164" s="30">
        <f>K162*K163</f>
        <v>837.42068982944045</v>
      </c>
      <c r="L164" s="31">
        <f>L162*L163</f>
        <v>881.75986167183567</v>
      </c>
      <c r="M164" s="31">
        <f>M162*M163</f>
        <v>918.29837148612512</v>
      </c>
      <c r="N164" s="31">
        <f>N162*N163</f>
        <v>955.15100354126071</v>
      </c>
      <c r="O164" s="31">
        <f>O162*O163</f>
        <v>993.33871946327429</v>
      </c>
      <c r="P164" s="22">
        <f t="shared" ref="P164:P170" si="15">SUM(K164:O164)</f>
        <v>4585.9686459919367</v>
      </c>
      <c r="Q164" s="30">
        <f>Q162*Q163</f>
        <v>959.99182809604565</v>
      </c>
      <c r="R164" s="31">
        <f>R162*R163</f>
        <v>1006.8169602267491</v>
      </c>
      <c r="S164" s="31">
        <f>S162*S163</f>
        <v>1047.1742734463087</v>
      </c>
      <c r="T164" s="31">
        <f>T162*T163</f>
        <v>1086.4411773938054</v>
      </c>
      <c r="U164" s="31">
        <f>U162*U163</f>
        <v>1128.2193762687948</v>
      </c>
      <c r="V164" s="22">
        <f t="shared" ref="V164:V170" si="16">SUM(Q164:U164)</f>
        <v>5228.6436154317034</v>
      </c>
      <c r="W164" s="30">
        <f>W162*W163</f>
        <v>897.25241677795418</v>
      </c>
      <c r="X164" s="31">
        <f>X162*X163</f>
        <v>936.03720532287878</v>
      </c>
      <c r="Y164" s="31">
        <f>Y162*Y163</f>
        <v>962.65634260302932</v>
      </c>
      <c r="Z164" s="31">
        <f>Z162*Z163</f>
        <v>989.75954537523955</v>
      </c>
      <c r="AA164" s="31">
        <f>AA162*AA163</f>
        <v>1017.3237186981759</v>
      </c>
      <c r="AB164" s="22">
        <f t="shared" ref="AB164:AB170" si="17">SUM(W164:AA164)</f>
        <v>4803.0292287772772</v>
      </c>
    </row>
    <row r="165" spans="1:28" x14ac:dyDescent="0.4">
      <c r="B165" s="1" t="s">
        <v>45</v>
      </c>
      <c r="C165" s="6" t="s">
        <v>42</v>
      </c>
      <c r="D165" s="3"/>
      <c r="E165" s="30">
        <f>[1]Retail_Residential!L67</f>
        <v>78.724546324000002</v>
      </c>
      <c r="F165" s="31">
        <f>[1]Retail_Residential!M67</f>
        <v>81.111189503999995</v>
      </c>
      <c r="G165" s="31">
        <f>[1]Retail_Residential!N67</f>
        <v>83.102398115000014</v>
      </c>
      <c r="H165" s="31">
        <f>[1]Retail_Residential!O67</f>
        <v>84.997650064999988</v>
      </c>
      <c r="I165" s="31">
        <f>[1]Retail_Residential!P67</f>
        <v>86.816470705</v>
      </c>
      <c r="J165" s="22">
        <f t="shared" si="14"/>
        <v>414.75225471300007</v>
      </c>
      <c r="K165" s="30">
        <f xml:space="preserve"> [2]Retail_Residential!L$67</f>
        <v>80.073771972292263</v>
      </c>
      <c r="L165" s="31">
        <f xml:space="preserve"> [2]Retail_Residential!M$67</f>
        <v>80.073771972292462</v>
      </c>
      <c r="M165" s="31">
        <f xml:space="preserve"> [2]Retail_Residential!N$67</f>
        <v>80.073771972292718</v>
      </c>
      <c r="N165" s="31">
        <f xml:space="preserve"> [2]Retail_Residential!O$67</f>
        <v>80.073771972292136</v>
      </c>
      <c r="O165" s="31">
        <f xml:space="preserve"> [2]Retail_Residential!P$67</f>
        <v>80.073771972292306</v>
      </c>
      <c r="P165" s="22">
        <f t="shared" si="15"/>
        <v>400.36885986146189</v>
      </c>
      <c r="Q165" s="30">
        <f xml:space="preserve"> [3]Retail_Residential!L$67</f>
        <v>78.502546323999979</v>
      </c>
      <c r="R165" s="31">
        <f xml:space="preserve"> [3]Retail_Residential!M$67</f>
        <v>80.879189503999982</v>
      </c>
      <c r="S165" s="31">
        <f xml:space="preserve"> [3]Retail_Residential!N$67</f>
        <v>82.85639811499999</v>
      </c>
      <c r="T165" s="31">
        <f xml:space="preserve"> [3]Retail_Residential!O$67</f>
        <v>84.84665006500002</v>
      </c>
      <c r="U165" s="31">
        <f xml:space="preserve"> [3]Retail_Residential!P$67</f>
        <v>86.754470704999989</v>
      </c>
      <c r="V165" s="22">
        <f t="shared" si="16"/>
        <v>413.83925471299995</v>
      </c>
      <c r="W165" s="30">
        <f xml:space="preserve"> [4]Retail_Residential!L$67</f>
        <v>78.181229606049584</v>
      </c>
      <c r="X165" s="31">
        <f xml:space="preserve"> [4]Retail_Residential!M$67</f>
        <v>79.160563327628893</v>
      </c>
      <c r="Y165" s="31">
        <f xml:space="preserve"> [4]Retail_Residential!N$67</f>
        <v>80.588713509250738</v>
      </c>
      <c r="Z165" s="31">
        <f xml:space="preserve"> [4]Retail_Residential!O$67</f>
        <v>81.978651994901554</v>
      </c>
      <c r="AA165" s="31">
        <f xml:space="preserve"> [4]Retail_Residential!P$67</f>
        <v>83.079238106129594</v>
      </c>
      <c r="AB165" s="22">
        <f t="shared" si="17"/>
        <v>402.98839654396039</v>
      </c>
    </row>
    <row r="166" spans="1:28" x14ac:dyDescent="0.4">
      <c r="C166" s="6" t="s">
        <v>47</v>
      </c>
      <c r="D166" s="3"/>
      <c r="E166" s="30">
        <f xml:space="preserve"> [1]Retail_Residential!L$69</f>
        <v>1076.4003464644732</v>
      </c>
      <c r="F166" s="31">
        <f xml:space="preserve"> [1]Retail_Residential!M$69</f>
        <v>1102.605738166432</v>
      </c>
      <c r="G166" s="31">
        <f xml:space="preserve"> [1]Retail_Residential!N$69</f>
        <v>1143.6807537783586</v>
      </c>
      <c r="H166" s="31">
        <f xml:space="preserve"> [1]Retail_Residential!O$69</f>
        <v>1185.7738159528008</v>
      </c>
      <c r="I166" s="31">
        <f xml:space="preserve"> [1]Retail_Residential!P$69</f>
        <v>1221.6995262176958</v>
      </c>
      <c r="J166" s="22">
        <f t="shared" si="14"/>
        <v>5730.1601805797609</v>
      </c>
      <c r="K166" s="30">
        <f xml:space="preserve"> [2]Retail_Residential!L$69</f>
        <v>929.51342616306499</v>
      </c>
      <c r="L166" s="31">
        <f xml:space="preserve"> [2]Retail_Residential!M$69</f>
        <v>961.8336336441281</v>
      </c>
      <c r="M166" s="31">
        <f xml:space="preserve"> [2]Retail_Residential!N$69</f>
        <v>998.3721434584179</v>
      </c>
      <c r="N166" s="31">
        <f xml:space="preserve"> [2]Retail_Residential!O$69</f>
        <v>1035.2247755135529</v>
      </c>
      <c r="O166" s="31">
        <f xml:space="preserve"> [2]Retail_Residential!P$69</f>
        <v>1073.4124914355666</v>
      </c>
      <c r="P166" s="22">
        <f t="shared" si="15"/>
        <v>4998.3564702147305</v>
      </c>
      <c r="Q166" s="30">
        <f xml:space="preserve"> [3]Retail_Residential!L$69</f>
        <v>1052.6907967450886</v>
      </c>
      <c r="R166" s="31">
        <f xml:space="preserve"> [3]Retail_Residential!M$69</f>
        <v>1087.6961497307491</v>
      </c>
      <c r="S166" s="31">
        <f xml:space="preserve"> [3]Retail_Residential!N$69</f>
        <v>1130.0306715613087</v>
      </c>
      <c r="T166" s="31">
        <f xml:space="preserve"> [3]Retail_Residential!O$69</f>
        <v>1171.2878274588054</v>
      </c>
      <c r="U166" s="31">
        <f xml:space="preserve"> [3]Retail_Residential!P$69</f>
        <v>1214.9738469737947</v>
      </c>
      <c r="V166" s="22">
        <f t="shared" si="16"/>
        <v>5656.6792924697465</v>
      </c>
      <c r="W166" s="30">
        <f xml:space="preserve"> [4]Retail_Residential!L$69</f>
        <v>990.49426006434442</v>
      </c>
      <c r="X166" s="31">
        <f xml:space="preserve"> [4]Retail_Residential!M$69</f>
        <v>1015.1977686505077</v>
      </c>
      <c r="Y166" s="31">
        <f xml:space="preserve"> [4]Retail_Residential!N$69</f>
        <v>1043.2450561122801</v>
      </c>
      <c r="Z166" s="31">
        <f xml:space="preserve"> [4]Retail_Residential!O$69</f>
        <v>1071.7381973701411</v>
      </c>
      <c r="AA166" s="31">
        <f xml:space="preserve"> [4]Retail_Residential!P$69</f>
        <v>1100.4029568043054</v>
      </c>
      <c r="AB166" s="22">
        <f t="shared" si="17"/>
        <v>5221.0782390015784</v>
      </c>
    </row>
    <row r="167" spans="1:28" x14ac:dyDescent="0.4">
      <c r="C167" s="6" t="s">
        <v>43</v>
      </c>
      <c r="D167" s="3"/>
      <c r="E167" s="66">
        <f xml:space="preserve"> [1]Retail_Residential!L$72</f>
        <v>0.01</v>
      </c>
      <c r="F167" s="67">
        <f xml:space="preserve"> [1]Retail_Residential!M$72</f>
        <v>0.01</v>
      </c>
      <c r="G167" s="67">
        <f xml:space="preserve"> [1]Retail_Residential!N$72</f>
        <v>0.01</v>
      </c>
      <c r="H167" s="67">
        <f xml:space="preserve"> [1]Retail_Residential!O$72</f>
        <v>0.01</v>
      </c>
      <c r="I167" s="67">
        <f xml:space="preserve"> [1]Retail_Residential!P$72</f>
        <v>0.01</v>
      </c>
      <c r="J167" s="34"/>
      <c r="K167" s="66">
        <f xml:space="preserve"> [2]Retail_Residential!L$72</f>
        <v>0.01</v>
      </c>
      <c r="L167" s="67">
        <f xml:space="preserve"> [2]Retail_Residential!M$72</f>
        <v>0.01</v>
      </c>
      <c r="M167" s="67">
        <f xml:space="preserve"> [2]Retail_Residential!N$72</f>
        <v>0.01</v>
      </c>
      <c r="N167" s="67">
        <f xml:space="preserve"> [2]Retail_Residential!O$72</f>
        <v>0.01</v>
      </c>
      <c r="O167" s="67">
        <f xml:space="preserve"> [2]Retail_Residential!P$72</f>
        <v>0.01</v>
      </c>
      <c r="P167" s="34"/>
      <c r="Q167" s="66">
        <f xml:space="preserve"> [3]Retail_Residential!L$72</f>
        <v>0.01</v>
      </c>
      <c r="R167" s="67">
        <f xml:space="preserve"> [3]Retail_Residential!M$72</f>
        <v>0.01</v>
      </c>
      <c r="S167" s="67">
        <f xml:space="preserve"> [3]Retail_Residential!N$72</f>
        <v>0.01</v>
      </c>
      <c r="T167" s="67">
        <f xml:space="preserve"> [3]Retail_Residential!O$72</f>
        <v>0.01</v>
      </c>
      <c r="U167" s="67">
        <f xml:space="preserve"> [3]Retail_Residential!P$72</f>
        <v>0.01</v>
      </c>
      <c r="V167" s="34"/>
      <c r="W167" s="66">
        <f xml:space="preserve"> [4]Retail_Residential!L$72</f>
        <v>0.01</v>
      </c>
      <c r="X167" s="67">
        <f xml:space="preserve"> [4]Retail_Residential!M$72</f>
        <v>0.01</v>
      </c>
      <c r="Y167" s="67">
        <f xml:space="preserve"> [4]Retail_Residential!N$72</f>
        <v>0.01</v>
      </c>
      <c r="Z167" s="67">
        <f xml:space="preserve"> [4]Retail_Residential!O$72</f>
        <v>0.01</v>
      </c>
      <c r="AA167" s="67">
        <f xml:space="preserve"> [4]Retail_Residential!P$72</f>
        <v>0.01</v>
      </c>
      <c r="AB167" s="34"/>
    </row>
    <row r="168" spans="1:28" x14ac:dyDescent="0.4">
      <c r="C168" s="6" t="s">
        <v>48</v>
      </c>
      <c r="D168" s="3"/>
      <c r="E168" s="30">
        <f>[1]Retail_Residential!L98</f>
        <v>10.872730772368413</v>
      </c>
      <c r="F168" s="31">
        <f>[1]Retail_Residential!M98</f>
        <v>11.137431698650744</v>
      </c>
      <c r="G168" s="31">
        <f>[1]Retail_Residential!N98</f>
        <v>11.55233084624615</v>
      </c>
      <c r="H168" s="31">
        <f>[1]Retail_Residential!O98</f>
        <v>11.977513292452613</v>
      </c>
      <c r="I168" s="31">
        <f>[1]Retail_Residential!P98</f>
        <v>12.340399254724161</v>
      </c>
      <c r="J168" s="22">
        <f t="shared" si="14"/>
        <v>57.880405864442082</v>
      </c>
      <c r="K168" s="30">
        <f xml:space="preserve"> [2]Retail_Residential!L$95</f>
        <v>9.3890245066976377</v>
      </c>
      <c r="L168" s="31">
        <f xml:space="preserve"> [2]Retail_Residential!M$95</f>
        <v>9.7154912489305616</v>
      </c>
      <c r="M168" s="31">
        <f xml:space="preserve"> [2]Retail_Residential!N$95</f>
        <v>10.084567105640645</v>
      </c>
      <c r="N168" s="31">
        <f xml:space="preserve"> [2]Retail_Residential!O$95</f>
        <v>10.456815914278422</v>
      </c>
      <c r="O168" s="31">
        <f xml:space="preserve"> [2]Retail_Residential!P$95</f>
        <v>10.842550418541123</v>
      </c>
      <c r="P168" s="22">
        <f t="shared" si="15"/>
        <v>50.488449194088389</v>
      </c>
      <c r="Q168" s="30">
        <f xml:space="preserve"> [3]Retail_Residential!L$95</f>
        <v>10.633240371162628</v>
      </c>
      <c r="R168" s="31">
        <f xml:space="preserve"> [3]Retail_Residential!M$95</f>
        <v>10.986829795260064</v>
      </c>
      <c r="S168" s="31">
        <f xml:space="preserve"> [3]Retail_Residential!N$95</f>
        <v>11.414451227891959</v>
      </c>
      <c r="T168" s="31">
        <f xml:space="preserve"> [3]Retail_Residential!O$95</f>
        <v>11.831190176351583</v>
      </c>
      <c r="U168" s="31">
        <f xml:space="preserve"> [3]Retail_Residential!P$95</f>
        <v>12.272463100745426</v>
      </c>
      <c r="V168" s="22">
        <f t="shared" si="16"/>
        <v>57.138174671411662</v>
      </c>
      <c r="W168" s="30">
        <f xml:space="preserve"> [4]Retail_Residential!L$98</f>
        <v>10.00499252590248</v>
      </c>
      <c r="X168" s="31">
        <f xml:space="preserve"> [4]Retail_Residential!M$98</f>
        <v>10.25452291566171</v>
      </c>
      <c r="Y168" s="31">
        <f xml:space="preserve"> [4]Retail_Residential!N$98</f>
        <v>10.537828849619018</v>
      </c>
      <c r="Z168" s="31">
        <f xml:space="preserve"> [4]Retail_Residential!O$98</f>
        <v>10.825638357274102</v>
      </c>
      <c r="AA168" s="31">
        <f xml:space="preserve"> [4]Retail_Residential!P$98</f>
        <v>11.115181381861703</v>
      </c>
      <c r="AB168" s="22">
        <f t="shared" si="17"/>
        <v>52.738164030319012</v>
      </c>
    </row>
    <row r="169" spans="1:28" x14ac:dyDescent="0.4">
      <c r="C169" s="6" t="s">
        <v>44</v>
      </c>
      <c r="D169" s="3"/>
      <c r="E169" s="30">
        <f>[1]Retail_Residential!L68</f>
        <v>22.615076888859903</v>
      </c>
      <c r="F169" s="31">
        <f>[1]Retail_Residential!M68</f>
        <v>0</v>
      </c>
      <c r="G169" s="31">
        <f>[1]Retail_Residential!N68</f>
        <v>0</v>
      </c>
      <c r="H169" s="31">
        <f>[1]Retail_Residential!O68</f>
        <v>0</v>
      </c>
      <c r="I169" s="31">
        <f>[1]Retail_Residential!P68</f>
        <v>0</v>
      </c>
      <c r="J169" s="22">
        <f t="shared" si="14"/>
        <v>22.615076888859903</v>
      </c>
      <c r="K169" s="30">
        <f xml:space="preserve"> [2]Retail_Residential!L$68</f>
        <v>12.018964361332275</v>
      </c>
      <c r="L169" s="31">
        <f xml:space="preserve"> [2]Retail_Residential!M$68</f>
        <v>0</v>
      </c>
      <c r="M169" s="31">
        <f xml:space="preserve"> [2]Retail_Residential!N$68</f>
        <v>0</v>
      </c>
      <c r="N169" s="31">
        <f xml:space="preserve"> [2]Retail_Residential!O$68</f>
        <v>0</v>
      </c>
      <c r="O169" s="31">
        <f xml:space="preserve"> [2]Retail_Residential!P$68</f>
        <v>0</v>
      </c>
      <c r="P169" s="22">
        <f t="shared" si="15"/>
        <v>12.018964361332275</v>
      </c>
      <c r="Q169" s="30">
        <f xml:space="preserve"> [3]Retail_Residential!L$68</f>
        <v>14.196422325042921</v>
      </c>
      <c r="R169" s="31">
        <f xml:space="preserve"> [3]Retail_Residential!M$68</f>
        <v>0</v>
      </c>
      <c r="S169" s="31">
        <f xml:space="preserve"> [3]Retail_Residential!N$68</f>
        <v>0</v>
      </c>
      <c r="T169" s="31">
        <f xml:space="preserve"> [3]Retail_Residential!O$68</f>
        <v>0</v>
      </c>
      <c r="U169" s="31">
        <f xml:space="preserve"> [3]Retail_Residential!P$68</f>
        <v>0</v>
      </c>
      <c r="V169" s="22">
        <f t="shared" si="16"/>
        <v>14.196422325042921</v>
      </c>
      <c r="W169" s="30">
        <f xml:space="preserve"> [4]Retail_Residential!L$64</f>
        <v>15.060613680340623</v>
      </c>
      <c r="X169" s="31">
        <f xml:space="preserve"> [4]Retail_Residential!M$64</f>
        <v>0</v>
      </c>
      <c r="Y169" s="31">
        <f xml:space="preserve"> [4]Retail_Residential!N$64</f>
        <v>0</v>
      </c>
      <c r="Z169" s="31">
        <f xml:space="preserve"> [4]Retail_Residential!O$64</f>
        <v>0</v>
      </c>
      <c r="AA169" s="31">
        <f xml:space="preserve"> [4]Retail_Residential!P$64</f>
        <v>0</v>
      </c>
      <c r="AB169" s="22">
        <f t="shared" si="17"/>
        <v>15.060613680340623</v>
      </c>
    </row>
    <row r="170" spans="1:28" ht="12.9" thickBot="1" x14ac:dyDescent="0.45">
      <c r="C170" s="7" t="s">
        <v>49</v>
      </c>
      <c r="D170" s="4"/>
      <c r="E170" s="68">
        <f xml:space="preserve"> [1]Retail_Residential!L$101</f>
        <v>112.21235398522832</v>
      </c>
      <c r="F170" s="69">
        <f xml:space="preserve"> [1]Retail_Residential!M$101</f>
        <v>92.248621202650739</v>
      </c>
      <c r="G170" s="69">
        <f xml:space="preserve"> [1]Retail_Residential!N$101</f>
        <v>94.654728961246164</v>
      </c>
      <c r="H170" s="69">
        <f xml:space="preserve"> [1]Retail_Residential!O$101</f>
        <v>96.975163357452601</v>
      </c>
      <c r="I170" s="69">
        <f xml:space="preserve"> [1]Retail_Residential!P$101</f>
        <v>99.156869959724162</v>
      </c>
      <c r="J170" s="70">
        <f t="shared" si="14"/>
        <v>495.24773746630206</v>
      </c>
      <c r="K170" s="68">
        <f xml:space="preserve"> [2]Retail_Residential!L$101</f>
        <v>101.48176084032218</v>
      </c>
      <c r="L170" s="69">
        <f xml:space="preserve"> [2]Retail_Residential!M$101</f>
        <v>89.789263221223024</v>
      </c>
      <c r="M170" s="69">
        <f xml:space="preserve"> [2]Retail_Residential!N$101</f>
        <v>90.158339077933363</v>
      </c>
      <c r="N170" s="69">
        <f xml:space="preserve"> [2]Retail_Residential!O$101</f>
        <v>90.530587886570558</v>
      </c>
      <c r="O170" s="69">
        <f xml:space="preserve"> [2]Retail_Residential!P$101</f>
        <v>90.916322390833429</v>
      </c>
      <c r="P170" s="70">
        <f t="shared" si="15"/>
        <v>462.87627341688261</v>
      </c>
      <c r="Q170" s="68">
        <f xml:space="preserve"> [3]Retail_Residential!L$101</f>
        <v>103.33220902020553</v>
      </c>
      <c r="R170" s="69">
        <f xml:space="preserve"> [3]Retail_Residential!M$101</f>
        <v>91.866019299260046</v>
      </c>
      <c r="S170" s="69">
        <f xml:space="preserve"> [3]Retail_Residential!N$101</f>
        <v>94.27084934289195</v>
      </c>
      <c r="T170" s="69">
        <f xml:space="preserve"> [3]Retail_Residential!O$101</f>
        <v>96.677840241351603</v>
      </c>
      <c r="U170" s="69">
        <f xml:space="preserve"> [3]Retail_Residential!P$101</f>
        <v>99.026933805745415</v>
      </c>
      <c r="V170" s="70">
        <f t="shared" si="16"/>
        <v>485.17385170945454</v>
      </c>
      <c r="W170" s="68">
        <f>[4]Retail_Residential!L101</f>
        <v>103.24683581229269</v>
      </c>
      <c r="X170" s="69">
        <f>[4]Retail_Residential!M101</f>
        <v>89.415086243290602</v>
      </c>
      <c r="Y170" s="69">
        <f>[4]Retail_Residential!N101</f>
        <v>91.126542358869756</v>
      </c>
      <c r="Z170" s="69">
        <f>[4]Retail_Residential!O101</f>
        <v>92.804290352175656</v>
      </c>
      <c r="AA170" s="69">
        <f>[4]Retail_Residential!P101</f>
        <v>94.194419487991297</v>
      </c>
      <c r="AB170" s="70">
        <f t="shared" si="17"/>
        <v>470.78717425462003</v>
      </c>
    </row>
    <row r="171" spans="1:28" x14ac:dyDescent="0.4"/>
    <row r="172" spans="1:28" s="77" customFormat="1" x14ac:dyDescent="0.4">
      <c r="A172" s="77" t="s">
        <v>54</v>
      </c>
    </row>
    <row r="173" spans="1:28" x14ac:dyDescent="0.4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showGridLines="0" tabSelected="1" topLeftCell="A51" zoomScale="90" zoomScaleNormal="90" workbookViewId="0">
      <selection activeCell="N66" sqref="N66"/>
    </sheetView>
  </sheetViews>
  <sheetFormatPr defaultColWidth="0" defaultRowHeight="14.15" zeroHeight="1" x14ac:dyDescent="0.4"/>
  <cols>
    <col min="1" max="2" width="4.23046875" style="91" customWidth="1"/>
    <col min="3" max="3" width="40.53515625" style="91" customWidth="1"/>
    <col min="4" max="4" width="8.69140625" style="91" customWidth="1"/>
    <col min="5" max="5" width="9.69140625" style="91" customWidth="1"/>
    <col min="6" max="29" width="8.69140625" style="91" customWidth="1"/>
    <col min="30" max="32" width="0" style="91" hidden="1" customWidth="1"/>
    <col min="33" max="16384" width="8.69140625" style="91" hidden="1"/>
  </cols>
  <sheetData>
    <row r="1" spans="2:28" x14ac:dyDescent="0.4"/>
    <row r="2" spans="2:28" ht="22.75" x14ac:dyDescent="0.4">
      <c r="B2" s="76" t="s">
        <v>61</v>
      </c>
    </row>
    <row r="3" spans="2:28" ht="14.6" thickBot="1" x14ac:dyDescent="0.45"/>
    <row r="4" spans="2:28" x14ac:dyDescent="0.3">
      <c r="C4" s="8"/>
      <c r="D4" s="12"/>
      <c r="E4" s="9" t="s">
        <v>13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9" t="s">
        <v>7</v>
      </c>
      <c r="R4" s="10"/>
      <c r="S4" s="10"/>
      <c r="T4" s="10"/>
      <c r="U4" s="10"/>
      <c r="V4" s="11"/>
      <c r="W4" s="9" t="s">
        <v>8</v>
      </c>
      <c r="X4" s="10"/>
      <c r="Y4" s="10"/>
      <c r="Z4" s="10"/>
      <c r="AA4" s="10"/>
      <c r="AB4" s="11"/>
    </row>
    <row r="5" spans="2:28" ht="14.6" thickBot="1" x14ac:dyDescent="0.45">
      <c r="C5" s="13"/>
      <c r="D5" s="14"/>
      <c r="E5" s="44" t="s">
        <v>0</v>
      </c>
      <c r="F5" s="45" t="s">
        <v>1</v>
      </c>
      <c r="G5" s="45" t="s">
        <v>2</v>
      </c>
      <c r="H5" s="45" t="s">
        <v>3</v>
      </c>
      <c r="I5" s="45" t="s">
        <v>4</v>
      </c>
      <c r="J5" s="46" t="s">
        <v>5</v>
      </c>
      <c r="K5" s="44" t="s">
        <v>0</v>
      </c>
      <c r="L5" s="45" t="s">
        <v>1</v>
      </c>
      <c r="M5" s="45" t="s">
        <v>2</v>
      </c>
      <c r="N5" s="45" t="s">
        <v>3</v>
      </c>
      <c r="O5" s="45" t="s">
        <v>4</v>
      </c>
      <c r="P5" s="46" t="s">
        <v>5</v>
      </c>
      <c r="Q5" s="44" t="s">
        <v>0</v>
      </c>
      <c r="R5" s="45" t="s">
        <v>1</v>
      </c>
      <c r="S5" s="45" t="s">
        <v>2</v>
      </c>
      <c r="T5" s="45" t="s">
        <v>3</v>
      </c>
      <c r="U5" s="45" t="s">
        <v>4</v>
      </c>
      <c r="V5" s="46" t="s">
        <v>5</v>
      </c>
      <c r="W5" s="44" t="s">
        <v>0</v>
      </c>
      <c r="X5" s="45" t="s">
        <v>1</v>
      </c>
      <c r="Y5" s="45" t="s">
        <v>2</v>
      </c>
      <c r="Z5" s="45" t="s">
        <v>3</v>
      </c>
      <c r="AA5" s="45" t="s">
        <v>4</v>
      </c>
      <c r="AB5" s="46" t="s">
        <v>5</v>
      </c>
    </row>
    <row r="6" spans="2:28" x14ac:dyDescent="0.4">
      <c r="C6" s="36" t="s">
        <v>63</v>
      </c>
      <c r="D6" s="82"/>
      <c r="E6" s="19">
        <f>'Detailed Tables - FMs'!E39</f>
        <v>59.646093536381393</v>
      </c>
      <c r="F6" s="20">
        <f>'Detailed Tables - FMs'!F39</f>
        <v>61.509656264136282</v>
      </c>
      <c r="G6" s="20">
        <f>'Detailed Tables - FMs'!G39</f>
        <v>59.732007311922686</v>
      </c>
      <c r="H6" s="20">
        <f>'Detailed Tables - FMs'!H39</f>
        <v>58.895385260197457</v>
      </c>
      <c r="I6" s="20">
        <f>'Detailed Tables - FMs'!I39</f>
        <v>55.705940604725704</v>
      </c>
      <c r="J6" s="85">
        <f>'Detailed Tables - FMs'!J39</f>
        <v>295.48908297736352</v>
      </c>
      <c r="K6" s="19">
        <f>'Detailed Tables - FMs'!K39</f>
        <v>53.356055220425873</v>
      </c>
      <c r="L6" s="20">
        <f>'Detailed Tables - FMs'!L39</f>
        <v>55.474911718409082</v>
      </c>
      <c r="M6" s="20">
        <f>'Detailed Tables - FMs'!M39</f>
        <v>54.633278280118112</v>
      </c>
      <c r="N6" s="20">
        <f>'Detailed Tables - FMs'!N39</f>
        <v>54.517930062547613</v>
      </c>
      <c r="O6" s="20">
        <f>'Detailed Tables - FMs'!O39</f>
        <v>52.239098834057494</v>
      </c>
      <c r="P6" s="85">
        <f>'Detailed Tables - FMs'!P39</f>
        <v>270.22127411555817</v>
      </c>
      <c r="Q6" s="19">
        <f>'Detailed Tables - FMs'!Q39</f>
        <v>59.847092702703193</v>
      </c>
      <c r="R6" s="20">
        <f>'Detailed Tables - FMs'!R39</f>
        <v>61.013217769231602</v>
      </c>
      <c r="S6" s="20">
        <f>'Detailed Tables - FMs'!S39</f>
        <v>61.642688684259021</v>
      </c>
      <c r="T6" s="20">
        <f>'Detailed Tables - FMs'!T39</f>
        <v>60.851042044759701</v>
      </c>
      <c r="U6" s="20">
        <f>'Detailed Tables - FMs'!U39</f>
        <v>61.548520180578507</v>
      </c>
      <c r="V6" s="85">
        <f>'Detailed Tables - FMs'!V39</f>
        <v>304.90256138153205</v>
      </c>
      <c r="W6" s="19">
        <f>'Detailed Tables - FMs'!W39</f>
        <v>52.27437672665144</v>
      </c>
      <c r="X6" s="20">
        <f>'Detailed Tables - FMs'!X39</f>
        <v>51.466165491582117</v>
      </c>
      <c r="Y6" s="20">
        <f>'Detailed Tables - FMs'!Y39</f>
        <v>53.423325319517694</v>
      </c>
      <c r="Z6" s="20">
        <f>'Detailed Tables - FMs'!Z39</f>
        <v>54.51507712574648</v>
      </c>
      <c r="AA6" s="20">
        <f>'Detailed Tables - FMs'!AA39</f>
        <v>54.000707222797878</v>
      </c>
      <c r="AB6" s="85">
        <f>'Detailed Tables - FMs'!AB39</f>
        <v>265.67965188629563</v>
      </c>
    </row>
    <row r="7" spans="2:28" x14ac:dyDescent="0.4">
      <c r="C7" s="18" t="s">
        <v>40</v>
      </c>
      <c r="D7" s="83"/>
      <c r="E7" s="25">
        <f>'Detailed Tables - FMs'!E78</f>
        <v>448.07606188313866</v>
      </c>
      <c r="F7" s="26">
        <f>'Detailed Tables - FMs'!F78</f>
        <v>470.49968159471905</v>
      </c>
      <c r="G7" s="26">
        <f>'Detailed Tables - FMs'!G78</f>
        <v>480.19170399464247</v>
      </c>
      <c r="H7" s="26">
        <f>'Detailed Tables - FMs'!H78</f>
        <v>492.5122089828929</v>
      </c>
      <c r="I7" s="26">
        <f>'Detailed Tables - FMs'!I78</f>
        <v>492.18164808047891</v>
      </c>
      <c r="J7" s="86">
        <f>'Detailed Tables - FMs'!J78</f>
        <v>2383.4613045358719</v>
      </c>
      <c r="K7" s="25">
        <f>'Detailed Tables - FMs'!K78</f>
        <v>359.55151012490234</v>
      </c>
      <c r="L7" s="26">
        <f>'Detailed Tables - FMs'!L78</f>
        <v>378.44154814810878</v>
      </c>
      <c r="M7" s="26">
        <f>'Detailed Tables - FMs'!M78</f>
        <v>385.02874188527159</v>
      </c>
      <c r="N7" s="26">
        <f>'Detailed Tables - FMs'!N78</f>
        <v>393.76147564555413</v>
      </c>
      <c r="O7" s="26">
        <f>'Detailed Tables - FMs'!O78</f>
        <v>397.64275491543754</v>
      </c>
      <c r="P7" s="86">
        <f>'Detailed Tables - FMs'!P78</f>
        <v>1914.4260307192744</v>
      </c>
      <c r="Q7" s="25">
        <f>'Detailed Tables - FMs'!Q78</f>
        <v>443.09596437145069</v>
      </c>
      <c r="R7" s="26">
        <f>'Detailed Tables - FMs'!R78</f>
        <v>461.61024826352076</v>
      </c>
      <c r="S7" s="26">
        <f>'Detailed Tables - FMs'!S78</f>
        <v>466.23155509497474</v>
      </c>
      <c r="T7" s="26">
        <f>'Detailed Tables - FMs'!T78</f>
        <v>471.03960857557672</v>
      </c>
      <c r="U7" s="26">
        <f>'Detailed Tables - FMs'!U78</f>
        <v>474.6972032662203</v>
      </c>
      <c r="V7" s="86">
        <f>'Detailed Tables - FMs'!V78</f>
        <v>2316.6745795717434</v>
      </c>
      <c r="W7" s="25">
        <f>'Detailed Tables - FMs'!W78</f>
        <v>408.16814701383458</v>
      </c>
      <c r="X7" s="26">
        <f>'Detailed Tables - FMs'!X78</f>
        <v>424.96976770776541</v>
      </c>
      <c r="Y7" s="26">
        <f>'Detailed Tables - FMs'!Y78</f>
        <v>424.5281551820367</v>
      </c>
      <c r="Z7" s="26">
        <f>'Detailed Tables - FMs'!Z78</f>
        <v>424.58518742675011</v>
      </c>
      <c r="AA7" s="26">
        <f>'Detailed Tables - FMs'!AA78</f>
        <v>421.89729477001083</v>
      </c>
      <c r="AB7" s="86">
        <f>'Detailed Tables - FMs'!AB78</f>
        <v>2104.1485521003979</v>
      </c>
    </row>
    <row r="8" spans="2:28" x14ac:dyDescent="0.4">
      <c r="C8" s="18" t="s">
        <v>53</v>
      </c>
      <c r="D8" s="83"/>
      <c r="E8" s="25">
        <f>'Detailed Tables - FMs'!E117</f>
        <v>599.73147000489359</v>
      </c>
      <c r="F8" s="26">
        <f>'Detailed Tables - FMs'!F117</f>
        <v>611.32360579773228</v>
      </c>
      <c r="G8" s="26">
        <f>'Detailed Tables - FMs'!G117</f>
        <v>622.71252819560902</v>
      </c>
      <c r="H8" s="26">
        <f>'Detailed Tables - FMs'!H117</f>
        <v>633.29937367681316</v>
      </c>
      <c r="I8" s="26">
        <f>'Detailed Tables - FMs'!I117</f>
        <v>648.59782804212023</v>
      </c>
      <c r="J8" s="86">
        <f>'Detailed Tables - FMs'!J117</f>
        <v>3115.6648057171678</v>
      </c>
      <c r="K8" s="25">
        <f>'Detailed Tables - FMs'!K117</f>
        <v>536.28445779410958</v>
      </c>
      <c r="L8" s="26">
        <f>'Detailed Tables - FMs'!L117</f>
        <v>551.49608963646381</v>
      </c>
      <c r="M8" s="26">
        <f>'Detailed Tables - FMs'!M117</f>
        <v>565.44076534773353</v>
      </c>
      <c r="N8" s="26">
        <f>'Detailed Tables - FMs'!N117</f>
        <v>580.74571716908645</v>
      </c>
      <c r="O8" s="26">
        <f>'Detailed Tables - FMs'!O117</f>
        <v>605.24603264961115</v>
      </c>
      <c r="P8" s="86">
        <f>'Detailed Tables - FMs'!P117</f>
        <v>2839.2130625970044</v>
      </c>
      <c r="Q8" s="25">
        <f>'Detailed Tables - FMs'!Q117</f>
        <v>590.19247565268427</v>
      </c>
      <c r="R8" s="26">
        <f>'Detailed Tables - FMs'!R117</f>
        <v>605.67853572227148</v>
      </c>
      <c r="S8" s="26">
        <f>'Detailed Tables - FMs'!S117</f>
        <v>620.12875753346759</v>
      </c>
      <c r="T8" s="26">
        <f>'Detailed Tables - FMs'!T117</f>
        <v>631.96880951082858</v>
      </c>
      <c r="U8" s="26">
        <f>'Detailed Tables - FMs'!U117</f>
        <v>643.32516120060188</v>
      </c>
      <c r="V8" s="86">
        <f>'Detailed Tables - FMs'!V117</f>
        <v>3091.293739619854</v>
      </c>
      <c r="W8" s="25">
        <f>'Detailed Tables - FMs'!W117</f>
        <v>557.94072956780531</v>
      </c>
      <c r="X8" s="26">
        <f>'Detailed Tables - FMs'!X117</f>
        <v>562.64800789469712</v>
      </c>
      <c r="Y8" s="26">
        <f>'Detailed Tables - FMs'!Y117</f>
        <v>562.19717021477481</v>
      </c>
      <c r="Z8" s="26">
        <f>'Detailed Tables - FMs'!Z117</f>
        <v>578.81824223048102</v>
      </c>
      <c r="AA8" s="26">
        <f>'Detailed Tables - FMs'!AA117</f>
        <v>600.39131157694646</v>
      </c>
      <c r="AB8" s="86">
        <f>'Detailed Tables - FMs'!AB117</f>
        <v>2861.9954614847047</v>
      </c>
    </row>
    <row r="9" spans="2:28" x14ac:dyDescent="0.4">
      <c r="C9" s="18" t="s">
        <v>55</v>
      </c>
      <c r="D9" s="83"/>
      <c r="E9" s="25">
        <f>'Detailed Tables - FMs'!E156</f>
        <v>110.04161198858444</v>
      </c>
      <c r="F9" s="26">
        <f>'Detailed Tables - FMs'!F156</f>
        <v>111.63741114804512</v>
      </c>
      <c r="G9" s="26">
        <f>'Detailed Tables - FMs'!G156</f>
        <v>109.65474855450914</v>
      </c>
      <c r="H9" s="26">
        <f>'Detailed Tables - FMs'!H156</f>
        <v>108.54437684670891</v>
      </c>
      <c r="I9" s="26">
        <f>'Detailed Tables - FMs'!I156</f>
        <v>106.78630459223355</v>
      </c>
      <c r="J9" s="86">
        <f>'Detailed Tables - FMs'!J156</f>
        <v>546.66445313008114</v>
      </c>
      <c r="K9" s="25">
        <f>'Detailed Tables - FMs'!K156</f>
        <v>82.569213237177934</v>
      </c>
      <c r="L9" s="26">
        <f>'Detailed Tables - FMs'!L156</f>
        <v>83.765017380161552</v>
      </c>
      <c r="M9" s="26">
        <f>'Detailed Tables - FMs'!M156</f>
        <v>81.991344808230309</v>
      </c>
      <c r="N9" s="26">
        <f>'Detailed Tables - FMs'!N156</f>
        <v>80.365870168792682</v>
      </c>
      <c r="O9" s="26">
        <f>'Detailed Tables - FMs'!O156</f>
        <v>79.769941776297344</v>
      </c>
      <c r="P9" s="86">
        <f>'Detailed Tables - FMs'!P156</f>
        <v>408.46138737065979</v>
      </c>
      <c r="Q9" s="25">
        <f>'Detailed Tables - FMs'!Q156</f>
        <v>109.32894243226468</v>
      </c>
      <c r="R9" s="26">
        <f>'Detailed Tables - FMs'!R156</f>
        <v>108.09662913158184</v>
      </c>
      <c r="S9" s="26">
        <f>'Detailed Tables - FMs'!S156</f>
        <v>107.89873836702695</v>
      </c>
      <c r="T9" s="26">
        <f>'Detailed Tables - FMs'!T156</f>
        <v>107.53583328472104</v>
      </c>
      <c r="U9" s="26">
        <f>'Detailed Tables - FMs'!U156</f>
        <v>106.81083008131613</v>
      </c>
      <c r="V9" s="86">
        <f>'Detailed Tables - FMs'!V156</f>
        <v>539.67097329691069</v>
      </c>
      <c r="W9" s="25">
        <f>'Detailed Tables - FMs'!W156</f>
        <v>99.519331231608746</v>
      </c>
      <c r="X9" s="26">
        <f>'Detailed Tables - FMs'!X156</f>
        <v>97.431717186137419</v>
      </c>
      <c r="Y9" s="26">
        <f>'Detailed Tables - FMs'!Y156</f>
        <v>95.754335956015396</v>
      </c>
      <c r="Z9" s="26">
        <f>'Detailed Tables - FMs'!Z156</f>
        <v>92.241328201215808</v>
      </c>
      <c r="AA9" s="26">
        <f>'Detailed Tables - FMs'!AA156</f>
        <v>91.349369430022222</v>
      </c>
      <c r="AB9" s="86">
        <f>'Detailed Tables - FMs'!AB156</f>
        <v>476.29608200499956</v>
      </c>
    </row>
    <row r="10" spans="2:28" ht="14.6" thickBot="1" x14ac:dyDescent="0.45">
      <c r="C10" s="52" t="s">
        <v>56</v>
      </c>
      <c r="D10" s="84"/>
      <c r="E10" s="54">
        <f>SUM(E6:E9)</f>
        <v>1217.495237412998</v>
      </c>
      <c r="F10" s="55">
        <f t="shared" ref="F10:AB10" si="0">SUM(F6:F9)</f>
        <v>1254.970354804633</v>
      </c>
      <c r="G10" s="55">
        <f t="shared" si="0"/>
        <v>1272.2909880566833</v>
      </c>
      <c r="H10" s="55">
        <f t="shared" si="0"/>
        <v>1293.2513447666124</v>
      </c>
      <c r="I10" s="55">
        <f t="shared" si="0"/>
        <v>1303.2717213195583</v>
      </c>
      <c r="J10" s="87">
        <f t="shared" si="0"/>
        <v>6341.2796463604845</v>
      </c>
      <c r="K10" s="54">
        <f t="shared" si="0"/>
        <v>1031.7612363766157</v>
      </c>
      <c r="L10" s="55">
        <f t="shared" si="0"/>
        <v>1069.1775668831431</v>
      </c>
      <c r="M10" s="55">
        <f t="shared" si="0"/>
        <v>1087.0941303213535</v>
      </c>
      <c r="N10" s="55">
        <f t="shared" si="0"/>
        <v>1109.3909930459808</v>
      </c>
      <c r="O10" s="55">
        <f t="shared" si="0"/>
        <v>1134.8978281754034</v>
      </c>
      <c r="P10" s="87">
        <f t="shared" si="0"/>
        <v>5432.3217548024959</v>
      </c>
      <c r="Q10" s="54">
        <f t="shared" si="0"/>
        <v>1202.4644751591029</v>
      </c>
      <c r="R10" s="55">
        <f t="shared" si="0"/>
        <v>1236.3986308866056</v>
      </c>
      <c r="S10" s="55">
        <f t="shared" si="0"/>
        <v>1255.9017396797283</v>
      </c>
      <c r="T10" s="55">
        <f t="shared" si="0"/>
        <v>1271.395293415886</v>
      </c>
      <c r="U10" s="55">
        <f t="shared" si="0"/>
        <v>1286.381714728717</v>
      </c>
      <c r="V10" s="87">
        <f t="shared" si="0"/>
        <v>6252.5418538700396</v>
      </c>
      <c r="W10" s="54">
        <f t="shared" si="0"/>
        <v>1117.9025845399001</v>
      </c>
      <c r="X10" s="55">
        <f t="shared" si="0"/>
        <v>1136.5156582801819</v>
      </c>
      <c r="Y10" s="55">
        <f t="shared" si="0"/>
        <v>1135.9029866723447</v>
      </c>
      <c r="Z10" s="55">
        <f t="shared" si="0"/>
        <v>1150.1598349841934</v>
      </c>
      <c r="AA10" s="55">
        <f t="shared" si="0"/>
        <v>1167.6386829997775</v>
      </c>
      <c r="AB10" s="87">
        <f t="shared" si="0"/>
        <v>5708.1197474763976</v>
      </c>
    </row>
    <row r="11" spans="2:28" x14ac:dyDescent="0.4"/>
    <row r="12" spans="2:28" ht="22.75" x14ac:dyDescent="0.4">
      <c r="B12" s="76" t="s">
        <v>62</v>
      </c>
    </row>
    <row r="13" spans="2:28" ht="14.6" thickBot="1" x14ac:dyDescent="0.45"/>
    <row r="14" spans="2:28" x14ac:dyDescent="0.3">
      <c r="C14" s="8"/>
      <c r="D14" s="12"/>
      <c r="E14" s="9" t="s">
        <v>13</v>
      </c>
      <c r="F14" s="10"/>
      <c r="G14" s="10"/>
      <c r="H14" s="10"/>
      <c r="I14" s="11"/>
      <c r="J14" s="9" t="s">
        <v>6</v>
      </c>
      <c r="K14" s="10"/>
      <c r="L14" s="10"/>
      <c r="M14" s="10"/>
      <c r="N14" s="10"/>
      <c r="O14" s="9" t="s">
        <v>7</v>
      </c>
      <c r="P14" s="10"/>
      <c r="Q14" s="10"/>
      <c r="R14" s="10"/>
      <c r="S14" s="10"/>
      <c r="T14" s="9" t="s">
        <v>8</v>
      </c>
      <c r="U14" s="10"/>
      <c r="V14" s="10"/>
      <c r="W14" s="10"/>
      <c r="X14" s="10"/>
    </row>
    <row r="15" spans="2:28" ht="14.6" thickBot="1" x14ac:dyDescent="0.45">
      <c r="C15" s="13"/>
      <c r="D15" s="14"/>
      <c r="E15" s="17" t="s">
        <v>57</v>
      </c>
      <c r="F15" s="15" t="s">
        <v>58</v>
      </c>
      <c r="G15" s="15" t="s">
        <v>59</v>
      </c>
      <c r="H15" s="15" t="s">
        <v>60</v>
      </c>
      <c r="I15" s="16" t="s">
        <v>5</v>
      </c>
      <c r="J15" s="17" t="s">
        <v>57</v>
      </c>
      <c r="K15" s="15" t="s">
        <v>58</v>
      </c>
      <c r="L15" s="15" t="s">
        <v>59</v>
      </c>
      <c r="M15" s="15" t="s">
        <v>60</v>
      </c>
      <c r="N15" s="16" t="s">
        <v>5</v>
      </c>
      <c r="O15" s="17" t="s">
        <v>57</v>
      </c>
      <c r="P15" s="15" t="s">
        <v>58</v>
      </c>
      <c r="Q15" s="15" t="s">
        <v>59</v>
      </c>
      <c r="R15" s="15" t="s">
        <v>60</v>
      </c>
      <c r="S15" s="16" t="s">
        <v>5</v>
      </c>
      <c r="T15" s="17" t="s">
        <v>57</v>
      </c>
      <c r="U15" s="15" t="s">
        <v>58</v>
      </c>
      <c r="V15" s="15" t="s">
        <v>59</v>
      </c>
      <c r="W15" s="15" t="s">
        <v>60</v>
      </c>
      <c r="X15" s="16" t="s">
        <v>5</v>
      </c>
    </row>
    <row r="16" spans="2:28" x14ac:dyDescent="0.4">
      <c r="C16" s="36" t="s">
        <v>38</v>
      </c>
      <c r="D16" s="92"/>
      <c r="E16" s="41">
        <f xml:space="preserve"> 'Detailed Tables - FMs'!J$6</f>
        <v>312.06779632300004</v>
      </c>
      <c r="F16" s="42">
        <f xml:space="preserve"> 'Detailed Tables - FMs'!J$45</f>
        <v>2411.7577960652916</v>
      </c>
      <c r="G16" s="42">
        <f xml:space="preserve"> 'Detailed Tables - FMs'!J$84</f>
        <v>2806.5010593840061</v>
      </c>
      <c r="H16" s="42">
        <f xml:space="preserve"> 'Detailed Tables - FMs'!J$123</f>
        <v>491.10171494137114</v>
      </c>
      <c r="I16" s="43">
        <f>SUM(E16:H16)</f>
        <v>6021.4283667136688</v>
      </c>
      <c r="J16" s="41">
        <f xml:space="preserve"> 'Detailed Tables - FMs'!P$6</f>
        <v>286.79423701030134</v>
      </c>
      <c r="K16" s="42">
        <f xml:space="preserve"> 'Detailed Tables - FMs'!P$45</f>
        <v>1804.0899270837986</v>
      </c>
      <c r="L16" s="42">
        <f xml:space="preserve"> 'Detailed Tables - FMs'!P$84</f>
        <v>2396.1538228135014</v>
      </c>
      <c r="M16" s="42">
        <f xml:space="preserve"> 'Detailed Tables - FMs'!P$123</f>
        <v>327.97256334437509</v>
      </c>
      <c r="N16" s="43">
        <f>SUM(J16:M16)</f>
        <v>4815.0105502519764</v>
      </c>
      <c r="O16" s="41">
        <f xml:space="preserve"> 'Detailed Tables - FMs'!V$6</f>
        <v>308.23356121031424</v>
      </c>
      <c r="P16" s="42">
        <f xml:space="preserve"> 'Detailed Tables - FMs'!V$45</f>
        <v>2231.0168077652238</v>
      </c>
      <c r="Q16" s="42">
        <f xml:space="preserve"> 'Detailed Tables - FMs'!V$84</f>
        <v>2673.032754740279</v>
      </c>
      <c r="R16" s="42">
        <f xml:space="preserve"> 'Detailed Tables - FMs'!V$123</f>
        <v>466.39227872333765</v>
      </c>
      <c r="S16" s="43">
        <f>SUM(O16:R16)</f>
        <v>5678.6754024391548</v>
      </c>
      <c r="T16" s="41">
        <f xml:space="preserve"> 'Detailed Tables - FMs'!AB$6</f>
        <v>253.4551728039626</v>
      </c>
      <c r="U16" s="42">
        <f xml:space="preserve"> 'Detailed Tables - FMs'!AB$45</f>
        <v>1970.5563693637498</v>
      </c>
      <c r="V16" s="42">
        <f xml:space="preserve"> 'Detailed Tables - FMs'!AB$84</f>
        <v>2379.4856166860973</v>
      </c>
      <c r="W16" s="42">
        <f xml:space="preserve"> 'Detailed Tables - FMs'!AB$123</f>
        <v>391.13909680073129</v>
      </c>
      <c r="X16" s="43">
        <f>SUM(T16:W16)</f>
        <v>4994.6362556545409</v>
      </c>
    </row>
    <row r="17" spans="3:24" x14ac:dyDescent="0.4">
      <c r="C17" s="18" t="s">
        <v>9</v>
      </c>
      <c r="D17" s="93"/>
      <c r="E17" s="48">
        <f xml:space="preserve"> 'Detailed Tables - FMs'!J$7</f>
        <v>0.71135438817670427</v>
      </c>
      <c r="F17" s="49">
        <f xml:space="preserve"> 'Detailed Tables - FMs'!J$46</f>
        <v>0.46873496754704602</v>
      </c>
      <c r="G17" s="49">
        <f xml:space="preserve"> 'Detailed Tables - FMs'!J$85</f>
        <v>0.38536073351327366</v>
      </c>
      <c r="H17" s="49">
        <f xml:space="preserve"> 'Detailed Tables - FMs'!J$124</f>
        <v>0.79704203753132818</v>
      </c>
      <c r="I17" s="29">
        <f>I18/I16</f>
        <v>0.46922588045285202</v>
      </c>
      <c r="J17" s="48">
        <f xml:space="preserve"> 'Detailed Tables - FMs'!P$7</f>
        <v>0.69320438308967225</v>
      </c>
      <c r="K17" s="49">
        <f xml:space="preserve"> 'Detailed Tables - FMs'!P$46</f>
        <v>0.47443518359358483</v>
      </c>
      <c r="L17" s="49">
        <f xml:space="preserve"> 'Detailed Tables - FMs'!P$85</f>
        <v>0.38378834230117087</v>
      </c>
      <c r="M17" s="49">
        <f xml:space="preserve"> 'Detailed Tables - FMs'!P$124</f>
        <v>0.79704203753132785</v>
      </c>
      <c r="N17" s="29">
        <f>N18/N16</f>
        <v>0.46433015219402135</v>
      </c>
      <c r="O17" s="48">
        <f xml:space="preserve"> 'Detailed Tables - FMs'!V$7</f>
        <v>0.76628504588916579</v>
      </c>
      <c r="P17" s="49">
        <f xml:space="preserve"> 'Detailed Tables - FMs'!V$46</f>
        <v>0.50601939847444233</v>
      </c>
      <c r="Q17" s="49">
        <f xml:space="preserve"> 'Detailed Tables - FMs'!V$85</f>
        <v>0.39273895646952151</v>
      </c>
      <c r="R17" s="49">
        <f xml:space="preserve"> 'Detailed Tables - FMs'!V$124</f>
        <v>0.82583259052350588</v>
      </c>
      <c r="S17" s="29">
        <f>S18/S16</f>
        <v>0.49309009437120416</v>
      </c>
      <c r="T17" s="48">
        <f xml:space="preserve"> 'Detailed Tables - FMs'!AB$7</f>
        <v>0.81289857670259358</v>
      </c>
      <c r="U17" s="49">
        <f xml:space="preserve"> 'Detailed Tables - FMs'!AB$46</f>
        <v>0.52576139905705332</v>
      </c>
      <c r="V17" s="49">
        <f xml:space="preserve"> 'Detailed Tables - FMs'!AB$85</f>
        <v>0.40514695618988589</v>
      </c>
      <c r="W17" s="49">
        <f xml:space="preserve"> 'Detailed Tables - FMs'!AB$124</f>
        <v>0.85426284236521555</v>
      </c>
      <c r="X17" s="29">
        <f>X18/X16</f>
        <v>0.50859615082539555</v>
      </c>
    </row>
    <row r="18" spans="3:24" x14ac:dyDescent="0.4">
      <c r="C18" s="18" t="s">
        <v>10</v>
      </c>
      <c r="D18" s="93"/>
      <c r="E18" s="30">
        <f xml:space="preserve"> 'Detailed Tables - FMs'!J$8</f>
        <v>221.99079632300004</v>
      </c>
      <c r="F18" s="31">
        <f xml:space="preserve"> 'Detailed Tables - FMs'!J$47</f>
        <v>1130.4752122699997</v>
      </c>
      <c r="G18" s="31">
        <f xml:space="preserve"> 'Detailed Tables - FMs'!J$86</f>
        <v>1081.5153068500001</v>
      </c>
      <c r="H18" s="31">
        <f xml:space="preserve"> 'Detailed Tables - FMs'!J$125</f>
        <v>391.42871151199995</v>
      </c>
      <c r="I18" s="22">
        <f>SUM(E18:H18)</f>
        <v>2825.4100269549999</v>
      </c>
      <c r="J18" s="30">
        <f xml:space="preserve"> 'Detailed Tables - FMs'!P$8</f>
        <v>198.8070221403992</v>
      </c>
      <c r="K18" s="31">
        <f xml:space="preserve"> 'Detailed Tables - FMs'!P$47</f>
        <v>855.92373577533908</v>
      </c>
      <c r="L18" s="31">
        <f xml:space="preserve"> 'Detailed Tables - FMs'!P$86</f>
        <v>919.61590355620717</v>
      </c>
      <c r="M18" s="31">
        <f xml:space="preserve"> 'Detailed Tables - FMs'!P$125</f>
        <v>261.4079201423732</v>
      </c>
      <c r="N18" s="22">
        <f>SUM(J18:M18)</f>
        <v>2235.7545816143188</v>
      </c>
      <c r="O18" s="30">
        <f xml:space="preserve"> 'Detailed Tables - FMs'!V$8</f>
        <v>236.19476859662663</v>
      </c>
      <c r="P18" s="31">
        <f xml:space="preserve"> 'Detailed Tables - FMs'!V$47</f>
        <v>1128.9377830517292</v>
      </c>
      <c r="Q18" s="31">
        <f xml:space="preserve"> 'Detailed Tables - FMs'!V$86</f>
        <v>1049.8040947055476</v>
      </c>
      <c r="R18" s="31">
        <f xml:space="preserve"> 'Detailed Tables - FMs'!V$125</f>
        <v>385.16194373825493</v>
      </c>
      <c r="S18" s="22">
        <f>SUM(O18:R18)</f>
        <v>2800.0985900921587</v>
      </c>
      <c r="T18" s="30">
        <f xml:space="preserve"> 'Detailed Tables - FMs'!AB$8</f>
        <v>206.0333492302511</v>
      </c>
      <c r="U18" s="31">
        <f xml:space="preserve"> 'Detailed Tables - FMs'!AB$47</f>
        <v>1036.0424736774726</v>
      </c>
      <c r="V18" s="31">
        <f xml:space="preserve"> 'Detailed Tables - FMs'!AB$86</f>
        <v>964.04135489798591</v>
      </c>
      <c r="W18" s="31">
        <f xml:space="preserve"> 'Detailed Tables - FMs'!AB$125</f>
        <v>334.13559659315592</v>
      </c>
      <c r="X18" s="22">
        <f>SUM(T18:W18)</f>
        <v>2540.2527743988658</v>
      </c>
    </row>
    <row r="19" spans="3:24" x14ac:dyDescent="0.4">
      <c r="C19" s="18" t="s">
        <v>11</v>
      </c>
      <c r="D19" s="93"/>
      <c r="E19" s="30">
        <f xml:space="preserve"> 'Detailed Tables - FMs'!J$9</f>
        <v>2.4239999999999995</v>
      </c>
      <c r="F19" s="31">
        <f xml:space="preserve"> 'Detailed Tables - FMs'!J$48</f>
        <v>19.996000000000002</v>
      </c>
      <c r="G19" s="31">
        <f xml:space="preserve"> 'Detailed Tables - FMs'!J$87</f>
        <v>24.954894057319649</v>
      </c>
      <c r="H19" s="31">
        <f xml:space="preserve"> 'Detailed Tables - FMs'!J$126</f>
        <v>9.849791846526557</v>
      </c>
      <c r="I19" s="22">
        <f>SUM(E19:H19)</f>
        <v>57.224685903846208</v>
      </c>
      <c r="J19" s="30">
        <f xml:space="preserve"> 'Detailed Tables - FMs'!P$9</f>
        <v>2.9577120309750073</v>
      </c>
      <c r="K19" s="31">
        <f xml:space="preserve"> 'Detailed Tables - FMs'!P$48</f>
        <v>24.38618762319841</v>
      </c>
      <c r="L19" s="31">
        <f xml:space="preserve"> 'Detailed Tables - FMs'!P$87</f>
        <v>30.431043431688401</v>
      </c>
      <c r="M19" s="31">
        <f xml:space="preserve"> 'Detailed Tables - FMs'!P$126</f>
        <v>12.01339965593405</v>
      </c>
      <c r="N19" s="22">
        <f>SUM(J19:M19)</f>
        <v>69.788342741795873</v>
      </c>
      <c r="O19" s="30">
        <f xml:space="preserve"> 'Detailed Tables - FMs'!V$9</f>
        <v>2.9577120309750073</v>
      </c>
      <c r="P19" s="31">
        <f xml:space="preserve"> 'Detailed Tables - FMs'!V$48</f>
        <v>24.386187623198406</v>
      </c>
      <c r="Q19" s="31">
        <f xml:space="preserve"> 'Detailed Tables - FMs'!V$87</f>
        <v>30.43104343168832</v>
      </c>
      <c r="R19" s="31">
        <f xml:space="preserve"> 'Detailed Tables - FMs'!V$126</f>
        <v>12.013399655934062</v>
      </c>
      <c r="S19" s="22">
        <f>SUM(O19:R19)</f>
        <v>69.788342741795802</v>
      </c>
      <c r="T19" s="30">
        <f xml:space="preserve"> 'Detailed Tables - FMs'!AB$9</f>
        <v>2.968088238966565</v>
      </c>
      <c r="U19" s="31">
        <f xml:space="preserve"> 'Detailed Tables - FMs'!AB$48</f>
        <v>24.471738938623808</v>
      </c>
      <c r="V19" s="31">
        <f xml:space="preserve"> 'Detailed Tables - FMs'!AB$87</f>
        <v>30.537801233915403</v>
      </c>
      <c r="W19" s="31">
        <f xml:space="preserve"> 'Detailed Tables - FMs'!AB$126</f>
        <v>12.05554491287938</v>
      </c>
      <c r="X19" s="22">
        <f>SUM(T19:W19)</f>
        <v>70.03317332438516</v>
      </c>
    </row>
    <row r="20" spans="3:24" ht="14.6" thickBot="1" x14ac:dyDescent="0.45">
      <c r="C20" s="52" t="s">
        <v>12</v>
      </c>
      <c r="D20" s="94"/>
      <c r="E20" s="68">
        <f xml:space="preserve"> 'Detailed Tables - FMs'!J$10</f>
        <v>224.41479632299996</v>
      </c>
      <c r="F20" s="69">
        <f xml:space="preserve"> 'Detailed Tables - FMs'!J$49</f>
        <v>1150.4712122699998</v>
      </c>
      <c r="G20" s="69">
        <f xml:space="preserve"> 'Detailed Tables - FMs'!J$88</f>
        <v>1106.4702009073196</v>
      </c>
      <c r="H20" s="69">
        <f xml:space="preserve"> 'Detailed Tables - FMs'!J$127</f>
        <v>401.27850335852651</v>
      </c>
      <c r="I20" s="70">
        <f>I18+I19</f>
        <v>2882.6347128588463</v>
      </c>
      <c r="J20" s="68">
        <f xml:space="preserve"> 'Detailed Tables - FMs'!P$10</f>
        <v>201.76473417137424</v>
      </c>
      <c r="K20" s="69">
        <f xml:space="preserve"> 'Detailed Tables - FMs'!P$49</f>
        <v>880.30992339853742</v>
      </c>
      <c r="L20" s="69">
        <f xml:space="preserve"> 'Detailed Tables - FMs'!P$88</f>
        <v>950.04694698789547</v>
      </c>
      <c r="M20" s="69">
        <f xml:space="preserve"> 'Detailed Tables - FMs'!P$127</f>
        <v>273.42131979830725</v>
      </c>
      <c r="N20" s="70">
        <f>N18+N19</f>
        <v>2305.5429243561148</v>
      </c>
      <c r="O20" s="68">
        <f xml:space="preserve"> 'Detailed Tables - FMs'!V$10</f>
        <v>239.15248062760165</v>
      </c>
      <c r="P20" s="69">
        <f xml:space="preserve"> 'Detailed Tables - FMs'!V$49</f>
        <v>1153.3239706749275</v>
      </c>
      <c r="Q20" s="69">
        <f xml:space="preserve"> 'Detailed Tables - FMs'!V$88</f>
        <v>1080.2351381372362</v>
      </c>
      <c r="R20" s="69">
        <f xml:space="preserve"> 'Detailed Tables - FMs'!V$127</f>
        <v>397.17534339418899</v>
      </c>
      <c r="S20" s="70">
        <f>S18+S19</f>
        <v>2869.8869328339547</v>
      </c>
      <c r="T20" s="68">
        <f xml:space="preserve"> 'Detailed Tables - FMs'!AB$10</f>
        <v>209.00143746921768</v>
      </c>
      <c r="U20" s="69">
        <f xml:space="preserve"> 'Detailed Tables - FMs'!AB$49</f>
        <v>1060.5142126160965</v>
      </c>
      <c r="V20" s="69">
        <f xml:space="preserve"> 'Detailed Tables - FMs'!AB$88</f>
        <v>994.5791561319013</v>
      </c>
      <c r="W20" s="69">
        <f xml:space="preserve"> 'Detailed Tables - FMs'!AB$127</f>
        <v>346.19114150603525</v>
      </c>
      <c r="X20" s="70">
        <f>X18+X19</f>
        <v>2610.285947723251</v>
      </c>
    </row>
    <row r="21" spans="3:24" x14ac:dyDescent="0.4">
      <c r="C21" s="5" t="s">
        <v>14</v>
      </c>
      <c r="D21" s="92"/>
      <c r="E21" s="98">
        <f xml:space="preserve"> 'Detailed Tables - FMs'!J$11</f>
        <v>0</v>
      </c>
      <c r="F21" s="99">
        <f xml:space="preserve"> 'Detailed Tables - FMs'!J$50</f>
        <v>0</v>
      </c>
      <c r="G21" s="99">
        <f xml:space="preserve"> 'Detailed Tables - FMs'!J$89</f>
        <v>0</v>
      </c>
      <c r="H21" s="99">
        <f xml:space="preserve"> 'Detailed Tables - FMs'!J$128</f>
        <v>0</v>
      </c>
      <c r="I21" s="34"/>
      <c r="J21" s="98">
        <f xml:space="preserve"> 'Detailed Tables - FMs'!P$11</f>
        <v>0</v>
      </c>
      <c r="K21" s="99">
        <f xml:space="preserve"> 'Detailed Tables - FMs'!P$50</f>
        <v>0</v>
      </c>
      <c r="L21" s="99">
        <f xml:space="preserve"> 'Detailed Tables - FMs'!P$89</f>
        <v>0</v>
      </c>
      <c r="M21" s="99">
        <f xml:space="preserve"> 'Detailed Tables - FMs'!P$128</f>
        <v>0</v>
      </c>
      <c r="N21" s="34"/>
      <c r="O21" s="98">
        <f xml:space="preserve"> 'Detailed Tables - FMs'!V$11</f>
        <v>0</v>
      </c>
      <c r="P21" s="99">
        <f xml:space="preserve"> 'Detailed Tables - FMs'!V$50</f>
        <v>0</v>
      </c>
      <c r="Q21" s="99">
        <f xml:space="preserve"> 'Detailed Tables - FMs'!V$89</f>
        <v>0</v>
      </c>
      <c r="R21" s="99">
        <f xml:space="preserve"> 'Detailed Tables - FMs'!V$128</f>
        <v>0</v>
      </c>
      <c r="S21" s="34"/>
      <c r="T21" s="98">
        <f xml:space="preserve"> 'Detailed Tables - FMs'!AB$11</f>
        <v>0</v>
      </c>
      <c r="U21" s="99">
        <f xml:space="preserve"> 'Detailed Tables - FMs'!AB$50</f>
        <v>0</v>
      </c>
      <c r="V21" s="99">
        <f xml:space="preserve"> 'Detailed Tables - FMs'!AB$89</f>
        <v>0</v>
      </c>
      <c r="W21" s="99">
        <f xml:space="preserve"> 'Detailed Tables - FMs'!AB$128</f>
        <v>0</v>
      </c>
      <c r="X21" s="34"/>
    </row>
    <row r="22" spans="3:24" x14ac:dyDescent="0.4">
      <c r="C22" s="18" t="s">
        <v>15</v>
      </c>
      <c r="D22" s="93"/>
      <c r="E22" s="100">
        <f xml:space="preserve"> 'Detailed Tables - FMs'!J$12</f>
        <v>0</v>
      </c>
      <c r="F22" s="89">
        <f xml:space="preserve"> 'Detailed Tables - FMs'!J$51</f>
        <v>0</v>
      </c>
      <c r="G22" s="89">
        <f xml:space="preserve"> 'Detailed Tables - FMs'!J$90</f>
        <v>0</v>
      </c>
      <c r="H22" s="89">
        <f xml:space="preserve"> 'Detailed Tables - FMs'!J$129</f>
        <v>0</v>
      </c>
      <c r="I22" s="34"/>
      <c r="J22" s="100">
        <f xml:space="preserve"> 'Detailed Tables - FMs'!P$12</f>
        <v>0</v>
      </c>
      <c r="K22" s="89">
        <f xml:space="preserve"> 'Detailed Tables - FMs'!P$51</f>
        <v>0</v>
      </c>
      <c r="L22" s="89">
        <f xml:space="preserve"> 'Detailed Tables - FMs'!P$90</f>
        <v>0</v>
      </c>
      <c r="M22" s="89">
        <f xml:space="preserve"> 'Detailed Tables - FMs'!P$129</f>
        <v>0</v>
      </c>
      <c r="N22" s="34"/>
      <c r="O22" s="100">
        <f xml:space="preserve"> 'Detailed Tables - FMs'!V$12</f>
        <v>0</v>
      </c>
      <c r="P22" s="89">
        <f xml:space="preserve"> 'Detailed Tables - FMs'!V$51</f>
        <v>0</v>
      </c>
      <c r="Q22" s="89">
        <f xml:space="preserve"> 'Detailed Tables - FMs'!V$90</f>
        <v>0</v>
      </c>
      <c r="R22" s="89">
        <f xml:space="preserve"> 'Detailed Tables - FMs'!V$129</f>
        <v>0</v>
      </c>
      <c r="S22" s="34"/>
      <c r="T22" s="100">
        <f xml:space="preserve"> 'Detailed Tables - FMs'!AB$12</f>
        <v>0</v>
      </c>
      <c r="U22" s="89">
        <f xml:space="preserve"> 'Detailed Tables - FMs'!AB$51</f>
        <v>0</v>
      </c>
      <c r="V22" s="89">
        <f xml:space="preserve"> 'Detailed Tables - FMs'!AB$90</f>
        <v>0</v>
      </c>
      <c r="W22" s="89">
        <f xml:space="preserve"> 'Detailed Tables - FMs'!AB$129</f>
        <v>0</v>
      </c>
      <c r="X22" s="34"/>
    </row>
    <row r="23" spans="3:24" x14ac:dyDescent="0.4">
      <c r="C23" s="6" t="s">
        <v>16</v>
      </c>
      <c r="D23" s="93"/>
      <c r="E23" s="30">
        <f xml:space="preserve"> 'Detailed Tables - FMs'!J$13</f>
        <v>22.259617860835828</v>
      </c>
      <c r="F23" s="31">
        <f xml:space="preserve"> 'Detailed Tables - FMs'!J$52</f>
        <v>252.88132409758458</v>
      </c>
      <c r="G23" s="31">
        <f xml:space="preserve"> 'Detailed Tables - FMs'!J$91</f>
        <v>512.68753974692879</v>
      </c>
      <c r="H23" s="31">
        <f xml:space="preserve"> 'Detailed Tables - FMs'!J$130</f>
        <v>43.696475789374738</v>
      </c>
      <c r="I23" s="22">
        <f>SUM(E23:H23)</f>
        <v>831.52495749472394</v>
      </c>
      <c r="J23" s="30">
        <f xml:space="preserve"> 'Detailed Tables - FMs'!P$13</f>
        <v>22.266186516782572</v>
      </c>
      <c r="K23" s="31">
        <f xml:space="preserve"> 'Detailed Tables - FMs'!P$52</f>
        <v>252.95937761354531</v>
      </c>
      <c r="L23" s="31">
        <f xml:space="preserve"> 'Detailed Tables - FMs'!P$91</f>
        <v>512.83816565746065</v>
      </c>
      <c r="M23" s="31">
        <f xml:space="preserve"> 'Detailed Tables - FMs'!P$130</f>
        <v>43.708776942649919</v>
      </c>
      <c r="N23" s="22">
        <f>SUM(J23:M23)</f>
        <v>831.77250673043852</v>
      </c>
      <c r="O23" s="30">
        <f xml:space="preserve"> 'Detailed Tables - FMs'!V$13</f>
        <v>22.191954509099141</v>
      </c>
      <c r="P23" s="31">
        <f xml:space="preserve"> 'Detailed Tables - FMs'!V$52</f>
        <v>252.08061942054056</v>
      </c>
      <c r="Q23" s="31">
        <f xml:space="preserve"> 'Detailed Tables - FMs'!V$91</f>
        <v>509.69499811185813</v>
      </c>
      <c r="R23" s="31">
        <f xml:space="preserve"> 'Detailed Tables - FMs'!V$130</f>
        <v>43.724196037843576</v>
      </c>
      <c r="S23" s="22">
        <f>SUM(O23:R23)</f>
        <v>827.69176807934139</v>
      </c>
      <c r="T23" s="30">
        <f xml:space="preserve"> 'Detailed Tables - FMs'!AB$13</f>
        <v>22.107205761941611</v>
      </c>
      <c r="U23" s="31">
        <f xml:space="preserve"> 'Detailed Tables - FMs'!AB$52</f>
        <v>251.15137080547845</v>
      </c>
      <c r="V23" s="31">
        <f xml:space="preserve"> 'Detailed Tables - FMs'!AB$91</f>
        <v>507.80054850467741</v>
      </c>
      <c r="W23" s="31">
        <f xml:space="preserve"> 'Detailed Tables - FMs'!AB$130</f>
        <v>43.502136234599732</v>
      </c>
      <c r="X23" s="22">
        <f>SUM(T23:W23)</f>
        <v>824.56126130669713</v>
      </c>
    </row>
    <row r="24" spans="3:24" x14ac:dyDescent="0.4">
      <c r="C24" s="6" t="s">
        <v>17</v>
      </c>
      <c r="D24" s="93"/>
      <c r="E24" s="100">
        <f xml:space="preserve"> 'Detailed Tables - FMs'!J$14</f>
        <v>0</v>
      </c>
      <c r="F24" s="89">
        <f xml:space="preserve"> 'Detailed Tables - FMs'!J$53</f>
        <v>0</v>
      </c>
      <c r="G24" s="89">
        <f xml:space="preserve"> 'Detailed Tables - FMs'!J$92</f>
        <v>0</v>
      </c>
      <c r="H24" s="89">
        <f xml:space="preserve"> 'Detailed Tables - FMs'!J$131</f>
        <v>0</v>
      </c>
      <c r="I24" s="34"/>
      <c r="J24" s="100">
        <f xml:space="preserve"> 'Detailed Tables - FMs'!P$14</f>
        <v>0</v>
      </c>
      <c r="K24" s="89">
        <f xml:space="preserve"> 'Detailed Tables - FMs'!P$53</f>
        <v>0</v>
      </c>
      <c r="L24" s="89">
        <f xml:space="preserve"> 'Detailed Tables - FMs'!P$92</f>
        <v>0</v>
      </c>
      <c r="M24" s="89">
        <f xml:space="preserve"> 'Detailed Tables - FMs'!P$131</f>
        <v>0</v>
      </c>
      <c r="N24" s="34"/>
      <c r="O24" s="100">
        <f xml:space="preserve"> 'Detailed Tables - FMs'!V$14</f>
        <v>0</v>
      </c>
      <c r="P24" s="89">
        <f xml:space="preserve"> 'Detailed Tables - FMs'!V$53</f>
        <v>0</v>
      </c>
      <c r="Q24" s="89">
        <f xml:space="preserve"> 'Detailed Tables - FMs'!V$92</f>
        <v>0</v>
      </c>
      <c r="R24" s="89">
        <f xml:space="preserve"> 'Detailed Tables - FMs'!V$131</f>
        <v>0</v>
      </c>
      <c r="S24" s="34"/>
      <c r="T24" s="100">
        <f xml:space="preserve"> 'Detailed Tables - FMs'!AB$14</f>
        <v>0</v>
      </c>
      <c r="U24" s="89">
        <f xml:space="preserve"> 'Detailed Tables - FMs'!AB$53</f>
        <v>0</v>
      </c>
      <c r="V24" s="89">
        <f xml:space="preserve"> 'Detailed Tables - FMs'!AB$92</f>
        <v>0</v>
      </c>
      <c r="W24" s="89">
        <f xml:space="preserve"> 'Detailed Tables - FMs'!AB$131</f>
        <v>0</v>
      </c>
      <c r="X24" s="34"/>
    </row>
    <row r="25" spans="3:24" x14ac:dyDescent="0.4">
      <c r="C25" s="18" t="s">
        <v>15</v>
      </c>
      <c r="D25" s="93"/>
      <c r="E25" s="100">
        <f xml:space="preserve"> 'Detailed Tables - FMs'!J$15</f>
        <v>0</v>
      </c>
      <c r="F25" s="89">
        <f xml:space="preserve"> 'Detailed Tables - FMs'!J$54</f>
        <v>0</v>
      </c>
      <c r="G25" s="89">
        <f xml:space="preserve"> 'Detailed Tables - FMs'!J$93</f>
        <v>0</v>
      </c>
      <c r="H25" s="89">
        <f xml:space="preserve"> 'Detailed Tables - FMs'!J$132</f>
        <v>0</v>
      </c>
      <c r="I25" s="34"/>
      <c r="J25" s="100">
        <f xml:space="preserve"> 'Detailed Tables - FMs'!P$15</f>
        <v>0</v>
      </c>
      <c r="K25" s="89">
        <f xml:space="preserve"> 'Detailed Tables - FMs'!P$54</f>
        <v>0</v>
      </c>
      <c r="L25" s="89">
        <f xml:space="preserve"> 'Detailed Tables - FMs'!P$93</f>
        <v>0</v>
      </c>
      <c r="M25" s="89">
        <f xml:space="preserve"> 'Detailed Tables - FMs'!P$132</f>
        <v>0</v>
      </c>
      <c r="N25" s="34"/>
      <c r="O25" s="100">
        <f xml:space="preserve"> 'Detailed Tables - FMs'!V$15</f>
        <v>0</v>
      </c>
      <c r="P25" s="89">
        <f xml:space="preserve"> 'Detailed Tables - FMs'!V$54</f>
        <v>0</v>
      </c>
      <c r="Q25" s="89">
        <f xml:space="preserve"> 'Detailed Tables - FMs'!V$93</f>
        <v>0</v>
      </c>
      <c r="R25" s="89">
        <f xml:space="preserve"> 'Detailed Tables - FMs'!V$132</f>
        <v>0</v>
      </c>
      <c r="S25" s="34"/>
      <c r="T25" s="100">
        <f xml:space="preserve"> 'Detailed Tables - FMs'!AB$15</f>
        <v>0</v>
      </c>
      <c r="U25" s="89">
        <f xml:space="preserve"> 'Detailed Tables - FMs'!AB$54</f>
        <v>0</v>
      </c>
      <c r="V25" s="89">
        <f xml:space="preserve"> 'Detailed Tables - FMs'!AB$93</f>
        <v>0</v>
      </c>
      <c r="W25" s="89">
        <f xml:space="preserve"> 'Detailed Tables - FMs'!AB$132</f>
        <v>0</v>
      </c>
      <c r="X25" s="34"/>
    </row>
    <row r="26" spans="3:24" x14ac:dyDescent="0.4">
      <c r="C26" s="6" t="s">
        <v>18</v>
      </c>
      <c r="D26" s="93"/>
      <c r="E26" s="30">
        <f xml:space="preserve"> 'Detailed Tables - FMs'!J$16</f>
        <v>21.719794330579031</v>
      </c>
      <c r="F26" s="31">
        <f xml:space="preserve"> 'Detailed Tables - FMs'!J$55</f>
        <v>246.69585526675507</v>
      </c>
      <c r="G26" s="31">
        <f xml:space="preserve"> 'Detailed Tables - FMs'!J$94</f>
        <v>500.26422262213305</v>
      </c>
      <c r="H26" s="31">
        <f xml:space="preserve"> 'Detailed Tables - FMs'!J$133</f>
        <v>42.645904914230236</v>
      </c>
      <c r="I26" s="22">
        <f>SUM(E26:H26)</f>
        <v>811.32577713369733</v>
      </c>
      <c r="J26" s="30">
        <f xml:space="preserve"> 'Detailed Tables - FMs'!P$16</f>
        <v>21.719794917780625</v>
      </c>
      <c r="K26" s="31">
        <f xml:space="preserve"> 'Detailed Tables - FMs'!P$55</f>
        <v>246.69586194420259</v>
      </c>
      <c r="L26" s="31">
        <f xml:space="preserve"> 'Detailed Tables - FMs'!P$94</f>
        <v>500.2642211437676</v>
      </c>
      <c r="M26" s="31">
        <f xml:space="preserve"> 'Detailed Tables - FMs'!P$133</f>
        <v>42.645904914230279</v>
      </c>
      <c r="N26" s="22">
        <f>SUM(J26:M26)</f>
        <v>811.32578291998118</v>
      </c>
      <c r="O26" s="30">
        <f xml:space="preserve"> 'Detailed Tables - FMs'!V$16</f>
        <v>21.591769281610585</v>
      </c>
      <c r="P26" s="31">
        <f xml:space="preserve"> 'Detailed Tables - FMs'!V$55</f>
        <v>245.21059254475685</v>
      </c>
      <c r="Q26" s="31">
        <f xml:space="preserve"> 'Detailed Tables - FMs'!V$94</f>
        <v>495.92011834426864</v>
      </c>
      <c r="R26" s="31">
        <f xml:space="preserve"> 'Detailed Tables - FMs'!V$133</f>
        <v>42.550770511404167</v>
      </c>
      <c r="S26" s="22">
        <f>SUM(O26:R26)</f>
        <v>805.27325068204027</v>
      </c>
      <c r="T26" s="30">
        <f xml:space="preserve"> 'Detailed Tables - FMs'!AB$16</f>
        <v>21.59262138404555</v>
      </c>
      <c r="U26" s="31">
        <f xml:space="preserve"> 'Detailed Tables - FMs'!AB$55</f>
        <v>245.24968974532186</v>
      </c>
      <c r="V26" s="31">
        <f xml:space="preserve"> 'Detailed Tables - FMs'!AB$94</f>
        <v>495.99110730283678</v>
      </c>
      <c r="W26" s="31">
        <f xml:space="preserve"> 'Detailed Tables - FMs'!AB$133</f>
        <v>42.499192892996405</v>
      </c>
      <c r="X26" s="22">
        <f>SUM(T26:W26)</f>
        <v>805.33261132520056</v>
      </c>
    </row>
    <row r="27" spans="3:24" x14ac:dyDescent="0.4">
      <c r="C27" s="6" t="s">
        <v>19</v>
      </c>
      <c r="D27" s="93"/>
      <c r="E27" s="100">
        <f xml:space="preserve"> 'Detailed Tables - FMs'!J$17</f>
        <v>0</v>
      </c>
      <c r="F27" s="89">
        <f xml:space="preserve"> 'Detailed Tables - FMs'!J$56</f>
        <v>0</v>
      </c>
      <c r="G27" s="89">
        <f xml:space="preserve"> 'Detailed Tables - FMs'!J$95</f>
        <v>0</v>
      </c>
      <c r="H27" s="89">
        <f xml:space="preserve"> 'Detailed Tables - FMs'!J$134</f>
        <v>0</v>
      </c>
      <c r="I27" s="34"/>
      <c r="J27" s="100">
        <f xml:space="preserve"> 'Detailed Tables - FMs'!P$17</f>
        <v>0</v>
      </c>
      <c r="K27" s="89">
        <f xml:space="preserve"> 'Detailed Tables - FMs'!P$56</f>
        <v>0</v>
      </c>
      <c r="L27" s="89">
        <f xml:space="preserve"> 'Detailed Tables - FMs'!P$95</f>
        <v>0</v>
      </c>
      <c r="M27" s="89">
        <f xml:space="preserve"> 'Detailed Tables - FMs'!P$134</f>
        <v>0</v>
      </c>
      <c r="N27" s="34"/>
      <c r="O27" s="100">
        <f xml:space="preserve"> 'Detailed Tables - FMs'!V$17</f>
        <v>0</v>
      </c>
      <c r="P27" s="89">
        <f xml:space="preserve"> 'Detailed Tables - FMs'!V$56</f>
        <v>0</v>
      </c>
      <c r="Q27" s="89">
        <f xml:space="preserve"> 'Detailed Tables - FMs'!V$95</f>
        <v>0</v>
      </c>
      <c r="R27" s="89">
        <f xml:space="preserve"> 'Detailed Tables - FMs'!V$134</f>
        <v>0</v>
      </c>
      <c r="S27" s="34"/>
      <c r="T27" s="100">
        <f xml:space="preserve"> 'Detailed Tables - FMs'!AB$17</f>
        <v>0</v>
      </c>
      <c r="U27" s="89">
        <f xml:space="preserve"> 'Detailed Tables - FMs'!AB$56</f>
        <v>0</v>
      </c>
      <c r="V27" s="89">
        <f xml:space="preserve"> 'Detailed Tables - FMs'!AB$95</f>
        <v>0</v>
      </c>
      <c r="W27" s="89">
        <f xml:space="preserve"> 'Detailed Tables - FMs'!AB$134</f>
        <v>0</v>
      </c>
      <c r="X27" s="34"/>
    </row>
    <row r="28" spans="3:24" x14ac:dyDescent="0.4">
      <c r="C28" s="18" t="s">
        <v>15</v>
      </c>
      <c r="D28" s="93"/>
      <c r="E28" s="100">
        <f xml:space="preserve"> 'Detailed Tables - FMs'!J$18</f>
        <v>0</v>
      </c>
      <c r="F28" s="89">
        <f xml:space="preserve"> 'Detailed Tables - FMs'!J$57</f>
        <v>0</v>
      </c>
      <c r="G28" s="89">
        <f xml:space="preserve"> 'Detailed Tables - FMs'!J$96</f>
        <v>0</v>
      </c>
      <c r="H28" s="89">
        <f xml:space="preserve"> 'Detailed Tables - FMs'!J$135</f>
        <v>0</v>
      </c>
      <c r="I28" s="34"/>
      <c r="J28" s="100">
        <f xml:space="preserve"> 'Detailed Tables - FMs'!P$18</f>
        <v>0</v>
      </c>
      <c r="K28" s="89">
        <f xml:space="preserve"> 'Detailed Tables - FMs'!P$57</f>
        <v>0</v>
      </c>
      <c r="L28" s="89">
        <f xml:space="preserve"> 'Detailed Tables - FMs'!P$96</f>
        <v>0</v>
      </c>
      <c r="M28" s="89">
        <f xml:space="preserve"> 'Detailed Tables - FMs'!P$135</f>
        <v>0</v>
      </c>
      <c r="N28" s="34"/>
      <c r="O28" s="100">
        <f xml:space="preserve"> 'Detailed Tables - FMs'!V$18</f>
        <v>0</v>
      </c>
      <c r="P28" s="89">
        <f xml:space="preserve"> 'Detailed Tables - FMs'!V$57</f>
        <v>0</v>
      </c>
      <c r="Q28" s="89">
        <f xml:space="preserve"> 'Detailed Tables - FMs'!V$96</f>
        <v>0</v>
      </c>
      <c r="R28" s="89">
        <f xml:space="preserve"> 'Detailed Tables - FMs'!V$135</f>
        <v>0</v>
      </c>
      <c r="S28" s="34"/>
      <c r="T28" s="100">
        <f xml:space="preserve"> 'Detailed Tables - FMs'!AB$18</f>
        <v>0</v>
      </c>
      <c r="U28" s="89">
        <f xml:space="preserve"> 'Detailed Tables - FMs'!AB$57</f>
        <v>0</v>
      </c>
      <c r="V28" s="89">
        <f xml:space="preserve"> 'Detailed Tables - FMs'!AB$96</f>
        <v>0</v>
      </c>
      <c r="W28" s="89">
        <f xml:space="preserve"> 'Detailed Tables - FMs'!AB$135</f>
        <v>0</v>
      </c>
      <c r="X28" s="34"/>
    </row>
    <row r="29" spans="3:24" x14ac:dyDescent="0.4">
      <c r="C29" s="6" t="s">
        <v>20</v>
      </c>
      <c r="D29" s="93"/>
      <c r="E29" s="30">
        <f xml:space="preserve"> 'Detailed Tables - FMs'!J$19</f>
        <v>12.026181588726901</v>
      </c>
      <c r="F29" s="31">
        <f xml:space="preserve"> 'Detailed Tables - FMs'!J$58</f>
        <v>118.691044051763</v>
      </c>
      <c r="G29" s="31">
        <f xml:space="preserve"> 'Detailed Tables - FMs'!J$97</f>
        <v>186.95097133978533</v>
      </c>
      <c r="H29" s="31">
        <f xml:space="preserve"> 'Detailed Tables - FMs'!J$136</f>
        <v>14.410850507415137</v>
      </c>
      <c r="I29" s="22">
        <f>SUM(E29:H29)</f>
        <v>332.07904748769039</v>
      </c>
      <c r="J29" s="30">
        <f xml:space="preserve"> 'Detailed Tables - FMs'!P$19</f>
        <v>11.747174345413104</v>
      </c>
      <c r="K29" s="31">
        <f xml:space="preserve"> 'Detailed Tables - FMs'!P$58</f>
        <v>87.81915436629339</v>
      </c>
      <c r="L29" s="31">
        <f xml:space="preserve"> 'Detailed Tables - FMs'!P$97</f>
        <v>161.19799805693057</v>
      </c>
      <c r="M29" s="31">
        <f xml:space="preserve"> 'Detailed Tables - FMs'!P$136</f>
        <v>9.62400137709513</v>
      </c>
      <c r="N29" s="22">
        <f>SUM(J29:M29)</f>
        <v>270.38832814573215</v>
      </c>
      <c r="O29" s="30">
        <f xml:space="preserve"> 'Detailed Tables - FMs'!V$19</f>
        <v>8.8231093198939696</v>
      </c>
      <c r="P29" s="31">
        <f xml:space="preserve"> 'Detailed Tables - FMs'!V$58</f>
        <v>104.29676408264098</v>
      </c>
      <c r="Q29" s="31">
        <f xml:space="preserve"> 'Detailed Tables - FMs'!V$97</f>
        <v>185.27135701499247</v>
      </c>
      <c r="R29" s="31">
        <f xml:space="preserve"> 'Detailed Tables - FMs'!V$136</f>
        <v>12.284382901679702</v>
      </c>
      <c r="S29" s="22">
        <f>SUM(O29:R29)</f>
        <v>310.67561331920712</v>
      </c>
      <c r="T29" s="30">
        <f xml:space="preserve"> 'Detailed Tables - FMs'!AB$19</f>
        <v>5.8175778371982432</v>
      </c>
      <c r="U29" s="31">
        <f xml:space="preserve"> 'Detailed Tables - FMs'!AB$58</f>
        <v>88.462443933433605</v>
      </c>
      <c r="V29" s="31">
        <f xml:space="preserve"> 'Detailed Tables - FMs'!AB$97</f>
        <v>162.88114528601216</v>
      </c>
      <c r="W29" s="31">
        <f xml:space="preserve"> 'Detailed Tables - FMs'!AB$136</f>
        <v>8.5865498568644227</v>
      </c>
      <c r="X29" s="22">
        <f>SUM(T29:W29)</f>
        <v>265.74771691350838</v>
      </c>
    </row>
    <row r="30" spans="3:24" ht="14.6" thickBot="1" x14ac:dyDescent="0.45">
      <c r="C30" s="57" t="s">
        <v>39</v>
      </c>
      <c r="D30" s="94"/>
      <c r="E30" s="68">
        <f xml:space="preserve"> 'Detailed Tables - FMs'!J$20</f>
        <v>56.005593780141758</v>
      </c>
      <c r="F30" s="69">
        <f xml:space="preserve"> 'Detailed Tables - FMs'!J$59</f>
        <v>618.26822341610261</v>
      </c>
      <c r="G30" s="69">
        <f xml:space="preserve"> 'Detailed Tables - FMs'!J$98</f>
        <v>1199.9027337088471</v>
      </c>
      <c r="H30" s="69">
        <f xml:space="preserve"> 'Detailed Tables - FMs'!J$137</f>
        <v>100.75323121102012</v>
      </c>
      <c r="I30" s="70">
        <f>I23+I26+I29</f>
        <v>1974.9297821161117</v>
      </c>
      <c r="J30" s="68">
        <f xml:space="preserve"> 'Detailed Tables - FMs'!P$20</f>
        <v>55.733155779976293</v>
      </c>
      <c r="K30" s="69">
        <f xml:space="preserve"> 'Detailed Tables - FMs'!P$59</f>
        <v>587.47439392404135</v>
      </c>
      <c r="L30" s="69">
        <f xml:space="preserve"> 'Detailed Tables - FMs'!P$98</f>
        <v>1174.3003848581588</v>
      </c>
      <c r="M30" s="69">
        <f xml:space="preserve"> 'Detailed Tables - FMs'!P$137</f>
        <v>95.978683233975318</v>
      </c>
      <c r="N30" s="70">
        <f>N23+N26+N29</f>
        <v>1913.4866177961519</v>
      </c>
      <c r="O30" s="68">
        <f xml:space="preserve"> 'Detailed Tables - FMs'!V$20</f>
        <v>52.606833110603695</v>
      </c>
      <c r="P30" s="69">
        <f xml:space="preserve"> 'Detailed Tables - FMs'!V$59</f>
        <v>601.58797604793835</v>
      </c>
      <c r="Q30" s="69">
        <f xml:space="preserve"> 'Detailed Tables - FMs'!V$98</f>
        <v>1190.8864734711192</v>
      </c>
      <c r="R30" s="69">
        <f xml:space="preserve"> 'Detailed Tables - FMs'!V$137</f>
        <v>98.559349450927442</v>
      </c>
      <c r="S30" s="70">
        <f>S23+S26+S29</f>
        <v>1943.6406320805886</v>
      </c>
      <c r="T30" s="68">
        <f xml:space="preserve"> 'Detailed Tables - FMs'!AB$20</f>
        <v>49.517404983185415</v>
      </c>
      <c r="U30" s="69">
        <f xml:space="preserve"> 'Detailed Tables - FMs'!AB$59</f>
        <v>584.863504484234</v>
      </c>
      <c r="V30" s="69">
        <f xml:space="preserve"> 'Detailed Tables - FMs'!AB$98</f>
        <v>1166.6728010935262</v>
      </c>
      <c r="W30" s="69">
        <f xml:space="preserve"> 'Detailed Tables - FMs'!AB$137</f>
        <v>94.587878984460559</v>
      </c>
      <c r="X30" s="70">
        <f>X23+X26+X29</f>
        <v>1895.6415895454061</v>
      </c>
    </row>
    <row r="31" spans="3:24" x14ac:dyDescent="0.4">
      <c r="C31" s="5" t="s">
        <v>21</v>
      </c>
      <c r="D31" s="92"/>
      <c r="E31" s="98">
        <f xml:space="preserve"> 'Detailed Tables - FMs'!J$21</f>
        <v>0</v>
      </c>
      <c r="F31" s="99">
        <f xml:space="preserve"> 'Detailed Tables - FMs'!J$60</f>
        <v>0</v>
      </c>
      <c r="G31" s="99">
        <f xml:space="preserve"> 'Detailed Tables - FMs'!J$99</f>
        <v>0</v>
      </c>
      <c r="H31" s="99">
        <f xml:space="preserve"> 'Detailed Tables - FMs'!J$138</f>
        <v>0</v>
      </c>
      <c r="I31" s="34"/>
      <c r="J31" s="98">
        <f xml:space="preserve"> 'Detailed Tables - FMs'!P$21</f>
        <v>0</v>
      </c>
      <c r="K31" s="99">
        <f xml:space="preserve"> 'Detailed Tables - FMs'!P$60</f>
        <v>0</v>
      </c>
      <c r="L31" s="99">
        <f xml:space="preserve"> 'Detailed Tables - FMs'!P$99</f>
        <v>0</v>
      </c>
      <c r="M31" s="99">
        <f xml:space="preserve"> 'Detailed Tables - FMs'!P$138</f>
        <v>0</v>
      </c>
      <c r="N31" s="34"/>
      <c r="O31" s="98">
        <f xml:space="preserve"> 'Detailed Tables - FMs'!V$21</f>
        <v>0</v>
      </c>
      <c r="P31" s="99">
        <f xml:space="preserve"> 'Detailed Tables - FMs'!V$60</f>
        <v>0</v>
      </c>
      <c r="Q31" s="99">
        <f xml:space="preserve"> 'Detailed Tables - FMs'!V$99</f>
        <v>0</v>
      </c>
      <c r="R31" s="99">
        <f xml:space="preserve"> 'Detailed Tables - FMs'!V$138</f>
        <v>0</v>
      </c>
      <c r="S31" s="34"/>
      <c r="T31" s="98">
        <f xml:space="preserve"> 'Detailed Tables - FMs'!AB$21</f>
        <v>0</v>
      </c>
      <c r="U31" s="99">
        <f xml:space="preserve"> 'Detailed Tables - FMs'!AB$60</f>
        <v>0</v>
      </c>
      <c r="V31" s="99">
        <f xml:space="preserve"> 'Detailed Tables - FMs'!AB$99</f>
        <v>0</v>
      </c>
      <c r="W31" s="99">
        <f xml:space="preserve"> 'Detailed Tables - FMs'!AB$138</f>
        <v>0</v>
      </c>
      <c r="X31" s="34"/>
    </row>
    <row r="32" spans="3:24" x14ac:dyDescent="0.4">
      <c r="C32" s="18" t="s">
        <v>22</v>
      </c>
      <c r="D32" s="93"/>
      <c r="E32" s="100">
        <f xml:space="preserve"> 'Detailed Tables - FMs'!J$22</f>
        <v>0</v>
      </c>
      <c r="F32" s="89">
        <f xml:space="preserve"> 'Detailed Tables - FMs'!J$61</f>
        <v>0</v>
      </c>
      <c r="G32" s="89">
        <f xml:space="preserve"> 'Detailed Tables - FMs'!J$100</f>
        <v>0</v>
      </c>
      <c r="H32" s="89">
        <f xml:space="preserve"> 'Detailed Tables - FMs'!J$139</f>
        <v>0</v>
      </c>
      <c r="I32" s="34"/>
      <c r="J32" s="100">
        <f xml:space="preserve"> 'Detailed Tables - FMs'!P$22</f>
        <v>0</v>
      </c>
      <c r="K32" s="89">
        <f xml:space="preserve"> 'Detailed Tables - FMs'!P$61</f>
        <v>0</v>
      </c>
      <c r="L32" s="89">
        <f xml:space="preserve"> 'Detailed Tables - FMs'!P$100</f>
        <v>0</v>
      </c>
      <c r="M32" s="89">
        <f xml:space="preserve"> 'Detailed Tables - FMs'!P$139</f>
        <v>0</v>
      </c>
      <c r="N32" s="34"/>
      <c r="O32" s="100">
        <f xml:space="preserve"> 'Detailed Tables - FMs'!V$22</f>
        <v>0</v>
      </c>
      <c r="P32" s="89">
        <f xml:space="preserve"> 'Detailed Tables - FMs'!V$61</f>
        <v>0</v>
      </c>
      <c r="Q32" s="89">
        <f xml:space="preserve"> 'Detailed Tables - FMs'!V$100</f>
        <v>0</v>
      </c>
      <c r="R32" s="89">
        <f xml:space="preserve"> 'Detailed Tables - FMs'!V$139</f>
        <v>0</v>
      </c>
      <c r="S32" s="34"/>
      <c r="T32" s="100">
        <f xml:space="preserve"> 'Detailed Tables - FMs'!AB$22</f>
        <v>0</v>
      </c>
      <c r="U32" s="89">
        <f xml:space="preserve"> 'Detailed Tables - FMs'!AB$61</f>
        <v>0</v>
      </c>
      <c r="V32" s="89">
        <f xml:space="preserve"> 'Detailed Tables - FMs'!AB$100</f>
        <v>0</v>
      </c>
      <c r="W32" s="89">
        <f xml:space="preserve"> 'Detailed Tables - FMs'!AB$139</f>
        <v>0</v>
      </c>
      <c r="X32" s="34"/>
    </row>
    <row r="33" spans="3:24" x14ac:dyDescent="0.4">
      <c r="C33" s="6" t="s">
        <v>23</v>
      </c>
      <c r="D33" s="93"/>
      <c r="E33" s="30">
        <f xml:space="preserve"> 'Detailed Tables - FMs'!J$23</f>
        <v>10.06601461232664</v>
      </c>
      <c r="F33" s="31">
        <f xml:space="preserve"> 'Detailed Tables - FMs'!J$62</f>
        <v>145.8455848302799</v>
      </c>
      <c r="G33" s="31">
        <f xml:space="preserve"> 'Detailed Tables - FMs'!J$101</f>
        <v>227.25677421903691</v>
      </c>
      <c r="H33" s="31">
        <f xml:space="preserve"> 'Detailed Tables - FMs'!J$140</f>
        <v>16.247806247682448</v>
      </c>
      <c r="I33" s="22">
        <f>SUM(E33:H33)</f>
        <v>399.41617990932588</v>
      </c>
      <c r="J33" s="30">
        <f xml:space="preserve"> 'Detailed Tables - FMs'!P$23</f>
        <v>9.1016994115889229</v>
      </c>
      <c r="K33" s="31">
        <f xml:space="preserve"> 'Detailed Tables - FMs'!P$62</f>
        <v>131.87549636796331</v>
      </c>
      <c r="L33" s="31">
        <f xml:space="preserve"> 'Detailed Tables - FMs'!P$101</f>
        <v>205.48551214099828</v>
      </c>
      <c r="M33" s="31">
        <f xml:space="preserve"> 'Detailed Tables - FMs'!P$140</f>
        <v>14.69108149626433</v>
      </c>
      <c r="N33" s="22">
        <f>SUM(J33:M33)</f>
        <v>361.15378941681485</v>
      </c>
      <c r="O33" s="30">
        <f xml:space="preserve"> 'Detailed Tables - FMs'!V$23</f>
        <v>10.16758417011118</v>
      </c>
      <c r="P33" s="31">
        <f xml:space="preserve"> 'Detailed Tables - FMs'!V$62</f>
        <v>147.29851126927466</v>
      </c>
      <c r="Q33" s="31">
        <f xml:space="preserve"> 'Detailed Tables - FMs'!V$101</f>
        <v>228.90581089480293</v>
      </c>
      <c r="R33" s="31">
        <f xml:space="preserve"> 'Detailed Tables - FMs'!V$140</f>
        <v>16.472234768629701</v>
      </c>
      <c r="S33" s="22">
        <f>SUM(O33:R33)</f>
        <v>402.84414110281847</v>
      </c>
      <c r="T33" s="30">
        <f xml:space="preserve"> 'Detailed Tables - FMs'!AB$23</f>
        <v>8.3469514267074807</v>
      </c>
      <c r="U33" s="31">
        <f xml:space="preserve"> 'Detailed Tables - FMs'!AB$62</f>
        <v>120.93896930680917</v>
      </c>
      <c r="V33" s="31">
        <f xml:space="preserve"> 'Detailed Tables - FMs'!AB$101</f>
        <v>187.93662417736385</v>
      </c>
      <c r="W33" s="31">
        <f xml:space="preserve"> 'Detailed Tables - FMs'!AB$140</f>
        <v>13.505575176264315</v>
      </c>
      <c r="X33" s="22">
        <f>SUM(T33:W33)</f>
        <v>330.72812008714482</v>
      </c>
    </row>
    <row r="34" spans="3:24" x14ac:dyDescent="0.4">
      <c r="C34" s="6" t="s">
        <v>24</v>
      </c>
      <c r="D34" s="93"/>
      <c r="E34" s="100">
        <f xml:space="preserve"> 'Detailed Tables - FMs'!J$24</f>
        <v>0</v>
      </c>
      <c r="F34" s="89">
        <f xml:space="preserve"> 'Detailed Tables - FMs'!J$63</f>
        <v>0</v>
      </c>
      <c r="G34" s="89">
        <f xml:space="preserve"> 'Detailed Tables - FMs'!J$102</f>
        <v>0</v>
      </c>
      <c r="H34" s="89">
        <f xml:space="preserve"> 'Detailed Tables - FMs'!J$141</f>
        <v>0</v>
      </c>
      <c r="I34" s="34"/>
      <c r="J34" s="100">
        <f xml:space="preserve"> 'Detailed Tables - FMs'!P$24</f>
        <v>0</v>
      </c>
      <c r="K34" s="89">
        <f xml:space="preserve"> 'Detailed Tables - FMs'!P$63</f>
        <v>0</v>
      </c>
      <c r="L34" s="89">
        <f xml:space="preserve"> 'Detailed Tables - FMs'!P$102</f>
        <v>0</v>
      </c>
      <c r="M34" s="89">
        <f xml:space="preserve"> 'Detailed Tables - FMs'!P$141</f>
        <v>0</v>
      </c>
      <c r="N34" s="34"/>
      <c r="O34" s="100">
        <f xml:space="preserve"> 'Detailed Tables - FMs'!V$24</f>
        <v>0</v>
      </c>
      <c r="P34" s="89">
        <f xml:space="preserve"> 'Detailed Tables - FMs'!V$63</f>
        <v>0</v>
      </c>
      <c r="Q34" s="89">
        <f xml:space="preserve"> 'Detailed Tables - FMs'!V$102</f>
        <v>0</v>
      </c>
      <c r="R34" s="89">
        <f xml:space="preserve"> 'Detailed Tables - FMs'!V$141</f>
        <v>0</v>
      </c>
      <c r="S34" s="34"/>
      <c r="T34" s="100">
        <f xml:space="preserve"> 'Detailed Tables - FMs'!AB$24</f>
        <v>0</v>
      </c>
      <c r="U34" s="89">
        <f xml:space="preserve"> 'Detailed Tables - FMs'!AB$63</f>
        <v>0</v>
      </c>
      <c r="V34" s="89">
        <f xml:space="preserve"> 'Detailed Tables - FMs'!AB$102</f>
        <v>0</v>
      </c>
      <c r="W34" s="89">
        <f xml:space="preserve"> 'Detailed Tables - FMs'!AB$141</f>
        <v>0</v>
      </c>
      <c r="X34" s="34"/>
    </row>
    <row r="35" spans="3:24" x14ac:dyDescent="0.4">
      <c r="C35" s="18" t="s">
        <v>22</v>
      </c>
      <c r="D35" s="93"/>
      <c r="E35" s="100">
        <f xml:space="preserve"> 'Detailed Tables - FMs'!J$25</f>
        <v>0</v>
      </c>
      <c r="F35" s="89">
        <f xml:space="preserve"> 'Detailed Tables - FMs'!J$64</f>
        <v>0</v>
      </c>
      <c r="G35" s="89">
        <f xml:space="preserve"> 'Detailed Tables - FMs'!J$103</f>
        <v>0</v>
      </c>
      <c r="H35" s="89">
        <f xml:space="preserve"> 'Detailed Tables - FMs'!J$142</f>
        <v>0</v>
      </c>
      <c r="I35" s="34"/>
      <c r="J35" s="100">
        <f xml:space="preserve"> 'Detailed Tables - FMs'!P$25</f>
        <v>0</v>
      </c>
      <c r="K35" s="89">
        <f xml:space="preserve"> 'Detailed Tables - FMs'!P$64</f>
        <v>0</v>
      </c>
      <c r="L35" s="89">
        <f xml:space="preserve"> 'Detailed Tables - FMs'!P$103</f>
        <v>0</v>
      </c>
      <c r="M35" s="89">
        <f xml:space="preserve"> 'Detailed Tables - FMs'!P$142</f>
        <v>0</v>
      </c>
      <c r="N35" s="34"/>
      <c r="O35" s="100">
        <f xml:space="preserve"> 'Detailed Tables - FMs'!V$25</f>
        <v>0</v>
      </c>
      <c r="P35" s="89">
        <f xml:space="preserve"> 'Detailed Tables - FMs'!V$64</f>
        <v>0</v>
      </c>
      <c r="Q35" s="89">
        <f xml:space="preserve"> 'Detailed Tables - FMs'!V$103</f>
        <v>0</v>
      </c>
      <c r="R35" s="89">
        <f xml:space="preserve"> 'Detailed Tables - FMs'!V$142</f>
        <v>0</v>
      </c>
      <c r="S35" s="34"/>
      <c r="T35" s="100">
        <f xml:space="preserve"> 'Detailed Tables - FMs'!AB$25</f>
        <v>0</v>
      </c>
      <c r="U35" s="89">
        <f xml:space="preserve"> 'Detailed Tables - FMs'!AB$64</f>
        <v>0</v>
      </c>
      <c r="V35" s="89">
        <f xml:space="preserve"> 'Detailed Tables - FMs'!AB$103</f>
        <v>0</v>
      </c>
      <c r="W35" s="89">
        <f xml:space="preserve"> 'Detailed Tables - FMs'!AB$142</f>
        <v>0</v>
      </c>
      <c r="X35" s="34"/>
    </row>
    <row r="36" spans="3:24" x14ac:dyDescent="0.4">
      <c r="C36" s="6" t="s">
        <v>25</v>
      </c>
      <c r="D36" s="93"/>
      <c r="E36" s="30">
        <f xml:space="preserve"> 'Detailed Tables - FMs'!J$26</f>
        <v>14.104852984591957</v>
      </c>
      <c r="F36" s="31">
        <f xml:space="preserve"> 'Detailed Tables - FMs'!J$65</f>
        <v>204.3202379311972</v>
      </c>
      <c r="G36" s="31">
        <f xml:space="preserve"> 'Detailed Tables - FMs'!J$104</f>
        <v>318.44653156741316</v>
      </c>
      <c r="H36" s="31">
        <f xml:space="preserve"> 'Detailed Tables - FMs'!J$143</f>
        <v>22.771867981431431</v>
      </c>
      <c r="I36" s="22">
        <f>SUM(E36:H36)</f>
        <v>559.64349046463383</v>
      </c>
      <c r="J36" s="30">
        <f xml:space="preserve"> 'Detailed Tables - FMs'!P$26</f>
        <v>13.152053565085218</v>
      </c>
      <c r="K36" s="31">
        <f xml:space="preserve"> 'Detailed Tables - FMs'!P$65</f>
        <v>190.51816539485586</v>
      </c>
      <c r="L36" s="31">
        <f xml:space="preserve"> 'Detailed Tables - FMs'!P$104</f>
        <v>296.93508466614048</v>
      </c>
      <c r="M36" s="31">
        <f xml:space="preserve"> 'Detailed Tables - FMs'!P$143</f>
        <v>21.233600924377676</v>
      </c>
      <c r="N36" s="22">
        <f>SUM(J36:M36)</f>
        <v>521.83890455045923</v>
      </c>
      <c r="O36" s="30">
        <f xml:space="preserve"> 'Detailed Tables - FMs'!V$26</f>
        <v>14.151567210296424</v>
      </c>
      <c r="P36" s="31">
        <f xml:space="preserve"> 'Detailed Tables - FMs'!V$65</f>
        <v>204.97090163753569</v>
      </c>
      <c r="Q36" s="31">
        <f xml:space="preserve"> 'Detailed Tables - FMs'!V$104</f>
        <v>318.60475820295693</v>
      </c>
      <c r="R36" s="31">
        <f xml:space="preserve"> 'Detailed Tables - FMs'!V$143</f>
        <v>22.931486273871066</v>
      </c>
      <c r="S36" s="22">
        <f>SUM(O36:R36)</f>
        <v>560.65871332466008</v>
      </c>
      <c r="T36" s="30">
        <f xml:space="preserve"> 'Detailed Tables - FMs'!AB$26</f>
        <v>12.39473447473431</v>
      </c>
      <c r="U36" s="31">
        <f xml:space="preserve"> 'Detailed Tables - FMs'!AB$65</f>
        <v>179.54652408706025</v>
      </c>
      <c r="V36" s="31">
        <f xml:space="preserve"> 'Detailed Tables - FMs'!AB$104</f>
        <v>279.08080757642432</v>
      </c>
      <c r="W36" s="31">
        <f xml:space="preserve"> 'Detailed Tables - FMs'!AB$143</f>
        <v>20.059541771727559</v>
      </c>
      <c r="X36" s="22">
        <f>SUM(T36:W36)</f>
        <v>491.0816079099464</v>
      </c>
    </row>
    <row r="37" spans="3:24" x14ac:dyDescent="0.4">
      <c r="C37" s="6" t="s">
        <v>26</v>
      </c>
      <c r="D37" s="93"/>
      <c r="E37" s="100">
        <f xml:space="preserve"> 'Detailed Tables - FMs'!J$27</f>
        <v>0</v>
      </c>
      <c r="F37" s="89">
        <f xml:space="preserve"> 'Detailed Tables - FMs'!J$66</f>
        <v>0</v>
      </c>
      <c r="G37" s="89">
        <f xml:space="preserve"> 'Detailed Tables - FMs'!J$105</f>
        <v>0</v>
      </c>
      <c r="H37" s="89">
        <f xml:space="preserve"> 'Detailed Tables - FMs'!J$144</f>
        <v>0</v>
      </c>
      <c r="I37" s="34"/>
      <c r="J37" s="100">
        <f xml:space="preserve"> 'Detailed Tables - FMs'!P$27</f>
        <v>0</v>
      </c>
      <c r="K37" s="89">
        <f xml:space="preserve"> 'Detailed Tables - FMs'!P$66</f>
        <v>0</v>
      </c>
      <c r="L37" s="89">
        <f xml:space="preserve"> 'Detailed Tables - FMs'!P$105</f>
        <v>0</v>
      </c>
      <c r="M37" s="89">
        <f xml:space="preserve"> 'Detailed Tables - FMs'!P$144</f>
        <v>0</v>
      </c>
      <c r="N37" s="34"/>
      <c r="O37" s="100">
        <f xml:space="preserve"> 'Detailed Tables - FMs'!V$27</f>
        <v>0</v>
      </c>
      <c r="P37" s="89">
        <f xml:space="preserve"> 'Detailed Tables - FMs'!V$66</f>
        <v>0</v>
      </c>
      <c r="Q37" s="89">
        <f xml:space="preserve"> 'Detailed Tables - FMs'!V$105</f>
        <v>0</v>
      </c>
      <c r="R37" s="89">
        <f xml:space="preserve"> 'Detailed Tables - FMs'!V$144</f>
        <v>0</v>
      </c>
      <c r="S37" s="34"/>
      <c r="T37" s="100">
        <f xml:space="preserve"> 'Detailed Tables - FMs'!AB$27</f>
        <v>0</v>
      </c>
      <c r="U37" s="89">
        <f xml:space="preserve"> 'Detailed Tables - FMs'!AB$66</f>
        <v>0</v>
      </c>
      <c r="V37" s="89">
        <f xml:space="preserve"> 'Detailed Tables - FMs'!AB$105</f>
        <v>0</v>
      </c>
      <c r="W37" s="89">
        <f xml:space="preserve"> 'Detailed Tables - FMs'!AB$144</f>
        <v>0</v>
      </c>
      <c r="X37" s="34"/>
    </row>
    <row r="38" spans="3:24" x14ac:dyDescent="0.4">
      <c r="C38" s="18" t="s">
        <v>22</v>
      </c>
      <c r="D38" s="93"/>
      <c r="E38" s="100">
        <f xml:space="preserve"> 'Detailed Tables - FMs'!J$28</f>
        <v>0</v>
      </c>
      <c r="F38" s="89">
        <f xml:space="preserve"> 'Detailed Tables - FMs'!J$67</f>
        <v>0</v>
      </c>
      <c r="G38" s="89">
        <f xml:space="preserve"> 'Detailed Tables - FMs'!J$106</f>
        <v>0</v>
      </c>
      <c r="H38" s="89">
        <f xml:space="preserve"> 'Detailed Tables - FMs'!J$145</f>
        <v>0</v>
      </c>
      <c r="I38" s="34"/>
      <c r="J38" s="100">
        <f xml:space="preserve"> 'Detailed Tables - FMs'!P$28</f>
        <v>0</v>
      </c>
      <c r="K38" s="89">
        <f xml:space="preserve"> 'Detailed Tables - FMs'!P$67</f>
        <v>0</v>
      </c>
      <c r="L38" s="89">
        <f xml:space="preserve"> 'Detailed Tables - FMs'!P$106</f>
        <v>0</v>
      </c>
      <c r="M38" s="89">
        <f xml:space="preserve"> 'Detailed Tables - FMs'!P$145</f>
        <v>0</v>
      </c>
      <c r="N38" s="34"/>
      <c r="O38" s="100">
        <f xml:space="preserve"> 'Detailed Tables - FMs'!V$28</f>
        <v>0</v>
      </c>
      <c r="P38" s="89">
        <f xml:space="preserve"> 'Detailed Tables - FMs'!V$67</f>
        <v>0</v>
      </c>
      <c r="Q38" s="89">
        <f xml:space="preserve"> 'Detailed Tables - FMs'!V$106</f>
        <v>0</v>
      </c>
      <c r="R38" s="89">
        <f xml:space="preserve"> 'Detailed Tables - FMs'!V$145</f>
        <v>0</v>
      </c>
      <c r="S38" s="34"/>
      <c r="T38" s="100">
        <f xml:space="preserve"> 'Detailed Tables - FMs'!AB$28</f>
        <v>0</v>
      </c>
      <c r="U38" s="89">
        <f xml:space="preserve"> 'Detailed Tables - FMs'!AB$67</f>
        <v>0</v>
      </c>
      <c r="V38" s="89">
        <f xml:space="preserve"> 'Detailed Tables - FMs'!AB$106</f>
        <v>0</v>
      </c>
      <c r="W38" s="89">
        <f xml:space="preserve"> 'Detailed Tables - FMs'!AB$145</f>
        <v>0</v>
      </c>
      <c r="X38" s="34"/>
    </row>
    <row r="39" spans="3:24" x14ac:dyDescent="0.4">
      <c r="C39" s="6" t="s">
        <v>27</v>
      </c>
      <c r="D39" s="93"/>
      <c r="E39" s="30">
        <f xml:space="preserve"> 'Detailed Tables - FMs'!J$29</f>
        <v>7.8098125927547581</v>
      </c>
      <c r="F39" s="31">
        <f xml:space="preserve"> 'Detailed Tables - FMs'!J$68</f>
        <v>98.303160929621441</v>
      </c>
      <c r="G39" s="31">
        <f xml:space="preserve"> 'Detailed Tables - FMs'!J$107</f>
        <v>119.0048892248717</v>
      </c>
      <c r="H39" s="31">
        <f xml:space="preserve"> 'Detailed Tables - FMs'!J$146</f>
        <v>7.6950409638393991</v>
      </c>
      <c r="I39" s="22">
        <f>SUM(E39:H39)</f>
        <v>232.8129037110873</v>
      </c>
      <c r="J39" s="30">
        <f xml:space="preserve"> 'Detailed Tables - FMs'!P$29</f>
        <v>7.1133022578767093</v>
      </c>
      <c r="K39" s="31">
        <f xml:space="preserve"> 'Detailed Tables - FMs'!P$68</f>
        <v>67.820935643331111</v>
      </c>
      <c r="L39" s="31">
        <f xml:space="preserve"> 'Detailed Tables - FMs'!P$107</f>
        <v>95.680120980091715</v>
      </c>
      <c r="M39" s="31">
        <f xml:space="preserve"> 'Detailed Tables - FMs'!P$146</f>
        <v>4.7918365186034544</v>
      </c>
      <c r="N39" s="22">
        <f>SUM(J39:M39)</f>
        <v>175.406195399903</v>
      </c>
      <c r="O39" s="30">
        <f xml:space="preserve"> 'Detailed Tables - FMs'!V$29</f>
        <v>5.7827972740804761</v>
      </c>
      <c r="P39" s="31">
        <f xml:space="preserve"> 'Detailed Tables - FMs'!V$68</f>
        <v>87.181395999417546</v>
      </c>
      <c r="Q39" s="31">
        <f xml:space="preserve"> 'Detailed Tables - FMs'!V$107</f>
        <v>119.02791139180567</v>
      </c>
      <c r="R39" s="31">
        <f xml:space="preserve"> 'Detailed Tables - FMs'!V$146</f>
        <v>6.6203068594808503</v>
      </c>
      <c r="S39" s="22">
        <f>SUM(O39:R39)</f>
        <v>218.61241152478456</v>
      </c>
      <c r="T39" s="30">
        <f xml:space="preserve"> 'Detailed Tables - FMs'!AB$29</f>
        <v>3.339443196621338</v>
      </c>
      <c r="U39" s="31">
        <f xml:space="preserve"> 'Detailed Tables - FMs'!AB$68</f>
        <v>64.763076100068417</v>
      </c>
      <c r="V39" s="31">
        <f xml:space="preserve"> 'Detailed Tables - FMs'!AB$107</f>
        <v>91.64882373110477</v>
      </c>
      <c r="W39" s="31">
        <f xml:space="preserve"> 'Detailed Tables - FMs'!AB$146</f>
        <v>4.0528359200246733</v>
      </c>
      <c r="X39" s="22">
        <f>SUM(T39:W39)</f>
        <v>163.8041789478192</v>
      </c>
    </row>
    <row r="40" spans="3:24" x14ac:dyDescent="0.4">
      <c r="C40" s="6" t="s">
        <v>28</v>
      </c>
      <c r="D40" s="93"/>
      <c r="E40" s="30">
        <f xml:space="preserve"> 'Detailed Tables - FMs'!J$30</f>
        <v>0</v>
      </c>
      <c r="F40" s="31">
        <f xml:space="preserve"> 'Detailed Tables - FMs'!J$69</f>
        <v>0</v>
      </c>
      <c r="G40" s="31">
        <f xml:space="preserve"> 'Detailed Tables - FMs'!J$108</f>
        <v>0</v>
      </c>
      <c r="H40" s="31">
        <f xml:space="preserve"> 'Detailed Tables - FMs'!J$147</f>
        <v>0</v>
      </c>
      <c r="I40" s="34"/>
      <c r="J40" s="30">
        <f xml:space="preserve"> 'Detailed Tables - FMs'!P$30</f>
        <v>0</v>
      </c>
      <c r="K40" s="31">
        <f xml:space="preserve"> 'Detailed Tables - FMs'!P$69</f>
        <v>0</v>
      </c>
      <c r="L40" s="31">
        <f xml:space="preserve"> 'Detailed Tables - FMs'!P$108</f>
        <v>0</v>
      </c>
      <c r="M40" s="31">
        <f xml:space="preserve"> 'Detailed Tables - FMs'!P$147</f>
        <v>0</v>
      </c>
      <c r="N40" s="34"/>
      <c r="O40" s="30">
        <f xml:space="preserve"> 'Detailed Tables - FMs'!V$30</f>
        <v>0</v>
      </c>
      <c r="P40" s="31">
        <f xml:space="preserve"> 'Detailed Tables - FMs'!V$69</f>
        <v>0</v>
      </c>
      <c r="Q40" s="31">
        <f xml:space="preserve"> 'Detailed Tables - FMs'!V$108</f>
        <v>0</v>
      </c>
      <c r="R40" s="31">
        <f xml:space="preserve"> 'Detailed Tables - FMs'!V$147</f>
        <v>0</v>
      </c>
      <c r="S40" s="34"/>
      <c r="T40" s="30">
        <f xml:space="preserve"> 'Detailed Tables - FMs'!AB$30</f>
        <v>0</v>
      </c>
      <c r="U40" s="31">
        <f xml:space="preserve"> 'Detailed Tables - FMs'!AB$69</f>
        <v>0</v>
      </c>
      <c r="V40" s="31">
        <f xml:space="preserve"> 'Detailed Tables - FMs'!AB$108</f>
        <v>0</v>
      </c>
      <c r="W40" s="31">
        <f xml:space="preserve"> 'Detailed Tables - FMs'!AB$147</f>
        <v>0</v>
      </c>
      <c r="X40" s="34"/>
    </row>
    <row r="41" spans="3:24" ht="14.6" thickBot="1" x14ac:dyDescent="0.45">
      <c r="C41" s="57" t="s">
        <v>29</v>
      </c>
      <c r="D41" s="94"/>
      <c r="E41" s="68">
        <f xml:space="preserve"> 'Detailed Tables - FMs'!J$31</f>
        <v>31.980680189673357</v>
      </c>
      <c r="F41" s="69">
        <f xml:space="preserve"> 'Detailed Tables - FMs'!J$70</f>
        <v>448.46898369109857</v>
      </c>
      <c r="G41" s="69">
        <f xml:space="preserve"> 'Detailed Tables - FMs'!J$109</f>
        <v>664.70819501132178</v>
      </c>
      <c r="H41" s="69">
        <f xml:space="preserve"> 'Detailed Tables - FMs'!J$148</f>
        <v>46.714715192953278</v>
      </c>
      <c r="I41" s="70">
        <f>SUM(E41:H41)</f>
        <v>1191.8725740850471</v>
      </c>
      <c r="J41" s="68">
        <f xml:space="preserve"> 'Detailed Tables - FMs'!P$31</f>
        <v>29.36705523455085</v>
      </c>
      <c r="K41" s="69">
        <f xml:space="preserve"> 'Detailed Tables - FMs'!P$70</f>
        <v>390.21459740615035</v>
      </c>
      <c r="L41" s="69">
        <f xml:space="preserve"> 'Detailed Tables - FMs'!P$109</f>
        <v>598.10071778723045</v>
      </c>
      <c r="M41" s="69">
        <f xml:space="preserve"> 'Detailed Tables - FMs'!P$148</f>
        <v>40.716518939245461</v>
      </c>
      <c r="N41" s="70">
        <f>SUM(J41:M41)</f>
        <v>1058.3988893671769</v>
      </c>
      <c r="O41" s="68">
        <f xml:space="preserve"> 'Detailed Tables - FMs'!V$31</f>
        <v>30.101948654488083</v>
      </c>
      <c r="P41" s="69">
        <f xml:space="preserve"> 'Detailed Tables - FMs'!V$70</f>
        <v>439.45080890622791</v>
      </c>
      <c r="Q41" s="69">
        <f xml:space="preserve"> 'Detailed Tables - FMs'!V$109</f>
        <v>666.53848048956547</v>
      </c>
      <c r="R41" s="69">
        <f xml:space="preserve"> 'Detailed Tables - FMs'!V$148</f>
        <v>46.024027901981611</v>
      </c>
      <c r="S41" s="70">
        <f>SUM(O41:R41)</f>
        <v>1182.1152659522629</v>
      </c>
      <c r="T41" s="68">
        <f xml:space="preserve"> 'Detailed Tables - FMs'!AB$31</f>
        <v>24.08112909806313</v>
      </c>
      <c r="U41" s="69">
        <f xml:space="preserve"> 'Detailed Tables - FMs'!AB$70</f>
        <v>365.24856949393779</v>
      </c>
      <c r="V41" s="69">
        <f xml:space="preserve"> 'Detailed Tables - FMs'!AB$109</f>
        <v>558.66625548489299</v>
      </c>
      <c r="W41" s="69">
        <f xml:space="preserve"> 'Detailed Tables - FMs'!AB$148</f>
        <v>37.617952868016552</v>
      </c>
      <c r="X41" s="70">
        <f>SUM(T41:W41)</f>
        <v>985.61390694491047</v>
      </c>
    </row>
    <row r="42" spans="3:24" x14ac:dyDescent="0.4">
      <c r="C42" s="5" t="s">
        <v>30</v>
      </c>
      <c r="D42" s="95"/>
      <c r="E42" s="41">
        <f xml:space="preserve"> 'Detailed Tables - FMs'!J$32</f>
        <v>0</v>
      </c>
      <c r="F42" s="42">
        <f xml:space="preserve"> 'Detailed Tables - FMs'!J$71</f>
        <v>14.595981081521169</v>
      </c>
      <c r="G42" s="42">
        <f xml:space="preserve"> 'Detailed Tables - FMs'!J$110</f>
        <v>6.7083355578574428</v>
      </c>
      <c r="H42" s="42">
        <f xml:space="preserve"> 'Detailed Tables - FMs'!J$149</f>
        <v>0</v>
      </c>
      <c r="I42" s="43">
        <f t="shared" ref="I42:I49" si="1">SUM(E42:H42)</f>
        <v>21.304316639378612</v>
      </c>
      <c r="J42" s="41">
        <f xml:space="preserve"> 'Detailed Tables - FMs'!P$32</f>
        <v>0</v>
      </c>
      <c r="K42" s="42">
        <f xml:space="preserve"> 'Detailed Tables - FMs'!P$71</f>
        <v>19.757370619493599</v>
      </c>
      <c r="L42" s="42">
        <f xml:space="preserve"> 'Detailed Tables - FMs'!P$110</f>
        <v>6.7270347830131918</v>
      </c>
      <c r="M42" s="42">
        <f xml:space="preserve"> 'Detailed Tables - FMs'!P$149</f>
        <v>0</v>
      </c>
      <c r="N42" s="43">
        <f t="shared" ref="N42:N49" si="2">SUM(J42:M42)</f>
        <v>26.484405402506791</v>
      </c>
      <c r="O42" s="41">
        <f xml:space="preserve"> 'Detailed Tables - FMs'!V$32</f>
        <v>0</v>
      </c>
      <c r="P42" s="42">
        <f xml:space="preserve"> 'Detailed Tables - FMs'!V$71</f>
        <v>19.611704061207575</v>
      </c>
      <c r="Q42" s="42">
        <f xml:space="preserve"> 'Detailed Tables - FMs'!V$110</f>
        <v>3.8770911143237621</v>
      </c>
      <c r="R42" s="42">
        <f xml:space="preserve"> 'Detailed Tables - FMs'!V$149</f>
        <v>0</v>
      </c>
      <c r="S42" s="43">
        <f t="shared" ref="S42:S49" si="3">SUM(O42:R42)</f>
        <v>23.488795175531337</v>
      </c>
      <c r="T42" s="41">
        <f xml:space="preserve"> 'Detailed Tables - FMs'!AB$32</f>
        <v>0</v>
      </c>
      <c r="U42" s="42">
        <f xml:space="preserve"> 'Detailed Tables - FMs'!AB$71</f>
        <v>19.828408997753339</v>
      </c>
      <c r="V42" s="42">
        <f xml:space="preserve"> 'Detailed Tables - FMs'!AB$110</f>
        <v>3.9825571723543507</v>
      </c>
      <c r="W42" s="42">
        <f xml:space="preserve"> 'Detailed Tables - FMs'!AB$149</f>
        <v>0</v>
      </c>
      <c r="X42" s="43">
        <f t="shared" ref="X42:X49" si="4">SUM(T42:W42)</f>
        <v>23.81096617010769</v>
      </c>
    </row>
    <row r="43" spans="3:24" x14ac:dyDescent="0.4">
      <c r="C43" s="6" t="s">
        <v>31</v>
      </c>
      <c r="D43" s="96"/>
      <c r="E43" s="88">
        <f xml:space="preserve"> 'Detailed Tables - FMs'!J$33</f>
        <v>0</v>
      </c>
      <c r="F43" s="35">
        <f xml:space="preserve"> 'Detailed Tables - FMs'!J$72</f>
        <v>0</v>
      </c>
      <c r="G43" s="35">
        <f xml:space="preserve"> 'Detailed Tables - FMs'!J$111</f>
        <v>0</v>
      </c>
      <c r="H43" s="35">
        <f xml:space="preserve"> 'Detailed Tables - FMs'!J$150</f>
        <v>0</v>
      </c>
      <c r="I43" s="34">
        <f t="shared" si="1"/>
        <v>0</v>
      </c>
      <c r="J43" s="88">
        <f xml:space="preserve"> 'Detailed Tables - FMs'!P$33</f>
        <v>0</v>
      </c>
      <c r="K43" s="35">
        <f xml:space="preserve"> 'Detailed Tables - FMs'!P$72</f>
        <v>0</v>
      </c>
      <c r="L43" s="35">
        <f xml:space="preserve"> 'Detailed Tables - FMs'!P$111</f>
        <v>0</v>
      </c>
      <c r="M43" s="35">
        <f xml:space="preserve"> 'Detailed Tables - FMs'!P$150</f>
        <v>0</v>
      </c>
      <c r="N43" s="34">
        <f t="shared" si="2"/>
        <v>0</v>
      </c>
      <c r="O43" s="88">
        <f xml:space="preserve"> 'Detailed Tables - FMs'!V$33</f>
        <v>0</v>
      </c>
      <c r="P43" s="35">
        <f xml:space="preserve"> 'Detailed Tables - FMs'!V$72</f>
        <v>0</v>
      </c>
      <c r="Q43" s="35">
        <f xml:space="preserve"> 'Detailed Tables - FMs'!V$111</f>
        <v>0</v>
      </c>
      <c r="R43" s="35">
        <f xml:space="preserve"> 'Detailed Tables - FMs'!V$150</f>
        <v>0</v>
      </c>
      <c r="S43" s="34">
        <f t="shared" si="3"/>
        <v>0</v>
      </c>
      <c r="T43" s="88">
        <f xml:space="preserve"> 'Detailed Tables - FMs'!AB$33</f>
        <v>0</v>
      </c>
      <c r="U43" s="35">
        <f xml:space="preserve"> 'Detailed Tables - FMs'!AB$72</f>
        <v>0</v>
      </c>
      <c r="V43" s="35">
        <f xml:space="preserve"> 'Detailed Tables - FMs'!AB$111</f>
        <v>0</v>
      </c>
      <c r="W43" s="35">
        <f xml:space="preserve"> 'Detailed Tables - FMs'!AB$150</f>
        <v>0</v>
      </c>
      <c r="X43" s="34">
        <f t="shared" si="4"/>
        <v>0</v>
      </c>
    </row>
    <row r="44" spans="3:24" x14ac:dyDescent="0.4">
      <c r="C44" s="6" t="s">
        <v>32</v>
      </c>
      <c r="D44" s="96"/>
      <c r="E44" s="88">
        <f xml:space="preserve"> 'Detailed Tables - FMs'!J$34</f>
        <v>0</v>
      </c>
      <c r="F44" s="35">
        <f xml:space="preserve"> 'Detailed Tables - FMs'!J$73</f>
        <v>0</v>
      </c>
      <c r="G44" s="35">
        <f xml:space="preserve"> 'Detailed Tables - FMs'!J$112</f>
        <v>0</v>
      </c>
      <c r="H44" s="35">
        <f xml:space="preserve"> 'Detailed Tables - FMs'!J$151</f>
        <v>0</v>
      </c>
      <c r="I44" s="34">
        <f t="shared" si="1"/>
        <v>0</v>
      </c>
      <c r="J44" s="88">
        <f xml:space="preserve"> 'Detailed Tables - FMs'!P$34</f>
        <v>0</v>
      </c>
      <c r="K44" s="35">
        <f xml:space="preserve"> 'Detailed Tables - FMs'!P$73</f>
        <v>0</v>
      </c>
      <c r="L44" s="35">
        <f xml:space="preserve"> 'Detailed Tables - FMs'!P$112</f>
        <v>0</v>
      </c>
      <c r="M44" s="35">
        <f xml:space="preserve"> 'Detailed Tables - FMs'!P$151</f>
        <v>0</v>
      </c>
      <c r="N44" s="34">
        <f t="shared" si="2"/>
        <v>0</v>
      </c>
      <c r="O44" s="88">
        <f xml:space="preserve"> 'Detailed Tables - FMs'!V$34</f>
        <v>0</v>
      </c>
      <c r="P44" s="35">
        <f xml:space="preserve"> 'Detailed Tables - FMs'!V$73</f>
        <v>0</v>
      </c>
      <c r="Q44" s="35">
        <f xml:space="preserve"> 'Detailed Tables - FMs'!V$112</f>
        <v>0</v>
      </c>
      <c r="R44" s="35">
        <f xml:space="preserve"> 'Detailed Tables - FMs'!V$151</f>
        <v>0</v>
      </c>
      <c r="S44" s="34">
        <f t="shared" si="3"/>
        <v>0</v>
      </c>
      <c r="T44" s="88">
        <f xml:space="preserve"> 'Detailed Tables - FMs'!AB$34</f>
        <v>0</v>
      </c>
      <c r="U44" s="35">
        <f xml:space="preserve"> 'Detailed Tables - FMs'!AB$73</f>
        <v>0</v>
      </c>
      <c r="V44" s="35">
        <f xml:space="preserve"> 'Detailed Tables - FMs'!AB$112</f>
        <v>0</v>
      </c>
      <c r="W44" s="35">
        <f xml:space="preserve"> 'Detailed Tables - FMs'!AB$151</f>
        <v>0</v>
      </c>
      <c r="X44" s="34">
        <f t="shared" si="4"/>
        <v>0</v>
      </c>
    </row>
    <row r="45" spans="3:24" x14ac:dyDescent="0.4">
      <c r="C45" s="6" t="s">
        <v>33</v>
      </c>
      <c r="D45" s="96"/>
      <c r="E45" s="30">
        <f xml:space="preserve"> 'Detailed Tables - FMs'!J$35</f>
        <v>0</v>
      </c>
      <c r="F45" s="31">
        <f xml:space="preserve"> 'Detailed Tables - FMs'!J$74</f>
        <v>190.56641620470822</v>
      </c>
      <c r="G45" s="31">
        <f xml:space="preserve"> 'Detailed Tables - FMs'!J$113</f>
        <v>144.02257960066382</v>
      </c>
      <c r="H45" s="31">
        <f xml:space="preserve"> 'Detailed Tables - FMs'!J$152</f>
        <v>0</v>
      </c>
      <c r="I45" s="22">
        <f t="shared" si="1"/>
        <v>334.58899580537206</v>
      </c>
      <c r="J45" s="30">
        <f xml:space="preserve"> 'Detailed Tables - FMs'!P$35</f>
        <v>0</v>
      </c>
      <c r="K45" s="31">
        <f xml:space="preserve"> 'Detailed Tables - FMs'!P$74</f>
        <v>73.665661830541808</v>
      </c>
      <c r="L45" s="31">
        <f xml:space="preserve"> 'Detailed Tables - FMs'!P$113</f>
        <v>113.2579901448094</v>
      </c>
      <c r="M45" s="31">
        <f xml:space="preserve"> 'Detailed Tables - FMs'!P$152</f>
        <v>0</v>
      </c>
      <c r="N45" s="22">
        <f t="shared" si="2"/>
        <v>186.92365197535122</v>
      </c>
      <c r="O45" s="30">
        <f xml:space="preserve"> 'Detailed Tables - FMs'!V$35</f>
        <v>0</v>
      </c>
      <c r="P45" s="31">
        <f xml:space="preserve"> 'Detailed Tables - FMs'!V$74</f>
        <v>141.7171064929764</v>
      </c>
      <c r="Q45" s="31">
        <f xml:space="preserve"> 'Detailed Tables - FMs'!V$113</f>
        <v>155.92077516369616</v>
      </c>
      <c r="R45" s="31">
        <f xml:space="preserve"> 'Detailed Tables - FMs'!V$152</f>
        <v>0</v>
      </c>
      <c r="S45" s="22">
        <f t="shared" si="3"/>
        <v>297.63788165667256</v>
      </c>
      <c r="T45" s="30">
        <f xml:space="preserve"> 'Detailed Tables - FMs'!AB$35</f>
        <v>0</v>
      </c>
      <c r="U45" s="31">
        <f xml:space="preserve"> 'Detailed Tables - FMs'!AB$74</f>
        <v>104.22687059785069</v>
      </c>
      <c r="V45" s="31">
        <f xml:space="preserve"> 'Detailed Tables - FMs'!AB$113</f>
        <v>131.78437279281789</v>
      </c>
      <c r="W45" s="31">
        <f xml:space="preserve"> 'Detailed Tables - FMs'!AB$152</f>
        <v>0</v>
      </c>
      <c r="X45" s="22">
        <f t="shared" si="4"/>
        <v>236.0112433906686</v>
      </c>
    </row>
    <row r="46" spans="3:24" x14ac:dyDescent="0.4">
      <c r="C46" s="6" t="s">
        <v>34</v>
      </c>
      <c r="D46" s="96"/>
      <c r="E46" s="30">
        <f xml:space="preserve"> 'Detailed Tables - FMs'!J$36</f>
        <v>-16.91198731545159</v>
      </c>
      <c r="F46" s="31">
        <f xml:space="preserve"> 'Detailed Tables - FMs'!J$75</f>
        <v>-38.909512127558372</v>
      </c>
      <c r="G46" s="31">
        <f xml:space="preserve"> 'Detailed Tables - FMs'!J$114</f>
        <v>-6.1472390688412784</v>
      </c>
      <c r="H46" s="31">
        <f xml:space="preserve"> 'Detailed Tables - FMs'!J$153</f>
        <v>-2.0819966324187997</v>
      </c>
      <c r="I46" s="22">
        <f t="shared" si="1"/>
        <v>-64.050735144270035</v>
      </c>
      <c r="J46" s="30">
        <f xml:space="preserve"> 'Detailed Tables - FMs'!P$36</f>
        <v>-16.91198731545159</v>
      </c>
      <c r="K46" s="31">
        <f xml:space="preserve"> 'Detailed Tables - FMs'!P$75</f>
        <v>-38.909512127558372</v>
      </c>
      <c r="L46" s="31">
        <f xml:space="preserve"> 'Detailed Tables - FMs'!P$114</f>
        <v>-6.1472390688412704</v>
      </c>
      <c r="M46" s="31">
        <f xml:space="preserve"> 'Detailed Tables - FMs'!P$153</f>
        <v>-2.0819966324188002</v>
      </c>
      <c r="N46" s="22">
        <f t="shared" si="2"/>
        <v>-64.050735144270035</v>
      </c>
      <c r="O46" s="30">
        <f xml:space="preserve"> 'Detailed Tables - FMs'!V$36</f>
        <v>-16.958701011161413</v>
      </c>
      <c r="P46" s="31">
        <f xml:space="preserve"> 'Detailed Tables - FMs'!V$75</f>
        <v>-39.016986611534819</v>
      </c>
      <c r="Q46" s="31">
        <f xml:space="preserve"> 'Detailed Tables - FMs'!V$114</f>
        <v>-6.1642187560868464</v>
      </c>
      <c r="R46" s="31">
        <f xml:space="preserve"> 'Detailed Tables - FMs'!V$153</f>
        <v>-2.0877474501873792</v>
      </c>
      <c r="S46" s="22">
        <f t="shared" si="3"/>
        <v>-64.22765382897046</v>
      </c>
      <c r="T46" s="30">
        <f xml:space="preserve"> 'Detailed Tables - FMs'!AB$36</f>
        <v>-16.91198731545159</v>
      </c>
      <c r="U46" s="31">
        <f xml:space="preserve"> 'Detailed Tables - FMs'!AB$75</f>
        <v>-38.909512127558372</v>
      </c>
      <c r="V46" s="31">
        <f xml:space="preserve"> 'Detailed Tables - FMs'!AB$114</f>
        <v>-6.1472390688412704</v>
      </c>
      <c r="W46" s="31">
        <f xml:space="preserve"> 'Detailed Tables - FMs'!AB$153</f>
        <v>-2.0819966324188002</v>
      </c>
      <c r="X46" s="22">
        <f t="shared" si="4"/>
        <v>-64.050735144270035</v>
      </c>
    </row>
    <row r="47" spans="3:24" x14ac:dyDescent="0.4">
      <c r="C47" s="6" t="s">
        <v>35</v>
      </c>
      <c r="D47" s="96"/>
      <c r="E47" s="88">
        <f xml:space="preserve"> 'Detailed Tables - FMs'!J$37</f>
        <v>0</v>
      </c>
      <c r="F47" s="35">
        <f xml:space="preserve"> 'Detailed Tables - FMs'!J$76</f>
        <v>0</v>
      </c>
      <c r="G47" s="35">
        <f xml:space="preserve"> 'Detailed Tables - FMs'!J$115</f>
        <v>0</v>
      </c>
      <c r="H47" s="35">
        <f xml:space="preserve"> 'Detailed Tables - FMs'!J$154</f>
        <v>0</v>
      </c>
      <c r="I47" s="34">
        <f t="shared" si="1"/>
        <v>0</v>
      </c>
      <c r="J47" s="88">
        <f xml:space="preserve"> 'Detailed Tables - FMs'!P$37</f>
        <v>0</v>
      </c>
      <c r="K47" s="35">
        <f xml:space="preserve"> 'Detailed Tables - FMs'!P$76</f>
        <v>0</v>
      </c>
      <c r="L47" s="35">
        <f xml:space="preserve"> 'Detailed Tables - FMs'!P$115</f>
        <v>0</v>
      </c>
      <c r="M47" s="35">
        <f xml:space="preserve"> 'Detailed Tables - FMs'!P$154</f>
        <v>0</v>
      </c>
      <c r="N47" s="34">
        <f t="shared" si="2"/>
        <v>0</v>
      </c>
      <c r="O47" s="88">
        <f xml:space="preserve"> 'Detailed Tables - FMs'!V$37</f>
        <v>0</v>
      </c>
      <c r="P47" s="35">
        <f xml:space="preserve"> 'Detailed Tables - FMs'!V$76</f>
        <v>0</v>
      </c>
      <c r="Q47" s="35">
        <f xml:space="preserve"> 'Detailed Tables - FMs'!V$115</f>
        <v>0</v>
      </c>
      <c r="R47" s="35">
        <f xml:space="preserve"> 'Detailed Tables - FMs'!V$154</f>
        <v>0</v>
      </c>
      <c r="S47" s="34">
        <f t="shared" si="3"/>
        <v>0</v>
      </c>
      <c r="T47" s="30">
        <f xml:space="preserve"> 'Detailed Tables - FMs'!AB$37</f>
        <v>0</v>
      </c>
      <c r="U47" s="31">
        <f xml:space="preserve"> 'Detailed Tables - FMs'!AB$76</f>
        <v>8.4399863557074504</v>
      </c>
      <c r="V47" s="31">
        <f xml:space="preserve"> 'Detailed Tables - FMs'!AB$115</f>
        <v>12.54679782171025</v>
      </c>
      <c r="W47" s="31">
        <f xml:space="preserve"> 'Detailed Tables - FMs'!AB$154</f>
        <v>0</v>
      </c>
      <c r="X47" s="22">
        <f t="shared" si="4"/>
        <v>20.9867841774177</v>
      </c>
    </row>
    <row r="48" spans="3:24" x14ac:dyDescent="0.4">
      <c r="C48" s="6" t="s">
        <v>36</v>
      </c>
      <c r="D48" s="96"/>
      <c r="E48" s="30">
        <f xml:space="preserve"> 'Detailed Tables - FMs'!J$38</f>
        <v>0</v>
      </c>
      <c r="F48" s="31">
        <f xml:space="preserve"> 'Detailed Tables - FMs'!J$77</f>
        <v>0</v>
      </c>
      <c r="G48" s="31">
        <f xml:space="preserve"> 'Detailed Tables - FMs'!J$116</f>
        <v>0</v>
      </c>
      <c r="H48" s="31">
        <f xml:space="preserve"> 'Detailed Tables - FMs'!J$155</f>
        <v>0</v>
      </c>
      <c r="I48" s="22">
        <f t="shared" si="1"/>
        <v>0</v>
      </c>
      <c r="J48" s="30">
        <f xml:space="preserve"> 'Detailed Tables - FMs'!P$38</f>
        <v>0.26831624510840868</v>
      </c>
      <c r="K48" s="31">
        <f xml:space="preserve"> 'Detailed Tables - FMs'!P$77</f>
        <v>1.9135956680682966</v>
      </c>
      <c r="L48" s="31">
        <f xml:space="preserve"> 'Detailed Tables - FMs'!P$116</f>
        <v>2.9272271047381082</v>
      </c>
      <c r="M48" s="31">
        <f xml:space="preserve"> 'Detailed Tables - FMs'!P$155</f>
        <v>0.42686203155058422</v>
      </c>
      <c r="N48" s="22">
        <f t="shared" si="2"/>
        <v>5.5360010494653977</v>
      </c>
      <c r="O48" s="30">
        <f xml:space="preserve"> 'Detailed Tables - FMs'!V$38</f>
        <v>0</v>
      </c>
      <c r="P48" s="31">
        <f xml:space="preserve"> 'Detailed Tables - FMs'!V$77</f>
        <v>0</v>
      </c>
      <c r="Q48" s="31">
        <f xml:space="preserve"> 'Detailed Tables - FMs'!V$116</f>
        <v>0</v>
      </c>
      <c r="R48" s="31">
        <f xml:space="preserve"> 'Detailed Tables - FMs'!V$155</f>
        <v>0</v>
      </c>
      <c r="S48" s="22">
        <f t="shared" si="3"/>
        <v>0</v>
      </c>
      <c r="T48" s="30">
        <f xml:space="preserve"> 'Detailed Tables - FMs'!AB$38</f>
        <v>-8.3323487190014589E-3</v>
      </c>
      <c r="U48" s="31">
        <f xml:space="preserve"> 'Detailed Tables - FMs'!AB$77</f>
        <v>-6.3488317624035062E-2</v>
      </c>
      <c r="V48" s="31">
        <f xml:space="preserve"> 'Detailed Tables - FMs'!AB$116</f>
        <v>-8.9239943657162257E-2</v>
      </c>
      <c r="W48" s="31">
        <f xml:space="preserve"> 'Detailed Tables - FMs'!AB$155</f>
        <v>-1.8894721094014244E-2</v>
      </c>
      <c r="X48" s="22">
        <f t="shared" si="4"/>
        <v>-0.17995533109421302</v>
      </c>
    </row>
    <row r="49" spans="2:24" ht="14.6" thickBot="1" x14ac:dyDescent="0.45">
      <c r="C49" s="57" t="s">
        <v>37</v>
      </c>
      <c r="D49" s="97"/>
      <c r="E49" s="68">
        <f xml:space="preserve"> 'Detailed Tables - FMs'!J$39</f>
        <v>295.48908297736352</v>
      </c>
      <c r="F49" s="69">
        <f xml:space="preserve"> 'Detailed Tables - FMs'!J$78</f>
        <v>2383.4613045358719</v>
      </c>
      <c r="G49" s="69">
        <f xml:space="preserve"> 'Detailed Tables - FMs'!J$117</f>
        <v>3115.6648057171678</v>
      </c>
      <c r="H49" s="69">
        <f xml:space="preserve"> 'Detailed Tables - FMs'!J$156</f>
        <v>546.66445313008114</v>
      </c>
      <c r="I49" s="70">
        <f t="shared" si="1"/>
        <v>6341.2796463604845</v>
      </c>
      <c r="J49" s="68">
        <f xml:space="preserve"> 'Detailed Tables - FMs'!P$39</f>
        <v>270.22127411555817</v>
      </c>
      <c r="K49" s="69">
        <f xml:space="preserve"> 'Detailed Tables - FMs'!P$78</f>
        <v>1914.4260307192744</v>
      </c>
      <c r="L49" s="69">
        <f xml:space="preserve"> 'Detailed Tables - FMs'!P$117</f>
        <v>2839.2130625970044</v>
      </c>
      <c r="M49" s="69">
        <f xml:space="preserve"> 'Detailed Tables - FMs'!P$156</f>
        <v>408.46138737065979</v>
      </c>
      <c r="N49" s="70">
        <f t="shared" si="2"/>
        <v>5432.3217548024959</v>
      </c>
      <c r="O49" s="68">
        <f xml:space="preserve"> 'Detailed Tables - FMs'!V$39</f>
        <v>304.90256138153205</v>
      </c>
      <c r="P49" s="69">
        <f xml:space="preserve"> 'Detailed Tables - FMs'!V$78</f>
        <v>2316.6745795717434</v>
      </c>
      <c r="Q49" s="69">
        <f xml:space="preserve"> 'Detailed Tables - FMs'!V$117</f>
        <v>3091.293739619854</v>
      </c>
      <c r="R49" s="69">
        <f xml:space="preserve"> 'Detailed Tables - FMs'!V$156</f>
        <v>539.67097329691069</v>
      </c>
      <c r="S49" s="70">
        <f t="shared" si="3"/>
        <v>6252.5418538700396</v>
      </c>
      <c r="T49" s="68">
        <f xml:space="preserve"> 'Detailed Tables - FMs'!AB$39</f>
        <v>265.67965188629563</v>
      </c>
      <c r="U49" s="69">
        <f xml:space="preserve"> 'Detailed Tables - FMs'!AB$78</f>
        <v>2104.1485521003979</v>
      </c>
      <c r="V49" s="69">
        <f xml:space="preserve"> 'Detailed Tables - FMs'!AB$117</f>
        <v>2861.9954614847047</v>
      </c>
      <c r="W49" s="69">
        <f xml:space="preserve"> 'Detailed Tables - FMs'!AB$156</f>
        <v>476.29608200499956</v>
      </c>
      <c r="X49" s="70">
        <f t="shared" si="4"/>
        <v>5708.1197474763976</v>
      </c>
    </row>
    <row r="50" spans="2:24" x14ac:dyDescent="0.4"/>
    <row r="51" spans="2:24" ht="22.75" x14ac:dyDescent="0.4">
      <c r="B51" s="76" t="s">
        <v>64</v>
      </c>
      <c r="C51" s="1"/>
      <c r="D51" s="1"/>
      <c r="E51" s="1"/>
      <c r="F51" s="1"/>
      <c r="G51" s="1"/>
      <c r="H51" s="1"/>
      <c r="I51" s="1"/>
      <c r="J51" s="1"/>
    </row>
    <row r="52" spans="2:24" ht="14.6" thickBot="1" x14ac:dyDescent="0.45">
      <c r="B52" s="50"/>
      <c r="C52" s="1"/>
      <c r="D52" s="1"/>
      <c r="E52" s="1"/>
      <c r="F52" s="1"/>
      <c r="G52" s="1"/>
      <c r="H52" s="1"/>
      <c r="I52" s="1"/>
      <c r="J52" s="1"/>
    </row>
    <row r="53" spans="2:24" ht="14.5" customHeight="1" x14ac:dyDescent="0.4">
      <c r="B53" s="1"/>
      <c r="C53" s="8"/>
      <c r="D53" s="12"/>
      <c r="E53" s="107" t="s">
        <v>13</v>
      </c>
      <c r="F53" s="108"/>
      <c r="G53" s="107" t="s">
        <v>6</v>
      </c>
      <c r="H53" s="108"/>
      <c r="I53" s="107" t="s">
        <v>7</v>
      </c>
      <c r="J53" s="108"/>
      <c r="K53" s="107" t="s">
        <v>8</v>
      </c>
      <c r="L53" s="108"/>
    </row>
    <row r="54" spans="2:24" ht="40.5" customHeight="1" thickBot="1" x14ac:dyDescent="0.45">
      <c r="B54" s="1"/>
      <c r="C54" s="13"/>
      <c r="D54" s="14"/>
      <c r="E54" s="109"/>
      <c r="F54" s="110"/>
      <c r="G54" s="109"/>
      <c r="H54" s="110"/>
      <c r="I54" s="109"/>
      <c r="J54" s="110"/>
      <c r="K54" s="109"/>
      <c r="L54" s="110"/>
    </row>
    <row r="55" spans="2:24" x14ac:dyDescent="0.4">
      <c r="B55" s="1"/>
      <c r="C55" s="36" t="s">
        <v>38</v>
      </c>
      <c r="D55" s="82"/>
      <c r="E55" s="41"/>
      <c r="F55" s="43">
        <f>I16</f>
        <v>6021.4283667136688</v>
      </c>
      <c r="G55" s="41"/>
      <c r="H55" s="43">
        <f>N16</f>
        <v>4815.0105502519764</v>
      </c>
      <c r="I55" s="41"/>
      <c r="J55" s="43">
        <f>S16</f>
        <v>5678.6754024391548</v>
      </c>
      <c r="K55" s="41"/>
      <c r="L55" s="43">
        <f>X16</f>
        <v>4994.6362556545409</v>
      </c>
    </row>
    <row r="56" spans="2:24" x14ac:dyDescent="0.4">
      <c r="B56" s="1"/>
      <c r="C56" s="18" t="s">
        <v>9</v>
      </c>
      <c r="D56" s="83"/>
      <c r="E56" s="30"/>
      <c r="F56" s="29">
        <f t="shared" ref="F56:F59" si="5">I17</f>
        <v>0.46922588045285202</v>
      </c>
      <c r="G56" s="32"/>
      <c r="H56" s="29">
        <f t="shared" ref="H56:H59" si="6">N17</f>
        <v>0.46433015219402135</v>
      </c>
      <c r="I56" s="32"/>
      <c r="J56" s="29">
        <f t="shared" ref="J56:J59" si="7">S17</f>
        <v>0.49309009437120416</v>
      </c>
      <c r="K56" s="32"/>
      <c r="L56" s="29">
        <f t="shared" ref="L56:L59" si="8">X17</f>
        <v>0.50859615082539555</v>
      </c>
      <c r="P56" s="113"/>
      <c r="Q56" s="113"/>
      <c r="R56" s="113"/>
      <c r="S56" s="113"/>
    </row>
    <row r="57" spans="2:24" x14ac:dyDescent="0.4">
      <c r="B57" s="1"/>
      <c r="C57" s="18" t="s">
        <v>10</v>
      </c>
      <c r="D57" s="83"/>
      <c r="E57" s="30"/>
      <c r="F57" s="22">
        <f t="shared" si="5"/>
        <v>2825.4100269549999</v>
      </c>
      <c r="G57" s="30"/>
      <c r="H57" s="22">
        <f t="shared" si="6"/>
        <v>2235.7545816143188</v>
      </c>
      <c r="I57" s="30"/>
      <c r="J57" s="22">
        <f t="shared" si="7"/>
        <v>2800.0985900921587</v>
      </c>
      <c r="K57" s="30"/>
      <c r="L57" s="22">
        <f t="shared" si="8"/>
        <v>2540.2527743988658</v>
      </c>
    </row>
    <row r="58" spans="2:24" x14ac:dyDescent="0.4">
      <c r="B58" s="1" t="s">
        <v>45</v>
      </c>
      <c r="C58" s="18" t="s">
        <v>11</v>
      </c>
      <c r="D58" s="83"/>
      <c r="E58" s="30"/>
      <c r="F58" s="22">
        <f t="shared" si="5"/>
        <v>57.224685903846208</v>
      </c>
      <c r="G58" s="30"/>
      <c r="H58" s="22">
        <f t="shared" si="6"/>
        <v>69.788342741795873</v>
      </c>
      <c r="I58" s="30"/>
      <c r="J58" s="22">
        <f t="shared" si="7"/>
        <v>69.788342741795802</v>
      </c>
      <c r="K58" s="30"/>
      <c r="L58" s="22">
        <f t="shared" si="8"/>
        <v>70.03317332438516</v>
      </c>
    </row>
    <row r="59" spans="2:24" ht="14.6" thickBot="1" x14ac:dyDescent="0.45">
      <c r="B59" s="1"/>
      <c r="C59" s="52" t="s">
        <v>12</v>
      </c>
      <c r="D59" s="90"/>
      <c r="E59" s="68"/>
      <c r="F59" s="56">
        <f t="shared" si="5"/>
        <v>2882.6347128588463</v>
      </c>
      <c r="G59" s="58"/>
      <c r="H59" s="56">
        <f t="shared" si="6"/>
        <v>2305.5429243561148</v>
      </c>
      <c r="I59" s="58"/>
      <c r="J59" s="56">
        <f t="shared" si="7"/>
        <v>2869.8869328339547</v>
      </c>
      <c r="K59" s="58"/>
      <c r="L59" s="56">
        <f t="shared" si="8"/>
        <v>2610.285947723251</v>
      </c>
    </row>
    <row r="60" spans="2:24" x14ac:dyDescent="0.4">
      <c r="B60" s="1"/>
      <c r="C60" s="18" t="s">
        <v>65</v>
      </c>
      <c r="D60" s="83"/>
      <c r="E60" s="30"/>
      <c r="F60" s="22">
        <f>(SUM('Detailed Tables - FMs'!E11:I11)+SUM('Detailed Tables - FMs'!E14:I14)+SUM('Detailed Tables - FMs'!E17:I17)+SUM('Detailed Tables - FMs'!E50:I50)+SUM('Detailed Tables - FMs'!E53:I53)+SUM('Detailed Tables - FMs'!E56:I56)+SUM('Detailed Tables - FMs'!E89:I89)+SUM('Detailed Tables - FMs'!E92:I92)+SUM('Detailed Tables - FMs'!E95:I95)+SUM('Detailed Tables - FMs'!E128:I128)+SUM('Detailed Tables - FMs'!E131:I131)+SUM('Detailed Tables - FMs'!E134:I134))/5</f>
        <v>8469.16644821501</v>
      </c>
      <c r="G60" s="30"/>
      <c r="H60" s="22">
        <f>(SUM('Detailed Tables - FMs'!K11:O11)+SUM('Detailed Tables - FMs'!K14:O14)+SUM('Detailed Tables - FMs'!K17:O17)+SUM('Detailed Tables - FMs'!K50:O50)+SUM('Detailed Tables - FMs'!K53:O53)+SUM('Detailed Tables - FMs'!K56:O56)+SUM('Detailed Tables - FMs'!K89:O89)+SUM('Detailed Tables - FMs'!K92:O92)+SUM('Detailed Tables - FMs'!K95:O95)+SUM('Detailed Tables - FMs'!K128:O128)+SUM('Detailed Tables - FMs'!K131:O131)+SUM('Detailed Tables - FMs'!K134:O134))/5</f>
        <v>8193.3954775484926</v>
      </c>
      <c r="I60" s="30"/>
      <c r="J60" s="22">
        <f>(SUM('Detailed Tables - FMs'!Q11:U11)+SUM('Detailed Tables - FMs'!Q14:U14)+SUM('Detailed Tables - FMs'!Q17:U17)+SUM('Detailed Tables - FMs'!Q50:U50)+SUM('Detailed Tables - FMs'!Q53:U53)+SUM('Detailed Tables - FMs'!Q56:U56)+SUM('Detailed Tables - FMs'!Q89:U89)+SUM('Detailed Tables - FMs'!Q92:U92)+SUM('Detailed Tables - FMs'!Q95:U95)+SUM('Detailed Tables - FMs'!Q128:U128)+SUM('Detailed Tables - FMs'!Q131:U131)+SUM('Detailed Tables - FMs'!Q134:U134))/5</f>
        <v>8327.1732146287231</v>
      </c>
      <c r="L60" s="22">
        <f>(SUM('Detailed Tables - FMs'!W11:AA11)+SUM('Detailed Tables - FMs'!W14:AA14)+SUM('Detailed Tables - FMs'!W17:AA17)+SUM('Detailed Tables - FMs'!W50:AA50)+SUM('Detailed Tables - FMs'!W53:AA53)+SUM('Detailed Tables - FMs'!W56:AA56)+SUM('Detailed Tables - FMs'!W89:AA89)+SUM('Detailed Tables - FMs'!W92:AA92)+SUM('Detailed Tables - FMs'!W95:AA95)+SUM('Detailed Tables - FMs'!W128:AA128)+SUM('Detailed Tables - FMs'!W131:AA131)+SUM('Detailed Tables - FMs'!W134:AA134))/5</f>
        <v>8120.1778617900363</v>
      </c>
    </row>
    <row r="61" spans="2:24" x14ac:dyDescent="0.4">
      <c r="B61" s="1"/>
      <c r="C61" s="18" t="s">
        <v>66</v>
      </c>
      <c r="D61" s="83"/>
      <c r="E61" s="30"/>
      <c r="F61" s="106">
        <f>F62/(F60*5)</f>
        <v>4.6638114723376457E-2</v>
      </c>
      <c r="G61" s="30"/>
      <c r="H61" s="106">
        <f>H62/(H60*5)</f>
        <v>4.6708025336735667E-2</v>
      </c>
      <c r="I61" s="30"/>
      <c r="J61" s="106">
        <f>J62/(J60*5)</f>
        <v>4.668188308287155E-2</v>
      </c>
      <c r="K61" s="30"/>
      <c r="L61" s="106">
        <f>L62/(L60*5)</f>
        <v>4.6689656847677112E-2</v>
      </c>
      <c r="P61" s="113"/>
      <c r="Q61" s="113"/>
      <c r="R61" s="113"/>
      <c r="S61" s="113"/>
    </row>
    <row r="62" spans="2:24" x14ac:dyDescent="0.4">
      <c r="B62" s="1"/>
      <c r="C62" s="103" t="str">
        <f>C30</f>
        <v>RCV run-off (£ million)</v>
      </c>
      <c r="D62" s="83"/>
      <c r="E62" s="30"/>
      <c r="F62" s="62">
        <f>I30</f>
        <v>1974.9297821161117</v>
      </c>
      <c r="G62" s="60"/>
      <c r="H62" s="62">
        <f>N30</f>
        <v>1913.4866177961519</v>
      </c>
      <c r="I62" s="60"/>
      <c r="J62" s="62">
        <f>S30</f>
        <v>1943.6406320805886</v>
      </c>
      <c r="K62" s="60"/>
      <c r="L62" s="62">
        <f>X30</f>
        <v>1895.6415895454061</v>
      </c>
    </row>
    <row r="63" spans="2:24" x14ac:dyDescent="0.4">
      <c r="B63" s="1"/>
      <c r="C63" s="18" t="s">
        <v>67</v>
      </c>
      <c r="D63" s="83"/>
      <c r="E63" s="30"/>
      <c r="F63" s="22">
        <f>(SUM('Detailed Tables - FMs'!E21:I21)+SUM('Detailed Tables - FMs'!E60:I60)+SUM('Detailed Tables - FMs'!E99:I99)+SUM('Detailed Tables - FMs'!E138:I138))/5</f>
        <v>3473.1841731245868</v>
      </c>
      <c r="G63" s="30"/>
      <c r="H63" s="22">
        <f>(SUM('Detailed Tables - FMs'!K21:O21)+SUM('Detailed Tables - FMs'!K60:O60)+SUM('Detailed Tables - FMs'!K99:O99)+SUM('Detailed Tables - FMs'!K138:O138))/5</f>
        <v>3474.2218070188856</v>
      </c>
      <c r="I63" s="30"/>
      <c r="J63" s="22">
        <f>(SUM('Detailed Tables - FMs'!Q21:U21)+SUM('Detailed Tables - FMs'!Q60:U60)+SUM('Detailed Tables - FMs'!Q99:U99)+SUM('Detailed Tables - FMs'!Q138:U138))/5</f>
        <v>3457.4574230139283</v>
      </c>
      <c r="K63" s="30"/>
      <c r="L63" s="22">
        <f>(SUM('Detailed Tables - FMs'!W21:AA21)+SUM('Detailed Tables - FMs'!W60:AA60)+SUM('Detailed Tables - FMs'!W99:AA99)+SUM('Detailed Tables - FMs'!W138:AA138))/5</f>
        <v>3444.4437852281872</v>
      </c>
    </row>
    <row r="64" spans="2:24" x14ac:dyDescent="0.4">
      <c r="B64" s="1"/>
      <c r="C64" s="18" t="s">
        <v>71</v>
      </c>
      <c r="D64" s="83"/>
      <c r="E64" s="30"/>
      <c r="F64" s="106">
        <f>F65/(F63*5)</f>
        <v>2.2999999999999906E-2</v>
      </c>
      <c r="G64" s="30"/>
      <c r="H64" s="106">
        <f>H65/(H63*5)</f>
        <v>2.0790485436893213E-2</v>
      </c>
      <c r="I64" s="30"/>
      <c r="J64" s="106">
        <f>J65/(J63*5)</f>
        <v>2.3302912621359306E-2</v>
      </c>
      <c r="K64" s="30"/>
      <c r="L64" s="106">
        <f>L65/(L63*5)</f>
        <v>1.920357193840716E-2</v>
      </c>
      <c r="P64" s="113"/>
      <c r="Q64" s="113"/>
      <c r="R64" s="113"/>
      <c r="S64" s="113"/>
    </row>
    <row r="65" spans="2:19" x14ac:dyDescent="0.4">
      <c r="B65" s="1"/>
      <c r="C65" s="18" t="s">
        <v>68</v>
      </c>
      <c r="D65" s="83"/>
      <c r="E65" s="30"/>
      <c r="F65" s="22">
        <f>(SUM('Detailed Tables - FMs'!E23:I23)+SUM('Detailed Tables - FMs'!E62:I62)+SUM('Detailed Tables - FMs'!E101:I101)+SUM('Detailed Tables - FMs'!E140:I140))</f>
        <v>399.41617990932588</v>
      </c>
      <c r="G65" s="30"/>
      <c r="H65" s="22">
        <f>(SUM('Detailed Tables - FMs'!K23:O23)+SUM('Detailed Tables - FMs'!K62:O62)+SUM('Detailed Tables - FMs'!K101:O101)+SUM('Detailed Tables - FMs'!K140:O140))</f>
        <v>361.15378941681485</v>
      </c>
      <c r="I65" s="30"/>
      <c r="J65" s="22">
        <f>(SUM('Detailed Tables - FMs'!Q23:U23)+SUM('Detailed Tables - FMs'!Q62:U62)+SUM('Detailed Tables - FMs'!Q101:U101)+SUM('Detailed Tables - FMs'!Q140:U140))</f>
        <v>402.84414110281847</v>
      </c>
      <c r="K65" s="30"/>
      <c r="L65" s="22">
        <f>(SUM('Detailed Tables - FMs'!W23:AA23)+SUM('Detailed Tables - FMs'!W62:AA62)+SUM('Detailed Tables - FMs'!W101:AA101)+SUM('Detailed Tables - FMs'!W140:AA140))</f>
        <v>330.72812008714482</v>
      </c>
    </row>
    <row r="66" spans="2:19" x14ac:dyDescent="0.4">
      <c r="B66" s="1"/>
      <c r="C66" s="18" t="s">
        <v>69</v>
      </c>
      <c r="D66" s="83"/>
      <c r="E66" s="30"/>
      <c r="F66" s="22">
        <f>(SUM('Detailed Tables - FMs'!E24:I24)+SUM('Detailed Tables - FMs'!E27:I27)+SUM('Detailed Tables - FMs'!E63:I63)+SUM('Detailed Tables - FMs'!E66:I66)+SUM('Detailed Tables - FMs'!E102:I102)+SUM('Detailed Tables - FMs'!E105:I105)+SUM('Detailed Tables - FMs'!E141:I141)+SUM('Detailed Tables - FMs'!E144:I144))/5</f>
        <v>4798.4892968788126</v>
      </c>
      <c r="G66" s="30"/>
      <c r="H66" s="22">
        <f>(SUM('Detailed Tables - FMs'!K24:O24)+SUM('Detailed Tables - FMs'!K27:O27)+SUM('Detailed Tables - FMs'!K63:O63)+SUM('Detailed Tables - FMs'!K66:O66)+SUM('Detailed Tables - FMs'!K102:O102)+SUM('Detailed Tables - FMs'!K105:O105)+SUM('Detailed Tables - FMs'!K141:O141)+SUM('Detailed Tables - FMs'!K144:O144))/5</f>
        <v>4527.825008749991</v>
      </c>
      <c r="I66" s="30"/>
      <c r="J66" s="22">
        <f>(SUM('Detailed Tables - FMs'!Q24:U24)+SUM('Detailed Tables - FMs'!Q27:U27)+SUM('Detailed Tables - FMs'!Q63:U63)+SUM('Detailed Tables - FMs'!Q66:U66)+SUM('Detailed Tables - FMs'!Q102:U102)+SUM('Detailed Tables - FMs'!Q105:U105)+SUM('Detailed Tables - FMs'!Q141:U141)+SUM('Detailed Tables - FMs'!Q144:U144))/5</f>
        <v>4675.3517284067357</v>
      </c>
      <c r="K66" s="30"/>
      <c r="L66" s="22">
        <f>(SUM('Detailed Tables - FMs'!W24:AA24)+SUM('Detailed Tables - FMs'!W27:AA27)+SUM('Detailed Tables - FMs'!W63:AA63)+SUM('Detailed Tables - FMs'!W66:AA66)+SUM('Detailed Tables - FMs'!W102:AA102)+SUM('Detailed Tables - FMs'!W105:AA105)+SUM('Detailed Tables - FMs'!W141:AA141)+SUM('Detailed Tables - FMs'!W144:AA144))/5</f>
        <v>4486.1699176073107</v>
      </c>
    </row>
    <row r="67" spans="2:19" x14ac:dyDescent="0.4">
      <c r="B67" s="1"/>
      <c r="C67" s="18" t="s">
        <v>72</v>
      </c>
      <c r="D67" s="83"/>
      <c r="E67" s="30"/>
      <c r="F67" s="106">
        <f>F68/(F66*5)</f>
        <v>3.3029411764705863E-2</v>
      </c>
      <c r="G67" s="30"/>
      <c r="H67" s="106">
        <f>H68/(H66*5)</f>
        <v>3.0798235294117633E-2</v>
      </c>
      <c r="I67" s="30"/>
      <c r="J67" s="106">
        <f>J68/(J66*5)</f>
        <v>3.3335294117647241E-2</v>
      </c>
      <c r="K67" s="30"/>
      <c r="L67" s="106">
        <f>L68/(L66*5)</f>
        <v>2.919576382015631E-2</v>
      </c>
      <c r="P67" s="113"/>
      <c r="Q67" s="113"/>
      <c r="R67" s="113"/>
      <c r="S67" s="113"/>
    </row>
    <row r="68" spans="2:19" x14ac:dyDescent="0.4">
      <c r="B68" s="1"/>
      <c r="C68" s="18" t="s">
        <v>70</v>
      </c>
      <c r="D68" s="83"/>
      <c r="E68" s="30"/>
      <c r="F68" s="22">
        <f>(SUM('Detailed Tables - FMs'!E26:I26)+SUM('Detailed Tables - FMs'!E29:I29)+SUM('Detailed Tables - FMs'!E65:I65)+SUM('Detailed Tables - FMs'!E68:I68)+SUM('Detailed Tables - FMs'!E104:I104)+SUM('Detailed Tables - FMs'!E107:I107)+SUM('Detailed Tables - FMs'!E143:I143)+SUM('Detailed Tables - FMs'!E146:I146))</f>
        <v>792.45639417572102</v>
      </c>
      <c r="G68" s="30"/>
      <c r="H68" s="22">
        <f>(SUM('Detailed Tables - FMs'!K26:O26)+SUM('Detailed Tables - FMs'!K29:O29)+SUM('Detailed Tables - FMs'!K65:O65)+SUM('Detailed Tables - FMs'!K68:O68)+SUM('Detailed Tables - FMs'!K104:O104)+SUM('Detailed Tables - FMs'!K107:O107)+SUM('Detailed Tables - FMs'!K143:O143)+SUM('Detailed Tables - FMs'!K146:O146))</f>
        <v>697.24509995036226</v>
      </c>
      <c r="I68" s="30"/>
      <c r="J68" s="22">
        <f>(SUM('Detailed Tables - FMs'!Q26:U26)+SUM('Detailed Tables - FMs'!Q29:U29)+SUM('Detailed Tables - FMs'!Q65:U65)+SUM('Detailed Tables - FMs'!Q68:U68)+SUM('Detailed Tables - FMs'!Q104:U104)+SUM('Detailed Tables - FMs'!Q107:U107)+SUM('Detailed Tables - FMs'!Q143:U143)+SUM('Detailed Tables - FMs'!Q146:U146))</f>
        <v>779.27112484944462</v>
      </c>
      <c r="K68" s="30"/>
      <c r="L68" s="22">
        <f>(SUM('Detailed Tables - FMs'!W26:AA26)+SUM('Detailed Tables - FMs'!W29:AA29)+SUM('Detailed Tables - FMs'!W65:AA65)+SUM('Detailed Tables - FMs'!W68:AA68)+SUM('Detailed Tables - FMs'!W104:AA104)+SUM('Detailed Tables - FMs'!W107:AA107)+SUM('Detailed Tables - FMs'!W143:AA143)+SUM('Detailed Tables - FMs'!W146:AA146))</f>
        <v>654.88578685776565</v>
      </c>
    </row>
    <row r="69" spans="2:19" x14ac:dyDescent="0.4">
      <c r="B69" s="1"/>
      <c r="C69" s="104" t="str">
        <f t="shared" ref="C69" si="9">C41</f>
        <v>Total Return on RCV (£ million)</v>
      </c>
      <c r="D69" s="83"/>
      <c r="E69" s="30"/>
      <c r="F69" s="111">
        <f>I41</f>
        <v>1191.8725740850471</v>
      </c>
      <c r="G69" s="112"/>
      <c r="H69" s="111">
        <f>N41</f>
        <v>1058.3988893671769</v>
      </c>
      <c r="I69" s="112"/>
      <c r="J69" s="111">
        <f>S41</f>
        <v>1182.1152659522629</v>
      </c>
      <c r="K69" s="112"/>
      <c r="L69" s="111">
        <f>X41</f>
        <v>985.61390694491047</v>
      </c>
    </row>
    <row r="70" spans="2:19" x14ac:dyDescent="0.4">
      <c r="B70" s="1"/>
      <c r="C70" s="6" t="str">
        <f>C42</f>
        <v>Revenue adjustments for PR14 reconciliations (£ million)</v>
      </c>
      <c r="D70" s="83"/>
      <c r="E70" s="30"/>
      <c r="F70" s="86">
        <f>I42</f>
        <v>21.304316639378612</v>
      </c>
      <c r="G70" s="105"/>
      <c r="H70" s="86">
        <f>N42</f>
        <v>26.484405402506791</v>
      </c>
      <c r="I70" s="25"/>
      <c r="J70" s="86">
        <f>S42</f>
        <v>23.488795175531337</v>
      </c>
      <c r="K70" s="25"/>
      <c r="L70" s="86">
        <f>X42</f>
        <v>23.81096617010769</v>
      </c>
    </row>
    <row r="71" spans="2:19" x14ac:dyDescent="0.4">
      <c r="B71" s="1"/>
      <c r="C71" s="6" t="str">
        <f>C43</f>
        <v>Fast track reward (£ million)</v>
      </c>
      <c r="D71" s="83"/>
      <c r="E71" s="30"/>
      <c r="F71" s="86">
        <f t="shared" ref="F71:F73" si="10">I43</f>
        <v>0</v>
      </c>
      <c r="G71" s="105"/>
      <c r="H71" s="86">
        <f t="shared" ref="H71:H73" si="11">N43</f>
        <v>0</v>
      </c>
      <c r="I71" s="25"/>
      <c r="J71" s="86">
        <f t="shared" ref="J71:J73" si="12">S43</f>
        <v>0</v>
      </c>
      <c r="K71" s="25"/>
      <c r="L71" s="86">
        <f t="shared" ref="L71:L73" si="13">X43</f>
        <v>0</v>
      </c>
    </row>
    <row r="72" spans="2:19" x14ac:dyDescent="0.4">
      <c r="B72" s="1"/>
      <c r="C72" s="6" t="str">
        <f>C44</f>
        <v>Tax (£ million)</v>
      </c>
      <c r="D72" s="83"/>
      <c r="E72" s="30"/>
      <c r="F72" s="86">
        <f t="shared" si="10"/>
        <v>0</v>
      </c>
      <c r="G72" s="105"/>
      <c r="H72" s="86">
        <f t="shared" si="11"/>
        <v>0</v>
      </c>
      <c r="I72" s="25"/>
      <c r="J72" s="86">
        <f t="shared" si="12"/>
        <v>0</v>
      </c>
      <c r="K72" s="25"/>
      <c r="L72" s="86">
        <f t="shared" si="13"/>
        <v>0</v>
      </c>
    </row>
    <row r="73" spans="2:19" x14ac:dyDescent="0.4">
      <c r="B73" s="1"/>
      <c r="C73" s="6" t="str">
        <f>C45</f>
        <v>Grants and contributions (price control) (£ million)</v>
      </c>
      <c r="D73" s="83"/>
      <c r="E73" s="30"/>
      <c r="F73" s="86">
        <f t="shared" si="10"/>
        <v>334.58899580537206</v>
      </c>
      <c r="G73" s="105"/>
      <c r="H73" s="86">
        <f t="shared" si="11"/>
        <v>186.92365197535122</v>
      </c>
      <c r="I73" s="25"/>
      <c r="J73" s="86">
        <f t="shared" si="12"/>
        <v>297.63788165667256</v>
      </c>
      <c r="K73" s="25"/>
      <c r="L73" s="86">
        <f t="shared" si="13"/>
        <v>236.0112433906686</v>
      </c>
    </row>
    <row r="74" spans="2:19" x14ac:dyDescent="0.4">
      <c r="B74" s="1"/>
      <c r="C74" s="6" t="str">
        <f>C46</f>
        <v>Deduct other income (non-price control) (£ million)</v>
      </c>
      <c r="D74" s="83"/>
      <c r="E74" s="30"/>
      <c r="F74" s="86">
        <f>I46</f>
        <v>-64.050735144270035</v>
      </c>
      <c r="G74" s="105"/>
      <c r="H74" s="86">
        <f>N46</f>
        <v>-64.050735144270035</v>
      </c>
      <c r="I74" s="25"/>
      <c r="J74" s="86">
        <f>S46</f>
        <v>-64.22765382897046</v>
      </c>
      <c r="K74" s="25"/>
      <c r="L74" s="86">
        <f>X46</f>
        <v>-64.050735144270035</v>
      </c>
    </row>
    <row r="75" spans="2:19" x14ac:dyDescent="0.4">
      <c r="B75" s="1"/>
      <c r="C75" s="6" t="str">
        <f>C47</f>
        <v>Innovation fund (£ million)</v>
      </c>
      <c r="D75" s="83"/>
      <c r="E75" s="30"/>
      <c r="F75" s="86">
        <f>I47</f>
        <v>0</v>
      </c>
      <c r="G75" s="105"/>
      <c r="H75" s="86">
        <f>N47</f>
        <v>0</v>
      </c>
      <c r="I75" s="25"/>
      <c r="J75" s="86">
        <f>S47</f>
        <v>0</v>
      </c>
      <c r="K75" s="25"/>
      <c r="L75" s="86">
        <f>X47</f>
        <v>20.9867841774177</v>
      </c>
    </row>
    <row r="76" spans="2:19" x14ac:dyDescent="0.4">
      <c r="B76" s="1"/>
      <c r="C76" s="6" t="str">
        <f>C48</f>
        <v>Revenue re-profiling (£ million)</v>
      </c>
      <c r="D76" s="83"/>
      <c r="E76" s="30"/>
      <c r="F76" s="86">
        <f>I48</f>
        <v>0</v>
      </c>
      <c r="G76" s="25"/>
      <c r="H76" s="86">
        <f>N48</f>
        <v>5.5360010494653977</v>
      </c>
      <c r="I76" s="25"/>
      <c r="J76" s="86">
        <f>S48</f>
        <v>0</v>
      </c>
      <c r="K76" s="25"/>
      <c r="L76" s="86">
        <f>X48</f>
        <v>-0.17995533109421302</v>
      </c>
    </row>
    <row r="77" spans="2:19" ht="14.6" thickBot="1" x14ac:dyDescent="0.45">
      <c r="B77" s="1"/>
      <c r="C77" s="57" t="str">
        <f>C49</f>
        <v>Final allowed revenues (£ million)</v>
      </c>
      <c r="D77" s="90"/>
      <c r="E77" s="68"/>
      <c r="F77" s="87">
        <f>I49</f>
        <v>6341.2796463604845</v>
      </c>
      <c r="G77" s="54"/>
      <c r="H77" s="87">
        <f>N49</f>
        <v>5432.3217548024959</v>
      </c>
      <c r="I77" s="54"/>
      <c r="J77" s="87">
        <f>S49</f>
        <v>6252.5418538700396</v>
      </c>
      <c r="K77" s="54"/>
      <c r="L77" s="87">
        <f>X49</f>
        <v>5708.1197474763976</v>
      </c>
    </row>
    <row r="78" spans="2:19" x14ac:dyDescent="0.4"/>
    <row r="79" spans="2:19" ht="22.75" x14ac:dyDescent="0.4">
      <c r="B79" s="76" t="s">
        <v>50</v>
      </c>
      <c r="C79" s="1"/>
      <c r="D79" s="1"/>
      <c r="E79" s="1"/>
      <c r="F79" s="1"/>
      <c r="G79" s="1"/>
      <c r="H79" s="1"/>
      <c r="I79" s="1"/>
      <c r="J79" s="1"/>
    </row>
    <row r="80" spans="2:19" ht="14.6" thickBot="1" x14ac:dyDescent="0.45">
      <c r="B80" s="50"/>
      <c r="C80" s="1"/>
      <c r="D80" s="1"/>
      <c r="E80" s="1"/>
      <c r="F80" s="1"/>
      <c r="G80" s="1"/>
      <c r="H80" s="1"/>
      <c r="I80" s="1"/>
      <c r="J80" s="1"/>
    </row>
    <row r="81" spans="1:18" ht="14.5" customHeight="1" x14ac:dyDescent="0.4">
      <c r="B81" s="1"/>
      <c r="C81" s="8"/>
      <c r="D81" s="12"/>
      <c r="E81" s="107" t="s">
        <v>13</v>
      </c>
      <c r="F81" s="108"/>
      <c r="G81" s="107" t="s">
        <v>6</v>
      </c>
      <c r="H81" s="108"/>
      <c r="I81" s="107" t="s">
        <v>7</v>
      </c>
      <c r="J81" s="108"/>
      <c r="K81" s="107" t="s">
        <v>8</v>
      </c>
      <c r="L81" s="108"/>
    </row>
    <row r="82" spans="1:18" ht="40.5" customHeight="1" thickBot="1" x14ac:dyDescent="0.45">
      <c r="B82" s="1"/>
      <c r="C82" s="13"/>
      <c r="D82" s="14"/>
      <c r="E82" s="109"/>
      <c r="F82" s="110"/>
      <c r="G82" s="109"/>
      <c r="H82" s="110"/>
      <c r="I82" s="109"/>
      <c r="J82" s="110"/>
      <c r="K82" s="109"/>
      <c r="L82" s="110"/>
    </row>
    <row r="83" spans="1:18" x14ac:dyDescent="0.4">
      <c r="B83" s="1"/>
      <c r="C83" s="5" t="s">
        <v>51</v>
      </c>
      <c r="D83" s="82"/>
      <c r="E83" s="41"/>
      <c r="F83" s="43">
        <f xml:space="preserve"> 'Detailed Tables - FMs'!J$162</f>
        <v>6599.4716332829339</v>
      </c>
      <c r="G83" s="41"/>
      <c r="H83" s="43">
        <f xml:space="preserve"> 'Detailed Tables - FMs'!P$162</f>
        <v>5707.9111673444322</v>
      </c>
      <c r="I83" s="41"/>
      <c r="J83" s="43">
        <f xml:space="preserve"> 'Detailed Tables - FMs'!V$162</f>
        <v>6526.301426439939</v>
      </c>
      <c r="K83" s="41"/>
      <c r="L83" s="43">
        <f xml:space="preserve"> 'Detailed Tables - FMs'!AB$162</f>
        <v>5987.1109103924355</v>
      </c>
    </row>
    <row r="84" spans="1:18" x14ac:dyDescent="0.4">
      <c r="B84" s="1"/>
      <c r="C84" s="6" t="s">
        <v>41</v>
      </c>
      <c r="D84" s="83"/>
      <c r="E84" s="30"/>
      <c r="F84" s="114">
        <f>F85/F83</f>
        <v>0.80200251521423382</v>
      </c>
      <c r="G84" s="30"/>
      <c r="H84" s="114">
        <f>H85/H83</f>
        <v>0.80344078797665108</v>
      </c>
      <c r="I84" s="30"/>
      <c r="J84" s="114">
        <f>J85/J83</f>
        <v>0.80116489781623512</v>
      </c>
      <c r="K84" s="30"/>
      <c r="L84" s="114">
        <f>L85/L83</f>
        <v>0.80222820332928402</v>
      </c>
      <c r="O84" s="113"/>
      <c r="P84" s="113"/>
      <c r="Q84" s="113"/>
      <c r="R84" s="113"/>
    </row>
    <row r="85" spans="1:18" x14ac:dyDescent="0.4">
      <c r="B85" s="1"/>
      <c r="C85" s="6" t="s">
        <v>46</v>
      </c>
      <c r="D85" s="83"/>
      <c r="E85" s="30"/>
      <c r="F85" s="22">
        <f xml:space="preserve"> 'Detailed Tables - FMs'!J$164</f>
        <v>5292.7928489779006</v>
      </c>
      <c r="G85" s="30"/>
      <c r="H85" s="22">
        <f xml:space="preserve"> 'Detailed Tables - FMs'!P$164</f>
        <v>4585.9686459919367</v>
      </c>
      <c r="I85" s="30"/>
      <c r="J85" s="22">
        <f xml:space="preserve"> 'Detailed Tables - FMs'!V$164</f>
        <v>5228.6436154317034</v>
      </c>
      <c r="K85" s="30"/>
      <c r="L85" s="22">
        <f xml:space="preserve"> 'Detailed Tables - FMs'!AB$164</f>
        <v>4803.0292287772772</v>
      </c>
    </row>
    <row r="86" spans="1:18" x14ac:dyDescent="0.4">
      <c r="B86" s="1" t="s">
        <v>45</v>
      </c>
      <c r="C86" s="6" t="s">
        <v>42</v>
      </c>
      <c r="D86" s="83"/>
      <c r="E86" s="30"/>
      <c r="F86" s="22">
        <f xml:space="preserve"> 'Detailed Tables - FMs'!J$165</f>
        <v>414.75225471300007</v>
      </c>
      <c r="G86" s="30"/>
      <c r="H86" s="22">
        <f xml:space="preserve"> 'Detailed Tables - FMs'!P$165</f>
        <v>400.36885986146189</v>
      </c>
      <c r="I86" s="30"/>
      <c r="J86" s="22">
        <f xml:space="preserve"> 'Detailed Tables - FMs'!V$165</f>
        <v>413.83925471299995</v>
      </c>
      <c r="K86" s="30"/>
      <c r="L86" s="22">
        <f xml:space="preserve"> 'Detailed Tables - FMs'!AB$165</f>
        <v>402.98839654396039</v>
      </c>
    </row>
    <row r="87" spans="1:18" x14ac:dyDescent="0.4">
      <c r="B87" s="1"/>
      <c r="C87" s="6" t="s">
        <v>47</v>
      </c>
      <c r="D87" s="83"/>
      <c r="E87" s="30"/>
      <c r="F87" s="22">
        <f xml:space="preserve"> 'Detailed Tables - FMs'!J$166</f>
        <v>5730.1601805797609</v>
      </c>
      <c r="G87" s="30"/>
      <c r="H87" s="22">
        <f xml:space="preserve"> 'Detailed Tables - FMs'!P$166</f>
        <v>4998.3564702147305</v>
      </c>
      <c r="I87" s="30"/>
      <c r="J87" s="22">
        <f xml:space="preserve"> 'Detailed Tables - FMs'!V$166</f>
        <v>5656.6792924697465</v>
      </c>
      <c r="K87" s="30"/>
      <c r="L87" s="22">
        <f xml:space="preserve"> 'Detailed Tables - FMs'!AB$166</f>
        <v>5221.0782390015784</v>
      </c>
    </row>
    <row r="88" spans="1:18" x14ac:dyDescent="0.4">
      <c r="B88" s="1"/>
      <c r="C88" s="6" t="s">
        <v>43</v>
      </c>
      <c r="D88" s="83"/>
      <c r="E88" s="115"/>
      <c r="F88" s="114">
        <v>0.01</v>
      </c>
      <c r="G88" s="115"/>
      <c r="H88" s="114">
        <v>0.01</v>
      </c>
      <c r="I88" s="115"/>
      <c r="J88" s="114">
        <v>0.01</v>
      </c>
      <c r="K88" s="115"/>
      <c r="L88" s="114">
        <v>0.01</v>
      </c>
      <c r="O88" s="113"/>
      <c r="P88" s="113"/>
      <c r="Q88" s="113"/>
      <c r="R88" s="113"/>
    </row>
    <row r="89" spans="1:18" x14ac:dyDescent="0.4">
      <c r="B89" s="1"/>
      <c r="C89" s="6" t="s">
        <v>48</v>
      </c>
      <c r="D89" s="83"/>
      <c r="E89" s="30"/>
      <c r="F89" s="22">
        <f xml:space="preserve"> 'Detailed Tables - FMs'!J$168</f>
        <v>57.880405864442082</v>
      </c>
      <c r="G89" s="30"/>
      <c r="H89" s="22">
        <f xml:space="preserve"> 'Detailed Tables - FMs'!P$168</f>
        <v>50.488449194088389</v>
      </c>
      <c r="I89" s="30"/>
      <c r="J89" s="22">
        <f xml:space="preserve"> 'Detailed Tables - FMs'!V$168</f>
        <v>57.138174671411662</v>
      </c>
      <c r="K89" s="30"/>
      <c r="L89" s="22">
        <f xml:space="preserve"> 'Detailed Tables - FMs'!AB$168</f>
        <v>52.738164030319012</v>
      </c>
    </row>
    <row r="90" spans="1:18" x14ac:dyDescent="0.4">
      <c r="B90" s="1"/>
      <c r="C90" s="6" t="s">
        <v>44</v>
      </c>
      <c r="D90" s="83"/>
      <c r="E90" s="30"/>
      <c r="F90" s="22">
        <f xml:space="preserve"> 'Detailed Tables - FMs'!J$169</f>
        <v>22.615076888859903</v>
      </c>
      <c r="G90" s="30"/>
      <c r="H90" s="22">
        <f xml:space="preserve"> 'Detailed Tables - FMs'!P$169</f>
        <v>12.018964361332275</v>
      </c>
      <c r="I90" s="30"/>
      <c r="J90" s="22">
        <f xml:space="preserve"> 'Detailed Tables - FMs'!V$169</f>
        <v>14.196422325042921</v>
      </c>
      <c r="K90" s="30"/>
      <c r="L90" s="22">
        <f xml:space="preserve"> 'Detailed Tables - FMs'!AB$169</f>
        <v>15.060613680340623</v>
      </c>
    </row>
    <row r="91" spans="1:18" ht="14.6" thickBot="1" x14ac:dyDescent="0.45">
      <c r="B91" s="1"/>
      <c r="C91" s="7" t="s">
        <v>49</v>
      </c>
      <c r="D91" s="90"/>
      <c r="E91" s="68"/>
      <c r="F91" s="70">
        <f xml:space="preserve"> 'Detailed Tables - FMs'!J$170</f>
        <v>495.24773746630206</v>
      </c>
      <c r="G91" s="68"/>
      <c r="H91" s="70">
        <f xml:space="preserve"> 'Detailed Tables - FMs'!P$170</f>
        <v>462.87627341688261</v>
      </c>
      <c r="I91" s="68"/>
      <c r="J91" s="70">
        <f xml:space="preserve"> 'Detailed Tables - FMs'!V$170</f>
        <v>485.17385170945454</v>
      </c>
      <c r="K91" s="68"/>
      <c r="L91" s="70">
        <f xml:space="preserve"> 'Detailed Tables - FMs'!AB$170</f>
        <v>470.78717425462003</v>
      </c>
    </row>
    <row r="92" spans="1:18" x14ac:dyDescent="0.4"/>
    <row r="93" spans="1:18" s="102" customFormat="1" x14ac:dyDescent="0.4">
      <c r="A93" s="101" t="s">
        <v>54</v>
      </c>
    </row>
    <row r="94" spans="1:18" x14ac:dyDescent="0.4"/>
    <row r="95" spans="1:18" x14ac:dyDescent="0.4"/>
    <row r="96" spans="1:18" x14ac:dyDescent="0.4"/>
    <row r="97" x14ac:dyDescent="0.4"/>
    <row r="98" x14ac:dyDescent="0.4"/>
    <row r="99" x14ac:dyDescent="0.4"/>
    <row r="100" x14ac:dyDescent="0.4"/>
    <row r="101" x14ac:dyDescent="0.4"/>
    <row r="102" x14ac:dyDescent="0.4"/>
  </sheetData>
  <mergeCells count="8">
    <mergeCell ref="E81:F82"/>
    <mergeCell ref="G81:H82"/>
    <mergeCell ref="I81:J82"/>
    <mergeCell ref="K81:L82"/>
    <mergeCell ref="E53:F54"/>
    <mergeCell ref="G53:H54"/>
    <mergeCell ref="I53:J54"/>
    <mergeCell ref="K53:L5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9E93985C1CBB0F4F8B385AC4B9DBAC26" ma:contentTypeVersion="89" ma:contentTypeDescription="Create a new document" ma:contentTypeScope="" ma:versionID="4c1c86e74fb7e35d58ad8414ef9b38ba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33eab7ff-23d8-42c1-87bf-d08620b21813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1791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CD21BE-BB53-487A-8AB4-8B423CBB0109}"/>
</file>

<file path=customXml/itemProps2.xml><?xml version="1.0" encoding="utf-8"?>
<ds:datastoreItem xmlns:ds="http://schemas.openxmlformats.org/officeDocument/2006/customXml" ds:itemID="{429DC528-A347-4AE1-B897-2EA874BE86E3}"/>
</file>

<file path=customXml/itemProps3.xml><?xml version="1.0" encoding="utf-8"?>
<ds:datastoreItem xmlns:ds="http://schemas.openxmlformats.org/officeDocument/2006/customXml" ds:itemID="{CDB3C7BE-6C7E-41DD-8306-04DE61EFE3E4}"/>
</file>

<file path=customXml/itemProps4.xml><?xml version="1.0" encoding="utf-8"?>
<ds:datastoreItem xmlns:ds="http://schemas.openxmlformats.org/officeDocument/2006/customXml" ds:itemID="{751E7017-D4C7-41DB-A42A-6DFD8CB8F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Tables - FMs</vt:lpstr>
      <vt:lpstr>Summary</vt:lpstr>
    </vt:vector>
  </TitlesOfParts>
  <Company>OFWAT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Thorp</dc:creator>
  <cp:lastModifiedBy>Tim Griffiths</cp:lastModifiedBy>
  <dcterms:created xsi:type="dcterms:W3CDTF">2020-03-09T10:15:30Z</dcterms:created>
  <dcterms:modified xsi:type="dcterms:W3CDTF">2020-03-15T15:05:37Z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0x010100573134B1BDBFC74F8C2DBF70E4CDEAD4009E93985C1CBB0F4F8B385AC4B9DBAC26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1791;#Programme Management|33eab7ff-23d8-42c1-87bf-d08620b21813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/>
  </property>
  <property fmtid="{D5CDD505-2E9C-101B-9397-08002B2CF9AE}" pid="13" name="Order">
    <vt:r8>18400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9" name="TemplateUrl">
    <vt:lpwstr/>
  </property>
  <property fmtid="{D5CDD505-2E9C-101B-9397-08002B2CF9AE}" pid="20" name="Folder Status">
    <vt:lpwstr/>
  </property>
  <property fmtid="{D5CDD505-2E9C-101B-9397-08002B2CF9AE}" pid="21" name="_CopySource">
    <vt:lpwstr>https://ofwat.sharepoint.com/sites/rms/pr-pr19/CMA/Day one submission/Referenced documents/Anglian Water - Detailed calculation of the final determination revenue allowances.xlsx</vt:lpwstr>
  </property>
  <property fmtid="{D5CDD505-2E9C-101B-9397-08002B2CF9AE}" pid="22" name="Original Role Assignments">
    <vt:lpwstr/>
  </property>
  <property fmtid="{D5CDD505-2E9C-101B-9397-08002B2CF9AE}" pid="23" name="Inheritance Broken by Folder Closure">
    <vt:lpwstr/>
  </property>
</Properties>
</file>