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pcl01\public\OFWSHARE\PR19 Modelling\CMA\Comparison files for day 1 submission\"/>
    </mc:Choice>
  </mc:AlternateContent>
  <bookViews>
    <workbookView xWindow="0" yWindow="0" windowWidth="28800" windowHeight="11628" activeTab="1"/>
  </bookViews>
  <sheets>
    <sheet name="Detailed Tables - FMs" sheetId="4" r:id="rId1"/>
    <sheet name="Summary" sheetId="5" r:id="rId2"/>
  </sheets>
  <externalReferences>
    <externalReference r:id="rId3"/>
    <externalReference r:id="rId4"/>
    <externalReference r:id="rId5"/>
  </externalReferenc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1" i="5" l="1"/>
  <c r="J90" i="5"/>
  <c r="J89" i="5"/>
  <c r="J87" i="5"/>
  <c r="J86" i="5"/>
  <c r="J85" i="5"/>
  <c r="J83" i="5"/>
  <c r="J84" i="5" l="1"/>
  <c r="J68" i="5"/>
  <c r="J66" i="5"/>
  <c r="J65" i="5"/>
  <c r="J63" i="5"/>
  <c r="J60" i="5"/>
  <c r="C77" i="5"/>
  <c r="C76" i="5"/>
  <c r="C75" i="5"/>
  <c r="C74" i="5"/>
  <c r="C73" i="5"/>
  <c r="C72" i="5"/>
  <c r="C71" i="5"/>
  <c r="C70" i="5"/>
  <c r="C69" i="5"/>
  <c r="J67" i="5"/>
  <c r="J64" i="5"/>
  <c r="C62" i="5"/>
  <c r="AA170" i="4" l="1"/>
  <c r="Z170" i="4"/>
  <c r="Y170" i="4"/>
  <c r="X170" i="4"/>
  <c r="W170" i="4"/>
  <c r="AA169" i="4"/>
  <c r="Z169" i="4"/>
  <c r="Y169" i="4"/>
  <c r="X169" i="4"/>
  <c r="W169" i="4"/>
  <c r="AA168" i="4"/>
  <c r="Z168" i="4"/>
  <c r="Y168" i="4"/>
  <c r="X168" i="4"/>
  <c r="W168" i="4"/>
  <c r="AA167" i="4"/>
  <c r="Z167" i="4"/>
  <c r="Y167" i="4"/>
  <c r="X167" i="4"/>
  <c r="W167" i="4"/>
  <c r="AA166" i="4"/>
  <c r="Z166" i="4"/>
  <c r="Y166" i="4"/>
  <c r="X166" i="4"/>
  <c r="W166" i="4"/>
  <c r="AA165" i="4"/>
  <c r="Z165" i="4"/>
  <c r="Y165" i="4"/>
  <c r="X165" i="4"/>
  <c r="W165" i="4"/>
  <c r="AA163" i="4"/>
  <c r="Z163" i="4"/>
  <c r="Y163" i="4"/>
  <c r="X163" i="4"/>
  <c r="W163" i="4"/>
  <c r="AA162" i="4"/>
  <c r="Z162" i="4"/>
  <c r="Y162" i="4"/>
  <c r="X162" i="4"/>
  <c r="W162" i="4"/>
  <c r="AA154" i="4"/>
  <c r="Z154" i="4"/>
  <c r="Y154" i="4"/>
  <c r="X154" i="4"/>
  <c r="W154" i="4"/>
  <c r="AA149" i="4"/>
  <c r="Z149" i="4"/>
  <c r="Y149" i="4"/>
  <c r="X149" i="4"/>
  <c r="W149" i="4"/>
  <c r="AA145" i="4"/>
  <c r="Z145" i="4"/>
  <c r="Y145" i="4"/>
  <c r="X145" i="4"/>
  <c r="W145" i="4"/>
  <c r="AA142" i="4"/>
  <c r="Z142" i="4"/>
  <c r="Y142" i="4"/>
  <c r="X142" i="4"/>
  <c r="W142" i="4"/>
  <c r="AA139" i="4"/>
  <c r="Z139" i="4"/>
  <c r="Y139" i="4"/>
  <c r="X139" i="4"/>
  <c r="W139" i="4"/>
  <c r="AA135" i="4"/>
  <c r="Z135" i="4"/>
  <c r="Y135" i="4"/>
  <c r="X135" i="4"/>
  <c r="W135" i="4"/>
  <c r="AA132" i="4"/>
  <c r="Z132" i="4"/>
  <c r="Y132" i="4"/>
  <c r="X132" i="4"/>
  <c r="W132" i="4"/>
  <c r="AA129" i="4"/>
  <c r="Z129" i="4"/>
  <c r="Y129" i="4"/>
  <c r="X129" i="4"/>
  <c r="W129" i="4"/>
  <c r="AA115" i="4"/>
  <c r="Z115" i="4"/>
  <c r="Y115" i="4"/>
  <c r="X115" i="4"/>
  <c r="W115" i="4"/>
  <c r="AA110" i="4"/>
  <c r="Z110" i="4"/>
  <c r="Y110" i="4"/>
  <c r="X110" i="4"/>
  <c r="W110" i="4"/>
  <c r="AA106" i="4"/>
  <c r="Z106" i="4"/>
  <c r="Y106" i="4"/>
  <c r="X106" i="4"/>
  <c r="W106" i="4"/>
  <c r="AA103" i="4"/>
  <c r="Z103" i="4"/>
  <c r="Y103" i="4"/>
  <c r="X103" i="4"/>
  <c r="W103" i="4"/>
  <c r="AA100" i="4"/>
  <c r="Z100" i="4"/>
  <c r="Y100" i="4"/>
  <c r="X100" i="4"/>
  <c r="W100" i="4"/>
  <c r="AA96" i="4"/>
  <c r="Z96" i="4"/>
  <c r="Y96" i="4"/>
  <c r="X96" i="4"/>
  <c r="W96" i="4"/>
  <c r="AA93" i="4"/>
  <c r="Z93" i="4"/>
  <c r="Y93" i="4"/>
  <c r="X93" i="4"/>
  <c r="W93" i="4"/>
  <c r="AA90" i="4"/>
  <c r="Z90" i="4"/>
  <c r="Y90" i="4"/>
  <c r="X90" i="4"/>
  <c r="W90" i="4"/>
  <c r="AA76" i="4"/>
  <c r="Z76" i="4"/>
  <c r="Y76" i="4"/>
  <c r="X76" i="4"/>
  <c r="W76" i="4"/>
  <c r="AA71" i="4"/>
  <c r="Z71" i="4"/>
  <c r="Y71" i="4"/>
  <c r="X71" i="4"/>
  <c r="W71" i="4"/>
  <c r="AA67" i="4"/>
  <c r="Z67" i="4"/>
  <c r="Y67" i="4"/>
  <c r="X67" i="4"/>
  <c r="W67" i="4"/>
  <c r="AA64" i="4"/>
  <c r="Z64" i="4"/>
  <c r="Y64" i="4"/>
  <c r="X64" i="4"/>
  <c r="W64" i="4"/>
  <c r="AA61" i="4"/>
  <c r="Z61" i="4"/>
  <c r="Y61" i="4"/>
  <c r="X61" i="4"/>
  <c r="W61" i="4"/>
  <c r="AA57" i="4"/>
  <c r="Z57" i="4"/>
  <c r="Y57" i="4"/>
  <c r="X57" i="4"/>
  <c r="W57" i="4"/>
  <c r="AA54" i="4"/>
  <c r="Z54" i="4"/>
  <c r="Y54" i="4"/>
  <c r="X54" i="4"/>
  <c r="W54" i="4"/>
  <c r="AA51" i="4"/>
  <c r="Z51" i="4"/>
  <c r="Y51" i="4"/>
  <c r="X51" i="4"/>
  <c r="W51" i="4"/>
  <c r="AA37" i="4"/>
  <c r="Z37" i="4"/>
  <c r="Y37" i="4"/>
  <c r="X37" i="4"/>
  <c r="W37" i="4"/>
  <c r="AA32" i="4"/>
  <c r="Z32" i="4"/>
  <c r="Y32" i="4"/>
  <c r="X32" i="4"/>
  <c r="W32" i="4"/>
  <c r="AA28" i="4"/>
  <c r="Z28" i="4"/>
  <c r="Y28" i="4"/>
  <c r="X28" i="4"/>
  <c r="W28" i="4"/>
  <c r="AA25" i="4"/>
  <c r="Z25" i="4"/>
  <c r="Y25" i="4"/>
  <c r="X25" i="4"/>
  <c r="W25" i="4"/>
  <c r="AA22" i="4"/>
  <c r="Z22" i="4"/>
  <c r="Y22" i="4"/>
  <c r="X22" i="4"/>
  <c r="W22" i="4"/>
  <c r="AA18" i="4"/>
  <c r="Z18" i="4"/>
  <c r="Y18" i="4"/>
  <c r="X18" i="4"/>
  <c r="W18" i="4"/>
  <c r="AA15" i="4"/>
  <c r="Z15" i="4"/>
  <c r="Y15" i="4"/>
  <c r="X15" i="4"/>
  <c r="W15" i="4"/>
  <c r="AA12" i="4"/>
  <c r="Z12" i="4"/>
  <c r="Y12" i="4"/>
  <c r="X12" i="4"/>
  <c r="W12" i="4"/>
  <c r="AA152" i="4"/>
  <c r="AA151" i="4"/>
  <c r="Z156" i="4"/>
  <c r="Z155" i="4"/>
  <c r="Z152" i="4"/>
  <c r="Z151" i="4"/>
  <c r="Y156" i="4"/>
  <c r="Y155" i="4"/>
  <c r="Y152" i="4"/>
  <c r="Y151" i="4"/>
  <c r="X156" i="4"/>
  <c r="X155" i="4"/>
  <c r="X152" i="4"/>
  <c r="X151" i="4"/>
  <c r="W156" i="4"/>
  <c r="W155" i="4"/>
  <c r="W152" i="4"/>
  <c r="W151" i="4"/>
  <c r="AA113" i="4"/>
  <c r="AA112" i="4"/>
  <c r="Z117" i="4"/>
  <c r="Z116" i="4"/>
  <c r="Z113" i="4"/>
  <c r="Z112" i="4"/>
  <c r="Y117" i="4"/>
  <c r="Y116" i="4"/>
  <c r="Y113" i="4"/>
  <c r="Y112" i="4"/>
  <c r="X117" i="4"/>
  <c r="X116" i="4"/>
  <c r="X113" i="4"/>
  <c r="X112" i="4"/>
  <c r="W117" i="4"/>
  <c r="W116" i="4"/>
  <c r="W113" i="4"/>
  <c r="W112" i="4"/>
  <c r="AA74" i="4"/>
  <c r="AA73" i="4"/>
  <c r="Z78" i="4"/>
  <c r="Z77" i="4"/>
  <c r="Z74" i="4"/>
  <c r="Z73" i="4"/>
  <c r="Y78" i="4"/>
  <c r="Y77" i="4"/>
  <c r="Y74" i="4"/>
  <c r="Y73" i="4"/>
  <c r="X78" i="4"/>
  <c r="X77" i="4"/>
  <c r="X74" i="4"/>
  <c r="X73" i="4"/>
  <c r="W78" i="4"/>
  <c r="W77" i="4"/>
  <c r="W74" i="4"/>
  <c r="W73" i="4"/>
  <c r="AA35" i="4"/>
  <c r="AA34" i="4"/>
  <c r="Z39" i="4"/>
  <c r="Z38" i="4"/>
  <c r="Z35" i="4"/>
  <c r="Z34" i="4"/>
  <c r="Y39" i="4"/>
  <c r="Y38" i="4"/>
  <c r="Y35" i="4"/>
  <c r="Y34" i="4"/>
  <c r="X39" i="4"/>
  <c r="X38" i="4"/>
  <c r="X35" i="4"/>
  <c r="X34" i="4"/>
  <c r="W39" i="4"/>
  <c r="W38" i="4"/>
  <c r="W35" i="4"/>
  <c r="W34" i="4"/>
  <c r="AA156" i="4"/>
  <c r="AA155" i="4"/>
  <c r="AA126" i="4"/>
  <c r="Z126" i="4"/>
  <c r="Y126" i="4"/>
  <c r="X126" i="4"/>
  <c r="W126" i="4"/>
  <c r="AA117" i="4"/>
  <c r="AA116" i="4"/>
  <c r="AA87" i="4"/>
  <c r="Z87" i="4"/>
  <c r="Y87" i="4"/>
  <c r="X87" i="4"/>
  <c r="W87" i="4"/>
  <c r="AA78" i="4"/>
  <c r="AA77" i="4"/>
  <c r="AA48" i="4"/>
  <c r="Z48" i="4"/>
  <c r="Y48" i="4"/>
  <c r="X48" i="4"/>
  <c r="W48" i="4"/>
  <c r="AA39" i="4"/>
  <c r="AA38" i="4"/>
  <c r="AA9" i="4"/>
  <c r="Z9" i="4"/>
  <c r="Y9" i="4"/>
  <c r="X9" i="4"/>
  <c r="W9" i="4"/>
  <c r="AA153" i="4"/>
  <c r="Z153" i="4"/>
  <c r="Y153" i="4"/>
  <c r="X153" i="4"/>
  <c r="W153" i="4"/>
  <c r="AA148" i="4"/>
  <c r="Z148" i="4"/>
  <c r="Y148" i="4"/>
  <c r="X148" i="4"/>
  <c r="W148" i="4"/>
  <c r="AA147" i="4"/>
  <c r="Z147" i="4"/>
  <c r="Y147" i="4"/>
  <c r="X147" i="4"/>
  <c r="W147" i="4"/>
  <c r="AA146" i="4"/>
  <c r="Z146" i="4"/>
  <c r="Y146" i="4"/>
  <c r="X146" i="4"/>
  <c r="W146" i="4"/>
  <c r="AA143" i="4"/>
  <c r="Z143" i="4"/>
  <c r="Y143" i="4"/>
  <c r="X143" i="4"/>
  <c r="W143" i="4"/>
  <c r="AA140" i="4"/>
  <c r="Z140" i="4"/>
  <c r="Y140" i="4"/>
  <c r="X140" i="4"/>
  <c r="W140" i="4"/>
  <c r="AA137" i="4"/>
  <c r="Z137" i="4"/>
  <c r="Y137" i="4"/>
  <c r="X137" i="4"/>
  <c r="W137" i="4"/>
  <c r="AA136" i="4"/>
  <c r="Z136" i="4"/>
  <c r="Y136" i="4"/>
  <c r="X136" i="4"/>
  <c r="W136" i="4"/>
  <c r="AA133" i="4"/>
  <c r="Z133" i="4"/>
  <c r="Y133" i="4"/>
  <c r="X133" i="4"/>
  <c r="W133" i="4"/>
  <c r="AA130" i="4"/>
  <c r="Z130" i="4"/>
  <c r="Y130" i="4"/>
  <c r="X130" i="4"/>
  <c r="W130" i="4"/>
  <c r="AA124" i="4"/>
  <c r="Z124" i="4"/>
  <c r="Y124" i="4"/>
  <c r="X124" i="4"/>
  <c r="W124" i="4"/>
  <c r="AA123" i="4"/>
  <c r="Z123" i="4"/>
  <c r="Y123" i="4"/>
  <c r="X123" i="4"/>
  <c r="W123" i="4"/>
  <c r="AA114" i="4"/>
  <c r="Z114" i="4"/>
  <c r="Y114" i="4"/>
  <c r="X114" i="4"/>
  <c r="W114" i="4"/>
  <c r="AA109" i="4"/>
  <c r="Z109" i="4"/>
  <c r="Y109" i="4"/>
  <c r="X109" i="4"/>
  <c r="W109" i="4"/>
  <c r="AA108" i="4"/>
  <c r="Z108" i="4"/>
  <c r="Y108" i="4"/>
  <c r="X108" i="4"/>
  <c r="W108" i="4"/>
  <c r="AA107" i="4"/>
  <c r="Z107" i="4"/>
  <c r="Y107" i="4"/>
  <c r="X107" i="4"/>
  <c r="W107" i="4"/>
  <c r="AA104" i="4"/>
  <c r="Z104" i="4"/>
  <c r="Y104" i="4"/>
  <c r="X104" i="4"/>
  <c r="W104" i="4"/>
  <c r="AA101" i="4"/>
  <c r="Z101" i="4"/>
  <c r="Y101" i="4"/>
  <c r="X101" i="4"/>
  <c r="W101" i="4"/>
  <c r="AA98" i="4"/>
  <c r="Z98" i="4"/>
  <c r="Y98" i="4"/>
  <c r="X98" i="4"/>
  <c r="W98" i="4"/>
  <c r="AA97" i="4"/>
  <c r="Z97" i="4"/>
  <c r="Y97" i="4"/>
  <c r="X97" i="4"/>
  <c r="W97" i="4"/>
  <c r="AA94" i="4"/>
  <c r="Z94" i="4"/>
  <c r="Y94" i="4"/>
  <c r="X94" i="4"/>
  <c r="W94" i="4"/>
  <c r="AA91" i="4"/>
  <c r="Z91" i="4"/>
  <c r="Y91" i="4"/>
  <c r="X91" i="4"/>
  <c r="W91" i="4"/>
  <c r="AA85" i="4"/>
  <c r="Z85" i="4"/>
  <c r="Y85" i="4"/>
  <c r="X85" i="4"/>
  <c r="W85" i="4"/>
  <c r="AA84" i="4"/>
  <c r="Z84" i="4"/>
  <c r="Y84" i="4"/>
  <c r="X84" i="4"/>
  <c r="W84" i="4"/>
  <c r="AA75" i="4"/>
  <c r="Z75" i="4"/>
  <c r="Y75" i="4"/>
  <c r="X75" i="4"/>
  <c r="W75" i="4"/>
  <c r="AA70" i="4"/>
  <c r="Z70" i="4"/>
  <c r="Y70" i="4"/>
  <c r="X70" i="4"/>
  <c r="W70" i="4"/>
  <c r="AA69" i="4"/>
  <c r="Z69" i="4"/>
  <c r="Y69" i="4"/>
  <c r="X69" i="4"/>
  <c r="W69" i="4"/>
  <c r="AA68" i="4"/>
  <c r="Z68" i="4"/>
  <c r="Y68" i="4"/>
  <c r="X68" i="4"/>
  <c r="W68" i="4"/>
  <c r="AA65" i="4"/>
  <c r="Z65" i="4"/>
  <c r="Y65" i="4"/>
  <c r="X65" i="4"/>
  <c r="W65" i="4"/>
  <c r="AA62" i="4"/>
  <c r="Z62" i="4"/>
  <c r="Y62" i="4"/>
  <c r="X62" i="4"/>
  <c r="W62" i="4"/>
  <c r="AA59" i="4"/>
  <c r="Z59" i="4"/>
  <c r="Y59" i="4"/>
  <c r="X59" i="4"/>
  <c r="W59" i="4"/>
  <c r="AA58" i="4"/>
  <c r="Z58" i="4"/>
  <c r="Y58" i="4"/>
  <c r="X58" i="4"/>
  <c r="W58" i="4"/>
  <c r="AA55" i="4"/>
  <c r="Z55" i="4"/>
  <c r="Y55" i="4"/>
  <c r="X55" i="4"/>
  <c r="W55" i="4"/>
  <c r="AA52" i="4"/>
  <c r="Z52" i="4"/>
  <c r="Y52" i="4"/>
  <c r="X52" i="4"/>
  <c r="W52" i="4"/>
  <c r="AA46" i="4"/>
  <c r="Z46" i="4"/>
  <c r="Y46" i="4"/>
  <c r="X46" i="4"/>
  <c r="W46" i="4"/>
  <c r="AA45" i="4"/>
  <c r="Z45" i="4"/>
  <c r="Y45" i="4"/>
  <c r="X45" i="4"/>
  <c r="W45" i="4"/>
  <c r="AA36" i="4"/>
  <c r="Z36" i="4"/>
  <c r="Y36" i="4"/>
  <c r="X36" i="4"/>
  <c r="W36" i="4"/>
  <c r="AA31" i="4"/>
  <c r="Z31" i="4"/>
  <c r="Y31" i="4"/>
  <c r="X31" i="4"/>
  <c r="W31" i="4"/>
  <c r="AA30" i="4"/>
  <c r="Z30" i="4"/>
  <c r="Y30" i="4"/>
  <c r="X30" i="4"/>
  <c r="W30" i="4"/>
  <c r="AA29" i="4"/>
  <c r="Z29" i="4"/>
  <c r="Y29" i="4"/>
  <c r="X29" i="4"/>
  <c r="W29" i="4"/>
  <c r="AA26" i="4"/>
  <c r="Z26" i="4"/>
  <c r="Y26" i="4"/>
  <c r="X26" i="4"/>
  <c r="W26" i="4"/>
  <c r="AA23" i="4"/>
  <c r="Z23" i="4"/>
  <c r="Y23" i="4"/>
  <c r="X23" i="4"/>
  <c r="W23" i="4"/>
  <c r="AA20" i="4"/>
  <c r="Z20" i="4"/>
  <c r="Y20" i="4"/>
  <c r="X20" i="4"/>
  <c r="W20" i="4"/>
  <c r="AA19" i="4"/>
  <c r="Z19" i="4"/>
  <c r="Y19" i="4"/>
  <c r="X19" i="4"/>
  <c r="W19" i="4"/>
  <c r="AA16" i="4"/>
  <c r="Z16" i="4"/>
  <c r="Y16" i="4"/>
  <c r="X16" i="4"/>
  <c r="W16" i="4"/>
  <c r="AA13" i="4"/>
  <c r="Z13" i="4"/>
  <c r="Y13" i="4"/>
  <c r="X13" i="4"/>
  <c r="W13" i="4"/>
  <c r="AA7" i="4"/>
  <c r="Z7" i="4"/>
  <c r="Y7" i="4"/>
  <c r="X7" i="4"/>
  <c r="W7" i="4"/>
  <c r="AA6" i="4"/>
  <c r="Z6" i="4"/>
  <c r="Y6" i="4"/>
  <c r="X6" i="4"/>
  <c r="W6" i="4"/>
  <c r="O170" i="4"/>
  <c r="N170" i="4"/>
  <c r="M170" i="4"/>
  <c r="L170" i="4"/>
  <c r="K170" i="4"/>
  <c r="O169" i="4"/>
  <c r="N169" i="4"/>
  <c r="M169" i="4"/>
  <c r="L169" i="4"/>
  <c r="K169" i="4"/>
  <c r="O168" i="4"/>
  <c r="N168" i="4"/>
  <c r="M168" i="4"/>
  <c r="L168" i="4"/>
  <c r="K168" i="4"/>
  <c r="O167" i="4"/>
  <c r="N167" i="4"/>
  <c r="M167" i="4"/>
  <c r="L167" i="4"/>
  <c r="K167" i="4"/>
  <c r="O166" i="4"/>
  <c r="N166" i="4"/>
  <c r="M166" i="4"/>
  <c r="L166" i="4"/>
  <c r="K166" i="4"/>
  <c r="O165" i="4"/>
  <c r="N165" i="4"/>
  <c r="M165" i="4"/>
  <c r="L165" i="4"/>
  <c r="K165" i="4"/>
  <c r="O163" i="4"/>
  <c r="N163" i="4"/>
  <c r="M163" i="4"/>
  <c r="L163" i="4"/>
  <c r="K163" i="4"/>
  <c r="O162" i="4"/>
  <c r="N162" i="4"/>
  <c r="M162" i="4"/>
  <c r="L162" i="4"/>
  <c r="K162" i="4"/>
  <c r="O149" i="4"/>
  <c r="N149" i="4"/>
  <c r="M149" i="4"/>
  <c r="L149" i="4"/>
  <c r="K149" i="4"/>
  <c r="O145" i="4"/>
  <c r="N145" i="4"/>
  <c r="M145" i="4"/>
  <c r="L145" i="4"/>
  <c r="K145" i="4"/>
  <c r="O142" i="4"/>
  <c r="N142" i="4"/>
  <c r="M142" i="4"/>
  <c r="L142" i="4"/>
  <c r="K142" i="4"/>
  <c r="O139" i="4"/>
  <c r="N139" i="4"/>
  <c r="M139" i="4"/>
  <c r="L139" i="4"/>
  <c r="K139" i="4"/>
  <c r="O110" i="4"/>
  <c r="N110" i="4"/>
  <c r="M110" i="4"/>
  <c r="L110" i="4"/>
  <c r="K110" i="4"/>
  <c r="O106" i="4"/>
  <c r="N106" i="4"/>
  <c r="M106" i="4"/>
  <c r="L106" i="4"/>
  <c r="K106" i="4"/>
  <c r="O103" i="4"/>
  <c r="N103" i="4"/>
  <c r="M103" i="4"/>
  <c r="L103" i="4"/>
  <c r="K103" i="4"/>
  <c r="O100" i="4"/>
  <c r="N100" i="4"/>
  <c r="M100" i="4"/>
  <c r="L100" i="4"/>
  <c r="K100" i="4"/>
  <c r="O67" i="4"/>
  <c r="N67" i="4"/>
  <c r="M67" i="4"/>
  <c r="L67" i="4"/>
  <c r="K67" i="4"/>
  <c r="O64" i="4"/>
  <c r="N64" i="4"/>
  <c r="M64" i="4"/>
  <c r="L64" i="4"/>
  <c r="K64" i="4"/>
  <c r="O61" i="4"/>
  <c r="N61" i="4"/>
  <c r="M61" i="4"/>
  <c r="L61" i="4"/>
  <c r="K61" i="4"/>
  <c r="O32" i="4"/>
  <c r="N32" i="4"/>
  <c r="M32" i="4"/>
  <c r="L32" i="4"/>
  <c r="K32" i="4"/>
  <c r="O28" i="4"/>
  <c r="N28" i="4"/>
  <c r="M28" i="4"/>
  <c r="L28" i="4"/>
  <c r="K28" i="4"/>
  <c r="O25" i="4"/>
  <c r="N25" i="4"/>
  <c r="M25" i="4"/>
  <c r="L25" i="4"/>
  <c r="K25" i="4"/>
  <c r="O22" i="4"/>
  <c r="N22" i="4"/>
  <c r="M22" i="4"/>
  <c r="L22" i="4"/>
  <c r="K22" i="4"/>
  <c r="O135" i="4"/>
  <c r="N135" i="4"/>
  <c r="M135" i="4"/>
  <c r="L135" i="4"/>
  <c r="K135" i="4"/>
  <c r="O132" i="4"/>
  <c r="N132" i="4"/>
  <c r="M132" i="4"/>
  <c r="L132" i="4"/>
  <c r="K132" i="4"/>
  <c r="O129" i="4"/>
  <c r="N129" i="4"/>
  <c r="M129" i="4"/>
  <c r="L129" i="4"/>
  <c r="K129" i="4"/>
  <c r="O96" i="4"/>
  <c r="N96" i="4"/>
  <c r="M96" i="4"/>
  <c r="L96" i="4"/>
  <c r="K96" i="4"/>
  <c r="O93" i="4"/>
  <c r="N93" i="4"/>
  <c r="M93" i="4"/>
  <c r="L93" i="4"/>
  <c r="K93" i="4"/>
  <c r="O90" i="4"/>
  <c r="N90" i="4"/>
  <c r="M90" i="4"/>
  <c r="L90" i="4"/>
  <c r="K90" i="4"/>
  <c r="O57" i="4"/>
  <c r="N57" i="4"/>
  <c r="M57" i="4"/>
  <c r="L57" i="4"/>
  <c r="K57" i="4"/>
  <c r="O54" i="4"/>
  <c r="N54" i="4"/>
  <c r="M54" i="4"/>
  <c r="L54" i="4"/>
  <c r="K54" i="4"/>
  <c r="O51" i="4"/>
  <c r="N51" i="4"/>
  <c r="M51" i="4"/>
  <c r="L51" i="4"/>
  <c r="K51" i="4"/>
  <c r="O18" i="4"/>
  <c r="N18" i="4"/>
  <c r="M18" i="4"/>
  <c r="L18" i="4"/>
  <c r="K18" i="4"/>
  <c r="O15" i="4"/>
  <c r="N15" i="4"/>
  <c r="M15" i="4"/>
  <c r="L15" i="4"/>
  <c r="K15" i="4"/>
  <c r="O12" i="4"/>
  <c r="N12" i="4"/>
  <c r="M12" i="4"/>
  <c r="L12" i="4"/>
  <c r="K12" i="4"/>
  <c r="O152" i="4"/>
  <c r="O151" i="4"/>
  <c r="N156" i="4"/>
  <c r="N155" i="4"/>
  <c r="N152" i="4"/>
  <c r="N151" i="4"/>
  <c r="M156" i="4"/>
  <c r="M155" i="4"/>
  <c r="M152" i="4"/>
  <c r="M151" i="4"/>
  <c r="L156" i="4"/>
  <c r="L155" i="4"/>
  <c r="L152" i="4"/>
  <c r="L151" i="4"/>
  <c r="K156" i="4"/>
  <c r="K155" i="4"/>
  <c r="K152" i="4"/>
  <c r="K151" i="4"/>
  <c r="O113" i="4"/>
  <c r="O112" i="4"/>
  <c r="N117" i="4"/>
  <c r="N116" i="4"/>
  <c r="N113" i="4"/>
  <c r="N112" i="4"/>
  <c r="M117" i="4"/>
  <c r="M116" i="4"/>
  <c r="M113" i="4"/>
  <c r="M112" i="4"/>
  <c r="L117" i="4"/>
  <c r="L116" i="4"/>
  <c r="L113" i="4"/>
  <c r="L112" i="4"/>
  <c r="K117" i="4"/>
  <c r="K116" i="4"/>
  <c r="K113" i="4"/>
  <c r="K112" i="4"/>
  <c r="O74" i="4"/>
  <c r="O73" i="4"/>
  <c r="O71" i="4"/>
  <c r="O70" i="4"/>
  <c r="N78" i="4"/>
  <c r="N77" i="4"/>
  <c r="N74" i="4"/>
  <c r="N73" i="4"/>
  <c r="N71" i="4"/>
  <c r="N70" i="4"/>
  <c r="M78" i="4"/>
  <c r="M77" i="4"/>
  <c r="M74" i="4"/>
  <c r="M73" i="4"/>
  <c r="M71" i="4"/>
  <c r="M70" i="4"/>
  <c r="L78" i="4"/>
  <c r="L77" i="4"/>
  <c r="L74" i="4"/>
  <c r="L73" i="4"/>
  <c r="L71" i="4"/>
  <c r="L70" i="4"/>
  <c r="K78" i="4"/>
  <c r="K77" i="4"/>
  <c r="K74" i="4"/>
  <c r="K73" i="4"/>
  <c r="K71" i="4"/>
  <c r="K70" i="4"/>
  <c r="O35" i="4"/>
  <c r="O34" i="4"/>
  <c r="N39" i="4"/>
  <c r="N38" i="4"/>
  <c r="N35" i="4"/>
  <c r="N34" i="4"/>
  <c r="M39" i="4"/>
  <c r="M38" i="4"/>
  <c r="M35" i="4"/>
  <c r="M34" i="4"/>
  <c r="L39" i="4"/>
  <c r="L38" i="4"/>
  <c r="L35" i="4"/>
  <c r="L34" i="4"/>
  <c r="K39" i="4"/>
  <c r="K38" i="4"/>
  <c r="K35" i="4"/>
  <c r="K34" i="4"/>
  <c r="O156" i="4"/>
  <c r="O155" i="4"/>
  <c r="O126" i="4"/>
  <c r="N126" i="4"/>
  <c r="M126" i="4"/>
  <c r="L126" i="4"/>
  <c r="K126" i="4"/>
  <c r="O117" i="4"/>
  <c r="O116" i="4"/>
  <c r="O87" i="4"/>
  <c r="N87" i="4"/>
  <c r="M87" i="4"/>
  <c r="L87" i="4"/>
  <c r="K87" i="4"/>
  <c r="O78" i="4"/>
  <c r="O77" i="4"/>
  <c r="O48" i="4"/>
  <c r="N48" i="4"/>
  <c r="M48" i="4"/>
  <c r="L48" i="4"/>
  <c r="K48" i="4"/>
  <c r="O39" i="4"/>
  <c r="O38" i="4"/>
  <c r="O9" i="4"/>
  <c r="N9" i="4"/>
  <c r="M9" i="4"/>
  <c r="L9" i="4"/>
  <c r="K9" i="4"/>
  <c r="O153" i="4"/>
  <c r="N153" i="4"/>
  <c r="M153" i="4"/>
  <c r="L153" i="4"/>
  <c r="K153" i="4"/>
  <c r="O148" i="4"/>
  <c r="N148" i="4"/>
  <c r="M148" i="4"/>
  <c r="L148" i="4"/>
  <c r="K148" i="4"/>
  <c r="O147" i="4"/>
  <c r="N147" i="4"/>
  <c r="M147" i="4"/>
  <c r="L147" i="4"/>
  <c r="K147" i="4"/>
  <c r="O146" i="4"/>
  <c r="N146" i="4"/>
  <c r="M146" i="4"/>
  <c r="L146" i="4"/>
  <c r="K146" i="4"/>
  <c r="O143" i="4"/>
  <c r="N143" i="4"/>
  <c r="M143" i="4"/>
  <c r="L143" i="4"/>
  <c r="K143" i="4"/>
  <c r="O140" i="4"/>
  <c r="N140" i="4"/>
  <c r="M140" i="4"/>
  <c r="L140" i="4"/>
  <c r="K140" i="4"/>
  <c r="O137" i="4"/>
  <c r="N137" i="4"/>
  <c r="M137" i="4"/>
  <c r="L137" i="4"/>
  <c r="K137" i="4"/>
  <c r="O136" i="4"/>
  <c r="N136" i="4"/>
  <c r="M136" i="4"/>
  <c r="L136" i="4"/>
  <c r="K136" i="4"/>
  <c r="O133" i="4"/>
  <c r="N133" i="4"/>
  <c r="M133" i="4"/>
  <c r="L133" i="4"/>
  <c r="K133" i="4"/>
  <c r="O130" i="4"/>
  <c r="N130" i="4"/>
  <c r="M130" i="4"/>
  <c r="L130" i="4"/>
  <c r="K130" i="4"/>
  <c r="O124" i="4"/>
  <c r="N124" i="4"/>
  <c r="M124" i="4"/>
  <c r="L124" i="4"/>
  <c r="K124" i="4"/>
  <c r="O123" i="4"/>
  <c r="N123" i="4"/>
  <c r="M123" i="4"/>
  <c r="L123" i="4"/>
  <c r="K123" i="4"/>
  <c r="O114" i="4"/>
  <c r="N114" i="4"/>
  <c r="M114" i="4"/>
  <c r="L114" i="4"/>
  <c r="K114" i="4"/>
  <c r="O109" i="4"/>
  <c r="N109" i="4"/>
  <c r="M109" i="4"/>
  <c r="L109" i="4"/>
  <c r="K109" i="4"/>
  <c r="O108" i="4"/>
  <c r="N108" i="4"/>
  <c r="M108" i="4"/>
  <c r="L108" i="4"/>
  <c r="K108" i="4"/>
  <c r="O107" i="4"/>
  <c r="N107" i="4"/>
  <c r="M107" i="4"/>
  <c r="L107" i="4"/>
  <c r="K107" i="4"/>
  <c r="O104" i="4"/>
  <c r="N104" i="4"/>
  <c r="M104" i="4"/>
  <c r="L104" i="4"/>
  <c r="K104" i="4"/>
  <c r="O101" i="4"/>
  <c r="N101" i="4"/>
  <c r="M101" i="4"/>
  <c r="L101" i="4"/>
  <c r="K101" i="4"/>
  <c r="O98" i="4"/>
  <c r="N98" i="4"/>
  <c r="M98" i="4"/>
  <c r="L98" i="4"/>
  <c r="K98" i="4"/>
  <c r="O97" i="4"/>
  <c r="N97" i="4"/>
  <c r="M97" i="4"/>
  <c r="L97" i="4"/>
  <c r="K97" i="4"/>
  <c r="O94" i="4"/>
  <c r="N94" i="4"/>
  <c r="M94" i="4"/>
  <c r="L94" i="4"/>
  <c r="K94" i="4"/>
  <c r="O91" i="4"/>
  <c r="N91" i="4"/>
  <c r="M91" i="4"/>
  <c r="L91" i="4"/>
  <c r="K91" i="4"/>
  <c r="O85" i="4"/>
  <c r="N85" i="4"/>
  <c r="M85" i="4"/>
  <c r="L85" i="4"/>
  <c r="K85" i="4"/>
  <c r="O84" i="4"/>
  <c r="N84" i="4"/>
  <c r="M84" i="4"/>
  <c r="L84" i="4"/>
  <c r="K84" i="4"/>
  <c r="O75" i="4"/>
  <c r="N75" i="4"/>
  <c r="M75" i="4"/>
  <c r="L75" i="4"/>
  <c r="K75" i="4"/>
  <c r="O69" i="4"/>
  <c r="N69" i="4"/>
  <c r="M69" i="4"/>
  <c r="L69" i="4"/>
  <c r="K69" i="4"/>
  <c r="O68" i="4"/>
  <c r="N68" i="4"/>
  <c r="M68" i="4"/>
  <c r="L68" i="4"/>
  <c r="K68" i="4"/>
  <c r="O65" i="4"/>
  <c r="N65" i="4"/>
  <c r="M65" i="4"/>
  <c r="L65" i="4"/>
  <c r="K65" i="4"/>
  <c r="O62" i="4"/>
  <c r="N62" i="4"/>
  <c r="M62" i="4"/>
  <c r="L62" i="4"/>
  <c r="K62" i="4"/>
  <c r="O59" i="4"/>
  <c r="N59" i="4"/>
  <c r="M59" i="4"/>
  <c r="L59" i="4"/>
  <c r="K59" i="4"/>
  <c r="O58" i="4"/>
  <c r="N58" i="4"/>
  <c r="M58" i="4"/>
  <c r="L58" i="4"/>
  <c r="K58" i="4"/>
  <c r="O55" i="4"/>
  <c r="N55" i="4"/>
  <c r="M55" i="4"/>
  <c r="L55" i="4"/>
  <c r="K55" i="4"/>
  <c r="O52" i="4"/>
  <c r="N52" i="4"/>
  <c r="M52" i="4"/>
  <c r="L52" i="4"/>
  <c r="K52" i="4"/>
  <c r="O46" i="4"/>
  <c r="N46" i="4"/>
  <c r="M46" i="4"/>
  <c r="L46" i="4"/>
  <c r="K46" i="4"/>
  <c r="O45" i="4"/>
  <c r="N45" i="4"/>
  <c r="M45" i="4"/>
  <c r="L45" i="4"/>
  <c r="K45" i="4"/>
  <c r="O36" i="4"/>
  <c r="N36" i="4"/>
  <c r="M36" i="4"/>
  <c r="L36" i="4"/>
  <c r="K36" i="4"/>
  <c r="O31" i="4"/>
  <c r="N31" i="4"/>
  <c r="M31" i="4"/>
  <c r="L31" i="4"/>
  <c r="K31" i="4"/>
  <c r="O30" i="4"/>
  <c r="N30" i="4"/>
  <c r="M30" i="4"/>
  <c r="L30" i="4"/>
  <c r="K30" i="4"/>
  <c r="O29" i="4"/>
  <c r="N29" i="4"/>
  <c r="M29" i="4"/>
  <c r="L29" i="4"/>
  <c r="K29" i="4"/>
  <c r="O26" i="4"/>
  <c r="N26" i="4"/>
  <c r="M26" i="4"/>
  <c r="L26" i="4"/>
  <c r="K26" i="4"/>
  <c r="H68" i="5" s="1"/>
  <c r="O23" i="4"/>
  <c r="N23" i="4"/>
  <c r="M23" i="4"/>
  <c r="L23" i="4"/>
  <c r="K23" i="4"/>
  <c r="O20" i="4"/>
  <c r="N20" i="4"/>
  <c r="M20" i="4"/>
  <c r="L20" i="4"/>
  <c r="K20" i="4"/>
  <c r="O19" i="4"/>
  <c r="N19" i="4"/>
  <c r="M19" i="4"/>
  <c r="L19" i="4"/>
  <c r="K19" i="4"/>
  <c r="O16" i="4"/>
  <c r="N16" i="4"/>
  <c r="M16" i="4"/>
  <c r="L16" i="4"/>
  <c r="K16" i="4"/>
  <c r="O13" i="4"/>
  <c r="N13" i="4"/>
  <c r="M13" i="4"/>
  <c r="L13" i="4"/>
  <c r="K13" i="4"/>
  <c r="O7" i="4"/>
  <c r="N7" i="4"/>
  <c r="M7" i="4"/>
  <c r="L7" i="4"/>
  <c r="K7" i="4"/>
  <c r="O6" i="4"/>
  <c r="N6" i="4"/>
  <c r="M6" i="4"/>
  <c r="L6" i="4"/>
  <c r="K6" i="4"/>
  <c r="I170" i="4"/>
  <c r="H170" i="4"/>
  <c r="G170" i="4"/>
  <c r="F170" i="4"/>
  <c r="E170" i="4"/>
  <c r="I169" i="4"/>
  <c r="H169" i="4"/>
  <c r="G169" i="4"/>
  <c r="F169" i="4"/>
  <c r="E169" i="4"/>
  <c r="I168" i="4"/>
  <c r="H168" i="4"/>
  <c r="G168" i="4"/>
  <c r="F168" i="4"/>
  <c r="E168" i="4"/>
  <c r="I167" i="4"/>
  <c r="H167" i="4"/>
  <c r="G167" i="4"/>
  <c r="F167" i="4"/>
  <c r="E167" i="4"/>
  <c r="I166" i="4"/>
  <c r="H166" i="4"/>
  <c r="G166" i="4"/>
  <c r="F166" i="4"/>
  <c r="E166" i="4"/>
  <c r="I165" i="4"/>
  <c r="H165" i="4"/>
  <c r="G165" i="4"/>
  <c r="F165" i="4"/>
  <c r="E165" i="4"/>
  <c r="I163" i="4"/>
  <c r="H163" i="4"/>
  <c r="G163" i="4"/>
  <c r="F163" i="4"/>
  <c r="E163" i="4"/>
  <c r="I162" i="4"/>
  <c r="H162" i="4"/>
  <c r="G162" i="4"/>
  <c r="F162" i="4"/>
  <c r="E162" i="4"/>
  <c r="I149" i="4"/>
  <c r="H149" i="4"/>
  <c r="G149" i="4"/>
  <c r="F149" i="4"/>
  <c r="E149" i="4"/>
  <c r="I145" i="4"/>
  <c r="H145" i="4"/>
  <c r="G145" i="4"/>
  <c r="F145" i="4"/>
  <c r="E145" i="4"/>
  <c r="I142" i="4"/>
  <c r="H142" i="4"/>
  <c r="G142" i="4"/>
  <c r="F142" i="4"/>
  <c r="E142" i="4"/>
  <c r="I139" i="4"/>
  <c r="H139" i="4"/>
  <c r="G139" i="4"/>
  <c r="F139" i="4"/>
  <c r="E139" i="4"/>
  <c r="I110" i="4"/>
  <c r="H110" i="4"/>
  <c r="G110" i="4"/>
  <c r="F110" i="4"/>
  <c r="E110" i="4"/>
  <c r="I106" i="4"/>
  <c r="H106" i="4"/>
  <c r="G106" i="4"/>
  <c r="F106" i="4"/>
  <c r="E106" i="4"/>
  <c r="I103" i="4"/>
  <c r="H103" i="4"/>
  <c r="G103" i="4"/>
  <c r="F103" i="4"/>
  <c r="E103" i="4"/>
  <c r="I100" i="4"/>
  <c r="H100" i="4"/>
  <c r="G100" i="4"/>
  <c r="F100" i="4"/>
  <c r="E100" i="4"/>
  <c r="I67" i="4"/>
  <c r="H67" i="4"/>
  <c r="G67" i="4"/>
  <c r="F67" i="4"/>
  <c r="E67" i="4"/>
  <c r="I64" i="4"/>
  <c r="H64" i="4"/>
  <c r="G64" i="4"/>
  <c r="F64" i="4"/>
  <c r="E64" i="4"/>
  <c r="I61" i="4"/>
  <c r="H61" i="4"/>
  <c r="G61" i="4"/>
  <c r="F61" i="4"/>
  <c r="E61" i="4"/>
  <c r="I32" i="4"/>
  <c r="H32" i="4"/>
  <c r="G32" i="4"/>
  <c r="F32" i="4"/>
  <c r="E32" i="4"/>
  <c r="I28" i="4"/>
  <c r="H28" i="4"/>
  <c r="G28" i="4"/>
  <c r="F28" i="4"/>
  <c r="E28" i="4"/>
  <c r="I25" i="4"/>
  <c r="H25" i="4"/>
  <c r="G25" i="4"/>
  <c r="F25" i="4"/>
  <c r="E25" i="4"/>
  <c r="I22" i="4"/>
  <c r="H22" i="4"/>
  <c r="G22" i="4"/>
  <c r="F22" i="4"/>
  <c r="E22" i="4"/>
  <c r="I135" i="4"/>
  <c r="H135" i="4"/>
  <c r="G135" i="4"/>
  <c r="F135" i="4"/>
  <c r="E135" i="4"/>
  <c r="I132" i="4"/>
  <c r="H132" i="4"/>
  <c r="G132" i="4"/>
  <c r="F132" i="4"/>
  <c r="E132" i="4"/>
  <c r="I129" i="4"/>
  <c r="H129" i="4"/>
  <c r="G129" i="4"/>
  <c r="F129" i="4"/>
  <c r="E129" i="4"/>
  <c r="I96" i="4"/>
  <c r="H96" i="4"/>
  <c r="G96" i="4"/>
  <c r="F96" i="4"/>
  <c r="E96" i="4"/>
  <c r="I93" i="4"/>
  <c r="H93" i="4"/>
  <c r="G93" i="4"/>
  <c r="F93" i="4"/>
  <c r="E93" i="4"/>
  <c r="I90" i="4"/>
  <c r="H90" i="4"/>
  <c r="G90" i="4"/>
  <c r="F90" i="4"/>
  <c r="E90" i="4"/>
  <c r="I57" i="4"/>
  <c r="H57" i="4"/>
  <c r="G57" i="4"/>
  <c r="F57" i="4"/>
  <c r="E57" i="4"/>
  <c r="I54" i="4"/>
  <c r="H54" i="4"/>
  <c r="G54" i="4"/>
  <c r="F54" i="4"/>
  <c r="E54" i="4"/>
  <c r="I51" i="4"/>
  <c r="H51" i="4"/>
  <c r="G51" i="4"/>
  <c r="F51" i="4"/>
  <c r="E51" i="4"/>
  <c r="I18" i="4"/>
  <c r="H18" i="4"/>
  <c r="G18" i="4"/>
  <c r="F18" i="4"/>
  <c r="E18" i="4"/>
  <c r="I15" i="4"/>
  <c r="H15" i="4"/>
  <c r="G15" i="4"/>
  <c r="F15" i="4"/>
  <c r="E15" i="4"/>
  <c r="I12" i="4"/>
  <c r="H12" i="4"/>
  <c r="G12" i="4"/>
  <c r="F12" i="4"/>
  <c r="E12" i="4"/>
  <c r="I152" i="4"/>
  <c r="I151" i="4"/>
  <c r="H156" i="4"/>
  <c r="H155" i="4"/>
  <c r="H152" i="4"/>
  <c r="H151" i="4"/>
  <c r="G156" i="4"/>
  <c r="G155" i="4"/>
  <c r="G152" i="4"/>
  <c r="G151" i="4"/>
  <c r="F156" i="4"/>
  <c r="F155" i="4"/>
  <c r="F152" i="4"/>
  <c r="F151" i="4"/>
  <c r="E156" i="4"/>
  <c r="E155" i="4"/>
  <c r="E152" i="4"/>
  <c r="E151" i="4"/>
  <c r="I113" i="4"/>
  <c r="I112" i="4"/>
  <c r="H117" i="4"/>
  <c r="H116" i="4"/>
  <c r="H113" i="4"/>
  <c r="H112" i="4"/>
  <c r="G117" i="4"/>
  <c r="G116" i="4"/>
  <c r="G113" i="4"/>
  <c r="G112" i="4"/>
  <c r="F117" i="4"/>
  <c r="F116" i="4"/>
  <c r="F113" i="4"/>
  <c r="F112" i="4"/>
  <c r="E117" i="4"/>
  <c r="E116" i="4"/>
  <c r="E113" i="4"/>
  <c r="E112" i="4"/>
  <c r="I74" i="4"/>
  <c r="I73" i="4"/>
  <c r="I71" i="4"/>
  <c r="H78" i="4"/>
  <c r="H77" i="4"/>
  <c r="H74" i="4"/>
  <c r="H73" i="4"/>
  <c r="H71" i="4"/>
  <c r="G78" i="4"/>
  <c r="G77" i="4"/>
  <c r="G74" i="4"/>
  <c r="G73" i="4"/>
  <c r="G71" i="4"/>
  <c r="F78" i="4"/>
  <c r="F77" i="4"/>
  <c r="F74" i="4"/>
  <c r="F73" i="4"/>
  <c r="F71" i="4"/>
  <c r="E78" i="4"/>
  <c r="E77" i="4"/>
  <c r="E74" i="4"/>
  <c r="E73" i="4"/>
  <c r="E71" i="4"/>
  <c r="I35" i="4"/>
  <c r="I34" i="4"/>
  <c r="H39" i="4"/>
  <c r="H38" i="4"/>
  <c r="H35" i="4"/>
  <c r="H34" i="4"/>
  <c r="G39" i="4"/>
  <c r="G38" i="4"/>
  <c r="G35" i="4"/>
  <c r="G34" i="4"/>
  <c r="F39" i="4"/>
  <c r="F38" i="4"/>
  <c r="F35" i="4"/>
  <c r="F34" i="4"/>
  <c r="E39" i="4"/>
  <c r="E38" i="4"/>
  <c r="E35" i="4"/>
  <c r="E34" i="4"/>
  <c r="I156" i="4"/>
  <c r="I155" i="4"/>
  <c r="I126" i="4"/>
  <c r="H126" i="4"/>
  <c r="G126" i="4"/>
  <c r="F126" i="4"/>
  <c r="E126" i="4"/>
  <c r="I117" i="4"/>
  <c r="I116" i="4"/>
  <c r="I87" i="4"/>
  <c r="H87" i="4"/>
  <c r="G87" i="4"/>
  <c r="F87" i="4"/>
  <c r="E87" i="4"/>
  <c r="I78" i="4"/>
  <c r="I77" i="4"/>
  <c r="I48" i="4"/>
  <c r="H48" i="4"/>
  <c r="G48" i="4"/>
  <c r="F48" i="4"/>
  <c r="E48" i="4"/>
  <c r="I39" i="4"/>
  <c r="I38" i="4"/>
  <c r="I9" i="4"/>
  <c r="H9" i="4"/>
  <c r="G9" i="4"/>
  <c r="F9" i="4"/>
  <c r="E9" i="4"/>
  <c r="I153" i="4"/>
  <c r="H153" i="4"/>
  <c r="G153" i="4"/>
  <c r="F153" i="4"/>
  <c r="E153" i="4"/>
  <c r="I148" i="4"/>
  <c r="H148" i="4"/>
  <c r="G148" i="4"/>
  <c r="F148" i="4"/>
  <c r="E148" i="4"/>
  <c r="I147" i="4"/>
  <c r="H147" i="4"/>
  <c r="G147" i="4"/>
  <c r="F147" i="4"/>
  <c r="E147" i="4"/>
  <c r="I146" i="4"/>
  <c r="H146" i="4"/>
  <c r="G146" i="4"/>
  <c r="F146" i="4"/>
  <c r="E146" i="4"/>
  <c r="I143" i="4"/>
  <c r="H143" i="4"/>
  <c r="G143" i="4"/>
  <c r="F143" i="4"/>
  <c r="E143" i="4"/>
  <c r="I140" i="4"/>
  <c r="H140" i="4"/>
  <c r="G140" i="4"/>
  <c r="F140" i="4"/>
  <c r="E140" i="4"/>
  <c r="I137" i="4"/>
  <c r="H137" i="4"/>
  <c r="G137" i="4"/>
  <c r="F137" i="4"/>
  <c r="E137" i="4"/>
  <c r="I136" i="4"/>
  <c r="H136" i="4"/>
  <c r="G136" i="4"/>
  <c r="F136" i="4"/>
  <c r="E136" i="4"/>
  <c r="I133" i="4"/>
  <c r="H133" i="4"/>
  <c r="G133" i="4"/>
  <c r="F133" i="4"/>
  <c r="E133" i="4"/>
  <c r="I130" i="4"/>
  <c r="H130" i="4"/>
  <c r="G130" i="4"/>
  <c r="F130" i="4"/>
  <c r="E130" i="4"/>
  <c r="I124" i="4"/>
  <c r="H124" i="4"/>
  <c r="G124" i="4"/>
  <c r="F124" i="4"/>
  <c r="E124" i="4"/>
  <c r="I123" i="4"/>
  <c r="H123" i="4"/>
  <c r="G123" i="4"/>
  <c r="F123" i="4"/>
  <c r="E123" i="4"/>
  <c r="I114" i="4"/>
  <c r="H114" i="4"/>
  <c r="G114" i="4"/>
  <c r="F114" i="4"/>
  <c r="E114" i="4"/>
  <c r="I109" i="4"/>
  <c r="H109" i="4"/>
  <c r="G109" i="4"/>
  <c r="F109" i="4"/>
  <c r="E109" i="4"/>
  <c r="I108" i="4"/>
  <c r="H108" i="4"/>
  <c r="G108" i="4"/>
  <c r="F108" i="4"/>
  <c r="E108" i="4"/>
  <c r="I107" i="4"/>
  <c r="H107" i="4"/>
  <c r="G107" i="4"/>
  <c r="F107" i="4"/>
  <c r="E107" i="4"/>
  <c r="I104" i="4"/>
  <c r="H104" i="4"/>
  <c r="G104" i="4"/>
  <c r="F104" i="4"/>
  <c r="E104" i="4"/>
  <c r="I101" i="4"/>
  <c r="H101" i="4"/>
  <c r="G101" i="4"/>
  <c r="F101" i="4"/>
  <c r="E101" i="4"/>
  <c r="I98" i="4"/>
  <c r="H98" i="4"/>
  <c r="G98" i="4"/>
  <c r="F98" i="4"/>
  <c r="E98" i="4"/>
  <c r="I97" i="4"/>
  <c r="H97" i="4"/>
  <c r="G97" i="4"/>
  <c r="F97" i="4"/>
  <c r="E97" i="4"/>
  <c r="I94" i="4"/>
  <c r="H94" i="4"/>
  <c r="G94" i="4"/>
  <c r="F94" i="4"/>
  <c r="E94" i="4"/>
  <c r="I91" i="4"/>
  <c r="H91" i="4"/>
  <c r="G91" i="4"/>
  <c r="F91" i="4"/>
  <c r="E91" i="4"/>
  <c r="I85" i="4"/>
  <c r="H85" i="4"/>
  <c r="G85" i="4"/>
  <c r="F85" i="4"/>
  <c r="E85" i="4"/>
  <c r="I84" i="4"/>
  <c r="H84" i="4"/>
  <c r="G84" i="4"/>
  <c r="F84" i="4"/>
  <c r="E84" i="4"/>
  <c r="I75" i="4"/>
  <c r="H75" i="4"/>
  <c r="G75" i="4"/>
  <c r="F75" i="4"/>
  <c r="E75" i="4"/>
  <c r="I70" i="4"/>
  <c r="H70" i="4"/>
  <c r="G70" i="4"/>
  <c r="F70" i="4"/>
  <c r="E70" i="4"/>
  <c r="I69" i="4"/>
  <c r="H69" i="4"/>
  <c r="G69" i="4"/>
  <c r="F69" i="4"/>
  <c r="E69" i="4"/>
  <c r="I68" i="4"/>
  <c r="H68" i="4"/>
  <c r="G68" i="4"/>
  <c r="F68" i="4"/>
  <c r="E68" i="4"/>
  <c r="I65" i="4"/>
  <c r="H65" i="4"/>
  <c r="G65" i="4"/>
  <c r="F65" i="4"/>
  <c r="E65" i="4"/>
  <c r="I62" i="4"/>
  <c r="H62" i="4"/>
  <c r="G62" i="4"/>
  <c r="F62" i="4"/>
  <c r="E62" i="4"/>
  <c r="I59" i="4"/>
  <c r="H59" i="4"/>
  <c r="G59" i="4"/>
  <c r="F59" i="4"/>
  <c r="E59" i="4"/>
  <c r="I58" i="4"/>
  <c r="H58" i="4"/>
  <c r="G58" i="4"/>
  <c r="F58" i="4"/>
  <c r="E58" i="4"/>
  <c r="I55" i="4"/>
  <c r="H55" i="4"/>
  <c r="G55" i="4"/>
  <c r="F55" i="4"/>
  <c r="E55" i="4"/>
  <c r="I52" i="4"/>
  <c r="H52" i="4"/>
  <c r="G52" i="4"/>
  <c r="F52" i="4"/>
  <c r="E52" i="4"/>
  <c r="I46" i="4"/>
  <c r="H46" i="4"/>
  <c r="G46" i="4"/>
  <c r="F46" i="4"/>
  <c r="E46" i="4"/>
  <c r="I45" i="4"/>
  <c r="H45" i="4"/>
  <c r="G45" i="4"/>
  <c r="F45" i="4"/>
  <c r="E45" i="4"/>
  <c r="I36" i="4"/>
  <c r="H36" i="4"/>
  <c r="G36" i="4"/>
  <c r="F36" i="4"/>
  <c r="E36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6" i="4"/>
  <c r="H26" i="4"/>
  <c r="G26" i="4"/>
  <c r="F26" i="4"/>
  <c r="E26" i="4"/>
  <c r="F68" i="5" s="1"/>
  <c r="I23" i="4"/>
  <c r="H23" i="4"/>
  <c r="G23" i="4"/>
  <c r="F23" i="4"/>
  <c r="E23" i="4"/>
  <c r="I20" i="4"/>
  <c r="H20" i="4"/>
  <c r="G20" i="4"/>
  <c r="F20" i="4"/>
  <c r="E20" i="4"/>
  <c r="I19" i="4"/>
  <c r="H19" i="4"/>
  <c r="G19" i="4"/>
  <c r="F19" i="4"/>
  <c r="E19" i="4"/>
  <c r="I16" i="4"/>
  <c r="H16" i="4"/>
  <c r="G16" i="4"/>
  <c r="F16" i="4"/>
  <c r="E16" i="4"/>
  <c r="I13" i="4"/>
  <c r="H13" i="4"/>
  <c r="G13" i="4"/>
  <c r="F13" i="4"/>
  <c r="E13" i="4"/>
  <c r="I7" i="4"/>
  <c r="H7" i="4"/>
  <c r="G7" i="4"/>
  <c r="F7" i="4"/>
  <c r="E7" i="4"/>
  <c r="I6" i="4"/>
  <c r="H6" i="4"/>
  <c r="G6" i="4"/>
  <c r="F6" i="4"/>
  <c r="E6" i="4"/>
  <c r="F65" i="5" l="1"/>
  <c r="H65" i="5"/>
  <c r="L65" i="5"/>
  <c r="L68" i="5"/>
  <c r="W43" i="5"/>
  <c r="W38" i="5"/>
  <c r="W37" i="5"/>
  <c r="W35" i="5"/>
  <c r="W34" i="5"/>
  <c r="W32" i="5"/>
  <c r="W31" i="5"/>
  <c r="W28" i="5"/>
  <c r="W27" i="5"/>
  <c r="W25" i="5"/>
  <c r="W24" i="5"/>
  <c r="W22" i="5"/>
  <c r="W21" i="5"/>
  <c r="V43" i="5"/>
  <c r="V38" i="5"/>
  <c r="V37" i="5"/>
  <c r="V35" i="5"/>
  <c r="V34" i="5"/>
  <c r="V32" i="5"/>
  <c r="V31" i="5"/>
  <c r="V28" i="5"/>
  <c r="V27" i="5"/>
  <c r="V25" i="5"/>
  <c r="V24" i="5"/>
  <c r="V22" i="5"/>
  <c r="V21" i="5"/>
  <c r="U43" i="5"/>
  <c r="U38" i="5"/>
  <c r="U37" i="5"/>
  <c r="U35" i="5"/>
  <c r="U34" i="5"/>
  <c r="U32" i="5"/>
  <c r="U31" i="5"/>
  <c r="U28" i="5"/>
  <c r="U27" i="5"/>
  <c r="U25" i="5"/>
  <c r="U24" i="5"/>
  <c r="U22" i="5"/>
  <c r="U21" i="5"/>
  <c r="T43" i="5"/>
  <c r="T38" i="5"/>
  <c r="T37" i="5"/>
  <c r="T35" i="5"/>
  <c r="T34" i="5"/>
  <c r="T32" i="5"/>
  <c r="T31" i="5"/>
  <c r="T28" i="5"/>
  <c r="T27" i="5"/>
  <c r="T25" i="5"/>
  <c r="T24" i="5"/>
  <c r="T22" i="5"/>
  <c r="T21" i="5"/>
  <c r="R47" i="5"/>
  <c r="R43" i="5"/>
  <c r="R38" i="5"/>
  <c r="R37" i="5"/>
  <c r="R35" i="5"/>
  <c r="R34" i="5"/>
  <c r="R32" i="5"/>
  <c r="R31" i="5"/>
  <c r="R28" i="5"/>
  <c r="R27" i="5"/>
  <c r="R25" i="5"/>
  <c r="R24" i="5"/>
  <c r="R22" i="5"/>
  <c r="R21" i="5"/>
  <c r="Q47" i="5"/>
  <c r="Q43" i="5"/>
  <c r="Q38" i="5"/>
  <c r="Q37" i="5"/>
  <c r="Q35" i="5"/>
  <c r="Q34" i="5"/>
  <c r="Q32" i="5"/>
  <c r="Q31" i="5"/>
  <c r="Q28" i="5"/>
  <c r="Q27" i="5"/>
  <c r="Q25" i="5"/>
  <c r="Q24" i="5"/>
  <c r="Q22" i="5"/>
  <c r="Q21" i="5"/>
  <c r="P47" i="5"/>
  <c r="P43" i="5"/>
  <c r="P38" i="5"/>
  <c r="P37" i="5"/>
  <c r="P35" i="5"/>
  <c r="P34" i="5"/>
  <c r="P32" i="5"/>
  <c r="P31" i="5"/>
  <c r="P28" i="5"/>
  <c r="P27" i="5"/>
  <c r="P25" i="5"/>
  <c r="P24" i="5"/>
  <c r="P22" i="5"/>
  <c r="P21" i="5"/>
  <c r="O47" i="5"/>
  <c r="O43" i="5"/>
  <c r="O38" i="5"/>
  <c r="O37" i="5"/>
  <c r="O35" i="5"/>
  <c r="O34" i="5"/>
  <c r="O32" i="5"/>
  <c r="O31" i="5"/>
  <c r="O28" i="5"/>
  <c r="O27" i="5"/>
  <c r="O25" i="5"/>
  <c r="O24" i="5"/>
  <c r="O22" i="5"/>
  <c r="O21" i="5"/>
  <c r="M47" i="5"/>
  <c r="M43" i="5"/>
  <c r="M38" i="5"/>
  <c r="M37" i="5"/>
  <c r="M35" i="5"/>
  <c r="M34" i="5"/>
  <c r="M32" i="5"/>
  <c r="M31" i="5"/>
  <c r="M28" i="5"/>
  <c r="M27" i="5"/>
  <c r="M25" i="5"/>
  <c r="M24" i="5"/>
  <c r="M22" i="5"/>
  <c r="M21" i="5"/>
  <c r="L47" i="5"/>
  <c r="L43" i="5"/>
  <c r="L38" i="5"/>
  <c r="L37" i="5"/>
  <c r="L35" i="5"/>
  <c r="L34" i="5"/>
  <c r="L32" i="5"/>
  <c r="L31" i="5"/>
  <c r="L28" i="5"/>
  <c r="L27" i="5"/>
  <c r="L25" i="5"/>
  <c r="L24" i="5"/>
  <c r="L22" i="5"/>
  <c r="L21" i="5"/>
  <c r="K47" i="5"/>
  <c r="K43" i="5"/>
  <c r="K38" i="5"/>
  <c r="K37" i="5"/>
  <c r="K35" i="5"/>
  <c r="K34" i="5"/>
  <c r="K32" i="5"/>
  <c r="K31" i="5"/>
  <c r="K28" i="5"/>
  <c r="K27" i="5"/>
  <c r="K25" i="5"/>
  <c r="K24" i="5"/>
  <c r="K22" i="5"/>
  <c r="K21" i="5"/>
  <c r="J47" i="5"/>
  <c r="J43" i="5"/>
  <c r="J38" i="5"/>
  <c r="J37" i="5"/>
  <c r="J35" i="5"/>
  <c r="J34" i="5"/>
  <c r="J32" i="5"/>
  <c r="J31" i="5"/>
  <c r="J28" i="5"/>
  <c r="J27" i="5"/>
  <c r="J25" i="5"/>
  <c r="J24" i="5"/>
  <c r="J22" i="5"/>
  <c r="J21" i="5"/>
  <c r="H47" i="5"/>
  <c r="H43" i="5"/>
  <c r="H38" i="5"/>
  <c r="H37" i="5"/>
  <c r="H35" i="5"/>
  <c r="H34" i="5"/>
  <c r="H32" i="5"/>
  <c r="H31" i="5"/>
  <c r="H28" i="5"/>
  <c r="H27" i="5"/>
  <c r="H25" i="5"/>
  <c r="H24" i="5"/>
  <c r="H22" i="5"/>
  <c r="H21" i="5"/>
  <c r="G47" i="5"/>
  <c r="G43" i="5"/>
  <c r="G38" i="5"/>
  <c r="G37" i="5"/>
  <c r="G35" i="5"/>
  <c r="G34" i="5"/>
  <c r="G32" i="5"/>
  <c r="G31" i="5"/>
  <c r="G28" i="5"/>
  <c r="G27" i="5"/>
  <c r="G25" i="5"/>
  <c r="G24" i="5"/>
  <c r="G22" i="5"/>
  <c r="G21" i="5"/>
  <c r="F47" i="5"/>
  <c r="F43" i="5"/>
  <c r="F38" i="5"/>
  <c r="F37" i="5"/>
  <c r="F35" i="5"/>
  <c r="F34" i="5"/>
  <c r="F32" i="5"/>
  <c r="F31" i="5"/>
  <c r="F28" i="5"/>
  <c r="F27" i="5"/>
  <c r="F25" i="5"/>
  <c r="F24" i="5"/>
  <c r="F22" i="5"/>
  <c r="F21" i="5"/>
  <c r="E47" i="5"/>
  <c r="E43" i="5"/>
  <c r="E38" i="5"/>
  <c r="E37" i="5"/>
  <c r="E35" i="5"/>
  <c r="E34" i="5"/>
  <c r="E32" i="5"/>
  <c r="E31" i="5"/>
  <c r="E28" i="5"/>
  <c r="E27" i="5"/>
  <c r="E25" i="5"/>
  <c r="E24" i="5"/>
  <c r="E22" i="5"/>
  <c r="E21" i="5"/>
  <c r="N47" i="5" l="1"/>
  <c r="H75" i="5" s="1"/>
  <c r="N43" i="5"/>
  <c r="H71" i="5" s="1"/>
  <c r="I43" i="5"/>
  <c r="F71" i="5" s="1"/>
  <c r="I47" i="5"/>
  <c r="F75" i="5" s="1"/>
  <c r="S43" i="5"/>
  <c r="J71" i="5" s="1"/>
  <c r="S47" i="5"/>
  <c r="J75" i="5" s="1"/>
  <c r="X43" i="5"/>
  <c r="L71" i="5" s="1"/>
  <c r="J84" i="4"/>
  <c r="G16" i="5" s="1"/>
  <c r="L86" i="4"/>
  <c r="L88" i="4" s="1"/>
  <c r="Z86" i="4"/>
  <c r="Z88" i="4" s="1"/>
  <c r="F86" i="4"/>
  <c r="G86" i="4"/>
  <c r="K86" i="4"/>
  <c r="N86" i="4"/>
  <c r="O86" i="4"/>
  <c r="W86" i="4"/>
  <c r="AA86" i="4"/>
  <c r="E86" i="4"/>
  <c r="E88" i="4" s="1"/>
  <c r="I86" i="4"/>
  <c r="I88" i="4" s="1"/>
  <c r="M86" i="4"/>
  <c r="M88" i="4" s="1"/>
  <c r="X86" i="4"/>
  <c r="X88" i="4" s="1"/>
  <c r="X118" i="4" s="1"/>
  <c r="Y86" i="4"/>
  <c r="Y88" i="4" s="1"/>
  <c r="J87" i="4"/>
  <c r="G19" i="5" s="1"/>
  <c r="K89" i="4"/>
  <c r="E89" i="4"/>
  <c r="F89" i="4"/>
  <c r="G89" i="4"/>
  <c r="H89" i="4"/>
  <c r="I89" i="4"/>
  <c r="L89" i="4"/>
  <c r="N89" i="4"/>
  <c r="O89" i="4"/>
  <c r="X89" i="4"/>
  <c r="Z89" i="4"/>
  <c r="G92" i="4"/>
  <c r="K92" i="4"/>
  <c r="Y92" i="4"/>
  <c r="E92" i="4"/>
  <c r="F92" i="4"/>
  <c r="H92" i="4"/>
  <c r="I92" i="4"/>
  <c r="J94" i="4"/>
  <c r="G26" i="5" s="1"/>
  <c r="L92" i="4"/>
  <c r="N92" i="4"/>
  <c r="X92" i="4"/>
  <c r="Z92" i="4"/>
  <c r="G95" i="4"/>
  <c r="K95" i="4"/>
  <c r="Y95" i="4"/>
  <c r="E95" i="4"/>
  <c r="F95" i="4"/>
  <c r="H95" i="4"/>
  <c r="I95" i="4"/>
  <c r="L95" i="4"/>
  <c r="N95" i="4"/>
  <c r="X95" i="4"/>
  <c r="Z95" i="4"/>
  <c r="J98" i="4"/>
  <c r="G30" i="5" s="1"/>
  <c r="Y99" i="4"/>
  <c r="E99" i="4"/>
  <c r="F99" i="4"/>
  <c r="G99" i="4"/>
  <c r="H99" i="4"/>
  <c r="I99" i="4"/>
  <c r="L99" i="4"/>
  <c r="N99" i="4"/>
  <c r="X99" i="4"/>
  <c r="L102" i="4"/>
  <c r="Z102" i="4"/>
  <c r="E102" i="4"/>
  <c r="F102" i="4"/>
  <c r="G102" i="4"/>
  <c r="H102" i="4"/>
  <c r="I102" i="4"/>
  <c r="K102" i="4"/>
  <c r="M102" i="4"/>
  <c r="O102" i="4"/>
  <c r="AA102" i="4"/>
  <c r="Y105" i="4"/>
  <c r="E105" i="4"/>
  <c r="F105" i="4"/>
  <c r="G105" i="4"/>
  <c r="H105" i="4"/>
  <c r="I105" i="4"/>
  <c r="J107" i="4"/>
  <c r="G39" i="5" s="1"/>
  <c r="L105" i="4"/>
  <c r="N105" i="4"/>
  <c r="X105" i="4"/>
  <c r="J108" i="4"/>
  <c r="G40" i="5" s="1"/>
  <c r="Q40" i="5"/>
  <c r="J109" i="4"/>
  <c r="G41" i="5" s="1"/>
  <c r="J110" i="4"/>
  <c r="G42" i="5" s="1"/>
  <c r="Q42" i="5"/>
  <c r="J112" i="4"/>
  <c r="G44" i="5" s="1"/>
  <c r="J113" i="4"/>
  <c r="G45" i="5" s="1"/>
  <c r="Q45" i="5"/>
  <c r="J114" i="4"/>
  <c r="G46" i="5" s="1"/>
  <c r="I118" i="4"/>
  <c r="AB115" i="4"/>
  <c r="V47" i="5" s="1"/>
  <c r="P116" i="4"/>
  <c r="L48" i="5" s="1"/>
  <c r="AB116" i="4"/>
  <c r="V48" i="5" s="1"/>
  <c r="F8" i="5"/>
  <c r="G8" i="5"/>
  <c r="H8" i="5"/>
  <c r="I8" i="5"/>
  <c r="K8" i="5"/>
  <c r="L8" i="5"/>
  <c r="M8" i="5"/>
  <c r="N8" i="5"/>
  <c r="O8" i="5"/>
  <c r="Q8" i="5"/>
  <c r="S8" i="5"/>
  <c r="T8" i="5"/>
  <c r="W8" i="5"/>
  <c r="X8" i="5"/>
  <c r="Y8" i="5"/>
  <c r="Z8" i="5"/>
  <c r="AA8" i="5"/>
  <c r="G125" i="4"/>
  <c r="G127" i="4" s="1"/>
  <c r="L125" i="4"/>
  <c r="L127" i="4" s="1"/>
  <c r="O125" i="4"/>
  <c r="O127" i="4" s="1"/>
  <c r="P123" i="4"/>
  <c r="M16" i="5" s="1"/>
  <c r="W125" i="4"/>
  <c r="Y125" i="4"/>
  <c r="Y127" i="4" s="1"/>
  <c r="Y157" i="4" s="1"/>
  <c r="AA125" i="4"/>
  <c r="AA127" i="4" s="1"/>
  <c r="E125" i="4"/>
  <c r="H125" i="4"/>
  <c r="I125" i="4"/>
  <c r="I127" i="4" s="1"/>
  <c r="M125" i="4"/>
  <c r="X125" i="4"/>
  <c r="X127" i="4" s="1"/>
  <c r="X157" i="4" s="1"/>
  <c r="F125" i="4"/>
  <c r="F127" i="4" s="1"/>
  <c r="F157" i="4" s="1"/>
  <c r="K125" i="4"/>
  <c r="K127" i="4" s="1"/>
  <c r="N125" i="4"/>
  <c r="N127" i="4" s="1"/>
  <c r="N157" i="4" s="1"/>
  <c r="R157" i="4"/>
  <c r="Z125" i="4"/>
  <c r="Z127" i="4" s="1"/>
  <c r="L128" i="4"/>
  <c r="Y128" i="4"/>
  <c r="E128" i="4"/>
  <c r="F128" i="4"/>
  <c r="G128" i="4"/>
  <c r="H128" i="4"/>
  <c r="I128" i="4"/>
  <c r="W128" i="4"/>
  <c r="X128" i="4"/>
  <c r="AA128" i="4"/>
  <c r="F131" i="4"/>
  <c r="L131" i="4"/>
  <c r="E131" i="4"/>
  <c r="G131" i="4"/>
  <c r="H131" i="4"/>
  <c r="I131" i="4"/>
  <c r="R26" i="5"/>
  <c r="W131" i="4"/>
  <c r="X131" i="4"/>
  <c r="Y131" i="4"/>
  <c r="AA131" i="4"/>
  <c r="F134" i="4"/>
  <c r="L134" i="4"/>
  <c r="E134" i="4"/>
  <c r="G134" i="4"/>
  <c r="H134" i="4"/>
  <c r="I134" i="4"/>
  <c r="W134" i="4"/>
  <c r="Y134" i="4"/>
  <c r="AA134" i="4"/>
  <c r="J137" i="4"/>
  <c r="H30" i="5" s="1"/>
  <c r="R30" i="5"/>
  <c r="K138" i="4"/>
  <c r="O138" i="4"/>
  <c r="E138" i="4"/>
  <c r="F138" i="4"/>
  <c r="G138" i="4"/>
  <c r="H138" i="4"/>
  <c r="I138" i="4"/>
  <c r="L138" i="4"/>
  <c r="N138" i="4"/>
  <c r="R33" i="5"/>
  <c r="X138" i="4"/>
  <c r="Y138" i="4"/>
  <c r="K141" i="4"/>
  <c r="O141" i="4"/>
  <c r="Y141" i="4"/>
  <c r="E141" i="4"/>
  <c r="F141" i="4"/>
  <c r="G141" i="4"/>
  <c r="H141" i="4"/>
  <c r="I141" i="4"/>
  <c r="J143" i="4"/>
  <c r="H36" i="5" s="1"/>
  <c r="L141" i="4"/>
  <c r="N141" i="4"/>
  <c r="X141" i="4"/>
  <c r="Z141" i="4"/>
  <c r="E144" i="4"/>
  <c r="F144" i="4"/>
  <c r="G144" i="4"/>
  <c r="H144" i="4"/>
  <c r="I144" i="4"/>
  <c r="M144" i="4"/>
  <c r="N144" i="4"/>
  <c r="O144" i="4"/>
  <c r="AB146" i="4"/>
  <c r="W39" i="5" s="1"/>
  <c r="X144" i="4"/>
  <c r="Y144" i="4"/>
  <c r="AA144" i="4"/>
  <c r="AB149" i="4"/>
  <c r="W42" i="5" s="1"/>
  <c r="AB151" i="4"/>
  <c r="W44" i="5" s="1"/>
  <c r="AB152" i="4"/>
  <c r="W45" i="5" s="1"/>
  <c r="AB153" i="4"/>
  <c r="W46" i="5" s="1"/>
  <c r="F9" i="5"/>
  <c r="G9" i="5"/>
  <c r="H9" i="5"/>
  <c r="I9" i="5"/>
  <c r="K9" i="5"/>
  <c r="N9" i="5"/>
  <c r="O9" i="5"/>
  <c r="R9" i="5"/>
  <c r="S9" i="5"/>
  <c r="T9" i="5"/>
  <c r="U9" i="5"/>
  <c r="W9" i="5"/>
  <c r="X9" i="5"/>
  <c r="Z9" i="5"/>
  <c r="AA9" i="5"/>
  <c r="AB125" i="4" l="1"/>
  <c r="W18" i="5" s="1"/>
  <c r="W127" i="4"/>
  <c r="AB147" i="4"/>
  <c r="W40" i="5" s="1"/>
  <c r="P130" i="4"/>
  <c r="M23" i="5" s="1"/>
  <c r="T157" i="4"/>
  <c r="R8" i="5"/>
  <c r="R118" i="4"/>
  <c r="G88" i="4"/>
  <c r="G118" i="4" s="1"/>
  <c r="U157" i="4"/>
  <c r="I157" i="4"/>
  <c r="AB156" i="4"/>
  <c r="Y9" i="5"/>
  <c r="P155" i="4"/>
  <c r="M48" i="5" s="1"/>
  <c r="R46" i="5"/>
  <c r="J153" i="4"/>
  <c r="H46" i="5" s="1"/>
  <c r="J152" i="4"/>
  <c r="H45" i="5" s="1"/>
  <c r="J151" i="4"/>
  <c r="H44" i="5" s="1"/>
  <c r="G157" i="4"/>
  <c r="J148" i="4"/>
  <c r="H41" i="5" s="1"/>
  <c r="R40" i="5"/>
  <c r="Z144" i="4"/>
  <c r="L144" i="4"/>
  <c r="AA141" i="4"/>
  <c r="W141" i="4"/>
  <c r="M141" i="4"/>
  <c r="P137" i="4"/>
  <c r="M30" i="5" s="1"/>
  <c r="Z134" i="4"/>
  <c r="M134" i="4"/>
  <c r="N131" i="4"/>
  <c r="J133" i="4"/>
  <c r="H26" i="5" s="1"/>
  <c r="O131" i="4"/>
  <c r="K131" i="4"/>
  <c r="N128" i="4"/>
  <c r="J130" i="4"/>
  <c r="H23" i="5" s="1"/>
  <c r="O128" i="4"/>
  <c r="K128" i="4"/>
  <c r="AB123" i="4"/>
  <c r="W16" i="5" s="1"/>
  <c r="U118" i="4"/>
  <c r="U8" i="5"/>
  <c r="Q41" i="5"/>
  <c r="AA105" i="4"/>
  <c r="M105" i="4"/>
  <c r="O99" i="4"/>
  <c r="K99" i="4"/>
  <c r="Z99" i="4"/>
  <c r="Q30" i="5"/>
  <c r="O95" i="4"/>
  <c r="AA92" i="4"/>
  <c r="M92" i="4"/>
  <c r="Q19" i="5"/>
  <c r="H86" i="4"/>
  <c r="H88" i="4" s="1"/>
  <c r="H118" i="4" s="1"/>
  <c r="O88" i="4"/>
  <c r="O118" i="4" s="1"/>
  <c r="L9" i="5"/>
  <c r="L157" i="4"/>
  <c r="J156" i="4"/>
  <c r="E9" i="5"/>
  <c r="P153" i="4"/>
  <c r="M46" i="5" s="1"/>
  <c r="P152" i="4"/>
  <c r="M45" i="5" s="1"/>
  <c r="P151" i="4"/>
  <c r="M44" i="5" s="1"/>
  <c r="P149" i="4"/>
  <c r="M42" i="5" s="1"/>
  <c r="P148" i="4"/>
  <c r="M41" i="5" s="1"/>
  <c r="P147" i="4"/>
  <c r="M40" i="5" s="1"/>
  <c r="P146" i="4"/>
  <c r="M39" i="5" s="1"/>
  <c r="AA138" i="4"/>
  <c r="W138" i="4"/>
  <c r="J140" i="4"/>
  <c r="H33" i="5" s="1"/>
  <c r="P136" i="4"/>
  <c r="M29" i="5" s="1"/>
  <c r="Z131" i="4"/>
  <c r="Z128" i="4"/>
  <c r="R23" i="5"/>
  <c r="AB126" i="4"/>
  <c r="W19" i="5" s="1"/>
  <c r="P126" i="4"/>
  <c r="M19" i="5" s="1"/>
  <c r="Q44" i="5"/>
  <c r="J101" i="4"/>
  <c r="G33" i="5" s="1"/>
  <c r="J97" i="4"/>
  <c r="G29" i="5" s="1"/>
  <c r="J91" i="4"/>
  <c r="G23" i="5" s="1"/>
  <c r="Y89" i="4"/>
  <c r="Q16" i="5"/>
  <c r="Q9" i="5"/>
  <c r="R48" i="5"/>
  <c r="AA157" i="4"/>
  <c r="AB148" i="4"/>
  <c r="W41" i="5" s="1"/>
  <c r="P133" i="4"/>
  <c r="M26" i="5" s="1"/>
  <c r="J155" i="4"/>
  <c r="H48" i="5" s="1"/>
  <c r="O157" i="4"/>
  <c r="Z157" i="4"/>
  <c r="P156" i="4"/>
  <c r="M9" i="5"/>
  <c r="AB155" i="4"/>
  <c r="W48" i="5" s="1"/>
  <c r="AB154" i="4"/>
  <c r="W47" i="5" s="1"/>
  <c r="R45" i="5"/>
  <c r="R44" i="5"/>
  <c r="S157" i="4"/>
  <c r="R41" i="5"/>
  <c r="J147" i="4"/>
  <c r="H40" i="5" s="1"/>
  <c r="P143" i="4"/>
  <c r="M36" i="5" s="1"/>
  <c r="Z138" i="4"/>
  <c r="M138" i="4"/>
  <c r="X134" i="4"/>
  <c r="N134" i="4"/>
  <c r="J136" i="4"/>
  <c r="H29" i="5" s="1"/>
  <c r="O134" i="4"/>
  <c r="K134" i="4"/>
  <c r="M131" i="4"/>
  <c r="M128" i="4"/>
  <c r="Y118" i="4"/>
  <c r="AB117" i="4"/>
  <c r="E118" i="4"/>
  <c r="E8" i="5"/>
  <c r="T118" i="4"/>
  <c r="L118" i="4"/>
  <c r="Q46" i="5"/>
  <c r="O105" i="4"/>
  <c r="K105" i="4"/>
  <c r="Z105" i="4"/>
  <c r="X102" i="4"/>
  <c r="N102" i="4"/>
  <c r="J104" i="4"/>
  <c r="G36" i="5" s="1"/>
  <c r="Y102" i="4"/>
  <c r="AA99" i="4"/>
  <c r="M99" i="4"/>
  <c r="AA95" i="4"/>
  <c r="M95" i="4"/>
  <c r="O92" i="4"/>
  <c r="AA89" i="4"/>
  <c r="M89" i="4"/>
  <c r="R29" i="5"/>
  <c r="R42" i="5"/>
  <c r="J149" i="4"/>
  <c r="H42" i="5" s="1"/>
  <c r="R39" i="5"/>
  <c r="J146" i="4"/>
  <c r="H39" i="5" s="1"/>
  <c r="K144" i="4"/>
  <c r="P140" i="4"/>
  <c r="M33" i="5" s="1"/>
  <c r="AB137" i="4"/>
  <c r="W30" i="5" s="1"/>
  <c r="R19" i="5"/>
  <c r="AB109" i="4"/>
  <c r="V41" i="5" s="1"/>
  <c r="Q33" i="5"/>
  <c r="AB98" i="4"/>
  <c r="V30" i="5" s="1"/>
  <c r="AB87" i="4"/>
  <c r="V19" i="5" s="1"/>
  <c r="Q20" i="5"/>
  <c r="N88" i="4"/>
  <c r="F88" i="4"/>
  <c r="R36" i="5"/>
  <c r="R18" i="5"/>
  <c r="W105" i="4"/>
  <c r="AB107" i="4"/>
  <c r="V39" i="5" s="1"/>
  <c r="P86" i="4"/>
  <c r="L18" i="5" s="1"/>
  <c r="K88" i="4"/>
  <c r="K118" i="4" s="1"/>
  <c r="W157" i="4"/>
  <c r="K157" i="4"/>
  <c r="W144" i="4"/>
  <c r="AB127" i="4"/>
  <c r="J125" i="4"/>
  <c r="E127" i="4"/>
  <c r="AB112" i="4"/>
  <c r="V44" i="5" s="1"/>
  <c r="Q36" i="5"/>
  <c r="W99" i="4"/>
  <c r="AB101" i="4"/>
  <c r="V33" i="5" s="1"/>
  <c r="AA88" i="4"/>
  <c r="AB86" i="4"/>
  <c r="W88" i="4"/>
  <c r="W118" i="4" s="1"/>
  <c r="Q118" i="4"/>
  <c r="P125" i="4"/>
  <c r="M127" i="4"/>
  <c r="M157" i="4" s="1"/>
  <c r="H127" i="4"/>
  <c r="H157" i="4" s="1"/>
  <c r="P117" i="4"/>
  <c r="M118" i="4"/>
  <c r="AB114" i="4"/>
  <c r="V46" i="5" s="1"/>
  <c r="Q39" i="5"/>
  <c r="W102" i="4"/>
  <c r="AB104" i="4"/>
  <c r="V36" i="5" s="1"/>
  <c r="J123" i="4"/>
  <c r="H16" i="5" s="1"/>
  <c r="J116" i="4"/>
  <c r="G48" i="5" s="1"/>
  <c r="P113" i="4"/>
  <c r="L45" i="5" s="1"/>
  <c r="P110" i="4"/>
  <c r="L42" i="5" s="1"/>
  <c r="P108" i="4"/>
  <c r="L40" i="5" s="1"/>
  <c r="P97" i="4"/>
  <c r="L29" i="5" s="1"/>
  <c r="P94" i="4"/>
  <c r="L26" i="5" s="1"/>
  <c r="P91" i="4"/>
  <c r="L23" i="5" s="1"/>
  <c r="P84" i="4"/>
  <c r="L16" i="5" s="1"/>
  <c r="AB143" i="4"/>
  <c r="W36" i="5" s="1"/>
  <c r="AB140" i="4"/>
  <c r="W33" i="5" s="1"/>
  <c r="AB136" i="4"/>
  <c r="W29" i="5" s="1"/>
  <c r="AB133" i="4"/>
  <c r="W26" i="5" s="1"/>
  <c r="AB130" i="4"/>
  <c r="W23" i="5" s="1"/>
  <c r="R16" i="5"/>
  <c r="Q48" i="5"/>
  <c r="AB113" i="4"/>
  <c r="V45" i="5" s="1"/>
  <c r="AA118" i="4"/>
  <c r="AB110" i="4"/>
  <c r="V42" i="5" s="1"/>
  <c r="S118" i="4"/>
  <c r="N118" i="4"/>
  <c r="AB108" i="4"/>
  <c r="V40" i="5" s="1"/>
  <c r="W95" i="4"/>
  <c r="AB97" i="4"/>
  <c r="V29" i="5" s="1"/>
  <c r="W92" i="4"/>
  <c r="AB94" i="4"/>
  <c r="V26" i="5" s="1"/>
  <c r="W89" i="4"/>
  <c r="AB91" i="4"/>
  <c r="V23" i="5" s="1"/>
  <c r="AB84" i="4"/>
  <c r="V16" i="5" s="1"/>
  <c r="J126" i="4"/>
  <c r="H19" i="5" s="1"/>
  <c r="J117" i="4"/>
  <c r="P114" i="4"/>
  <c r="L46" i="5" s="1"/>
  <c r="P112" i="4"/>
  <c r="L44" i="5" s="1"/>
  <c r="Z118" i="4"/>
  <c r="P109" i="4"/>
  <c r="L41" i="5" s="1"/>
  <c r="P107" i="4"/>
  <c r="L39" i="5" s="1"/>
  <c r="P104" i="4"/>
  <c r="L36" i="5" s="1"/>
  <c r="P101" i="4"/>
  <c r="L33" i="5" s="1"/>
  <c r="P98" i="4"/>
  <c r="L30" i="5" s="1"/>
  <c r="Q29" i="5"/>
  <c r="Q26" i="5"/>
  <c r="Q23" i="5"/>
  <c r="P87" i="4"/>
  <c r="L19" i="5" s="1"/>
  <c r="J88" i="4" l="1"/>
  <c r="G20" i="5" s="1"/>
  <c r="V8" i="5"/>
  <c r="Q49" i="5"/>
  <c r="AB8" i="5"/>
  <c r="V49" i="5"/>
  <c r="J9" i="5"/>
  <c r="H49" i="5"/>
  <c r="Q17" i="5"/>
  <c r="Q18" i="5"/>
  <c r="AB9" i="5"/>
  <c r="W49" i="5"/>
  <c r="P124" i="4"/>
  <c r="M17" i="5" s="1"/>
  <c r="M18" i="5"/>
  <c r="AB85" i="4"/>
  <c r="V17" i="5" s="1"/>
  <c r="V18" i="5"/>
  <c r="J124" i="4"/>
  <c r="H17" i="5" s="1"/>
  <c r="H18" i="5"/>
  <c r="P9" i="5"/>
  <c r="M49" i="5"/>
  <c r="J8" i="5"/>
  <c r="G49" i="5"/>
  <c r="P8" i="5"/>
  <c r="L49" i="5"/>
  <c r="AB157" i="4"/>
  <c r="W20" i="5"/>
  <c r="V9" i="5"/>
  <c r="R49" i="5"/>
  <c r="P88" i="4"/>
  <c r="L20" i="5" s="1"/>
  <c r="J86" i="4"/>
  <c r="AB124" i="4"/>
  <c r="W17" i="5" s="1"/>
  <c r="F118" i="4"/>
  <c r="P118" i="4"/>
  <c r="Q157" i="4"/>
  <c r="V118" i="4"/>
  <c r="P85" i="4"/>
  <c r="L17" i="5" s="1"/>
  <c r="R17" i="5"/>
  <c r="P127" i="4"/>
  <c r="J118" i="4"/>
  <c r="AB88" i="4"/>
  <c r="E157" i="4"/>
  <c r="J127" i="4"/>
  <c r="AB118" i="4" l="1"/>
  <c r="V20" i="5"/>
  <c r="V157" i="4"/>
  <c r="R20" i="5"/>
  <c r="J85" i="4"/>
  <c r="G17" i="5" s="1"/>
  <c r="G18" i="5"/>
  <c r="J157" i="4"/>
  <c r="H20" i="5"/>
  <c r="P157" i="4"/>
  <c r="M20" i="5"/>
  <c r="P168" i="4" l="1"/>
  <c r="H89" i="5" s="1"/>
  <c r="P170" i="4"/>
  <c r="H91" i="5" s="1"/>
  <c r="P166" i="4" l="1"/>
  <c r="H87" i="5" s="1"/>
  <c r="P169" i="4" l="1"/>
  <c r="H90" i="5" s="1"/>
  <c r="P165" i="4"/>
  <c r="H86" i="5" s="1"/>
  <c r="K164" i="4" l="1"/>
  <c r="L164" i="4"/>
  <c r="M164" i="4" l="1"/>
  <c r="N164" i="4" l="1"/>
  <c r="O164" i="4" l="1"/>
  <c r="P164" i="4" s="1"/>
  <c r="H85" i="5" s="1"/>
  <c r="P162" i="4"/>
  <c r="H83" i="5" s="1"/>
  <c r="AB165" i="4"/>
  <c r="L86" i="5" s="1"/>
  <c r="AA164" i="4"/>
  <c r="W164" i="4"/>
  <c r="J166" i="4"/>
  <c r="F87" i="5" s="1"/>
  <c r="H84" i="5" l="1"/>
  <c r="X164" i="4"/>
  <c r="AB168" i="4"/>
  <c r="L89" i="5" s="1"/>
  <c r="AB166" i="4"/>
  <c r="L87" i="5" s="1"/>
  <c r="Z164" i="4"/>
  <c r="Y164" i="4"/>
  <c r="AB170" i="4"/>
  <c r="L91" i="5" s="1"/>
  <c r="AB162" i="4"/>
  <c r="L83" i="5" s="1"/>
  <c r="J169" i="4"/>
  <c r="F90" i="5" s="1"/>
  <c r="J170" i="4"/>
  <c r="F91" i="5" s="1"/>
  <c r="AB169" i="4"/>
  <c r="L90" i="5" s="1"/>
  <c r="J168" i="4"/>
  <c r="F89" i="5" s="1"/>
  <c r="AB164" i="4" l="1"/>
  <c r="L85" i="5" s="1"/>
  <c r="L84" i="5" s="1"/>
  <c r="J165" i="4"/>
  <c r="F86" i="5" s="1"/>
  <c r="E7" i="5" l="1"/>
  <c r="E164" i="4" l="1"/>
  <c r="F7" i="5" l="1"/>
  <c r="F164" i="4" l="1"/>
  <c r="G7" i="5" l="1"/>
  <c r="G164" i="4" l="1"/>
  <c r="H7" i="5" l="1"/>
  <c r="H164" i="4" l="1"/>
  <c r="I7" i="5" l="1"/>
  <c r="I164" i="4" l="1"/>
  <c r="J164" i="4" s="1"/>
  <c r="F85" i="5" s="1"/>
  <c r="J162" i="4"/>
  <c r="F83" i="5" s="1"/>
  <c r="F84" i="5" l="1"/>
  <c r="X11" i="4"/>
  <c r="O11" i="4"/>
  <c r="L11" i="4"/>
  <c r="H11" i="4"/>
  <c r="E11" i="4"/>
  <c r="AA11" i="4"/>
  <c r="Z11" i="4"/>
  <c r="G11" i="4"/>
  <c r="AA8" i="4"/>
  <c r="AA10" i="4" s="1"/>
  <c r="Z8" i="4"/>
  <c r="Z10" i="4" s="1"/>
  <c r="Y8" i="4"/>
  <c r="Y10" i="4" s="1"/>
  <c r="X8" i="4"/>
  <c r="X10" i="4" s="1"/>
  <c r="O8" i="4"/>
  <c r="O10" i="4" s="1"/>
  <c r="N8" i="4"/>
  <c r="N10" i="4" s="1"/>
  <c r="M8" i="4"/>
  <c r="M10" i="4" s="1"/>
  <c r="K8" i="4"/>
  <c r="I8" i="4"/>
  <c r="I10" i="4" s="1"/>
  <c r="H8" i="4"/>
  <c r="H10" i="4" s="1"/>
  <c r="G8" i="4"/>
  <c r="G10" i="4" s="1"/>
  <c r="F8" i="4"/>
  <c r="F10" i="4" s="1"/>
  <c r="AA6" i="5"/>
  <c r="Z6" i="5"/>
  <c r="Y6" i="5"/>
  <c r="X6" i="5"/>
  <c r="W6" i="5"/>
  <c r="U6" i="5"/>
  <c r="T6" i="5"/>
  <c r="S6" i="5"/>
  <c r="R6" i="5"/>
  <c r="Q6" i="5"/>
  <c r="O6" i="5"/>
  <c r="N6" i="5"/>
  <c r="M6" i="5"/>
  <c r="L6" i="5"/>
  <c r="K6" i="5"/>
  <c r="I6" i="5"/>
  <c r="I10" i="5" s="1"/>
  <c r="H6" i="5"/>
  <c r="H10" i="5" s="1"/>
  <c r="G6" i="5"/>
  <c r="G10" i="5" s="1"/>
  <c r="F6" i="5"/>
  <c r="F10" i="5" s="1"/>
  <c r="E6" i="5"/>
  <c r="E10" i="5" s="1"/>
  <c r="M27" i="4"/>
  <c r="L27" i="4"/>
  <c r="G27" i="4"/>
  <c r="X27" i="4"/>
  <c r="N27" i="4"/>
  <c r="I27" i="4"/>
  <c r="E27" i="4"/>
  <c r="Y24" i="4"/>
  <c r="H24" i="4"/>
  <c r="Z24" i="4"/>
  <c r="M24" i="4"/>
  <c r="L24" i="4"/>
  <c r="F24" i="4"/>
  <c r="I24" i="4"/>
  <c r="Z21" i="4"/>
  <c r="L21" i="4"/>
  <c r="H21" i="4"/>
  <c r="N21" i="4"/>
  <c r="I21" i="4"/>
  <c r="E21" i="4"/>
  <c r="N17" i="4"/>
  <c r="I17" i="4"/>
  <c r="H17" i="4"/>
  <c r="Y17" i="4"/>
  <c r="G17" i="4"/>
  <c r="F17" i="4"/>
  <c r="E17" i="4"/>
  <c r="U7" i="5"/>
  <c r="T7" i="5"/>
  <c r="S7" i="5"/>
  <c r="R7" i="5"/>
  <c r="Q7" i="5"/>
  <c r="Q10" i="5" l="1"/>
  <c r="U10" i="5"/>
  <c r="L8" i="4"/>
  <c r="L10" i="4" s="1"/>
  <c r="U40" i="4"/>
  <c r="I11" i="4"/>
  <c r="R10" i="5"/>
  <c r="S10" i="5"/>
  <c r="X24" i="4"/>
  <c r="T10" i="5"/>
  <c r="W11" i="4"/>
  <c r="Z27" i="4"/>
  <c r="M17" i="4"/>
  <c r="N11" i="4"/>
  <c r="O40" i="4"/>
  <c r="G40" i="4"/>
  <c r="L40" i="4"/>
  <c r="Z40" i="4"/>
  <c r="O16" i="5"/>
  <c r="O19" i="5"/>
  <c r="P13" i="4"/>
  <c r="J23" i="5" s="1"/>
  <c r="T40" i="4"/>
  <c r="S79" i="4"/>
  <c r="H40" i="4"/>
  <c r="M40" i="4"/>
  <c r="R40" i="4"/>
  <c r="AA40" i="4"/>
  <c r="F40" i="4"/>
  <c r="Y40" i="4"/>
  <c r="P31" i="4"/>
  <c r="J41" i="5" s="1"/>
  <c r="P35" i="4"/>
  <c r="J45" i="5" s="1"/>
  <c r="I40" i="4"/>
  <c r="N40" i="4"/>
  <c r="S40" i="4"/>
  <c r="X40" i="4"/>
  <c r="F21" i="4"/>
  <c r="Y21" i="4"/>
  <c r="F27" i="4"/>
  <c r="Y27" i="4"/>
  <c r="F11" i="4"/>
  <c r="Z17" i="4"/>
  <c r="E24" i="4"/>
  <c r="H27" i="4"/>
  <c r="L17" i="4"/>
  <c r="M21" i="4"/>
  <c r="N24" i="4"/>
  <c r="P32" i="4"/>
  <c r="J42" i="5" s="1"/>
  <c r="T79" i="4"/>
  <c r="AB20" i="4"/>
  <c r="T30" i="5" s="1"/>
  <c r="AB6" i="4"/>
  <c r="T16" i="5" s="1"/>
  <c r="J13" i="4"/>
  <c r="E23" i="5" s="1"/>
  <c r="P30" i="5"/>
  <c r="P40" i="5"/>
  <c r="J16" i="4"/>
  <c r="E26" i="5" s="1"/>
  <c r="N14" i="4"/>
  <c r="J20" i="4"/>
  <c r="E30" i="5" s="1"/>
  <c r="O39" i="5"/>
  <c r="O40" i="5"/>
  <c r="AB30" i="4"/>
  <c r="T40" i="5" s="1"/>
  <c r="O41" i="5"/>
  <c r="AB31" i="4"/>
  <c r="T41" i="5" s="1"/>
  <c r="AB32" i="4"/>
  <c r="T42" i="5" s="1"/>
  <c r="O44" i="5"/>
  <c r="AB34" i="4"/>
  <c r="T44" i="5" s="1"/>
  <c r="AB35" i="4"/>
  <c r="T45" i="5" s="1"/>
  <c r="AB36" i="4"/>
  <c r="T46" i="5" s="1"/>
  <c r="AB37" i="4"/>
  <c r="T47" i="5" s="1"/>
  <c r="J38" i="4"/>
  <c r="E48" i="5" s="1"/>
  <c r="AB38" i="4"/>
  <c r="T48" i="5" s="1"/>
  <c r="J39" i="4"/>
  <c r="AB39" i="4"/>
  <c r="J6" i="4"/>
  <c r="E16" i="5" s="1"/>
  <c r="J9" i="4"/>
  <c r="E19" i="5" s="1"/>
  <c r="P45" i="5"/>
  <c r="K11" i="4"/>
  <c r="AB13" i="4"/>
  <c r="T23" i="5" s="1"/>
  <c r="X14" i="4"/>
  <c r="I14" i="4"/>
  <c r="X17" i="4"/>
  <c r="O21" i="4"/>
  <c r="AA27" i="4"/>
  <c r="U79" i="4"/>
  <c r="P33" i="5"/>
  <c r="P41" i="5"/>
  <c r="P46" i="5"/>
  <c r="O14" i="4"/>
  <c r="Y14" i="4"/>
  <c r="O17" i="4"/>
  <c r="P20" i="4"/>
  <c r="J30" i="5" s="1"/>
  <c r="O24" i="4"/>
  <c r="M11" i="4"/>
  <c r="R79" i="4"/>
  <c r="P36" i="5"/>
  <c r="P42" i="5"/>
  <c r="P48" i="5"/>
  <c r="AA21" i="4"/>
  <c r="O27" i="4"/>
  <c r="P30" i="4"/>
  <c r="J40" i="5" s="1"/>
  <c r="P34" i="4"/>
  <c r="J44" i="5" s="1"/>
  <c r="P36" i="4"/>
  <c r="J46" i="5" s="1"/>
  <c r="O48" i="5"/>
  <c r="P19" i="5"/>
  <c r="P39" i="5"/>
  <c r="P44" i="5"/>
  <c r="M14" i="4"/>
  <c r="AA14" i="4"/>
  <c r="AA17" i="4"/>
  <c r="X21" i="4"/>
  <c r="AA24" i="4"/>
  <c r="O42" i="5"/>
  <c r="S42" i="5" s="1"/>
  <c r="J70" i="5" s="1"/>
  <c r="O45" i="5"/>
  <c r="S45" i="5" s="1"/>
  <c r="J73" i="5" s="1"/>
  <c r="O46" i="5"/>
  <c r="P9" i="4"/>
  <c r="J19" i="5" s="1"/>
  <c r="Y11" i="4"/>
  <c r="G24" i="4"/>
  <c r="E14" i="4"/>
  <c r="H14" i="4"/>
  <c r="F14" i="4"/>
  <c r="J19" i="4"/>
  <c r="E29" i="5" s="1"/>
  <c r="G21" i="4"/>
  <c r="P16" i="4"/>
  <c r="J26" i="5" s="1"/>
  <c r="K14" i="4"/>
  <c r="K17" i="4"/>
  <c r="P19" i="4"/>
  <c r="J29" i="5" s="1"/>
  <c r="E8" i="4"/>
  <c r="G14" i="4"/>
  <c r="L14" i="4"/>
  <c r="O26" i="5"/>
  <c r="Z14" i="4"/>
  <c r="O30" i="5"/>
  <c r="J23" i="4"/>
  <c r="E33" i="5" s="1"/>
  <c r="K21" i="4"/>
  <c r="P23" i="4"/>
  <c r="J33" i="5" s="1"/>
  <c r="O36" i="5"/>
  <c r="W24" i="4"/>
  <c r="AB26" i="4"/>
  <c r="T36" i="5" s="1"/>
  <c r="J32" i="4"/>
  <c r="E42" i="5" s="1"/>
  <c r="J36" i="4"/>
  <c r="E46" i="5" s="1"/>
  <c r="P8" i="4"/>
  <c r="J18" i="5" s="1"/>
  <c r="K10" i="4"/>
  <c r="P10" i="4" s="1"/>
  <c r="J20" i="5" s="1"/>
  <c r="AB9" i="4"/>
  <c r="T19" i="5" s="1"/>
  <c r="AB29" i="4"/>
  <c r="T39" i="5" s="1"/>
  <c r="W27" i="4"/>
  <c r="W14" i="4"/>
  <c r="AB16" i="4"/>
  <c r="T26" i="5" s="1"/>
  <c r="O29" i="5"/>
  <c r="AB19" i="4"/>
  <c r="T29" i="5" s="1"/>
  <c r="W17" i="4"/>
  <c r="J29" i="4"/>
  <c r="E39" i="5" s="1"/>
  <c r="K27" i="4"/>
  <c r="P29" i="4"/>
  <c r="J39" i="5" s="1"/>
  <c r="J30" i="4"/>
  <c r="E40" i="5" s="1"/>
  <c r="J31" i="4"/>
  <c r="E41" i="5" s="1"/>
  <c r="J34" i="4"/>
  <c r="E44" i="5" s="1"/>
  <c r="J35" i="4"/>
  <c r="E45" i="5" s="1"/>
  <c r="P38" i="4"/>
  <c r="J48" i="5" s="1"/>
  <c r="P39" i="4"/>
  <c r="O33" i="5"/>
  <c r="S33" i="5" s="1"/>
  <c r="AB23" i="4"/>
  <c r="T33" i="5" s="1"/>
  <c r="W21" i="4"/>
  <c r="J26" i="4"/>
  <c r="E36" i="5" s="1"/>
  <c r="K24" i="4"/>
  <c r="P26" i="4"/>
  <c r="J36" i="5" s="1"/>
  <c r="O23" i="5"/>
  <c r="W8" i="4"/>
  <c r="P6" i="4"/>
  <c r="J16" i="5" s="1"/>
  <c r="Q79" i="4"/>
  <c r="P16" i="5"/>
  <c r="P23" i="5"/>
  <c r="P26" i="5"/>
  <c r="P29" i="5"/>
  <c r="S46" i="5" l="1"/>
  <c r="J74" i="5" s="1"/>
  <c r="S36" i="5"/>
  <c r="S29" i="5"/>
  <c r="S48" i="5"/>
  <c r="J76" i="5" s="1"/>
  <c r="S41" i="5"/>
  <c r="J69" i="5" s="1"/>
  <c r="S16" i="5"/>
  <c r="J55" i="5" s="1"/>
  <c r="P6" i="5"/>
  <c r="J49" i="5"/>
  <c r="V7" i="5"/>
  <c r="P49" i="5"/>
  <c r="O20" i="5"/>
  <c r="AB6" i="5"/>
  <c r="T49" i="5"/>
  <c r="S44" i="5"/>
  <c r="J72" i="5" s="1"/>
  <c r="S23" i="5"/>
  <c r="V6" i="5"/>
  <c r="O49" i="5"/>
  <c r="J6" i="5"/>
  <c r="E49" i="5"/>
  <c r="S26" i="5"/>
  <c r="S39" i="5"/>
  <c r="S19" i="5"/>
  <c r="J58" i="5" s="1"/>
  <c r="V40" i="4"/>
  <c r="Q40" i="4"/>
  <c r="K40" i="4"/>
  <c r="P40" i="4"/>
  <c r="P7" i="4"/>
  <c r="J17" i="5" s="1"/>
  <c r="AB8" i="4"/>
  <c r="W10" i="4"/>
  <c r="J8" i="4"/>
  <c r="E10" i="4"/>
  <c r="V10" i="5" l="1"/>
  <c r="S49" i="5"/>
  <c r="J77" i="5" s="1"/>
  <c r="O17" i="5"/>
  <c r="O18" i="5"/>
  <c r="AB7" i="4"/>
  <c r="T17" i="5" s="1"/>
  <c r="T18" i="5"/>
  <c r="V79" i="4"/>
  <c r="P20" i="5"/>
  <c r="S30" i="5"/>
  <c r="J62" i="5" s="1"/>
  <c r="J61" i="5" s="1"/>
  <c r="J7" i="4"/>
  <c r="E17" i="5" s="1"/>
  <c r="E18" i="5"/>
  <c r="P17" i="5"/>
  <c r="P18" i="5"/>
  <c r="AB10" i="4"/>
  <c r="W40" i="4"/>
  <c r="J10" i="4"/>
  <c r="E40" i="4"/>
  <c r="S18" i="5" l="1"/>
  <c r="J57" i="5" s="1"/>
  <c r="AB40" i="4"/>
  <c r="T20" i="5"/>
  <c r="J40" i="4"/>
  <c r="E20" i="5"/>
  <c r="K7" i="5"/>
  <c r="K10" i="5" s="1"/>
  <c r="S17" i="5" l="1"/>
  <c r="J56" i="5" s="1"/>
  <c r="S20" i="5"/>
  <c r="J59" i="5" s="1"/>
  <c r="L7" i="5"/>
  <c r="L10" i="5" s="1"/>
  <c r="M7" i="5" l="1"/>
  <c r="M10" i="5" s="1"/>
  <c r="N7" i="5" l="1"/>
  <c r="N10" i="5" s="1"/>
  <c r="O7" i="5" l="1"/>
  <c r="O10" i="5" s="1"/>
  <c r="AA7" i="5" l="1"/>
  <c r="AA10" i="5" s="1"/>
  <c r="Z7" i="5"/>
  <c r="Z10" i="5" s="1"/>
  <c r="Y7" i="5"/>
  <c r="Y10" i="5" s="1"/>
  <c r="X7" i="5"/>
  <c r="X10" i="5" s="1"/>
  <c r="AB71" i="4"/>
  <c r="U42" i="5" s="1"/>
  <c r="X42" i="5" s="1"/>
  <c r="L70" i="5" s="1"/>
  <c r="Z66" i="4"/>
  <c r="Z63" i="4"/>
  <c r="Y63" i="4"/>
  <c r="Y66" i="4"/>
  <c r="Z60" i="4"/>
  <c r="AA56" i="4"/>
  <c r="X56" i="4"/>
  <c r="W56" i="4"/>
  <c r="Z56" i="4"/>
  <c r="AA53" i="4"/>
  <c r="P78" i="4"/>
  <c r="J78" i="4"/>
  <c r="P77" i="4"/>
  <c r="K48" i="5" s="1"/>
  <c r="N48" i="5" s="1"/>
  <c r="H76" i="5" s="1"/>
  <c r="J77" i="4"/>
  <c r="F48" i="5" s="1"/>
  <c r="I48" i="5" s="1"/>
  <c r="F76" i="5" s="1"/>
  <c r="P75" i="4"/>
  <c r="K46" i="5" s="1"/>
  <c r="N46" i="5" s="1"/>
  <c r="H74" i="5" s="1"/>
  <c r="J75" i="4"/>
  <c r="F46" i="5" s="1"/>
  <c r="I46" i="5" s="1"/>
  <c r="F74" i="5" s="1"/>
  <c r="P74" i="4"/>
  <c r="K45" i="5" s="1"/>
  <c r="N45" i="5" s="1"/>
  <c r="H73" i="5" s="1"/>
  <c r="J74" i="4"/>
  <c r="F45" i="5" s="1"/>
  <c r="I45" i="5" s="1"/>
  <c r="F73" i="5" s="1"/>
  <c r="P73" i="4"/>
  <c r="K44" i="5" s="1"/>
  <c r="N44" i="5" s="1"/>
  <c r="H72" i="5" s="1"/>
  <c r="J73" i="4"/>
  <c r="F44" i="5" s="1"/>
  <c r="I44" i="5" s="1"/>
  <c r="F72" i="5" s="1"/>
  <c r="P71" i="4"/>
  <c r="K42" i="5" s="1"/>
  <c r="N42" i="5" s="1"/>
  <c r="H70" i="5" s="1"/>
  <c r="J71" i="4"/>
  <c r="F42" i="5" s="1"/>
  <c r="I42" i="5" s="1"/>
  <c r="F70" i="5" s="1"/>
  <c r="P70" i="4"/>
  <c r="K41" i="5" s="1"/>
  <c r="N41" i="5" s="1"/>
  <c r="H69" i="5" s="1"/>
  <c r="J70" i="4"/>
  <c r="F41" i="5" s="1"/>
  <c r="I41" i="5" s="1"/>
  <c r="F69" i="5" s="1"/>
  <c r="P69" i="4"/>
  <c r="K40" i="5" s="1"/>
  <c r="J69" i="4"/>
  <c r="F40" i="5" s="1"/>
  <c r="P68" i="4"/>
  <c r="K39" i="5" s="1"/>
  <c r="N39" i="5" s="1"/>
  <c r="J68" i="4"/>
  <c r="F39" i="5" s="1"/>
  <c r="I39" i="5" s="1"/>
  <c r="O66" i="4"/>
  <c r="N66" i="4"/>
  <c r="M66" i="4"/>
  <c r="L66" i="4"/>
  <c r="K66" i="4"/>
  <c r="I66" i="4"/>
  <c r="H66" i="4"/>
  <c r="G66" i="4"/>
  <c r="F66" i="4"/>
  <c r="E66" i="4"/>
  <c r="P65" i="4"/>
  <c r="K36" i="5" s="1"/>
  <c r="N36" i="5" s="1"/>
  <c r="J65" i="4"/>
  <c r="F36" i="5" s="1"/>
  <c r="I36" i="5" s="1"/>
  <c r="O63" i="4"/>
  <c r="N63" i="4"/>
  <c r="M63" i="4"/>
  <c r="L63" i="4"/>
  <c r="K63" i="4"/>
  <c r="I63" i="4"/>
  <c r="H63" i="4"/>
  <c r="G63" i="4"/>
  <c r="F63" i="4"/>
  <c r="E63" i="4"/>
  <c r="P62" i="4"/>
  <c r="K33" i="5" s="1"/>
  <c r="N33" i="5" s="1"/>
  <c r="J62" i="4"/>
  <c r="F33" i="5" s="1"/>
  <c r="I33" i="5" s="1"/>
  <c r="O60" i="4"/>
  <c r="N60" i="4"/>
  <c r="M60" i="4"/>
  <c r="L60" i="4"/>
  <c r="K60" i="4"/>
  <c r="I60" i="4"/>
  <c r="H60" i="4"/>
  <c r="G60" i="4"/>
  <c r="F60" i="4"/>
  <c r="E60" i="4"/>
  <c r="P59" i="4"/>
  <c r="K30" i="5" s="1"/>
  <c r="J59" i="4"/>
  <c r="F30" i="5" s="1"/>
  <c r="P58" i="4"/>
  <c r="K29" i="5" s="1"/>
  <c r="N29" i="5" s="1"/>
  <c r="J58" i="4"/>
  <c r="F29" i="5" s="1"/>
  <c r="I29" i="5" s="1"/>
  <c r="O56" i="4"/>
  <c r="N56" i="4"/>
  <c r="M56" i="4"/>
  <c r="L56" i="4"/>
  <c r="K56" i="4"/>
  <c r="I56" i="4"/>
  <c r="H56" i="4"/>
  <c r="G56" i="4"/>
  <c r="F56" i="4"/>
  <c r="E56" i="4"/>
  <c r="P55" i="4"/>
  <c r="K26" i="5" s="1"/>
  <c r="N26" i="5" s="1"/>
  <c r="J55" i="4"/>
  <c r="F26" i="5" s="1"/>
  <c r="I26" i="5" s="1"/>
  <c r="W53" i="4"/>
  <c r="O53" i="4"/>
  <c r="N53" i="4"/>
  <c r="M53" i="4"/>
  <c r="L53" i="4"/>
  <c r="K53" i="4"/>
  <c r="I53" i="4"/>
  <c r="H53" i="4"/>
  <c r="G53" i="4"/>
  <c r="F53" i="4"/>
  <c r="E53" i="4"/>
  <c r="P52" i="4"/>
  <c r="K23" i="5" s="1"/>
  <c r="N23" i="5" s="1"/>
  <c r="J52" i="4"/>
  <c r="F23" i="5" s="1"/>
  <c r="I23" i="5" s="1"/>
  <c r="I30" i="5" s="1"/>
  <c r="F62" i="5" s="1"/>
  <c r="O50" i="4"/>
  <c r="N50" i="4"/>
  <c r="M50" i="4"/>
  <c r="L50" i="4"/>
  <c r="K50" i="4"/>
  <c r="I50" i="4"/>
  <c r="H50" i="4"/>
  <c r="G50" i="4"/>
  <c r="F50" i="4"/>
  <c r="E50" i="4"/>
  <c r="P48" i="4"/>
  <c r="K19" i="5" s="1"/>
  <c r="N19" i="5" s="1"/>
  <c r="H58" i="5" s="1"/>
  <c r="J48" i="4"/>
  <c r="F19" i="5" s="1"/>
  <c r="I19" i="5" s="1"/>
  <c r="F58" i="5" s="1"/>
  <c r="O47" i="4"/>
  <c r="O49" i="4" s="1"/>
  <c r="O79" i="4" s="1"/>
  <c r="N47" i="4"/>
  <c r="N49" i="4" s="1"/>
  <c r="N79" i="4" s="1"/>
  <c r="M47" i="4"/>
  <c r="M49" i="4" s="1"/>
  <c r="M79" i="4" s="1"/>
  <c r="L47" i="4"/>
  <c r="L49" i="4" s="1"/>
  <c r="L79" i="4" s="1"/>
  <c r="K47" i="4"/>
  <c r="I47" i="4"/>
  <c r="I49" i="4" s="1"/>
  <c r="I79" i="4" s="1"/>
  <c r="H47" i="4"/>
  <c r="H49" i="4" s="1"/>
  <c r="H79" i="4" s="1"/>
  <c r="G47" i="4"/>
  <c r="G49" i="4" s="1"/>
  <c r="G79" i="4" s="1"/>
  <c r="F47" i="4"/>
  <c r="F49" i="4" s="1"/>
  <c r="F79" i="4" s="1"/>
  <c r="E47" i="4"/>
  <c r="P45" i="4"/>
  <c r="K16" i="5" s="1"/>
  <c r="N16" i="5" s="1"/>
  <c r="H55" i="5" s="1"/>
  <c r="J45" i="4"/>
  <c r="F16" i="5" s="1"/>
  <c r="I16" i="5" s="1"/>
  <c r="F55" i="5" s="1"/>
  <c r="F66" i="5" l="1"/>
  <c r="F67" i="5" s="1"/>
  <c r="F63" i="5"/>
  <c r="F64" i="5" s="1"/>
  <c r="F60" i="5"/>
  <c r="F61" i="5" s="1"/>
  <c r="H63" i="5"/>
  <c r="H64" i="5" s="1"/>
  <c r="H66" i="5"/>
  <c r="H67" i="5" s="1"/>
  <c r="H60" i="5"/>
  <c r="P7" i="5"/>
  <c r="P10" i="5" s="1"/>
  <c r="K49" i="5"/>
  <c r="N49" i="5" s="1"/>
  <c r="H77" i="5" s="1"/>
  <c r="N30" i="5"/>
  <c r="H62" i="5" s="1"/>
  <c r="H61" i="5" s="1"/>
  <c r="J7" i="5"/>
  <c r="J10" i="5" s="1"/>
  <c r="F49" i="5"/>
  <c r="I49" i="5" s="1"/>
  <c r="F77" i="5" s="1"/>
  <c r="Y60" i="4"/>
  <c r="AA60" i="4"/>
  <c r="AB73" i="4"/>
  <c r="U44" i="5" s="1"/>
  <c r="X44" i="5" s="1"/>
  <c r="L72" i="5" s="1"/>
  <c r="AB65" i="4"/>
  <c r="U36" i="5" s="1"/>
  <c r="X36" i="5" s="1"/>
  <c r="AA63" i="4"/>
  <c r="X60" i="4"/>
  <c r="X63" i="4"/>
  <c r="P47" i="4"/>
  <c r="K18" i="5" s="1"/>
  <c r="N18" i="5" s="1"/>
  <c r="H57" i="5" s="1"/>
  <c r="AB68" i="4"/>
  <c r="U39" i="5" s="1"/>
  <c r="X39" i="5" s="1"/>
  <c r="AB69" i="4"/>
  <c r="U40" i="5" s="1"/>
  <c r="AB77" i="4"/>
  <c r="U48" i="5" s="1"/>
  <c r="X48" i="5" s="1"/>
  <c r="L76" i="5" s="1"/>
  <c r="P46" i="4"/>
  <c r="K17" i="5" s="1"/>
  <c r="AB75" i="4"/>
  <c r="U46" i="5" s="1"/>
  <c r="X46" i="5" s="1"/>
  <c r="L74" i="5" s="1"/>
  <c r="Y56" i="4"/>
  <c r="AB62" i="4"/>
  <c r="U33" i="5" s="1"/>
  <c r="X33" i="5" s="1"/>
  <c r="Z53" i="4"/>
  <c r="AB55" i="4"/>
  <c r="U26" i="5" s="1"/>
  <c r="X26" i="5" s="1"/>
  <c r="AB76" i="4"/>
  <c r="U47" i="5" s="1"/>
  <c r="X47" i="5" s="1"/>
  <c r="L75" i="5" s="1"/>
  <c r="AB70" i="4"/>
  <c r="U41" i="5" s="1"/>
  <c r="X41" i="5" s="1"/>
  <c r="L69" i="5" s="1"/>
  <c r="W66" i="4"/>
  <c r="AA66" i="4"/>
  <c r="AB59" i="4"/>
  <c r="U30" i="5" s="1"/>
  <c r="X66" i="4"/>
  <c r="AB74" i="4"/>
  <c r="U45" i="5" s="1"/>
  <c r="X45" i="5" s="1"/>
  <c r="L73" i="5" s="1"/>
  <c r="J47" i="4"/>
  <c r="W60" i="4"/>
  <c r="L63" i="5" s="1"/>
  <c r="L64" i="5" s="1"/>
  <c r="W63" i="4"/>
  <c r="AB58" i="4"/>
  <c r="U29" i="5" s="1"/>
  <c r="X29" i="5" s="1"/>
  <c r="X53" i="4"/>
  <c r="Y53" i="4"/>
  <c r="E49" i="4"/>
  <c r="K49" i="4"/>
  <c r="L66" i="5" l="1"/>
  <c r="L67" i="5" s="1"/>
  <c r="N17" i="5"/>
  <c r="H56" i="5" s="1"/>
  <c r="J46" i="4"/>
  <c r="F17" i="5" s="1"/>
  <c r="F18" i="5"/>
  <c r="I18" i="5" s="1"/>
  <c r="F57" i="5" s="1"/>
  <c r="N20" i="5"/>
  <c r="H59" i="5" s="1"/>
  <c r="J49" i="4"/>
  <c r="E79" i="4"/>
  <c r="P49" i="4"/>
  <c r="K79" i="4"/>
  <c r="J79" i="4" l="1"/>
  <c r="F20" i="5"/>
  <c r="P79" i="4"/>
  <c r="K20" i="5"/>
  <c r="I17" i="5"/>
  <c r="F56" i="5" s="1"/>
  <c r="I20" i="5"/>
  <c r="F59" i="5" s="1"/>
  <c r="AB48" i="4"/>
  <c r="U19" i="5" s="1"/>
  <c r="X19" i="5" s="1"/>
  <c r="L58" i="5" s="1"/>
  <c r="W47" i="4" l="1"/>
  <c r="X47" i="4"/>
  <c r="X49" i="4" s="1"/>
  <c r="X79" i="4" s="1"/>
  <c r="Y47" i="4" l="1"/>
  <c r="Y49" i="4" s="1"/>
  <c r="Y79" i="4" s="1"/>
  <c r="W49" i="4"/>
  <c r="AA47" i="4" l="1"/>
  <c r="AA49" i="4" s="1"/>
  <c r="AA79" i="4" s="1"/>
  <c r="Z47" i="4" l="1"/>
  <c r="AB45" i="4"/>
  <c r="U16" i="5" s="1"/>
  <c r="X16" i="5" s="1"/>
  <c r="L55" i="5" s="1"/>
  <c r="Z49" i="4" l="1"/>
  <c r="AB47" i="4"/>
  <c r="AB46" i="4" l="1"/>
  <c r="U17" i="5" s="1"/>
  <c r="U18" i="5"/>
  <c r="X18" i="5" s="1"/>
  <c r="L57" i="5" s="1"/>
  <c r="AB49" i="4"/>
  <c r="U20" i="5" s="1"/>
  <c r="Z79" i="4"/>
  <c r="X20" i="5" l="1"/>
  <c r="L59" i="5" s="1"/>
  <c r="X17" i="5"/>
  <c r="L56" i="5" s="1"/>
  <c r="W50" i="4"/>
  <c r="X50" i="4" l="1"/>
  <c r="Y50" i="4" l="1"/>
  <c r="Z50" i="4" l="1"/>
  <c r="AA50" i="4" l="1"/>
  <c r="L60" i="5" s="1"/>
  <c r="AB52" i="4"/>
  <c r="U23" i="5" s="1"/>
  <c r="X23" i="5" s="1"/>
  <c r="X30" i="5" s="1"/>
  <c r="L62" i="5" s="1"/>
  <c r="L61" i="5" s="1"/>
  <c r="W7" i="5" l="1"/>
  <c r="W10" i="5" s="1"/>
  <c r="AB78" i="4" l="1"/>
  <c r="U49" i="5" s="1"/>
  <c r="X49" i="5" s="1"/>
  <c r="L77" i="5" s="1"/>
  <c r="W79" i="4"/>
  <c r="AB79" i="4" l="1"/>
  <c r="AB7" i="5"/>
  <c r="AB10" i="5" s="1"/>
</calcChain>
</file>

<file path=xl/sharedStrings.xml><?xml version="1.0" encoding="utf-8"?>
<sst xmlns="http://schemas.openxmlformats.org/spreadsheetml/2006/main" count="420" uniqueCount="73">
  <si>
    <t>2020-21</t>
  </si>
  <si>
    <t>2021-22</t>
  </si>
  <si>
    <t>2022-23</t>
  </si>
  <si>
    <t>2023-24</t>
  </si>
  <si>
    <t>2024-25</t>
  </si>
  <si>
    <t>Total</t>
  </si>
  <si>
    <t>Draft determinations</t>
  </si>
  <si>
    <t>Representations</t>
  </si>
  <si>
    <t>Final Determinations</t>
  </si>
  <si>
    <t>PAYG (%)</t>
  </si>
  <si>
    <t>Totex PAYG (£ million)</t>
  </si>
  <si>
    <t>Pension deficit repair costs (£ million)</t>
  </si>
  <si>
    <t>Total pay as you go (£ million)</t>
  </si>
  <si>
    <t>Company Submission</t>
  </si>
  <si>
    <t>Opening 2020 RCV RPI inflated (£ million)</t>
  </si>
  <si>
    <t>Run off rate (percentage)</t>
  </si>
  <si>
    <t>Run off on 2020 RCV RPI inflated (£ million)</t>
  </si>
  <si>
    <t>Opening 2020 RCV CPIH inflated (£ million)</t>
  </si>
  <si>
    <t>Run off on 2020 RCV CPIH inflated (£ million)</t>
  </si>
  <si>
    <t>Opening Post 2020 investment (£ million)</t>
  </si>
  <si>
    <t>Run off post 2020 investment (£ million)</t>
  </si>
  <si>
    <t>Average 2020 RCV RPI inflated  (£ million)</t>
  </si>
  <si>
    <t>Return rate (percentage)</t>
  </si>
  <si>
    <t>Return on 2020 RCV RPI inflated (£ million)</t>
  </si>
  <si>
    <t>Average 2020 RCV CPIH inflated (£ million)</t>
  </si>
  <si>
    <t>Return on 2020 RCV CPIH inflated (£ million)</t>
  </si>
  <si>
    <t>Average Post 2020 investment (£ million)</t>
  </si>
  <si>
    <t>Return post 2020 investment (£ million)</t>
  </si>
  <si>
    <t>Other adjustments (£ million)</t>
  </si>
  <si>
    <t>Total Return on RCV (£ million)</t>
  </si>
  <si>
    <t>Revenue adjustments for PR14 reconciliations (£ million)</t>
  </si>
  <si>
    <t>Fast track reward (£ million)</t>
  </si>
  <si>
    <t>Tax (£ million)</t>
  </si>
  <si>
    <t>Grants and contributions (price control) (£ million)</t>
  </si>
  <si>
    <t>Deduct other income (non-price control) (£ million)</t>
  </si>
  <si>
    <t>Innovation fund (£ million)</t>
  </si>
  <si>
    <t>Revenue re-profiling (£ million)</t>
  </si>
  <si>
    <t>Final allowed revenues (£ million)</t>
  </si>
  <si>
    <t>Totex for PAYG calculation (£ million)</t>
  </si>
  <si>
    <t>RCV run-off (£ million)</t>
  </si>
  <si>
    <t>Water Network</t>
  </si>
  <si>
    <t>Proportion of wholesale revenue allocation to residential, %</t>
  </si>
  <si>
    <t xml:space="preserve">Residential retail costs (£ million) </t>
  </si>
  <si>
    <t>Residential retail net margin (%)</t>
  </si>
  <si>
    <t xml:space="preserve">Residential retail adjustments (£ million) </t>
  </si>
  <si>
    <t xml:space="preserve"> </t>
  </si>
  <si>
    <t xml:space="preserve">Wholesale revenue allocated to residential (£ million) </t>
  </si>
  <si>
    <t xml:space="preserve">Total retail costs (£ million) </t>
  </si>
  <si>
    <t xml:space="preserve">Residential retail net margin (£ million) </t>
  </si>
  <si>
    <t xml:space="preserve">Residential retail revenue (£ million) </t>
  </si>
  <si>
    <t>Household retail (nominal)</t>
  </si>
  <si>
    <t>Total wholesale revenue (£ million)</t>
  </si>
  <si>
    <t>Bio Resouces</t>
  </si>
  <si>
    <t>Wastewater Network</t>
  </si>
  <si>
    <t>END</t>
  </si>
  <si>
    <t>Bio Resources</t>
  </si>
  <si>
    <t>Total allowed revenue</t>
  </si>
  <si>
    <t>WR</t>
  </si>
  <si>
    <t>WN</t>
  </si>
  <si>
    <t>WWN</t>
  </si>
  <si>
    <t>BR</t>
  </si>
  <si>
    <t>Wholesale revenue by year</t>
  </si>
  <si>
    <t>Wholesale revenue by control</t>
  </si>
  <si>
    <t>Water Resources</t>
  </si>
  <si>
    <t>Wholesale (2017-18 prices)</t>
  </si>
  <si>
    <t>Average opening RCV (£ million)</t>
  </si>
  <si>
    <t>RCV run off rate</t>
  </si>
  <si>
    <t>Average RPI RCV (£ million)</t>
  </si>
  <si>
    <t>RPI return</t>
  </si>
  <si>
    <t>Total RPI Return on RCV (£ million)</t>
  </si>
  <si>
    <t>Average CPI RCV (£ million)</t>
  </si>
  <si>
    <t>CPI return</t>
  </si>
  <si>
    <t>Total CPI Return on RCV (£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</si>
</sst>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_);\(#,##0\);&quot;-  &quot;;&quot; &quot;@&quot; &quot;"/>
    <numFmt numFmtId="165" formatCode="0.00%_);\-0.00%_);&quot;-  &quot;;&quot; &quot;@&quot; &quot;"/>
    <numFmt numFmtId="166" formatCode="#,##0.0000_);\(#,##0.0000\);&quot;-  &quot;;&quot; &quot;@&quot; &quot;"/>
    <numFmt numFmtId="167" formatCode="dd\ mmm\ yyyy_);\(###0\);&quot;-  &quot;;&quot; &quot;@&quot; &quot;"/>
    <numFmt numFmtId="168" formatCode="dd\ mmm\ yy_);\(###0\);&quot;-  &quot;;&quot; &quot;@&quot; &quot;"/>
    <numFmt numFmtId="169" formatCode="###0_);\(###0\);&quot;-  &quot;;&quot; &quot;@&quot; &quot;"/>
    <numFmt numFmtId="170" formatCode="#,##0.0_);\(#,##0.0\);&quot;-  &quot;;&quot; &quot;@&quot; &quot;"/>
    <numFmt numFmtId="171" formatCode="#,##0.00_);\(#,##0.00\);&quot;-  &quot;;&quot; &quot;@&quot; &quot;"/>
    <numFmt numFmtId="172" formatCode="#,##0.000_);\(#,##0.000\);&quot;-  &quot;;&quot; &quot;@&quot; &quot;"/>
    <numFmt numFmtId="173" formatCode="0.0%_);\-0.0%_);&quot;-  &quot;;&quot; &quot;@&quot; &quot;"/>
    <numFmt numFmtId="174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lightGray">
        <fgColor rgb="FF0070C0"/>
        <bgColor theme="0"/>
      </patternFill>
    </fill>
    <fill>
      <patternFill patternType="solid">
        <fgColor rgb="FFC0C0C0"/>
        <bgColor indexed="64"/>
      </patternFill>
    </fill>
    <fill>
      <patternFill patternType="lightGray">
        <fgColor rgb="FF0070C0"/>
        <bgColor rgb="FFFFFFFF"/>
      </patternFill>
    </fill>
    <fill>
      <patternFill patternType="lightGray">
        <fgColor theme="0"/>
        <bgColor theme="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164" fontId="0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0" fontId="5" fillId="0" borderId="0"/>
    <xf numFmtId="0" fontId="5" fillId="0" borderId="0"/>
    <xf numFmtId="164" fontId="5" fillId="0" borderId="0" applyFont="0" applyFill="0" applyBorder="0" applyProtection="0">
      <alignment vertical="top"/>
    </xf>
    <xf numFmtId="0" fontId="7" fillId="0" borderId="0"/>
    <xf numFmtId="166" fontId="3" fillId="0" borderId="0" applyFont="0" applyFill="0" applyBorder="0" applyProtection="0">
      <alignment vertical="top"/>
    </xf>
    <xf numFmtId="167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43" fontId="3" fillId="0" borderId="0" applyFont="0" applyFill="0" applyBorder="0" applyAlignment="0" applyProtection="0"/>
  </cellStyleXfs>
  <cellXfs count="117">
    <xf numFmtId="164" fontId="0" fillId="0" borderId="0" xfId="0">
      <alignment vertical="top"/>
    </xf>
    <xf numFmtId="164" fontId="4" fillId="0" borderId="0" xfId="0" applyFont="1">
      <alignment vertical="top"/>
    </xf>
    <xf numFmtId="164" fontId="4" fillId="0" borderId="3" xfId="0" applyFont="1" applyBorder="1">
      <alignment vertical="top"/>
    </xf>
    <xf numFmtId="164" fontId="4" fillId="0" borderId="5" xfId="0" applyFont="1" applyBorder="1">
      <alignment vertical="top"/>
    </xf>
    <xf numFmtId="164" fontId="4" fillId="0" borderId="8" xfId="0" applyFont="1" applyBorder="1">
      <alignment vertical="top"/>
    </xf>
    <xf numFmtId="164" fontId="4" fillId="0" borderId="1" xfId="0" applyFont="1" applyBorder="1">
      <alignment vertical="top"/>
    </xf>
    <xf numFmtId="164" fontId="4" fillId="0" borderId="4" xfId="0" applyFont="1" applyBorder="1">
      <alignment vertical="top"/>
    </xf>
    <xf numFmtId="164" fontId="4" fillId="0" borderId="6" xfId="0" applyFont="1" applyBorder="1">
      <alignment vertical="top"/>
    </xf>
    <xf numFmtId="164" fontId="6" fillId="2" borderId="1" xfId="0" applyFont="1" applyFill="1" applyBorder="1">
      <alignment vertical="top"/>
    </xf>
    <xf numFmtId="164" fontId="6" fillId="2" borderId="1" xfId="0" applyFont="1" applyFill="1" applyBorder="1" applyAlignment="1">
      <alignment horizontal="centerContinuous"/>
    </xf>
    <xf numFmtId="164" fontId="6" fillId="2" borderId="2" xfId="0" applyFont="1" applyFill="1" applyBorder="1" applyAlignment="1">
      <alignment horizontal="centerContinuous"/>
    </xf>
    <xf numFmtId="164" fontId="6" fillId="2" borderId="3" xfId="0" applyFont="1" applyFill="1" applyBorder="1" applyAlignment="1">
      <alignment horizontal="centerContinuous"/>
    </xf>
    <xf numFmtId="164" fontId="6" fillId="2" borderId="2" xfId="0" applyFont="1" applyFill="1" applyBorder="1">
      <alignment vertical="top"/>
    </xf>
    <xf numFmtId="164" fontId="6" fillId="2" borderId="6" xfId="0" applyFont="1" applyFill="1" applyBorder="1">
      <alignment vertical="top"/>
    </xf>
    <xf numFmtId="164" fontId="6" fillId="2" borderId="7" xfId="0" applyFont="1" applyFill="1" applyBorder="1">
      <alignment vertical="top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4" fillId="0" borderId="4" xfId="0" applyFont="1" applyFill="1" applyBorder="1">
      <alignment vertical="top"/>
    </xf>
    <xf numFmtId="170" fontId="8" fillId="0" borderId="1" xfId="0" applyNumberFormat="1" applyFont="1" applyFill="1" applyBorder="1">
      <alignment vertical="top"/>
    </xf>
    <xf numFmtId="170" fontId="8" fillId="0" borderId="2" xfId="0" applyNumberFormat="1" applyFont="1" applyFill="1" applyBorder="1">
      <alignment vertical="top"/>
    </xf>
    <xf numFmtId="170" fontId="8" fillId="0" borderId="3" xfId="6" applyNumberFormat="1" applyFont="1" applyBorder="1">
      <alignment vertical="top"/>
    </xf>
    <xf numFmtId="170" fontId="8" fillId="0" borderId="5" xfId="0" applyNumberFormat="1" applyFont="1" applyBorder="1">
      <alignment vertical="top"/>
    </xf>
    <xf numFmtId="172" fontId="8" fillId="0" borderId="4" xfId="0" applyNumberFormat="1" applyFont="1" applyBorder="1">
      <alignment vertical="top"/>
    </xf>
    <xf numFmtId="172" fontId="8" fillId="0" borderId="0" xfId="0" applyNumberFormat="1" applyFont="1" applyBorder="1">
      <alignment vertical="top"/>
    </xf>
    <xf numFmtId="170" fontId="8" fillId="0" borderId="4" xfId="0" applyNumberFormat="1" applyFont="1" applyFill="1" applyBorder="1">
      <alignment vertical="top"/>
    </xf>
    <xf numFmtId="170" fontId="8" fillId="0" borderId="0" xfId="0" applyNumberFormat="1" applyFont="1" applyFill="1" applyBorder="1">
      <alignment vertical="top"/>
    </xf>
    <xf numFmtId="173" fontId="8" fillId="0" borderId="4" xfId="1" applyNumberFormat="1" applyFont="1" applyFill="1" applyBorder="1">
      <alignment vertical="top"/>
    </xf>
    <xf numFmtId="173" fontId="8" fillId="0" borderId="0" xfId="1" applyNumberFormat="1" applyFont="1" applyFill="1" applyBorder="1">
      <alignment vertical="top"/>
    </xf>
    <xf numFmtId="173" fontId="8" fillId="0" borderId="5" xfId="1" applyNumberFormat="1" applyFont="1" applyBorder="1">
      <alignment vertical="top"/>
    </xf>
    <xf numFmtId="170" fontId="8" fillId="0" borderId="4" xfId="0" applyNumberFormat="1" applyFont="1" applyBorder="1">
      <alignment vertical="top"/>
    </xf>
    <xf numFmtId="170" fontId="8" fillId="0" borderId="0" xfId="0" applyNumberFormat="1" applyFont="1" applyBorder="1">
      <alignment vertical="top"/>
    </xf>
    <xf numFmtId="173" fontId="8" fillId="0" borderId="4" xfId="1" applyNumberFormat="1" applyFont="1" applyBorder="1">
      <alignment vertical="top"/>
    </xf>
    <xf numFmtId="173" fontId="8" fillId="0" borderId="0" xfId="1" applyNumberFormat="1" applyFont="1" applyBorder="1">
      <alignment vertical="top"/>
    </xf>
    <xf numFmtId="164" fontId="8" fillId="3" borderId="5" xfId="0" applyFont="1" applyFill="1" applyBorder="1">
      <alignment vertical="top"/>
    </xf>
    <xf numFmtId="164" fontId="8" fillId="3" borderId="0" xfId="0" applyFont="1" applyFill="1" applyBorder="1">
      <alignment vertical="top"/>
    </xf>
    <xf numFmtId="164" fontId="4" fillId="0" borderId="1" xfId="0" applyFont="1" applyFill="1" applyBorder="1">
      <alignment vertical="top"/>
    </xf>
    <xf numFmtId="171" fontId="4" fillId="0" borderId="0" xfId="0" applyNumberFormat="1" applyFont="1">
      <alignment vertical="top"/>
    </xf>
    <xf numFmtId="170" fontId="8" fillId="3" borderId="4" xfId="0" applyNumberFormat="1" applyFont="1" applyFill="1" applyBorder="1">
      <alignment vertical="top"/>
    </xf>
    <xf numFmtId="170" fontId="8" fillId="3" borderId="0" xfId="0" applyNumberFormat="1" applyFont="1" applyFill="1" applyBorder="1">
      <alignment vertical="top"/>
    </xf>
    <xf numFmtId="170" fontId="8" fillId="3" borderId="5" xfId="0" applyNumberFormat="1" applyFont="1" applyFill="1" applyBorder="1">
      <alignment vertical="top"/>
    </xf>
    <xf numFmtId="170" fontId="8" fillId="0" borderId="1" xfId="0" applyNumberFormat="1" applyFont="1" applyBorder="1">
      <alignment vertical="top"/>
    </xf>
    <xf numFmtId="170" fontId="8" fillId="0" borderId="2" xfId="0" applyNumberFormat="1" applyFont="1" applyBorder="1">
      <alignment vertical="top"/>
    </xf>
    <xf numFmtId="170" fontId="8" fillId="0" borderId="3" xfId="0" applyNumberFormat="1" applyFont="1" applyBorder="1">
      <alignment vertical="top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8" fillId="3" borderId="3" xfId="0" applyFont="1" applyFill="1" applyBorder="1">
      <alignment vertical="top"/>
    </xf>
    <xf numFmtId="173" fontId="8" fillId="0" borderId="4" xfId="0" applyNumberFormat="1" applyFont="1" applyBorder="1">
      <alignment vertical="top"/>
    </xf>
    <xf numFmtId="173" fontId="8" fillId="0" borderId="0" xfId="0" applyNumberFormat="1" applyFont="1" applyBorder="1">
      <alignment vertical="top"/>
    </xf>
    <xf numFmtId="164" fontId="9" fillId="0" borderId="0" xfId="0" applyFont="1">
      <alignment vertical="top"/>
    </xf>
    <xf numFmtId="164" fontId="8" fillId="3" borderId="2" xfId="0" applyFont="1" applyFill="1" applyBorder="1">
      <alignment vertical="top"/>
    </xf>
    <xf numFmtId="164" fontId="9" fillId="0" borderId="6" xfId="0" applyFont="1" applyFill="1" applyBorder="1">
      <alignment vertical="top"/>
    </xf>
    <xf numFmtId="164" fontId="9" fillId="0" borderId="8" xfId="0" applyFont="1" applyBorder="1">
      <alignment vertical="top"/>
    </xf>
    <xf numFmtId="170" fontId="10" fillId="0" borderId="6" xfId="0" applyNumberFormat="1" applyFont="1" applyFill="1" applyBorder="1">
      <alignment vertical="top"/>
    </xf>
    <xf numFmtId="170" fontId="10" fillId="0" borderId="7" xfId="0" applyNumberFormat="1" applyFont="1" applyFill="1" applyBorder="1">
      <alignment vertical="top"/>
    </xf>
    <xf numFmtId="170" fontId="10" fillId="0" borderId="8" xfId="0" applyNumberFormat="1" applyFont="1" applyBorder="1">
      <alignment vertical="top"/>
    </xf>
    <xf numFmtId="164" fontId="9" fillId="0" borderId="6" xfId="0" applyFont="1" applyBorder="1">
      <alignment vertical="top"/>
    </xf>
    <xf numFmtId="170" fontId="10" fillId="0" borderId="6" xfId="0" applyNumberFormat="1" applyFont="1" applyBorder="1">
      <alignment vertical="top"/>
    </xf>
    <xf numFmtId="170" fontId="10" fillId="0" borderId="7" xfId="0" applyNumberFormat="1" applyFont="1" applyBorder="1">
      <alignment vertical="top"/>
    </xf>
    <xf numFmtId="170" fontId="10" fillId="0" borderId="4" xfId="0" applyNumberFormat="1" applyFont="1" applyBorder="1">
      <alignment vertical="top"/>
    </xf>
    <xf numFmtId="170" fontId="10" fillId="0" borderId="0" xfId="0" applyNumberFormat="1" applyFont="1" applyBorder="1">
      <alignment vertical="top"/>
    </xf>
    <xf numFmtId="170" fontId="10" fillId="0" borderId="5" xfId="0" applyNumberFormat="1" applyFont="1" applyBorder="1">
      <alignment vertical="top"/>
    </xf>
    <xf numFmtId="172" fontId="10" fillId="0" borderId="6" xfId="0" applyNumberFormat="1" applyFont="1" applyBorder="1">
      <alignment vertical="top"/>
    </xf>
    <xf numFmtId="172" fontId="10" fillId="0" borderId="7" xfId="0" applyNumberFormat="1" applyFont="1" applyBorder="1">
      <alignment vertical="top"/>
    </xf>
    <xf numFmtId="172" fontId="10" fillId="0" borderId="0" xfId="0" applyNumberFormat="1" applyFont="1" applyBorder="1">
      <alignment vertical="top"/>
    </xf>
    <xf numFmtId="165" fontId="8" fillId="0" borderId="4" xfId="0" applyNumberFormat="1" applyFont="1" applyBorder="1">
      <alignment vertical="top"/>
    </xf>
    <xf numFmtId="165" fontId="8" fillId="0" borderId="0" xfId="0" applyNumberFormat="1" applyFont="1" applyBorder="1">
      <alignment vertical="top"/>
    </xf>
    <xf numFmtId="170" fontId="8" fillId="0" borderId="6" xfId="0" applyNumberFormat="1" applyFont="1" applyBorder="1">
      <alignment vertical="top"/>
    </xf>
    <xf numFmtId="170" fontId="8" fillId="0" borderId="7" xfId="0" applyNumberFormat="1" applyFont="1" applyBorder="1">
      <alignment vertical="top"/>
    </xf>
    <xf numFmtId="170" fontId="8" fillId="0" borderId="8" xfId="0" applyNumberFormat="1" applyFont="1" applyBorder="1">
      <alignment vertical="top"/>
    </xf>
    <xf numFmtId="171" fontId="10" fillId="0" borderId="0" xfId="0" applyNumberFormat="1" applyFont="1" applyBorder="1">
      <alignment vertical="top"/>
    </xf>
    <xf numFmtId="43" fontId="8" fillId="0" borderId="4" xfId="10" applyFont="1" applyBorder="1" applyAlignment="1">
      <alignment vertical="top"/>
    </xf>
    <xf numFmtId="174" fontId="8" fillId="0" borderId="4" xfId="10" applyNumberFormat="1" applyFont="1" applyBorder="1" applyAlignment="1">
      <alignment vertical="top"/>
    </xf>
    <xf numFmtId="43" fontId="4" fillId="0" borderId="0" xfId="10" applyFont="1" applyAlignment="1">
      <alignment vertical="top"/>
    </xf>
    <xf numFmtId="165" fontId="4" fillId="0" borderId="0" xfId="1" applyFont="1">
      <alignment vertical="top"/>
    </xf>
    <xf numFmtId="164" fontId="11" fillId="0" borderId="0" xfId="0" applyFont="1">
      <alignment vertical="top"/>
    </xf>
    <xf numFmtId="164" fontId="9" fillId="4" borderId="0" xfId="0" applyFont="1" applyFill="1">
      <alignment vertical="top"/>
    </xf>
    <xf numFmtId="172" fontId="10" fillId="0" borderId="7" xfId="0" applyNumberFormat="1" applyFont="1" applyFill="1" applyBorder="1">
      <alignment vertical="top"/>
    </xf>
    <xf numFmtId="170" fontId="8" fillId="5" borderId="0" xfId="0" applyNumberFormat="1" applyFont="1" applyFill="1" applyBorder="1">
      <alignment vertical="top"/>
    </xf>
    <xf numFmtId="170" fontId="10" fillId="0" borderId="0" xfId="0" applyNumberFormat="1" applyFont="1" applyFill="1" applyBorder="1">
      <alignment vertical="top"/>
    </xf>
    <xf numFmtId="164" fontId="4" fillId="0" borderId="0" xfId="0" applyNumberFormat="1" applyFont="1" applyFill="1">
      <alignment vertical="top"/>
    </xf>
    <xf numFmtId="164" fontId="4" fillId="0" borderId="2" xfId="0" applyFont="1" applyBorder="1">
      <alignment vertical="top"/>
    </xf>
    <xf numFmtId="164" fontId="4" fillId="0" borderId="0" xfId="0" applyFont="1" applyBorder="1">
      <alignment vertical="top"/>
    </xf>
    <xf numFmtId="164" fontId="9" fillId="0" borderId="7" xfId="0" applyFont="1" applyBorder="1">
      <alignment vertical="top"/>
    </xf>
    <xf numFmtId="170" fontId="8" fillId="0" borderId="3" xfId="0" applyNumberFormat="1" applyFont="1" applyFill="1" applyBorder="1">
      <alignment vertical="top"/>
    </xf>
    <xf numFmtId="170" fontId="8" fillId="0" borderId="5" xfId="0" applyNumberFormat="1" applyFont="1" applyFill="1" applyBorder="1">
      <alignment vertical="top"/>
    </xf>
    <xf numFmtId="170" fontId="10" fillId="0" borderId="8" xfId="0" applyNumberFormat="1" applyFont="1" applyFill="1" applyBorder="1">
      <alignment vertical="top"/>
    </xf>
    <xf numFmtId="164" fontId="8" fillId="3" borderId="4" xfId="0" applyFont="1" applyFill="1" applyBorder="1">
      <alignment vertical="top"/>
    </xf>
    <xf numFmtId="164" fontId="8" fillId="0" borderId="0" xfId="0" applyNumberFormat="1" applyFont="1" applyBorder="1">
      <alignment vertical="top"/>
    </xf>
    <xf numFmtId="164" fontId="4" fillId="0" borderId="7" xfId="0" applyFont="1" applyBorder="1">
      <alignment vertical="top"/>
    </xf>
    <xf numFmtId="164" fontId="5" fillId="0" borderId="0" xfId="0" applyFont="1">
      <alignment vertical="top"/>
    </xf>
    <xf numFmtId="164" fontId="5" fillId="0" borderId="3" xfId="0" applyFont="1" applyBorder="1">
      <alignment vertical="top"/>
    </xf>
    <xf numFmtId="164" fontId="5" fillId="0" borderId="5" xfId="0" applyFont="1" applyBorder="1">
      <alignment vertical="top"/>
    </xf>
    <xf numFmtId="164" fontId="5" fillId="0" borderId="8" xfId="0" applyFont="1" applyBorder="1">
      <alignment vertical="top"/>
    </xf>
    <xf numFmtId="164" fontId="5" fillId="0" borderId="2" xfId="0" applyFont="1" applyBorder="1">
      <alignment vertical="top"/>
    </xf>
    <xf numFmtId="164" fontId="5" fillId="0" borderId="0" xfId="0" applyFont="1" applyBorder="1">
      <alignment vertical="top"/>
    </xf>
    <xf numFmtId="164" fontId="5" fillId="0" borderId="7" xfId="0" applyFont="1" applyBorder="1">
      <alignment vertical="top"/>
    </xf>
    <xf numFmtId="164" fontId="8" fillId="0" borderId="1" xfId="0" applyNumberFormat="1" applyFont="1" applyBorder="1">
      <alignment vertical="top"/>
    </xf>
    <xf numFmtId="164" fontId="8" fillId="0" borderId="2" xfId="0" applyNumberFormat="1" applyFont="1" applyBorder="1">
      <alignment vertical="top"/>
    </xf>
    <xf numFmtId="164" fontId="8" fillId="0" borderId="4" xfId="0" applyNumberFormat="1" applyFont="1" applyBorder="1">
      <alignment vertical="top"/>
    </xf>
    <xf numFmtId="164" fontId="13" fillId="4" borderId="0" xfId="0" applyFont="1" applyFill="1">
      <alignment vertical="top"/>
    </xf>
    <xf numFmtId="164" fontId="5" fillId="4" borderId="0" xfId="0" applyFont="1" applyFill="1">
      <alignment vertical="top"/>
    </xf>
    <xf numFmtId="164" fontId="2" fillId="0" borderId="0" xfId="0" applyFont="1">
      <alignment vertical="top"/>
    </xf>
    <xf numFmtId="164" fontId="9" fillId="0" borderId="4" xfId="0" applyFont="1" applyFill="1" applyBorder="1">
      <alignment vertical="top"/>
    </xf>
    <xf numFmtId="164" fontId="9" fillId="0" borderId="4" xfId="0" applyFont="1" applyBorder="1">
      <alignment vertical="top"/>
    </xf>
    <xf numFmtId="164" fontId="8" fillId="0" borderId="4" xfId="0" applyNumberFormat="1" applyFont="1" applyFill="1" applyBorder="1">
      <alignment vertical="top"/>
    </xf>
    <xf numFmtId="164" fontId="1" fillId="0" borderId="0" xfId="0" applyFont="1">
      <alignment vertical="top"/>
    </xf>
    <xf numFmtId="165" fontId="8" fillId="0" borderId="5" xfId="1" applyFont="1" applyBorder="1">
      <alignment vertical="top"/>
    </xf>
    <xf numFmtId="170" fontId="10" fillId="0" borderId="5" xfId="0" applyNumberFormat="1" applyFont="1" applyFill="1" applyBorder="1">
      <alignment vertical="top"/>
    </xf>
    <xf numFmtId="170" fontId="10" fillId="0" borderId="4" xfId="0" applyNumberFormat="1" applyFont="1" applyFill="1" applyBorder="1">
      <alignment vertical="top"/>
    </xf>
    <xf numFmtId="165" fontId="8" fillId="6" borderId="5" xfId="1" applyFont="1" applyFill="1" applyBorder="1">
      <alignment vertical="top"/>
    </xf>
    <xf numFmtId="164" fontId="12" fillId="6" borderId="4" xfId="0" applyNumberFormat="1" applyFont="1" applyFill="1" applyBorder="1">
      <alignment vertical="top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</cellXfs>
  <cellStyles count="11">
    <cellStyle name="Comma" xfId="10" builtinId="3"/>
    <cellStyle name="DateLong" xfId="7"/>
    <cellStyle name="DateShort" xfId="8"/>
    <cellStyle name="Factor" xfId="6"/>
    <cellStyle name="Normal" xfId="0" builtinId="0" customBuiltin="1"/>
    <cellStyle name="Normal 10" xfId="4"/>
    <cellStyle name="Normal 2" xfId="5"/>
    <cellStyle name="Normal 3" xfId="2"/>
    <cellStyle name="Normal 3 2" xfId="3"/>
    <cellStyle name="Percent" xfId="1" builtinId="5" customBuiltin="1"/>
    <cellStyle name="Yea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S%20financial%20models/NES%20PR19-17z%20notional%20gearing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S%20financial%20models/Financial%20model_NES_ST_DD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S%20financial%20models/Financial%20model_NES_FD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68">
          <cell r="L268">
            <v>5.57E-2</v>
          </cell>
          <cell r="M268">
            <v>5.57E-2</v>
          </cell>
          <cell r="N268">
            <v>5.57E-2</v>
          </cell>
          <cell r="O268">
            <v>5.57E-2</v>
          </cell>
          <cell r="P268">
            <v>5.57E-2</v>
          </cell>
        </row>
        <row r="269">
          <cell r="L269">
            <v>5.57E-2</v>
          </cell>
          <cell r="M269">
            <v>5.57E-2</v>
          </cell>
          <cell r="N269">
            <v>5.57E-2</v>
          </cell>
          <cell r="O269">
            <v>5.57E-2</v>
          </cell>
          <cell r="P269">
            <v>5.57E-2</v>
          </cell>
        </row>
        <row r="270">
          <cell r="L270">
            <v>4.2500000000000003E-2</v>
          </cell>
          <cell r="M270">
            <v>4.2500000000000003E-2</v>
          </cell>
          <cell r="N270">
            <v>4.2500000000000003E-2</v>
          </cell>
          <cell r="O270">
            <v>4.2500000000000003E-2</v>
          </cell>
          <cell r="P270">
            <v>4.2500000000000003E-2</v>
          </cell>
        </row>
        <row r="472">
          <cell r="L472">
            <v>4.7899999999999998E-2</v>
          </cell>
          <cell r="M472">
            <v>4.7899999999999998E-2</v>
          </cell>
          <cell r="N472">
            <v>4.7899999999999998E-2</v>
          </cell>
          <cell r="O472">
            <v>4.7899999999999998E-2</v>
          </cell>
          <cell r="P472">
            <v>4.7899999999999998E-2</v>
          </cell>
        </row>
        <row r="473">
          <cell r="L473">
            <v>4.7899999999999998E-2</v>
          </cell>
          <cell r="M473">
            <v>4.7899999999999998E-2</v>
          </cell>
          <cell r="N473">
            <v>4.7899999999999998E-2</v>
          </cell>
          <cell r="O473">
            <v>4.7899999999999998E-2</v>
          </cell>
          <cell r="P473">
            <v>4.7899999999999998E-2</v>
          </cell>
        </row>
        <row r="474">
          <cell r="L474">
            <v>4.7899999999999998E-2</v>
          </cell>
          <cell r="M474">
            <v>4.7899999999999998E-2</v>
          </cell>
          <cell r="N474">
            <v>4.7899999999999998E-2</v>
          </cell>
          <cell r="O474">
            <v>4.7899999999999998E-2</v>
          </cell>
          <cell r="P474">
            <v>4.7899999999999998E-2</v>
          </cell>
        </row>
        <row r="675">
          <cell r="L675">
            <v>4.6300000000000001E-2</v>
          </cell>
          <cell r="M675">
            <v>4.6300000000000001E-2</v>
          </cell>
          <cell r="N675">
            <v>4.6300000000000001E-2</v>
          </cell>
          <cell r="O675">
            <v>4.6300000000000001E-2</v>
          </cell>
          <cell r="P675">
            <v>4.6300000000000001E-2</v>
          </cell>
        </row>
        <row r="676">
          <cell r="L676">
            <v>4.6300000000000001E-2</v>
          </cell>
          <cell r="M676">
            <v>4.6300000000000001E-2</v>
          </cell>
          <cell r="N676">
            <v>4.6300000000000001E-2</v>
          </cell>
          <cell r="O676">
            <v>4.6300000000000001E-2</v>
          </cell>
          <cell r="P676">
            <v>4.6300000000000001E-2</v>
          </cell>
        </row>
        <row r="677">
          <cell r="L677">
            <v>4.6300000000000001E-2</v>
          </cell>
          <cell r="M677">
            <v>4.6300000000000001E-2</v>
          </cell>
          <cell r="N677">
            <v>4.6300000000000001E-2</v>
          </cell>
          <cell r="O677">
            <v>4.6300000000000001E-2</v>
          </cell>
          <cell r="P677">
            <v>4.6300000000000001E-2</v>
          </cell>
        </row>
        <row r="871">
          <cell r="L871">
            <v>7.9899999999999999E-2</v>
          </cell>
          <cell r="M871">
            <v>7.9899999999999999E-2</v>
          </cell>
          <cell r="N871">
            <v>7.9899999999999999E-2</v>
          </cell>
          <cell r="O871">
            <v>7.9899999999999999E-2</v>
          </cell>
          <cell r="P871">
            <v>7.9899999999999999E-2</v>
          </cell>
        </row>
        <row r="872">
          <cell r="L872">
            <v>7.9899999999999999E-2</v>
          </cell>
          <cell r="M872">
            <v>7.9899999999999999E-2</v>
          </cell>
          <cell r="N872">
            <v>7.9899999999999999E-2</v>
          </cell>
          <cell r="O872">
            <v>7.9899999999999999E-2</v>
          </cell>
          <cell r="P872">
            <v>7.9899999999999999E-2</v>
          </cell>
        </row>
        <row r="873">
          <cell r="L873">
            <v>3.1899999999999998E-2</v>
          </cell>
          <cell r="M873">
            <v>3.1899999999999998E-2</v>
          </cell>
          <cell r="N873">
            <v>3.1899999999999998E-2</v>
          </cell>
          <cell r="O873">
            <v>3.1899999999999998E-2</v>
          </cell>
          <cell r="P873">
            <v>3.1899999999999998E-2</v>
          </cell>
        </row>
      </sheetData>
      <sheetData sheetId="11"/>
      <sheetData sheetId="12"/>
      <sheetData sheetId="13">
        <row r="17">
          <cell r="L17">
            <v>78.06807367175422</v>
          </cell>
          <cell r="M17">
            <v>78.357655814366737</v>
          </cell>
          <cell r="N17">
            <v>78.631260120356529</v>
          </cell>
          <cell r="O17">
            <v>78.864262302208289</v>
          </cell>
          <cell r="P17">
            <v>79.071357130073295</v>
          </cell>
        </row>
        <row r="20">
          <cell r="L20">
            <v>313.32189090099769</v>
          </cell>
          <cell r="M20">
            <v>312.03759653968018</v>
          </cell>
          <cell r="N20">
            <v>311.4357824568134</v>
          </cell>
          <cell r="O20">
            <v>310.61016870143368</v>
          </cell>
          <cell r="P20">
            <v>310.35428856858726</v>
          </cell>
        </row>
        <row r="27">
          <cell r="L27">
            <v>239.98068089274199</v>
          </cell>
          <cell r="M27">
            <v>238.077116815024</v>
          </cell>
          <cell r="N27">
            <v>236.44932259510202</v>
          </cell>
          <cell r="O27">
            <v>234.59875118263193</v>
          </cell>
          <cell r="P27">
            <v>232.71756323305689</v>
          </cell>
        </row>
        <row r="30">
          <cell r="L30">
            <v>21.80072244281958</v>
          </cell>
          <cell r="M30">
            <v>21.83263341660702</v>
          </cell>
          <cell r="N30">
            <v>21.878932208355945</v>
          </cell>
          <cell r="O30">
            <v>21.898906253731674</v>
          </cell>
          <cell r="P30">
            <v>21.910948509732592</v>
          </cell>
        </row>
        <row r="189">
          <cell r="L189">
            <v>0.40600000000000003</v>
          </cell>
          <cell r="M189">
            <v>0.49299999999999999</v>
          </cell>
          <cell r="N189">
            <v>0.498</v>
          </cell>
          <cell r="O189">
            <v>0.503</v>
          </cell>
          <cell r="P189">
            <v>0.50700000000000001</v>
          </cell>
        </row>
        <row r="192">
          <cell r="L192">
            <v>1.6426130393341041</v>
          </cell>
          <cell r="M192">
            <v>1.9321951819466181</v>
          </cell>
          <cell r="N192">
            <v>2.205799487936408</v>
          </cell>
          <cell r="O192">
            <v>2.4388016697881616</v>
          </cell>
          <cell r="P192">
            <v>2.645896497653184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-6.9689999999999994</v>
          </cell>
          <cell r="M194">
            <v>-6.9829999999999997</v>
          </cell>
          <cell r="N194">
            <v>-6.9959999999999996</v>
          </cell>
          <cell r="O194">
            <v>-7.01</v>
          </cell>
          <cell r="P194">
            <v>-7.0229999999999997</v>
          </cell>
        </row>
        <row r="198">
          <cell r="L198">
            <v>-1.7704860989408218</v>
          </cell>
          <cell r="M198">
            <v>-0.92112503902177423</v>
          </cell>
          <cell r="N198">
            <v>1.1231351492781982E-2</v>
          </cell>
          <cell r="O198">
            <v>0.99966690573047856</v>
          </cell>
          <cell r="P198">
            <v>1.9867443181824598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6.0449999999999999</v>
          </cell>
          <cell r="M213">
            <v>7.335</v>
          </cell>
          <cell r="N213">
            <v>7.4059999999999997</v>
          </cell>
          <cell r="O213">
            <v>7.4790000000000001</v>
          </cell>
          <cell r="P213">
            <v>7.5519999999999996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-8.17</v>
          </cell>
          <cell r="M218">
            <v>-8.17</v>
          </cell>
          <cell r="N218">
            <v>-8.17</v>
          </cell>
          <cell r="O218">
            <v>-8.17</v>
          </cell>
          <cell r="P218">
            <v>-8.17</v>
          </cell>
        </row>
        <row r="226">
          <cell r="L226">
            <v>5.6561218985734438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32">
          <cell r="L232">
            <v>13.292999999999999</v>
          </cell>
          <cell r="M232">
            <v>13.132</v>
          </cell>
          <cell r="N232">
            <v>12.927000000000001</v>
          </cell>
          <cell r="O232">
            <v>12.624000000000001</v>
          </cell>
          <cell r="P232">
            <v>12.754999999999999</v>
          </cell>
        </row>
        <row r="237">
          <cell r="L237">
            <v>2.4809999999999999</v>
          </cell>
          <cell r="M237">
            <v>3.01</v>
          </cell>
          <cell r="N237">
            <v>3.04</v>
          </cell>
          <cell r="O237">
            <v>3.07</v>
          </cell>
          <cell r="P237">
            <v>3.0990000000000002</v>
          </cell>
        </row>
        <row r="240">
          <cell r="L240">
            <v>7.80955967101763</v>
          </cell>
          <cell r="M240">
            <v>7.2029955932996073</v>
          </cell>
          <cell r="N240">
            <v>6.1732013733776876</v>
          </cell>
          <cell r="O240">
            <v>3.6196299609075897</v>
          </cell>
          <cell r="P240">
            <v>1.9364420113325909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-1.7</v>
          </cell>
          <cell r="M242">
            <v>-1.7</v>
          </cell>
          <cell r="N242">
            <v>-1.7</v>
          </cell>
          <cell r="O242">
            <v>-1.7</v>
          </cell>
          <cell r="P242">
            <v>-1.7</v>
          </cell>
        </row>
        <row r="246">
          <cell r="L246">
            <v>11.989902991224824</v>
          </cell>
          <cell r="M246">
            <v>4.6513052644913842</v>
          </cell>
          <cell r="N246">
            <v>0.46577865978835575</v>
          </cell>
          <cell r="O246">
            <v>-5.8426487164353489</v>
          </cell>
          <cell r="P246">
            <v>-13.241060594137707</v>
          </cell>
        </row>
        <row r="256">
          <cell r="L256">
            <v>3.3090000000000002</v>
          </cell>
          <cell r="M256">
            <v>3.3119999999999998</v>
          </cell>
          <cell r="N256">
            <v>3.3140000000000001</v>
          </cell>
          <cell r="O256">
            <v>3.3170000000000002</v>
          </cell>
          <cell r="P256">
            <v>3.319</v>
          </cell>
        </row>
        <row r="261">
          <cell r="L261">
            <v>0.33400000000000002</v>
          </cell>
          <cell r="M261">
            <v>0.40500000000000003</v>
          </cell>
          <cell r="N261">
            <v>0.40899999999999997</v>
          </cell>
          <cell r="O261">
            <v>0.41299999999999998</v>
          </cell>
          <cell r="P261">
            <v>0.41699999999999998</v>
          </cell>
        </row>
        <row r="264">
          <cell r="L264">
            <v>1.2092539552245469</v>
          </cell>
          <cell r="M264">
            <v>1.2411649290119855</v>
          </cell>
          <cell r="N264">
            <v>1.2874637207609119</v>
          </cell>
          <cell r="O264">
            <v>1.3074377661366403</v>
          </cell>
          <cell r="P264">
            <v>1.3194800221375576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70">
          <cell r="L270">
            <v>-1.03521329444904</v>
          </cell>
          <cell r="M270">
            <v>-0.46755367117139812</v>
          </cell>
          <cell r="N270">
            <v>8.4805857552172625E-2</v>
          </cell>
          <cell r="O270">
            <v>0.57523855649845856</v>
          </cell>
          <cell r="P270">
            <v>1.0094622016551966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06">
          <cell r="L106"/>
          <cell r="M106"/>
          <cell r="N106"/>
          <cell r="O106"/>
          <cell r="P106"/>
        </row>
        <row r="107">
          <cell r="L107">
            <v>1.4175246716138785</v>
          </cell>
          <cell r="M107">
            <v>1.4685555597919782</v>
          </cell>
          <cell r="N107">
            <v>1.5214235599444894</v>
          </cell>
          <cell r="O107">
            <v>1.5763475429226208</v>
          </cell>
          <cell r="P107">
            <v>1.633096054467835</v>
          </cell>
        </row>
        <row r="862">
          <cell r="L862">
            <v>3.3038799019607934E-2</v>
          </cell>
          <cell r="M862">
            <v>3.3038799019607934E-2</v>
          </cell>
          <cell r="N862">
            <v>3.3038799019607934E-2</v>
          </cell>
          <cell r="O862">
            <v>3.3038799019607934E-2</v>
          </cell>
          <cell r="P862">
            <v>3.3038799019607934E-2</v>
          </cell>
        </row>
        <row r="982">
          <cell r="L982">
            <v>2.3009296116504929E-2</v>
          </cell>
          <cell r="M982">
            <v>2.3009296116504929E-2</v>
          </cell>
          <cell r="N982">
            <v>2.3009296116504929E-2</v>
          </cell>
          <cell r="O982">
            <v>2.3009296116504929E-2</v>
          </cell>
          <cell r="P982">
            <v>2.3009296116504929E-2</v>
          </cell>
        </row>
        <row r="1115">
          <cell r="L1115">
            <v>3.3038799019607934E-2</v>
          </cell>
          <cell r="M1115">
            <v>3.3038799019607934E-2</v>
          </cell>
          <cell r="N1115">
            <v>3.3038799019607934E-2</v>
          </cell>
          <cell r="O1115">
            <v>3.3038799019607934E-2</v>
          </cell>
          <cell r="P1115">
            <v>3.3038799019607934E-2</v>
          </cell>
        </row>
      </sheetData>
      <sheetData sheetId="32">
        <row r="862">
          <cell r="L862">
            <v>3.3038799019607934E-2</v>
          </cell>
          <cell r="M862">
            <v>3.3038799019607934E-2</v>
          </cell>
          <cell r="N862">
            <v>3.3038799019607934E-2</v>
          </cell>
          <cell r="O862">
            <v>3.3038799019607934E-2</v>
          </cell>
          <cell r="P862">
            <v>3.3038799019607934E-2</v>
          </cell>
        </row>
        <row r="982">
          <cell r="L982">
            <v>2.3009296116504929E-2</v>
          </cell>
          <cell r="M982">
            <v>2.3009296116504929E-2</v>
          </cell>
          <cell r="N982">
            <v>2.3009296116504929E-2</v>
          </cell>
          <cell r="O982">
            <v>2.3009296116504929E-2</v>
          </cell>
          <cell r="P982">
            <v>2.3009296116504929E-2</v>
          </cell>
        </row>
        <row r="1115">
          <cell r="L1115">
            <v>3.3038799019607934E-2</v>
          </cell>
          <cell r="M1115">
            <v>3.3038799019607934E-2</v>
          </cell>
          <cell r="N1115">
            <v>3.3038799019607934E-2</v>
          </cell>
          <cell r="O1115">
            <v>3.3038799019607934E-2</v>
          </cell>
          <cell r="P1115">
            <v>3.3038799019607934E-2</v>
          </cell>
        </row>
      </sheetData>
      <sheetData sheetId="33">
        <row r="107">
          <cell r="L107">
            <v>-3.9813698071595418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3.3038799019607934E-2</v>
          </cell>
          <cell r="M862">
            <v>3.3038799019607934E-2</v>
          </cell>
          <cell r="N862">
            <v>3.3038799019607934E-2</v>
          </cell>
          <cell r="O862">
            <v>3.3038799019607934E-2</v>
          </cell>
          <cell r="P862">
            <v>3.3038799019607934E-2</v>
          </cell>
        </row>
        <row r="982">
          <cell r="L982">
            <v>2.3009296116504929E-2</v>
          </cell>
          <cell r="M982">
            <v>2.3009296116504929E-2</v>
          </cell>
          <cell r="N982">
            <v>2.3009296116504929E-2</v>
          </cell>
          <cell r="O982">
            <v>2.3009296116504929E-2</v>
          </cell>
          <cell r="P982">
            <v>2.3009296116504929E-2</v>
          </cell>
        </row>
        <row r="1115">
          <cell r="L1115">
            <v>3.3038799019607934E-2</v>
          </cell>
          <cell r="M1115">
            <v>3.3038799019607934E-2</v>
          </cell>
          <cell r="N1115">
            <v>3.3038799019607934E-2</v>
          </cell>
          <cell r="O1115">
            <v>3.3038799019607934E-2</v>
          </cell>
          <cell r="P1115">
            <v>3.3038799019607934E-2</v>
          </cell>
        </row>
      </sheetData>
      <sheetData sheetId="34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3.3038799019607934E-2</v>
          </cell>
          <cell r="M862">
            <v>3.3038799019607934E-2</v>
          </cell>
          <cell r="N862">
            <v>3.3038799019607934E-2</v>
          </cell>
          <cell r="O862">
            <v>3.3038799019607934E-2</v>
          </cell>
          <cell r="P862">
            <v>3.3038799019607934E-2</v>
          </cell>
        </row>
        <row r="982">
          <cell r="L982">
            <v>2.3009296116504929E-2</v>
          </cell>
          <cell r="M982">
            <v>2.3009296116504929E-2</v>
          </cell>
          <cell r="N982">
            <v>2.3009296116504929E-2</v>
          </cell>
          <cell r="O982">
            <v>2.3009296116504929E-2</v>
          </cell>
          <cell r="P982">
            <v>2.3009296116504929E-2</v>
          </cell>
        </row>
        <row r="1115">
          <cell r="L1115">
            <v>3.3038799019607934E-2</v>
          </cell>
          <cell r="M1115">
            <v>3.3038799019607934E-2</v>
          </cell>
          <cell r="N1115">
            <v>3.3038799019607934E-2</v>
          </cell>
          <cell r="O1115">
            <v>3.3038799019607934E-2</v>
          </cell>
          <cell r="P1115">
            <v>3.3038799019607934E-2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6">
          <cell r="L56">
            <v>668.86687210604657</v>
          </cell>
          <cell r="M56">
            <v>679.2280277487281</v>
          </cell>
          <cell r="N56">
            <v>690.98098698268984</v>
          </cell>
          <cell r="O56">
            <v>702.38979261741872</v>
          </cell>
          <cell r="P56">
            <v>714.13563781670621</v>
          </cell>
        </row>
        <row r="58">
          <cell r="L58">
            <v>0.76717248283146178</v>
          </cell>
          <cell r="M58">
            <v>0.77070353020803328</v>
          </cell>
          <cell r="N58">
            <v>0.77447437513560224</v>
          </cell>
          <cell r="O58">
            <v>0.77787181860306265</v>
          </cell>
          <cell r="P58">
            <v>0.7809245966060655</v>
          </cell>
        </row>
        <row r="67">
          <cell r="L67">
            <v>52.817999999999998</v>
          </cell>
          <cell r="M67">
            <v>54.006999999999998</v>
          </cell>
          <cell r="N67">
            <v>54.654000000000003</v>
          </cell>
          <cell r="O67">
            <v>55.316000000000003</v>
          </cell>
          <cell r="P67">
            <v>55.989000000000004</v>
          </cell>
        </row>
        <row r="68">
          <cell r="L68">
            <v>1.7028919788087569</v>
          </cell>
          <cell r="M68">
            <v>1.7367395531503853</v>
          </cell>
          <cell r="N68">
            <v>1.7716128115629732</v>
          </cell>
          <cell r="O68">
            <v>1.8069989120110388</v>
          </cell>
          <cell r="P68">
            <v>1.8432824860211938</v>
          </cell>
        </row>
        <row r="69">
          <cell r="L69">
            <v>567.65715093611834</v>
          </cell>
          <cell r="M69">
            <v>579.22717835533513</v>
          </cell>
          <cell r="N69">
            <v>591.57268093556331</v>
          </cell>
          <cell r="O69">
            <v>603.49222426355061</v>
          </cell>
          <cell r="P69">
            <v>615.51836737004783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8">
          <cell r="L98">
            <v>5.733910615516379</v>
          </cell>
          <cell r="M98">
            <v>5.8507795793468631</v>
          </cell>
          <cell r="N98">
            <v>5.975481625611792</v>
          </cell>
          <cell r="O98">
            <v>6.0958810531672043</v>
          </cell>
          <cell r="P98">
            <v>6.2173572461621234</v>
          </cell>
        </row>
        <row r="101">
          <cell r="L101">
            <v>60.254802594325135</v>
          </cell>
          <cell r="M101">
            <v>61.594519132497247</v>
          </cell>
          <cell r="N101">
            <v>62.40109443717477</v>
          </cell>
          <cell r="O101">
            <v>63.218879965178246</v>
          </cell>
          <cell r="P101">
            <v>64.049639732183323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2">
          <cell r="L92">
            <v>5.6109999999999998</v>
          </cell>
          <cell r="M92">
            <v>5.6109999999999998</v>
          </cell>
          <cell r="N92">
            <v>5.6109999999999998</v>
          </cell>
          <cell r="O92">
            <v>5.6109999999999998</v>
          </cell>
          <cell r="P92">
            <v>5.6109999999999998</v>
          </cell>
        </row>
        <row r="219">
          <cell r="L219">
            <v>59.436000000000014</v>
          </cell>
          <cell r="M219">
            <v>59.196000000000005</v>
          </cell>
          <cell r="N219">
            <v>57.520999999999994</v>
          </cell>
          <cell r="O219">
            <v>55.88</v>
          </cell>
          <cell r="P219">
            <v>55.692</v>
          </cell>
        </row>
        <row r="220">
          <cell r="L220">
            <v>0.88249999999999995</v>
          </cell>
          <cell r="M220">
            <v>0.88270000000000004</v>
          </cell>
          <cell r="N220">
            <v>0.90510000000000002</v>
          </cell>
          <cell r="O220">
            <v>0.9284</v>
          </cell>
          <cell r="P220">
            <v>0.9284</v>
          </cell>
        </row>
        <row r="230">
          <cell r="L230">
            <v>8.3771997706407202</v>
          </cell>
          <cell r="M230">
            <v>7.9105897434160317</v>
          </cell>
          <cell r="N230">
            <v>7.4699698947077566</v>
          </cell>
          <cell r="O230">
            <v>7.0538925715725354</v>
          </cell>
          <cell r="P230">
            <v>6.6609907553359449</v>
          </cell>
        </row>
        <row r="231">
          <cell r="L231">
            <v>8.4254614678036504</v>
          </cell>
          <cell r="M231">
            <v>8.0346251044125356</v>
          </cell>
          <cell r="N231">
            <v>7.6609270087894181</v>
          </cell>
          <cell r="O231">
            <v>7.3056534799123511</v>
          </cell>
          <cell r="P231">
            <v>6.9662115992321274</v>
          </cell>
        </row>
        <row r="232">
          <cell r="L232">
            <v>0.14840426250000013</v>
          </cell>
          <cell r="M232">
            <v>0.4380547733437502</v>
          </cell>
          <cell r="N232">
            <v>0.6829891616016408</v>
          </cell>
          <cell r="O232">
            <v>0.8549818288585711</v>
          </cell>
          <cell r="P232">
            <v>0.98840189913208165</v>
          </cell>
        </row>
        <row r="234">
          <cell r="L234">
            <v>16.951065500944374</v>
          </cell>
          <cell r="M234">
            <v>16.383269621172317</v>
          </cell>
          <cell r="N234">
            <v>15.813886065098815</v>
          </cell>
          <cell r="O234">
            <v>15.214527880343459</v>
          </cell>
          <cell r="P234">
            <v>14.615604253700155</v>
          </cell>
        </row>
        <row r="244">
          <cell r="L244">
            <v>4.8306014742244043</v>
          </cell>
          <cell r="M244">
            <v>4.5615369721101047</v>
          </cell>
          <cell r="N244">
            <v>4.30745936276357</v>
          </cell>
          <cell r="O244">
            <v>4.0675338762576398</v>
          </cell>
          <cell r="P244">
            <v>3.8409722393500898</v>
          </cell>
        </row>
        <row r="245">
          <cell r="L245">
            <v>3.3835696079408613</v>
          </cell>
          <cell r="M245">
            <v>3.2266141645029331</v>
          </cell>
          <cell r="N245">
            <v>3.0765412547011897</v>
          </cell>
          <cell r="O245">
            <v>2.9338674415922084</v>
          </cell>
          <cell r="P245">
            <v>2.7975514385435001</v>
          </cell>
        </row>
        <row r="246">
          <cell r="L246">
            <v>0.11291547663740802</v>
          </cell>
          <cell r="M246">
            <v>0.33330015386452433</v>
          </cell>
          <cell r="N246">
            <v>0.51966193841927477</v>
          </cell>
          <cell r="O246">
            <v>0.65052498557370131</v>
          </cell>
          <cell r="P246">
            <v>0.75203952817607389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8.327086558802673</v>
          </cell>
          <cell r="M249">
            <v>8.1214512904775624</v>
          </cell>
          <cell r="N249">
            <v>7.9036625558840345</v>
          </cell>
          <cell r="O249">
            <v>7.6519263034235498</v>
          </cell>
          <cell r="P249">
            <v>7.3905632060696629</v>
          </cell>
        </row>
        <row r="284">
          <cell r="L284">
            <v>1.17</v>
          </cell>
          <cell r="M284">
            <v>1.17</v>
          </cell>
          <cell r="N284">
            <v>1.17</v>
          </cell>
          <cell r="O284">
            <v>1.17</v>
          </cell>
          <cell r="P284">
            <v>1.17</v>
          </cell>
        </row>
        <row r="410">
          <cell r="L410">
            <v>282.19099999999997</v>
          </cell>
          <cell r="M410">
            <v>301.69300000000004</v>
          </cell>
          <cell r="N410">
            <v>295.07400000000001</v>
          </cell>
          <cell r="O410">
            <v>273.36700000000002</v>
          </cell>
          <cell r="P410">
            <v>247.983</v>
          </cell>
        </row>
        <row r="411">
          <cell r="L411">
            <v>0.52900000000000003</v>
          </cell>
          <cell r="M411">
            <v>0.48920000000000002</v>
          </cell>
          <cell r="N411">
            <v>0.49540000000000001</v>
          </cell>
          <cell r="O411">
            <v>0.52949999999999997</v>
          </cell>
          <cell r="P411">
            <v>0.57909999999999995</v>
          </cell>
        </row>
        <row r="421">
          <cell r="L421">
            <v>41.161333853379631</v>
          </cell>
          <cell r="M421">
            <v>39.189705961802744</v>
          </cell>
          <cell r="N421">
            <v>37.312519046232389</v>
          </cell>
          <cell r="O421">
            <v>35.525249383917867</v>
          </cell>
          <cell r="P421">
            <v>33.823589938428199</v>
          </cell>
        </row>
        <row r="422">
          <cell r="L422">
            <v>41.398467487964325</v>
          </cell>
          <cell r="M422">
            <v>39.804187243728002</v>
          </cell>
          <cell r="N422">
            <v>38.26635032756505</v>
          </cell>
          <cell r="O422">
            <v>36.793183218058999</v>
          </cell>
          <cell r="P422">
            <v>35.373459176174151</v>
          </cell>
        </row>
        <row r="423">
          <cell r="L423">
            <v>3.1832414659499997</v>
          </cell>
          <cell r="M423">
            <v>9.9048152520609936</v>
          </cell>
          <cell r="N423">
            <v>16.687203640447265</v>
          </cell>
          <cell r="O423">
            <v>22.534335243974848</v>
          </cell>
          <cell r="P423">
            <v>27.035176061678452</v>
          </cell>
        </row>
        <row r="425">
          <cell r="L425">
            <v>85.743042807293961</v>
          </cell>
          <cell r="M425">
            <v>88.898708457591752</v>
          </cell>
          <cell r="N425">
            <v>92.266073014244697</v>
          </cell>
          <cell r="O425">
            <v>94.852767845951718</v>
          </cell>
          <cell r="P425">
            <v>96.232225176280807</v>
          </cell>
        </row>
        <row r="435">
          <cell r="L435">
            <v>27.710875318061856</v>
          </cell>
          <cell r="M435">
            <v>26.383524390326691</v>
          </cell>
          <cell r="N435">
            <v>25.119753572030039</v>
          </cell>
          <cell r="O435">
            <v>23.916517375929807</v>
          </cell>
          <cell r="P435">
            <v>22.770916193622767</v>
          </cell>
        </row>
        <row r="436">
          <cell r="L436">
            <v>19.409938086578943</v>
          </cell>
          <cell r="M436">
            <v>18.662449526953406</v>
          </cell>
          <cell r="N436">
            <v>17.941424785188357</v>
          </cell>
          <cell r="O436">
            <v>17.250720898745939</v>
          </cell>
          <cell r="P436">
            <v>16.585074138729428</v>
          </cell>
        </row>
        <row r="437">
          <cell r="L437">
            <v>2.1430405458782813</v>
          </cell>
          <cell r="M437">
            <v>6.6681779914127732</v>
          </cell>
          <cell r="N437">
            <v>11.234257401247325</v>
          </cell>
          <cell r="O437">
            <v>15.170697736509883</v>
          </cell>
          <cell r="P437">
            <v>18.200780269065799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40">
          <cell r="L440">
            <v>49.263853950519078</v>
          </cell>
          <cell r="M440">
            <v>51.71415190869287</v>
          </cell>
          <cell r="N440">
            <v>54.295435758465722</v>
          </cell>
          <cell r="O440">
            <v>56.337936011185633</v>
          </cell>
          <cell r="P440">
            <v>57.556770601417995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174.26757972538462</v>
          </cell>
          <cell r="M637">
            <v>200.19331830602562</v>
          </cell>
          <cell r="N637">
            <v>225.26178485358972</v>
          </cell>
          <cell r="O637">
            <v>289.29019511000001</v>
          </cell>
          <cell r="P637">
            <v>234.05109755499996</v>
          </cell>
        </row>
        <row r="638">
          <cell r="L638">
            <v>0.46410000000000001</v>
          </cell>
          <cell r="M638">
            <v>0.39889999999999998</v>
          </cell>
          <cell r="N638">
            <v>0.35039999999999999</v>
          </cell>
          <cell r="O638">
            <v>0.26989999999999997</v>
          </cell>
          <cell r="P638">
            <v>0.33069999999999999</v>
          </cell>
        </row>
        <row r="648">
          <cell r="L648">
            <v>42.470314898620394</v>
          </cell>
          <cell r="M648">
            <v>40.503939318814268</v>
          </cell>
          <cell r="N648">
            <v>38.628606928353165</v>
          </cell>
          <cell r="O648">
            <v>36.840102427570415</v>
          </cell>
          <cell r="P648">
            <v>35.13440568517391</v>
          </cell>
        </row>
        <row r="649">
          <cell r="L649">
            <v>42.71498967446076</v>
          </cell>
          <cell r="M649">
            <v>41.139027333506341</v>
          </cell>
          <cell r="N649">
            <v>39.616081764799162</v>
          </cell>
          <cell r="O649">
            <v>38.154964761578036</v>
          </cell>
          <cell r="P649">
            <v>36.744339304197311</v>
          </cell>
        </row>
        <row r="650">
          <cell r="L650">
            <v>2.1619784068173979</v>
          </cell>
          <cell r="M650">
            <v>7.0096403275205095</v>
          </cell>
          <cell r="N650">
            <v>12.858417877934317</v>
          </cell>
          <cell r="O650">
            <v>20.540143272705727</v>
          </cell>
          <cell r="P650">
            <v>28.105120748833517</v>
          </cell>
        </row>
        <row r="652">
          <cell r="L652">
            <v>87.347282979898552</v>
          </cell>
          <cell r="M652">
            <v>88.652606979841124</v>
          </cell>
          <cell r="N652">
            <v>91.103106571086641</v>
          </cell>
          <cell r="O652">
            <v>95.535210461854177</v>
          </cell>
          <cell r="P652">
            <v>99.983865738204742</v>
          </cell>
        </row>
        <row r="662">
          <cell r="L662">
            <v>29.604424502069978</v>
          </cell>
          <cell r="M662">
            <v>28.233739647624134</v>
          </cell>
          <cell r="N662">
            <v>26.926517501939138</v>
          </cell>
          <cell r="O662">
            <v>25.679819741599356</v>
          </cell>
          <cell r="P662">
            <v>24.490844087563307</v>
          </cell>
        </row>
        <row r="663">
          <cell r="L663">
            <v>20.736264736446039</v>
          </cell>
          <cell r="M663">
            <v>19.971203745778418</v>
          </cell>
          <cell r="N663">
            <v>19.231880086037695</v>
          </cell>
          <cell r="O663">
            <v>18.522571498569366</v>
          </cell>
          <cell r="P663">
            <v>17.837774354729575</v>
          </cell>
        </row>
        <row r="664">
          <cell r="L664">
            <v>1.5070320686934746</v>
          </cell>
          <cell r="M664">
            <v>4.8861509117156787</v>
          </cell>
          <cell r="N664">
            <v>8.9631089901746606</v>
          </cell>
          <cell r="O664">
            <v>14.317744575947801</v>
          </cell>
          <cell r="P664">
            <v>19.5909996739259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51.847721307209497</v>
          </cell>
          <cell r="M667">
            <v>53.091094305118233</v>
          </cell>
          <cell r="N667">
            <v>55.121506578151497</v>
          </cell>
          <cell r="O667">
            <v>58.520135816116522</v>
          </cell>
          <cell r="P667">
            <v>61.919618116218778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15.016000000000002</v>
          </cell>
          <cell r="M811">
            <v>14.911</v>
          </cell>
          <cell r="N811">
            <v>14.822999999999999</v>
          </cell>
          <cell r="O811">
            <v>14.738000000000001</v>
          </cell>
          <cell r="P811">
            <v>14.655000000000001</v>
          </cell>
        </row>
        <row r="812">
          <cell r="L812">
            <v>0.41160000000000002</v>
          </cell>
          <cell r="M812">
            <v>0.4093</v>
          </cell>
          <cell r="N812">
            <v>0.40770000000000001</v>
          </cell>
          <cell r="O812">
            <v>0.40610000000000002</v>
          </cell>
          <cell r="P812">
            <v>0.40460000000000002</v>
          </cell>
        </row>
        <row r="822">
          <cell r="L822">
            <v>5.530998287818286</v>
          </cell>
          <cell r="M822">
            <v>5.0890715246216045</v>
          </cell>
          <cell r="N822">
            <v>4.6824547098043388</v>
          </cell>
          <cell r="O822">
            <v>4.3083265784909717</v>
          </cell>
          <cell r="P822">
            <v>3.9640912848695433</v>
          </cell>
        </row>
        <row r="823">
          <cell r="L823">
            <v>5.5628627976406362</v>
          </cell>
          <cell r="M823">
            <v>5.1688664380436835</v>
          </cell>
          <cell r="N823">
            <v>4.8021537247676767</v>
          </cell>
          <cell r="O823">
            <v>4.4620953241615124</v>
          </cell>
          <cell r="P823">
            <v>4.1457344265118179</v>
          </cell>
        </row>
        <row r="824">
          <cell r="L824">
            <v>0.14092485968000001</v>
          </cell>
          <cell r="M824">
            <v>0.41784066315120799</v>
          </cell>
          <cell r="N824">
            <v>0.68503361606668445</v>
          </cell>
          <cell r="O824">
            <v>0.94282539325915726</v>
          </cell>
          <cell r="P824">
            <v>1.1915311021541903</v>
          </cell>
        </row>
        <row r="826">
          <cell r="L826">
            <v>11.234785945138922</v>
          </cell>
          <cell r="M826">
            <v>10.675778625816497</v>
          </cell>
          <cell r="N826">
            <v>10.1696420506387</v>
          </cell>
          <cell r="O826">
            <v>9.7132472959116409</v>
          </cell>
          <cell r="P826">
            <v>9.301356813535552</v>
          </cell>
        </row>
        <row r="836">
          <cell r="L836">
            <v>2.1957093373429717</v>
          </cell>
          <cell r="M836">
            <v>2.020272161289268</v>
          </cell>
          <cell r="N836">
            <v>1.8588524156022557</v>
          </cell>
          <cell r="O836">
            <v>1.7103301075956356</v>
          </cell>
          <cell r="P836">
            <v>1.5736747319987443</v>
          </cell>
        </row>
        <row r="837">
          <cell r="L837">
            <v>1.537973153311823</v>
          </cell>
          <cell r="M837">
            <v>1.4290443794762171</v>
          </cell>
          <cell r="N837">
            <v>1.3276587569086713</v>
          </cell>
          <cell r="O837">
            <v>1.2336422927758048</v>
          </cell>
          <cell r="P837">
            <v>1.1461775133911289</v>
          </cell>
        </row>
        <row r="838">
          <cell r="L838">
            <v>0.14362774625035796</v>
          </cell>
          <cell r="M838">
            <v>0.42585469218444849</v>
          </cell>
          <cell r="N838">
            <v>0.69817230689323395</v>
          </cell>
          <cell r="O838">
            <v>0.96090843481349475</v>
          </cell>
          <cell r="P838">
            <v>1.2143842270144125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3.8773102369051529</v>
          </cell>
          <cell r="M841">
            <v>3.8751712329499339</v>
          </cell>
          <cell r="N841">
            <v>3.8846834794041607</v>
          </cell>
          <cell r="O841">
            <v>3.9048808351849353</v>
          </cell>
          <cell r="P841">
            <v>3.9342364724042858</v>
          </cell>
        </row>
      </sheetData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log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8">
          <cell r="L268">
            <v>5.57E-2</v>
          </cell>
          <cell r="M268">
            <v>5.57E-2</v>
          </cell>
          <cell r="N268">
            <v>5.57E-2</v>
          </cell>
          <cell r="O268">
            <v>5.57E-2</v>
          </cell>
          <cell r="P268">
            <v>5.57E-2</v>
          </cell>
        </row>
        <row r="269">
          <cell r="L269">
            <v>5.57E-2</v>
          </cell>
          <cell r="M269">
            <v>5.57E-2</v>
          </cell>
          <cell r="N269">
            <v>5.57E-2</v>
          </cell>
          <cell r="O269">
            <v>5.57E-2</v>
          </cell>
          <cell r="P269">
            <v>5.57E-2</v>
          </cell>
        </row>
        <row r="270">
          <cell r="L270">
            <v>4.2500000000000003E-2</v>
          </cell>
          <cell r="M270">
            <v>4.2500000000000003E-2</v>
          </cell>
          <cell r="N270">
            <v>4.2500000000000003E-2</v>
          </cell>
          <cell r="O270">
            <v>4.2500000000000003E-2</v>
          </cell>
          <cell r="P270">
            <v>4.2500000000000003E-2</v>
          </cell>
        </row>
        <row r="472">
          <cell r="L472">
            <v>4.7899999999999998E-2</v>
          </cell>
          <cell r="M472">
            <v>4.7899999999999998E-2</v>
          </cell>
          <cell r="N472">
            <v>4.7899999999999998E-2</v>
          </cell>
          <cell r="O472">
            <v>4.7899999999999998E-2</v>
          </cell>
          <cell r="P472">
            <v>4.7899999999999998E-2</v>
          </cell>
        </row>
        <row r="473">
          <cell r="L473">
            <v>4.7899999999999998E-2</v>
          </cell>
          <cell r="M473">
            <v>4.7899999999999998E-2</v>
          </cell>
          <cell r="N473">
            <v>4.7899999999999998E-2</v>
          </cell>
          <cell r="O473">
            <v>4.7899999999999998E-2</v>
          </cell>
          <cell r="P473">
            <v>4.7899999999999998E-2</v>
          </cell>
        </row>
        <row r="474">
          <cell r="L474">
            <v>4.7899999999999998E-2</v>
          </cell>
          <cell r="M474">
            <v>4.7899999999999998E-2</v>
          </cell>
          <cell r="N474">
            <v>4.7899999999999998E-2</v>
          </cell>
          <cell r="O474">
            <v>4.7899999999999998E-2</v>
          </cell>
          <cell r="P474">
            <v>4.7899999999999998E-2</v>
          </cell>
        </row>
        <row r="675">
          <cell r="L675">
            <v>4.6300000000000001E-2</v>
          </cell>
          <cell r="M675">
            <v>4.6300000000000001E-2</v>
          </cell>
          <cell r="N675">
            <v>4.6300000000000001E-2</v>
          </cell>
          <cell r="O675">
            <v>4.6300000000000001E-2</v>
          </cell>
          <cell r="P675">
            <v>4.6300000000000001E-2</v>
          </cell>
        </row>
        <row r="676">
          <cell r="L676">
            <v>4.6300000000000001E-2</v>
          </cell>
          <cell r="M676">
            <v>4.6300000000000001E-2</v>
          </cell>
          <cell r="N676">
            <v>4.6300000000000001E-2</v>
          </cell>
          <cell r="O676">
            <v>4.6300000000000001E-2</v>
          </cell>
          <cell r="P676">
            <v>4.6300000000000001E-2</v>
          </cell>
        </row>
        <row r="677">
          <cell r="L677">
            <v>4.6300000000000001E-2</v>
          </cell>
          <cell r="M677">
            <v>4.6300000000000001E-2</v>
          </cell>
          <cell r="N677">
            <v>4.6300000000000001E-2</v>
          </cell>
          <cell r="O677">
            <v>4.6300000000000001E-2</v>
          </cell>
          <cell r="P677">
            <v>4.6300000000000001E-2</v>
          </cell>
        </row>
        <row r="871">
          <cell r="L871">
            <v>7.9899999999999999E-2</v>
          </cell>
          <cell r="M871">
            <v>7.9899999999999999E-2</v>
          </cell>
          <cell r="N871">
            <v>7.9899999999999999E-2</v>
          </cell>
          <cell r="O871">
            <v>7.9899999999999999E-2</v>
          </cell>
          <cell r="P871">
            <v>7.9899999999999999E-2</v>
          </cell>
        </row>
        <row r="872">
          <cell r="L872">
            <v>7.9899999999999999E-2</v>
          </cell>
          <cell r="M872">
            <v>7.9899999999999999E-2</v>
          </cell>
          <cell r="N872">
            <v>7.9899999999999999E-2</v>
          </cell>
          <cell r="O872">
            <v>7.9899999999999999E-2</v>
          </cell>
          <cell r="P872">
            <v>7.9899999999999999E-2</v>
          </cell>
        </row>
        <row r="873">
          <cell r="L873">
            <v>3.1899999999999998E-2</v>
          </cell>
          <cell r="M873">
            <v>3.1899999999999998E-2</v>
          </cell>
          <cell r="N873">
            <v>3.1899999999999998E-2</v>
          </cell>
          <cell r="O873">
            <v>3.1899999999999998E-2</v>
          </cell>
          <cell r="P873">
            <v>3.1899999999999998E-2</v>
          </cell>
        </row>
      </sheetData>
      <sheetData sheetId="13"/>
      <sheetData sheetId="14"/>
      <sheetData sheetId="15">
        <row r="17">
          <cell r="L17">
            <v>77.236649406989159</v>
          </cell>
          <cell r="M17">
            <v>76.659866002875688</v>
          </cell>
          <cell r="N17">
            <v>75.720549146145004</v>
          </cell>
          <cell r="O17">
            <v>74.520498096574457</v>
          </cell>
          <cell r="P17">
            <v>73.296467874441689</v>
          </cell>
        </row>
        <row r="20">
          <cell r="L20">
            <v>294.14850295433138</v>
          </cell>
          <cell r="M20">
            <v>291.05069639909613</v>
          </cell>
          <cell r="N20">
            <v>294.31575468266578</v>
          </cell>
          <cell r="O20">
            <v>295.61703587234121</v>
          </cell>
          <cell r="P20">
            <v>295.93197087698042</v>
          </cell>
        </row>
        <row r="27">
          <cell r="L27">
            <v>201.45956021354107</v>
          </cell>
          <cell r="M27">
            <v>207.45777258889078</v>
          </cell>
          <cell r="N27">
            <v>209.24704824484849</v>
          </cell>
          <cell r="O27">
            <v>212.31485943767427</v>
          </cell>
          <cell r="P27">
            <v>216.37913007676107</v>
          </cell>
        </row>
        <row r="30">
          <cell r="L30">
            <v>26.931452314661978</v>
          </cell>
          <cell r="M30">
            <v>26.637130088068922</v>
          </cell>
          <cell r="N30">
            <v>26.320643408810962</v>
          </cell>
          <cell r="O30">
            <v>25.987117209488627</v>
          </cell>
          <cell r="P30">
            <v>25.705433873402775</v>
          </cell>
        </row>
        <row r="189">
          <cell r="L189">
            <v>0.32397461046053</v>
          </cell>
          <cell r="M189">
            <v>0.324221601942565</v>
          </cell>
          <cell r="N189">
            <v>0.32433658792528097</v>
          </cell>
          <cell r="O189">
            <v>0.32439276884353901</v>
          </cell>
          <cell r="P189">
            <v>0.32389311771656598</v>
          </cell>
        </row>
        <row r="192">
          <cell r="L192">
            <v>1.5374284451927904</v>
          </cell>
          <cell r="M192">
            <v>1.7057842863904311</v>
          </cell>
          <cell r="N192">
            <v>1.780939924096854</v>
          </cell>
          <cell r="O192">
            <v>1.7831501804300016</v>
          </cell>
          <cell r="P192">
            <v>1.768974012067694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-6.9689999999999994</v>
          </cell>
          <cell r="M194">
            <v>-6.9829999999999997</v>
          </cell>
          <cell r="N194">
            <v>-6.9959999999999996</v>
          </cell>
          <cell r="O194">
            <v>-7.01</v>
          </cell>
          <cell r="P194">
            <v>-7.0229999999999997</v>
          </cell>
        </row>
        <row r="198">
          <cell r="L198">
            <v>-4.0578153573164855E-2</v>
          </cell>
          <cell r="M198">
            <v>0.18026180962584704</v>
          </cell>
          <cell r="N198">
            <v>0.13046317890528769</v>
          </cell>
          <cell r="O198">
            <v>-4.9632606606380136E-2</v>
          </cell>
          <cell r="P198">
            <v>-0.23908533542407895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4.8237106409701997</v>
          </cell>
          <cell r="M213">
            <v>4.8238650106464798</v>
          </cell>
          <cell r="N213">
            <v>4.8233670083827898</v>
          </cell>
          <cell r="O213">
            <v>4.8233270739181497</v>
          </cell>
          <cell r="P213">
            <v>4.8238992739207003</v>
          </cell>
        </row>
        <row r="214">
          <cell r="L214">
            <v>45.157361703956646</v>
          </cell>
          <cell r="M214">
            <v>47.057266179388144</v>
          </cell>
          <cell r="N214">
            <v>49.087153483397742</v>
          </cell>
          <cell r="O214">
            <v>50.65910969099383</v>
          </cell>
          <cell r="P214">
            <v>51.529947869385268</v>
          </cell>
        </row>
        <row r="216">
          <cell r="L216">
            <v>5.5987425704628828</v>
          </cell>
          <cell r="M216">
            <v>4.6345792123947733</v>
          </cell>
          <cell r="N216">
            <v>4.836371139365454</v>
          </cell>
          <cell r="O216">
            <v>4.9096021587701912</v>
          </cell>
          <cell r="P216">
            <v>5.1383550194349352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-8.17</v>
          </cell>
          <cell r="M218">
            <v>-8.17</v>
          </cell>
          <cell r="N218">
            <v>-8.17</v>
          </cell>
          <cell r="O218">
            <v>-8.17</v>
          </cell>
          <cell r="P218">
            <v>-8.17</v>
          </cell>
        </row>
        <row r="222">
          <cell r="L222">
            <v>-0.14199733865092412</v>
          </cell>
          <cell r="M222">
            <v>0.70990408846506625</v>
          </cell>
          <cell r="N222">
            <v>0.53079392881011245</v>
          </cell>
          <cell r="O222">
            <v>-0.19202908038300848</v>
          </cell>
          <cell r="P222">
            <v>-0.98327472939115523</v>
          </cell>
        </row>
        <row r="226">
          <cell r="L226">
            <v>5.6561218985734856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32">
          <cell r="L232">
            <v>16.058612939472699</v>
          </cell>
          <cell r="M232">
            <v>15.884545534374301</v>
          </cell>
          <cell r="N232">
            <v>15.6614290981345</v>
          </cell>
          <cell r="O232">
            <v>15.3368595456186</v>
          </cell>
          <cell r="P232">
            <v>15.467714299469099</v>
          </cell>
        </row>
        <row r="237">
          <cell r="L237">
            <v>1.9797561787009199</v>
          </cell>
          <cell r="M237">
            <v>1.97952742768178</v>
          </cell>
          <cell r="N237">
            <v>1.9798859985800299</v>
          </cell>
          <cell r="O237">
            <v>1.9798922472160301</v>
          </cell>
          <cell r="P237">
            <v>1.9797727254509701</v>
          </cell>
        </row>
        <row r="240">
          <cell r="L240">
            <v>4.2889724691742588</v>
          </cell>
          <cell r="M240">
            <v>5.3345135766094653</v>
          </cell>
          <cell r="N240">
            <v>5.2669147134848604</v>
          </cell>
          <cell r="O240">
            <v>4.1543326852107585</v>
          </cell>
          <cell r="P240">
            <v>3.9178973358869436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-1.7</v>
          </cell>
          <cell r="M242">
            <v>-1.7</v>
          </cell>
          <cell r="N242">
            <v>-1.7</v>
          </cell>
          <cell r="O242">
            <v>-1.7</v>
          </cell>
          <cell r="P242">
            <v>-1.7</v>
          </cell>
        </row>
        <row r="246">
          <cell r="L246">
            <v>-0.10044390820544891</v>
          </cell>
          <cell r="M246">
            <v>0.53500776499009817</v>
          </cell>
          <cell r="N246">
            <v>0.4004130396538983</v>
          </cell>
          <cell r="O246">
            <v>-0.14003813830461809</v>
          </cell>
          <cell r="P246">
            <v>-0.75368508684900348</v>
          </cell>
        </row>
        <row r="256">
          <cell r="L256">
            <v>0.84636999527213297</v>
          </cell>
          <cell r="M256">
            <v>0.84536646525853298</v>
          </cell>
          <cell r="N256">
            <v>0.84433257597230804</v>
          </cell>
          <cell r="O256">
            <v>0.84333720637114995</v>
          </cell>
          <cell r="P256">
            <v>0.84209225470425397</v>
          </cell>
        </row>
        <row r="261">
          <cell r="L261">
            <v>0.26652098496013998</v>
          </cell>
          <cell r="M261">
            <v>0.26634837482097101</v>
          </cell>
          <cell r="N261">
            <v>0.26637282020369502</v>
          </cell>
          <cell r="O261">
            <v>0.26635032511407902</v>
          </cell>
          <cell r="P261">
            <v>0.26639729800356599</v>
          </cell>
        </row>
        <row r="264">
          <cell r="L264">
            <v>1.3214143476203679</v>
          </cell>
          <cell r="M264">
            <v>1.2661974652495627</v>
          </cell>
          <cell r="N264">
            <v>1.2046444325140837</v>
          </cell>
          <cell r="O264">
            <v>1.1262155445018658</v>
          </cell>
          <cell r="P264">
            <v>1.0587286034917971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70">
          <cell r="L270">
            <v>-1.4090594040098381E-2</v>
          </cell>
          <cell r="M270">
            <v>6.6188764833487568E-2</v>
          </cell>
          <cell r="N270">
            <v>4.8199222866202263E-2</v>
          </cell>
          <cell r="O270">
            <v>-1.8123395550468047E-2</v>
          </cell>
          <cell r="P270">
            <v>-8.9118915001400012E-2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4"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5">
        <row r="106">
          <cell r="L106"/>
          <cell r="M106"/>
          <cell r="N106"/>
          <cell r="O106"/>
          <cell r="P106"/>
        </row>
        <row r="107">
          <cell r="L107">
            <v>-3.9829523211485292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6">
        <row r="106">
          <cell r="L106"/>
          <cell r="M106"/>
          <cell r="N106"/>
          <cell r="O106"/>
          <cell r="P106"/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862">
          <cell r="L862">
            <v>3.0798235294117626E-2</v>
          </cell>
          <cell r="M862">
            <v>3.0798235294117626E-2</v>
          </cell>
          <cell r="N862">
            <v>3.0798235294117626E-2</v>
          </cell>
          <cell r="O862">
            <v>3.0798235294117626E-2</v>
          </cell>
          <cell r="P862">
            <v>3.0798235294117626E-2</v>
          </cell>
        </row>
        <row r="982">
          <cell r="L982">
            <v>2.0790485436893213E-2</v>
          </cell>
          <cell r="M982">
            <v>2.0790485436893213E-2</v>
          </cell>
          <cell r="N982">
            <v>2.0790485436893213E-2</v>
          </cell>
          <cell r="O982">
            <v>2.0790485436893213E-2</v>
          </cell>
          <cell r="P982">
            <v>2.0790485436893213E-2</v>
          </cell>
        </row>
        <row r="1115">
          <cell r="L1115">
            <v>3.0798235294117626E-2</v>
          </cell>
          <cell r="M1115">
            <v>3.0798235294117626E-2</v>
          </cell>
          <cell r="N1115">
            <v>3.0798235294117626E-2</v>
          </cell>
          <cell r="O1115">
            <v>3.0798235294117626E-2</v>
          </cell>
          <cell r="P1115">
            <v>3.0798235294117626E-2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6">
          <cell r="L56">
            <v>609.42281771524654</v>
          </cell>
          <cell r="M56">
            <v>623.87567740282782</v>
          </cell>
          <cell r="N56">
            <v>640.77713487770097</v>
          </cell>
          <cell r="O56">
            <v>657.140674226898</v>
          </cell>
          <cell r="P56">
            <v>673.42481651597882</v>
          </cell>
        </row>
        <row r="58">
          <cell r="L58">
            <v>0.76735911847796845</v>
          </cell>
          <cell r="M58">
            <v>0.77084217113162878</v>
          </cell>
          <cell r="N58">
            <v>0.77463906212518874</v>
          </cell>
          <cell r="O58">
            <v>0.77810476717706079</v>
          </cell>
          <cell r="P58">
            <v>0.78123876935531122</v>
          </cell>
        </row>
        <row r="67">
          <cell r="L67">
            <v>50.305483757811515</v>
          </cell>
          <cell r="M67">
            <v>50.305483757811757</v>
          </cell>
          <cell r="N67">
            <v>50.305483757811714</v>
          </cell>
          <cell r="O67">
            <v>50.305483757811544</v>
          </cell>
          <cell r="P67">
            <v>50.305483757811615</v>
          </cell>
        </row>
        <row r="68">
          <cell r="L68">
            <v>1.248830196478423</v>
          </cell>
          <cell r="M68">
            <v>1.3129272027386938</v>
          </cell>
          <cell r="N68">
            <v>1.3805609865936179</v>
          </cell>
          <cell r="O68">
            <v>1.4518057711856838</v>
          </cell>
          <cell r="P68">
            <v>1.5265999044098708</v>
          </cell>
        </row>
        <row r="69">
          <cell r="L69">
            <v>519.20047013662122</v>
          </cell>
          <cell r="M69">
            <v>532.52809264596192</v>
          </cell>
          <cell r="N69">
            <v>548.05704353733324</v>
          </cell>
          <cell r="O69">
            <v>563.0815808508944</v>
          </cell>
          <cell r="P69">
            <v>577.93765857049107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5">
          <cell r="L95">
            <v>5.2444491932992605</v>
          </cell>
          <cell r="M95">
            <v>5.3790716428885617</v>
          </cell>
          <cell r="N95">
            <v>5.5359297327003105</v>
          </cell>
          <cell r="O95">
            <v>5.6876927358675857</v>
          </cell>
          <cell r="P95">
            <v>5.8377541269746871</v>
          </cell>
        </row>
        <row r="101">
          <cell r="L101">
            <v>56.798763147589199</v>
          </cell>
          <cell r="M101">
            <v>56.997482603439011</v>
          </cell>
          <cell r="N101">
            <v>57.22197447710564</v>
          </cell>
          <cell r="O101">
            <v>57.444982264864812</v>
          </cell>
          <cell r="P101">
            <v>57.669837789196173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92">
          <cell r="L92">
            <v>5.6109999999999998</v>
          </cell>
          <cell r="M92">
            <v>5.6109999999999998</v>
          </cell>
          <cell r="N92">
            <v>5.6109999999999998</v>
          </cell>
          <cell r="O92">
            <v>5.6109999999999998</v>
          </cell>
          <cell r="P92">
            <v>5.6109999999999998</v>
          </cell>
        </row>
        <row r="219">
          <cell r="L219">
            <v>59.111018918204742</v>
          </cell>
          <cell r="M219">
            <v>58.872331177771898</v>
          </cell>
          <cell r="N219">
            <v>57.206489656000713</v>
          </cell>
          <cell r="O219">
            <v>55.5744622307908</v>
          </cell>
          <cell r="P219">
            <v>55.387490167451666</v>
          </cell>
        </row>
        <row r="220">
          <cell r="L220">
            <v>0.88250000000000006</v>
          </cell>
          <cell r="M220">
            <v>0.88270000000000015</v>
          </cell>
          <cell r="N220">
            <v>0.9050999999999999</v>
          </cell>
          <cell r="O220">
            <v>0.9284</v>
          </cell>
          <cell r="P220">
            <v>0.9284</v>
          </cell>
        </row>
        <row r="230">
          <cell r="L230">
            <v>8.3771980103813029</v>
          </cell>
          <cell r="M230">
            <v>7.9105880812030644</v>
          </cell>
          <cell r="N230">
            <v>7.4699683250800533</v>
          </cell>
          <cell r="O230">
            <v>7.0538910893730948</v>
          </cell>
          <cell r="P230">
            <v>6.6609893556950137</v>
          </cell>
        </row>
        <row r="231">
          <cell r="L231">
            <v>8.4204127764144907</v>
          </cell>
          <cell r="M231">
            <v>8.0327628157862563</v>
          </cell>
          <cell r="N231">
            <v>7.6646569495613486</v>
          </cell>
          <cell r="O231">
            <v>7.3134841182507131</v>
          </cell>
          <cell r="P231">
            <v>6.9788786749172935</v>
          </cell>
        </row>
        <row r="232">
          <cell r="L232">
            <v>0.14759282536139237</v>
          </cell>
          <cell r="M232">
            <v>0.43565960014691912</v>
          </cell>
          <cell r="N232">
            <v>0.67925474884520121</v>
          </cell>
          <cell r="O232">
            <v>0.850307003505961</v>
          </cell>
          <cell r="P232">
            <v>0.98299756643088354</v>
          </cell>
        </row>
        <row r="234">
          <cell r="L234">
            <v>16.945203612157187</v>
          </cell>
          <cell r="M234">
            <v>16.379010497136239</v>
          </cell>
          <cell r="N234">
            <v>15.813880023486602</v>
          </cell>
          <cell r="O234">
            <v>15.21768221112977</v>
          </cell>
          <cell r="P234">
            <v>14.622865597043191</v>
          </cell>
        </row>
        <row r="244">
          <cell r="L244">
            <v>4.503007795950376</v>
          </cell>
          <cell r="M244">
            <v>4.2521902617159402</v>
          </cell>
          <cell r="N244">
            <v>4.0153432641383615</v>
          </cell>
          <cell r="O244">
            <v>3.7916886443258551</v>
          </cell>
          <cell r="P244">
            <v>3.5804915868369052</v>
          </cell>
        </row>
        <row r="245">
          <cell r="L245">
            <v>3.055456440456664</v>
          </cell>
          <cell r="M245">
            <v>2.9147926036241123</v>
          </cell>
          <cell r="N245">
            <v>2.7812205959813108</v>
          </cell>
          <cell r="O245">
            <v>2.6537929605871264</v>
          </cell>
          <cell r="P245">
            <v>2.5323770176883871</v>
          </cell>
        </row>
        <row r="246">
          <cell r="L246">
            <v>0.10468246102907514</v>
          </cell>
          <cell r="M246">
            <v>0.30899821182129089</v>
          </cell>
          <cell r="N246">
            <v>0.48177178396506287</v>
          </cell>
          <cell r="O246">
            <v>0.60309320279836853</v>
          </cell>
          <cell r="P246">
            <v>0.69720600705089641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7.6631466974361153</v>
          </cell>
          <cell r="M249">
            <v>7.475981077161344</v>
          </cell>
          <cell r="N249">
            <v>7.2783356440847351</v>
          </cell>
          <cell r="O249">
            <v>7.0485748077113497</v>
          </cell>
          <cell r="P249">
            <v>6.810074611576189</v>
          </cell>
        </row>
        <row r="284">
          <cell r="L284">
            <v>1.17</v>
          </cell>
          <cell r="M284">
            <v>1.17</v>
          </cell>
          <cell r="N284">
            <v>1.17</v>
          </cell>
          <cell r="O284">
            <v>1.17</v>
          </cell>
          <cell r="P284">
            <v>1.17</v>
          </cell>
        </row>
        <row r="410">
          <cell r="L410">
            <v>258.22274644728731</v>
          </cell>
          <cell r="M410">
            <v>276.35410542005638</v>
          </cell>
          <cell r="N410">
            <v>270.24250389189399</v>
          </cell>
          <cell r="O410">
            <v>250.13343754528032</v>
          </cell>
          <cell r="P410">
            <v>226.55616988853592</v>
          </cell>
        </row>
        <row r="411">
          <cell r="L411">
            <v>0.53673002799697278</v>
          </cell>
          <cell r="M411">
            <v>0.49583516011771867</v>
          </cell>
          <cell r="N411">
            <v>0.50220941303447486</v>
          </cell>
          <cell r="O411">
            <v>0.53726909302765347</v>
          </cell>
          <cell r="P411">
            <v>0.5885063307091668</v>
          </cell>
        </row>
        <row r="421">
          <cell r="L421">
            <v>41.161325061543472</v>
          </cell>
          <cell r="M421">
            <v>39.189697591095538</v>
          </cell>
          <cell r="N421">
            <v>37.31251107648206</v>
          </cell>
          <cell r="O421">
            <v>35.525241795918575</v>
          </cell>
          <cell r="P421">
            <v>33.823582713894076</v>
          </cell>
        </row>
        <row r="422">
          <cell r="L422">
            <v>41.373660621708837</v>
          </cell>
          <cell r="M422">
            <v>39.794961176108231</v>
          </cell>
          <cell r="N422">
            <v>38.28498125858895</v>
          </cell>
          <cell r="O422">
            <v>36.832620234650854</v>
          </cell>
          <cell r="P422">
            <v>35.437780711881459</v>
          </cell>
        </row>
        <row r="423">
          <cell r="L423">
            <v>2.8650629261864506</v>
          </cell>
          <cell r="M423">
            <v>8.9297954964810078</v>
          </cell>
          <cell r="N423">
            <v>15.060818432989334</v>
          </cell>
          <cell r="O423">
            <v>20.333339327012023</v>
          </cell>
          <cell r="P423">
            <v>24.364225477761167</v>
          </cell>
        </row>
        <row r="425">
          <cell r="L425">
            <v>85.400048609438755</v>
          </cell>
          <cell r="M425">
            <v>87.914454263684775</v>
          </cell>
          <cell r="N425">
            <v>90.658310768060346</v>
          </cell>
          <cell r="O425">
            <v>92.691201357581463</v>
          </cell>
          <cell r="P425">
            <v>93.625588903536695</v>
          </cell>
        </row>
        <row r="435">
          <cell r="L435">
            <v>25.831625279529764</v>
          </cell>
          <cell r="M435">
            <v>24.594290428640292</v>
          </cell>
          <cell r="N435">
            <v>23.416223917108422</v>
          </cell>
          <cell r="O435">
            <v>22.294586791478928</v>
          </cell>
          <cell r="P435">
            <v>21.226676084167089</v>
          </cell>
        </row>
        <row r="436">
          <cell r="L436">
            <v>17.527708013026988</v>
          </cell>
          <cell r="M436">
            <v>16.858901276881046</v>
          </cell>
          <cell r="N436">
            <v>16.219207164682391</v>
          </cell>
          <cell r="O436">
            <v>15.603922957905416</v>
          </cell>
          <cell r="P436">
            <v>15.013007396827316</v>
          </cell>
        </row>
        <row r="437">
          <cell r="L437">
            <v>1.798028411399889</v>
          </cell>
          <cell r="M437">
            <v>5.6040744738668069</v>
          </cell>
          <cell r="N437">
            <v>9.4517224016069274</v>
          </cell>
          <cell r="O437">
            <v>12.760599941609485</v>
          </cell>
          <cell r="P437">
            <v>15.290264388390867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143.62382186884005</v>
          </cell>
          <cell r="M637">
            <v>164.68054338320724</v>
          </cell>
          <cell r="N637">
            <v>185.04140979643583</v>
          </cell>
          <cell r="O637">
            <v>237.03648244109624</v>
          </cell>
          <cell r="P637">
            <v>192.19077288339022</v>
          </cell>
        </row>
        <row r="638">
          <cell r="L638">
            <v>0.45723632928593932</v>
          </cell>
          <cell r="M638">
            <v>0.39373917419799442</v>
          </cell>
          <cell r="N638">
            <v>0.34635471007241697</v>
          </cell>
          <cell r="O638">
            <v>0.26746016346439633</v>
          </cell>
          <cell r="P638">
            <v>0.32700180961261066</v>
          </cell>
        </row>
        <row r="648">
          <cell r="L648">
            <v>42.46988280108696</v>
          </cell>
          <cell r="M648">
            <v>40.503527227396638</v>
          </cell>
          <cell r="N648">
            <v>38.628213916768175</v>
          </cell>
          <cell r="O648">
            <v>36.839727612421811</v>
          </cell>
          <cell r="P648">
            <v>35.13404822396668</v>
          </cell>
        </row>
        <row r="649">
          <cell r="L649">
            <v>42.688968711009515</v>
          </cell>
          <cell r="M649">
            <v>41.129082197253901</v>
          </cell>
          <cell r="N649">
            <v>39.634975057692309</v>
          </cell>
          <cell r="O649">
            <v>38.195480962277514</v>
          </cell>
          <cell r="P649">
            <v>36.810786929740225</v>
          </cell>
        </row>
        <row r="650">
          <cell r="L650">
            <v>1.8046303023827492</v>
          </cell>
          <cell r="M650">
            <v>5.8369874572745335</v>
          </cell>
          <cell r="N650">
            <v>10.678042147370331</v>
          </cell>
          <cell r="O650">
            <v>17.003409890029022</v>
          </cell>
          <cell r="P650">
            <v>23.230201712970842</v>
          </cell>
        </row>
        <row r="652">
          <cell r="L652">
            <v>86.963481814479223</v>
          </cell>
          <cell r="M652">
            <v>87.469596881925071</v>
          </cell>
          <cell r="N652">
            <v>88.941231121830825</v>
          </cell>
          <cell r="O652">
            <v>92.038618464728344</v>
          </cell>
          <cell r="P652">
            <v>95.175036866677743</v>
          </cell>
        </row>
        <row r="662">
          <cell r="L662">
            <v>27.596486017414005</v>
          </cell>
          <cell r="M662">
            <v>26.318768714807739</v>
          </cell>
          <cell r="N662">
            <v>25.10020972331214</v>
          </cell>
          <cell r="O662">
            <v>23.938070013122786</v>
          </cell>
          <cell r="P662">
            <v>22.829737371515204</v>
          </cell>
        </row>
        <row r="663">
          <cell r="L663">
            <v>18.725230947126061</v>
          </cell>
          <cell r="M663">
            <v>18.040997148480834</v>
          </cell>
          <cell r="N663">
            <v>17.385617032895485</v>
          </cell>
          <cell r="O663">
            <v>16.75419256428998</v>
          </cell>
          <cell r="P663">
            <v>16.146805777181182</v>
          </cell>
        </row>
        <row r="664">
          <cell r="L664">
            <v>1.1726299114023584</v>
          </cell>
          <cell r="M664">
            <v>3.7928134509562383</v>
          </cell>
          <cell r="N664">
            <v>6.9384801976830719</v>
          </cell>
          <cell r="O664">
            <v>11.048638054318705</v>
          </cell>
          <cell r="P664">
            <v>15.094742308478878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47.494346875942426</v>
          </cell>
          <cell r="M667">
            <v>48.152579314244811</v>
          </cell>
          <cell r="N667">
            <v>49.424306953890699</v>
          </cell>
          <cell r="O667">
            <v>51.740900631731463</v>
          </cell>
          <cell r="P667">
            <v>54.071285457175264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25.195182033397401</v>
          </cell>
          <cell r="M811">
            <v>25.0190036827378</v>
          </cell>
          <cell r="N811">
            <v>24.871349445994301</v>
          </cell>
          <cell r="O811">
            <v>24.728728876412603</v>
          </cell>
          <cell r="P811">
            <v>24.589464084938751</v>
          </cell>
        </row>
        <row r="812">
          <cell r="L812">
            <v>0.41159999999999974</v>
          </cell>
          <cell r="M812">
            <v>0.40930000000000061</v>
          </cell>
          <cell r="N812">
            <v>0.40769999999999984</v>
          </cell>
          <cell r="O812">
            <v>0.40610000000000124</v>
          </cell>
          <cell r="P812">
            <v>0.40459999999999968</v>
          </cell>
        </row>
        <row r="822">
          <cell r="L822">
            <v>5.5309982878182717</v>
          </cell>
          <cell r="M822">
            <v>5.0890715246215921</v>
          </cell>
          <cell r="N822">
            <v>4.6824547098043272</v>
          </cell>
          <cell r="O822">
            <v>4.3083265784909619</v>
          </cell>
          <cell r="P822">
            <v>3.964091284869534</v>
          </cell>
        </row>
        <row r="823">
          <cell r="L823">
            <v>5.5595305961917658</v>
          </cell>
          <cell r="M823">
            <v>5.1676694690996916</v>
          </cell>
          <cell r="N823">
            <v>4.8044927997902018</v>
          </cell>
          <cell r="O823">
            <v>4.4668790046248619</v>
          </cell>
          <cell r="P823">
            <v>4.1532737339909618</v>
          </cell>
        </row>
        <row r="824">
          <cell r="L824">
            <v>0.236456279479794</v>
          </cell>
          <cell r="M824">
            <v>0.70109027497670418</v>
          </cell>
          <cell r="N824">
            <v>1.1494104059534245</v>
          </cell>
          <cell r="O824">
            <v>1.5819564070907037</v>
          </cell>
          <cell r="P824">
            <v>1.9992569936886999</v>
          </cell>
        </row>
        <row r="826">
          <cell r="L826">
            <v>11.326985163489832</v>
          </cell>
          <cell r="M826">
            <v>10.957831268697987</v>
          </cell>
          <cell r="N826">
            <v>10.636357915547954</v>
          </cell>
          <cell r="O826">
            <v>10.357161990206528</v>
          </cell>
          <cell r="P826">
            <v>10.116622012549197</v>
          </cell>
        </row>
        <row r="836">
          <cell r="L836">
            <v>2.0468048117864743</v>
          </cell>
          <cell r="M836">
            <v>1.8832651073247351</v>
          </cell>
          <cell r="N836">
            <v>1.7327922252494887</v>
          </cell>
          <cell r="O836">
            <v>1.5943421264520548</v>
          </cell>
          <cell r="P836">
            <v>1.4669541905485353</v>
          </cell>
        </row>
        <row r="837">
          <cell r="L837">
            <v>1.3888323600405315</v>
          </cell>
          <cell r="M837">
            <v>1.2909411074372596</v>
          </cell>
          <cell r="N837">
            <v>1.2002155503022272</v>
          </cell>
          <cell r="O837">
            <v>1.1158758824455728</v>
          </cell>
          <cell r="P837">
            <v>1.0375338101069522</v>
          </cell>
        </row>
        <row r="838">
          <cell r="L838">
            <v>0.22464831585836675</v>
          </cell>
          <cell r="M838">
            <v>0.66607979236032333</v>
          </cell>
          <cell r="N838">
            <v>1.0920120729954377</v>
          </cell>
          <cell r="O838">
            <v>1.5029579396078085</v>
          </cell>
          <cell r="P838">
            <v>1.8994197049379158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3.6602854876853725</v>
          </cell>
          <cell r="M841">
            <v>3.8402860071223182</v>
          </cell>
          <cell r="N841">
            <v>4.0250198485471538</v>
          </cell>
          <cell r="O841">
            <v>4.2131759485054365</v>
          </cell>
          <cell r="P841">
            <v>4.4039077055934035</v>
          </cell>
        </row>
      </sheetData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NES Bills Table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04">
          <cell r="L504">
            <v>4.7899999999999998E-2</v>
          </cell>
          <cell r="M504">
            <v>4.7899999999999998E-2</v>
          </cell>
          <cell r="N504">
            <v>4.7899999999999998E-2</v>
          </cell>
          <cell r="O504">
            <v>4.7899999999999998E-2</v>
          </cell>
          <cell r="P504">
            <v>4.7899999999999998E-2</v>
          </cell>
        </row>
        <row r="505">
          <cell r="L505">
            <v>4.7899999999999998E-2</v>
          </cell>
          <cell r="M505">
            <v>4.7899999999999998E-2</v>
          </cell>
          <cell r="N505">
            <v>4.7899999999999998E-2</v>
          </cell>
          <cell r="O505">
            <v>4.7899999999999998E-2</v>
          </cell>
          <cell r="P505">
            <v>4.7899999999999998E-2</v>
          </cell>
        </row>
        <row r="506">
          <cell r="L506">
            <v>4.7899999999999998E-2</v>
          </cell>
          <cell r="M506">
            <v>4.7899999999999998E-2</v>
          </cell>
          <cell r="N506">
            <v>4.7899999999999998E-2</v>
          </cell>
          <cell r="O506">
            <v>4.7899999999999998E-2</v>
          </cell>
          <cell r="P506">
            <v>4.7899999999999998E-2</v>
          </cell>
        </row>
      </sheetData>
      <sheetData sheetId="13"/>
      <sheetData sheetId="14"/>
      <sheetData sheetId="15">
        <row r="17">
          <cell r="L17">
            <v>77.711646016163058</v>
          </cell>
          <cell r="M17">
            <v>76.704117371408756</v>
          </cell>
          <cell r="N17">
            <v>75.420960335600384</v>
          </cell>
          <cell r="O17">
            <v>73.859161107980228</v>
          </cell>
          <cell r="P17">
            <v>72.391006917926788</v>
          </cell>
        </row>
        <row r="20">
          <cell r="L20">
            <v>306.21178537564055</v>
          </cell>
          <cell r="M20">
            <v>307.33317197620903</v>
          </cell>
          <cell r="N20">
            <v>307.9276537904442</v>
          </cell>
          <cell r="O20">
            <v>306.0395884978887</v>
          </cell>
          <cell r="P20">
            <v>304.39997926602649</v>
          </cell>
        </row>
        <row r="27">
          <cell r="L27">
            <v>217.85408087243323</v>
          </cell>
          <cell r="M27">
            <v>218.70370966018035</v>
          </cell>
          <cell r="N27">
            <v>219.48597081937874</v>
          </cell>
          <cell r="O27">
            <v>221.82793130937824</v>
          </cell>
          <cell r="P27">
            <v>224.3883612939353</v>
          </cell>
        </row>
        <row r="30">
          <cell r="L30">
            <v>22.362518337381552</v>
          </cell>
          <cell r="M30">
            <v>21.663145281238961</v>
          </cell>
          <cell r="N30">
            <v>20.930472299388175</v>
          </cell>
          <cell r="O30">
            <v>20.198951401917075</v>
          </cell>
          <cell r="P30">
            <v>19.557687781200734</v>
          </cell>
        </row>
        <row r="189">
          <cell r="L189">
            <v>0.32511117409719098</v>
          </cell>
          <cell r="M189">
            <v>0.32535903207162398</v>
          </cell>
          <cell r="N189">
            <v>0.32547442144671301</v>
          </cell>
          <cell r="O189">
            <v>0.32553079945815799</v>
          </cell>
          <cell r="P189">
            <v>0.32502939546141302</v>
          </cell>
        </row>
        <row r="192">
          <cell r="L192">
            <v>1.7515294139263271</v>
          </cell>
          <cell r="M192">
            <v>1.8422630859720841</v>
          </cell>
          <cell r="N192">
            <v>1.8583536166395123</v>
          </cell>
          <cell r="O192">
            <v>1.7981615254971226</v>
          </cell>
          <cell r="P192">
            <v>1.7359988338994918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L194">
            <v>-6.9689999999999994</v>
          </cell>
          <cell r="M194">
            <v>-6.9829999999999997</v>
          </cell>
          <cell r="N194">
            <v>-6.9959999999999996</v>
          </cell>
          <cell r="O194">
            <v>-7.01</v>
          </cell>
          <cell r="P194">
            <v>-7.0229999999999997</v>
          </cell>
        </row>
        <row r="198">
          <cell r="L198">
            <v>0.50570268679929598</v>
          </cell>
          <cell r="M198">
            <v>0.39775697252596842</v>
          </cell>
          <cell r="N198">
            <v>9.1987776094427431E-2</v>
          </cell>
          <cell r="O198">
            <v>-0.3584346038106645</v>
          </cell>
          <cell r="P198">
            <v>-0.72955782179830919</v>
          </cell>
        </row>
        <row r="208"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13">
          <cell r="L213">
            <v>4.8406331217180298</v>
          </cell>
          <cell r="M213">
            <v>4.8407880329520498</v>
          </cell>
          <cell r="N213">
            <v>4.8402882836031198</v>
          </cell>
          <cell r="O213">
            <v>4.8402482090408903</v>
          </cell>
          <cell r="P213">
            <v>4.8408224164282601</v>
          </cell>
        </row>
        <row r="216">
          <cell r="L216">
            <v>5.2933313469966965</v>
          </cell>
          <cell r="M216">
            <v>5.2530725956289315</v>
          </cell>
          <cell r="N216">
            <v>5.2328661717961884</v>
          </cell>
          <cell r="O216">
            <v>4.9935172370581125</v>
          </cell>
          <cell r="P216">
            <v>4.8960969974847686</v>
          </cell>
        </row>
        <row r="217"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L218">
            <v>-8.17</v>
          </cell>
          <cell r="M218">
            <v>-8.17</v>
          </cell>
          <cell r="N218">
            <v>-8.17</v>
          </cell>
          <cell r="O218">
            <v>-8.17</v>
          </cell>
          <cell r="P218">
            <v>-8.17</v>
          </cell>
        </row>
        <row r="222">
          <cell r="L222">
            <v>2.0373293255928502</v>
          </cell>
          <cell r="M222">
            <v>1.6483515703989156</v>
          </cell>
          <cell r="N222">
            <v>0.43043765992257477</v>
          </cell>
          <cell r="O222">
            <v>-1.4480554944283881</v>
          </cell>
          <cell r="P222">
            <v>-3.048467044946733</v>
          </cell>
        </row>
        <row r="232">
          <cell r="L232">
            <v>22.243506945481101</v>
          </cell>
          <cell r="M232">
            <v>22.051197119902099</v>
          </cell>
          <cell r="N232">
            <v>21.617752694374101</v>
          </cell>
          <cell r="O232">
            <v>21.0906444159735</v>
          </cell>
          <cell r="P232">
            <v>21.2570472184176</v>
          </cell>
        </row>
        <row r="237">
          <cell r="L237">
            <v>1.9867015343229799</v>
          </cell>
          <cell r="M237">
            <v>1.9864719808024101</v>
          </cell>
          <cell r="N237">
            <v>1.9868318096345501</v>
          </cell>
          <cell r="O237">
            <v>1.9868380801919401</v>
          </cell>
          <cell r="P237">
            <v>1.98671813912213</v>
          </cell>
        </row>
        <row r="240">
          <cell r="L240">
            <v>5.6276747597346697</v>
          </cell>
          <cell r="M240">
            <v>5.861591006608216</v>
          </cell>
          <cell r="N240">
            <v>5.6527906114939146</v>
          </cell>
          <cell r="O240">
            <v>4.3942773972820177</v>
          </cell>
          <cell r="P240">
            <v>3.9221380409191666</v>
          </cell>
        </row>
        <row r="241"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L242">
            <v>-1.7</v>
          </cell>
          <cell r="M242">
            <v>-1.7</v>
          </cell>
          <cell r="N242">
            <v>-1.7</v>
          </cell>
          <cell r="O242">
            <v>-1.7</v>
          </cell>
          <cell r="P242">
            <v>-1.7</v>
          </cell>
        </row>
        <row r="246">
          <cell r="L246">
            <v>1.5532431195959759</v>
          </cell>
          <cell r="M246">
            <v>1.2581228376720617</v>
          </cell>
          <cell r="N246">
            <v>0.34450166523919279</v>
          </cell>
          <cell r="O246">
            <v>-1.0872251463119369</v>
          </cell>
          <cell r="P246">
            <v>-2.3602459234075468</v>
          </cell>
        </row>
        <row r="256">
          <cell r="L256">
            <v>3.53395442032294</v>
          </cell>
          <cell r="M256">
            <v>3.5377099510565402</v>
          </cell>
          <cell r="N256">
            <v>3.5405265991067498</v>
          </cell>
          <cell r="O256">
            <v>3.5433432471569501</v>
          </cell>
          <cell r="P256">
            <v>3.54615989520715</v>
          </cell>
        </row>
        <row r="261">
          <cell r="L261">
            <v>0.26745599051345298</v>
          </cell>
          <cell r="M261">
            <v>0.267282774825574</v>
          </cell>
          <cell r="N261">
            <v>0.26730730596727997</v>
          </cell>
          <cell r="O261">
            <v>0.26728473196067498</v>
          </cell>
          <cell r="P261">
            <v>0.26733186963986</v>
          </cell>
        </row>
        <row r="264">
          <cell r="L264">
            <v>1.3970386519135038</v>
          </cell>
          <cell r="M264">
            <v>1.3148573767234482</v>
          </cell>
          <cell r="N264">
            <v>1.2388134917279214</v>
          </cell>
          <cell r="O264">
            <v>1.1424495430649342</v>
          </cell>
          <cell r="P264">
            <v>1.0564030989474169</v>
          </cell>
        </row>
        <row r="265"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70">
          <cell r="L270">
            <v>0.14893240139961961</v>
          </cell>
          <cell r="M270">
            <v>0.11488512390717887</v>
          </cell>
          <cell r="N270">
            <v>2.4455270799975892E-2</v>
          </cell>
          <cell r="O270">
            <v>-0.10516080164593333</v>
          </cell>
          <cell r="P270">
            <v>-0.21001909606573221</v>
          </cell>
        </row>
        <row r="280"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778">
          <cell r="L778">
            <v>5.57E-2</v>
          </cell>
          <cell r="M778">
            <v>5.57E-2</v>
          </cell>
          <cell r="N778">
            <v>5.57E-2</v>
          </cell>
          <cell r="O778">
            <v>5.57E-2</v>
          </cell>
          <cell r="P778">
            <v>5.57E-2</v>
          </cell>
        </row>
        <row r="786">
          <cell r="L786">
            <v>5.57E-2</v>
          </cell>
          <cell r="M786">
            <v>5.57E-2</v>
          </cell>
          <cell r="N786">
            <v>5.57E-2</v>
          </cell>
          <cell r="O786">
            <v>5.57E-2</v>
          </cell>
          <cell r="P786">
            <v>5.57E-2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4.2500000000000003E-2</v>
          </cell>
          <cell r="M1029">
            <v>4.2500000000000003E-2</v>
          </cell>
          <cell r="N1029">
            <v>4.2500000000000003E-2</v>
          </cell>
          <cell r="O1029">
            <v>4.2500000000000003E-2</v>
          </cell>
          <cell r="P1029">
            <v>4.2500000000000003E-2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4">
        <row r="106">
          <cell r="L106">
            <v>1.4393913537602401</v>
          </cell>
          <cell r="M106">
            <v>1.4393913537602401</v>
          </cell>
          <cell r="N106">
            <v>1.4393913537602401</v>
          </cell>
          <cell r="O106">
            <v>1.4393913537602401</v>
          </cell>
          <cell r="P106">
            <v>1.4393913537602401</v>
          </cell>
        </row>
        <row r="107">
          <cell r="L107">
            <v>1.409153433366974</v>
          </cell>
          <cell r="M107">
            <v>1.4393913537602401</v>
          </cell>
          <cell r="N107">
            <v>1.4393913537602401</v>
          </cell>
          <cell r="O107">
            <v>1.4393913537602401</v>
          </cell>
          <cell r="P107">
            <v>1.4393913537602401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5">
        <row r="106">
          <cell r="L106">
            <v>0.91762964695893001</v>
          </cell>
          <cell r="M106">
            <v>0.91762964695893001</v>
          </cell>
          <cell r="N106">
            <v>0.91762964695893001</v>
          </cell>
          <cell r="O106">
            <v>0.91762964695893001</v>
          </cell>
          <cell r="P106">
            <v>0.91762964695893001</v>
          </cell>
        </row>
        <row r="107">
          <cell r="L107">
            <v>0.25740845591225336</v>
          </cell>
          <cell r="M107">
            <v>0.91762964695893001</v>
          </cell>
          <cell r="N107">
            <v>0.91762964695893001</v>
          </cell>
          <cell r="O107">
            <v>0.91762964695893001</v>
          </cell>
          <cell r="P107">
            <v>0.91762964695893001</v>
          </cell>
        </row>
        <row r="778">
          <cell r="L778">
            <v>4.6300000000000001E-2</v>
          </cell>
          <cell r="M778">
            <v>4.6300000000000001E-2</v>
          </cell>
          <cell r="N778">
            <v>4.6300000000000001E-2</v>
          </cell>
          <cell r="O778">
            <v>4.6300000000000001E-2</v>
          </cell>
          <cell r="P778">
            <v>4.6300000000000001E-2</v>
          </cell>
        </row>
        <row r="786">
          <cell r="L786">
            <v>4.6300000000000001E-2</v>
          </cell>
          <cell r="M786">
            <v>4.6300000000000001E-2</v>
          </cell>
          <cell r="N786">
            <v>4.6300000000000001E-2</v>
          </cell>
          <cell r="O786">
            <v>4.6300000000000001E-2</v>
          </cell>
          <cell r="P786">
            <v>4.6300000000000001E-2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4.6300000000000001E-2</v>
          </cell>
          <cell r="M1029">
            <v>4.6300000000000001E-2</v>
          </cell>
          <cell r="N1029">
            <v>4.6300000000000001E-2</v>
          </cell>
          <cell r="O1029">
            <v>4.6300000000000001E-2</v>
          </cell>
          <cell r="P1029">
            <v>4.6300000000000001E-2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6">
        <row r="106"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778">
          <cell r="L778">
            <v>7.9899999999999999E-2</v>
          </cell>
          <cell r="M778">
            <v>7.9899999999999999E-2</v>
          </cell>
          <cell r="N778">
            <v>7.9899999999999999E-2</v>
          </cell>
          <cell r="O778">
            <v>7.9899999999999999E-2</v>
          </cell>
          <cell r="P778">
            <v>7.9899999999999999E-2</v>
          </cell>
        </row>
        <row r="786">
          <cell r="L786">
            <v>7.9899999999999999E-2</v>
          </cell>
          <cell r="M786">
            <v>7.9899999999999999E-2</v>
          </cell>
          <cell r="N786">
            <v>7.9899999999999999E-2</v>
          </cell>
          <cell r="O786">
            <v>7.9899999999999999E-2</v>
          </cell>
          <cell r="P786">
            <v>7.9899999999999999E-2</v>
          </cell>
        </row>
        <row r="870">
          <cell r="L870">
            <v>2.9195763820156317E-2</v>
          </cell>
          <cell r="M870">
            <v>2.9195763820156317E-2</v>
          </cell>
          <cell r="N870">
            <v>2.9195763820156317E-2</v>
          </cell>
          <cell r="O870">
            <v>2.9195763820156317E-2</v>
          </cell>
          <cell r="P870">
            <v>2.9195763820156317E-2</v>
          </cell>
        </row>
        <row r="990">
          <cell r="L990">
            <v>1.920357193840716E-2</v>
          </cell>
          <cell r="M990">
            <v>1.920357193840716E-2</v>
          </cell>
          <cell r="N990">
            <v>1.920357193840716E-2</v>
          </cell>
          <cell r="O990">
            <v>1.920357193840716E-2</v>
          </cell>
          <cell r="P990">
            <v>1.920357193840716E-2</v>
          </cell>
        </row>
        <row r="1029">
          <cell r="L1029">
            <v>3.1899999999999998E-2</v>
          </cell>
          <cell r="M1029">
            <v>3.1899999999999998E-2</v>
          </cell>
          <cell r="N1029">
            <v>3.1899999999999998E-2</v>
          </cell>
          <cell r="O1029">
            <v>3.1899999999999998E-2</v>
          </cell>
          <cell r="P1029">
            <v>3.1899999999999998E-2</v>
          </cell>
        </row>
        <row r="1123">
          <cell r="L1123">
            <v>2.9195763820156317E-2</v>
          </cell>
          <cell r="M1123">
            <v>2.9195763820156317E-2</v>
          </cell>
          <cell r="N1123">
            <v>2.9195763820156317E-2</v>
          </cell>
          <cell r="O1123">
            <v>2.9195763820156317E-2</v>
          </cell>
          <cell r="P1123">
            <v>2.9195763820156317E-2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6">
          <cell r="L56">
            <v>628.41444228807381</v>
          </cell>
          <cell r="M56">
            <v>641.4996030096703</v>
          </cell>
          <cell r="N56">
            <v>654.58095909585757</v>
          </cell>
          <cell r="O56">
            <v>666.84202740695514</v>
          </cell>
          <cell r="P56">
            <v>679.28017758580097</v>
          </cell>
        </row>
        <row r="58">
          <cell r="L58">
            <v>0.76719370150318378</v>
          </cell>
          <cell r="M58">
            <v>0.77116194896904666</v>
          </cell>
          <cell r="N58">
            <v>0.7749625277918738</v>
          </cell>
          <cell r="O58">
            <v>0.77836839917918921</v>
          </cell>
          <cell r="P58">
            <v>0.78154844170539506</v>
          </cell>
        </row>
        <row r="64">
          <cell r="L64">
            <v>0.93336066298705123</v>
          </cell>
          <cell r="M64">
            <v>0.97986741982798575</v>
          </cell>
          <cell r="N64">
            <v>1.0294067613266507</v>
          </cell>
          <cell r="O64">
            <v>1.0817995140979269</v>
          </cell>
          <cell r="P64">
            <v>1.1367692091676895</v>
          </cell>
        </row>
        <row r="67">
          <cell r="L67">
            <v>48.942344529955783</v>
          </cell>
          <cell r="M67">
            <v>49.494268226014697</v>
          </cell>
          <cell r="N67">
            <v>50.041756663237173</v>
          </cell>
          <cell r="O67">
            <v>50.560429758229205</v>
          </cell>
          <cell r="P67">
            <v>51.071351658721028</v>
          </cell>
        </row>
        <row r="69">
          <cell r="L69">
            <v>531.99130724998906</v>
          </cell>
          <cell r="M69">
            <v>545.1742197656497</v>
          </cell>
          <cell r="N69">
            <v>558.34687812991876</v>
          </cell>
          <cell r="O69">
            <v>570.69099065048385</v>
          </cell>
          <cell r="P69">
            <v>583.0984851414355</v>
          </cell>
        </row>
        <row r="72">
          <cell r="L72">
            <v>0.01</v>
          </cell>
          <cell r="M72">
            <v>0.01</v>
          </cell>
          <cell r="N72">
            <v>0.01</v>
          </cell>
          <cell r="O72">
            <v>0.01</v>
          </cell>
          <cell r="P72">
            <v>0.01</v>
          </cell>
        </row>
        <row r="98">
          <cell r="L98">
            <v>5.3736495681816905</v>
          </cell>
          <cell r="M98">
            <v>5.5068103006631191</v>
          </cell>
          <cell r="N98">
            <v>5.639867455857825</v>
          </cell>
          <cell r="O98">
            <v>5.7645554611160605</v>
          </cell>
          <cell r="P98">
            <v>5.8898836882973455</v>
          </cell>
        </row>
        <row r="101">
          <cell r="L101">
            <v>55.249354761124522</v>
          </cell>
          <cell r="M101">
            <v>55.980945946505798</v>
          </cell>
          <cell r="N101">
            <v>56.711030880421646</v>
          </cell>
          <cell r="O101">
            <v>57.406784733443189</v>
          </cell>
          <cell r="P101">
            <v>58.098004556186062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92">
          <cell r="L92">
            <v>5.6109999999999998</v>
          </cell>
          <cell r="M92">
            <v>5.6109999999999998</v>
          </cell>
          <cell r="N92">
            <v>5.6109999999999998</v>
          </cell>
          <cell r="O92">
            <v>5.6109999999999998</v>
          </cell>
          <cell r="P92">
            <v>5.6109999999999998</v>
          </cell>
        </row>
        <row r="219">
          <cell r="L219">
            <v>58.925666706477251</v>
          </cell>
          <cell r="M219">
            <v>58.675563534359924</v>
          </cell>
          <cell r="N219">
            <v>56.859085570053111</v>
          </cell>
          <cell r="O219">
            <v>55.260292620041426</v>
          </cell>
          <cell r="P219">
            <v>55.071300741944071</v>
          </cell>
        </row>
        <row r="220">
          <cell r="L220">
            <v>0.8900956005196744</v>
          </cell>
          <cell r="M220">
            <v>0.890513144368689</v>
          </cell>
          <cell r="N220">
            <v>0.91545680716504596</v>
          </cell>
          <cell r="O220">
            <v>0.93842407564856734</v>
          </cell>
          <cell r="P220">
            <v>0.93849210743798528</v>
          </cell>
        </row>
        <row r="230">
          <cell r="L230">
            <v>8.3520422608805074</v>
          </cell>
          <cell r="M230">
            <v>7.8868335069494631</v>
          </cell>
          <cell r="N230">
            <v>7.4475368806123772</v>
          </cell>
          <cell r="O230">
            <v>7.0327090763622691</v>
          </cell>
          <cell r="P230">
            <v>6.6409871808088914</v>
          </cell>
        </row>
        <row r="231">
          <cell r="L231">
            <v>8.3882767993950829</v>
          </cell>
          <cell r="M231">
            <v>7.9951758406843387</v>
          </cell>
          <cell r="N231">
            <v>7.6293734105313105</v>
          </cell>
          <cell r="O231">
            <v>7.2820359113954831</v>
          </cell>
          <cell r="P231">
            <v>6.9505114196737852</v>
          </cell>
        </row>
        <row r="232">
          <cell r="L232">
            <v>0.13761903778375548</v>
          </cell>
          <cell r="M232">
            <v>0.40590357922936227</v>
          </cell>
          <cell r="N232">
            <v>0.6273167733898487</v>
          </cell>
          <cell r="O232">
            <v>0.77511304548855942</v>
          </cell>
          <cell r="P232">
            <v>0.88645873506032724</v>
          </cell>
        </row>
        <row r="234">
          <cell r="L234">
            <v>16.877938098059342</v>
          </cell>
          <cell r="M234">
            <v>16.287912926863164</v>
          </cell>
          <cell r="N234">
            <v>15.704227064533535</v>
          </cell>
          <cell r="O234">
            <v>15.089858033246312</v>
          </cell>
          <cell r="P234">
            <v>14.477957335543003</v>
          </cell>
        </row>
        <row r="244">
          <cell r="L244">
            <v>4.2558921151025437</v>
          </cell>
          <cell r="M244">
            <v>4.018838924291332</v>
          </cell>
          <cell r="N244">
            <v>3.7949895962083051</v>
          </cell>
          <cell r="O244">
            <v>3.5836086756995029</v>
          </cell>
          <cell r="P244">
            <v>3.3840016724630413</v>
          </cell>
        </row>
        <row r="245">
          <cell r="L245">
            <v>2.8114661244742898</v>
          </cell>
          <cell r="M245">
            <v>2.6797120043678428</v>
          </cell>
          <cell r="N245">
            <v>2.5571074259519548</v>
          </cell>
          <cell r="O245">
            <v>2.4406916666805847</v>
          </cell>
          <cell r="P245">
            <v>2.3295758916293456</v>
          </cell>
        </row>
        <row r="246">
          <cell r="L246">
            <v>9.2529710580011623E-2</v>
          </cell>
          <cell r="M246">
            <v>0.27291384472909802</v>
          </cell>
          <cell r="N246">
            <v>0.4217835004409623</v>
          </cell>
          <cell r="O246">
            <v>0.52115598917749251</v>
          </cell>
          <cell r="P246">
            <v>0.59602051807062806</v>
          </cell>
        </row>
        <row r="247"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9">
          <cell r="L249">
            <v>7.1598879501568451</v>
          </cell>
          <cell r="M249">
            <v>6.9714647733882735</v>
          </cell>
          <cell r="N249">
            <v>6.773880522601222</v>
          </cell>
          <cell r="O249">
            <v>6.5454563315575793</v>
          </cell>
          <cell r="P249">
            <v>6.3095980821630153</v>
          </cell>
        </row>
        <row r="284">
          <cell r="L284">
            <v>1.17</v>
          </cell>
          <cell r="M284">
            <v>1.17</v>
          </cell>
          <cell r="N284">
            <v>1.17</v>
          </cell>
          <cell r="O284">
            <v>1.17</v>
          </cell>
          <cell r="P284">
            <v>1.17</v>
          </cell>
        </row>
        <row r="410">
          <cell r="L410">
            <v>260.88940410261688</v>
          </cell>
          <cell r="M410">
            <v>270.91731623602095</v>
          </cell>
          <cell r="N410">
            <v>263.09504434293694</v>
          </cell>
          <cell r="O410">
            <v>246.22643162777152</v>
          </cell>
          <cell r="P410">
            <v>232.59667108181839</v>
          </cell>
        </row>
        <row r="411">
          <cell r="L411">
            <v>0.57980367292818558</v>
          </cell>
          <cell r="M411">
            <v>0.55254163987376748</v>
          </cell>
          <cell r="N411">
            <v>0.56483609342746699</v>
          </cell>
          <cell r="O411">
            <v>0.59708800964344833</v>
          </cell>
          <cell r="P411">
            <v>0.62664326127013026</v>
          </cell>
        </row>
        <row r="421">
          <cell r="L421">
            <v>40.750363490108874</v>
          </cell>
          <cell r="M421">
            <v>38.798421078932662</v>
          </cell>
          <cell r="N421">
            <v>36.939976709251795</v>
          </cell>
          <cell r="O421">
            <v>35.170551824878643</v>
          </cell>
          <cell r="P421">
            <v>33.485882392466955</v>
          </cell>
        </row>
        <row r="422">
          <cell r="L422">
            <v>40.927155054284889</v>
          </cell>
          <cell r="M422">
            <v>39.331399425846669</v>
          </cell>
          <cell r="N422">
            <v>37.841890628950857</v>
          </cell>
          <cell r="O422">
            <v>36.417434395685106</v>
          </cell>
          <cell r="P422">
            <v>35.046597987612124</v>
          </cell>
        </row>
        <row r="423">
          <cell r="L423">
            <v>2.6255132265521817</v>
          </cell>
          <cell r="M423">
            <v>8.0285843919163522</v>
          </cell>
          <cell r="N423">
            <v>13.289357963650101</v>
          </cell>
          <cell r="O423">
            <v>17.770842039344576</v>
          </cell>
          <cell r="P423">
            <v>21.375495038651614</v>
          </cell>
        </row>
        <row r="425">
          <cell r="L425">
            <v>84.30303177094595</v>
          </cell>
          <cell r="M425">
            <v>86.158404896695686</v>
          </cell>
          <cell r="N425">
            <v>88.071225301852763</v>
          </cell>
          <cell r="O425">
            <v>89.358828259908321</v>
          </cell>
          <cell r="P425">
            <v>89.9079754187307</v>
          </cell>
        </row>
        <row r="435">
          <cell r="L435">
            <v>24.243084827330186</v>
          </cell>
          <cell r="M435">
            <v>23.081841064101077</v>
          </cell>
          <cell r="N435">
            <v>21.97622087713064</v>
          </cell>
          <cell r="O435">
            <v>20.923559897116082</v>
          </cell>
          <cell r="P435">
            <v>19.921321378044226</v>
          </cell>
        </row>
        <row r="436">
          <cell r="L436">
            <v>16.015117371731876</v>
          </cell>
          <cell r="M436">
            <v>15.39068565513338</v>
          </cell>
          <cell r="N436">
            <v>14.807829158587916</v>
          </cell>
          <cell r="O436">
            <v>14.250428241363453</v>
          </cell>
          <cell r="P436">
            <v>13.714009183072873</v>
          </cell>
        </row>
        <row r="437">
          <cell r="L437">
            <v>1.5619625057340036</v>
          </cell>
          <cell r="M437">
            <v>4.7763415043856154</v>
          </cell>
          <cell r="N437">
            <v>7.9060652426260019</v>
          </cell>
          <cell r="O437">
            <v>10.572176395861758</v>
          </cell>
          <cell r="P437">
            <v>12.71664581774807</v>
          </cell>
        </row>
        <row r="438"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40">
          <cell r="L440">
            <v>41.820164704796063</v>
          </cell>
          <cell r="M440">
            <v>43.248868223620072</v>
          </cell>
          <cell r="N440">
            <v>44.690115278344557</v>
          </cell>
          <cell r="O440">
            <v>45.746164534341297</v>
          </cell>
          <cell r="P440">
            <v>46.351976378865174</v>
          </cell>
        </row>
        <row r="509"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637">
          <cell r="L637">
            <v>152.15768127768507</v>
          </cell>
          <cell r="M637">
            <v>169.97322638196039</v>
          </cell>
          <cell r="N637">
            <v>191.83740838261812</v>
          </cell>
          <cell r="O637">
            <v>248.35019019076137</v>
          </cell>
          <cell r="P637">
            <v>200.06683617433802</v>
          </cell>
        </row>
        <row r="638">
          <cell r="L638">
            <v>0.49519940774370808</v>
          </cell>
          <cell r="M638">
            <v>0.43948397701747827</v>
          </cell>
          <cell r="N638">
            <v>0.38665845983831171</v>
          </cell>
          <cell r="O638">
            <v>0.29771877954993464</v>
          </cell>
          <cell r="P638">
            <v>0.36429408859047729</v>
          </cell>
        </row>
        <row r="648">
          <cell r="L648">
            <v>42.406065197934105</v>
          </cell>
          <cell r="M648">
            <v>40.442664379269758</v>
          </cell>
          <cell r="N648">
            <v>38.570169018509567</v>
          </cell>
          <cell r="O648">
            <v>36.784370192952579</v>
          </cell>
          <cell r="P648">
            <v>35.081253853018879</v>
          </cell>
        </row>
        <row r="649">
          <cell r="L649">
            <v>42.590039866005782</v>
          </cell>
          <cell r="M649">
            <v>40.998229884417725</v>
          </cell>
          <cell r="N649">
            <v>39.511885159717288</v>
          </cell>
          <cell r="O649">
            <v>38.088466594398326</v>
          </cell>
          <cell r="P649">
            <v>36.716326787455579</v>
          </cell>
        </row>
        <row r="650">
          <cell r="L650">
            <v>1.7781350085261469</v>
          </cell>
          <cell r="M650">
            <v>5.6795057615851601</v>
          </cell>
          <cell r="N650">
            <v>10.345979902893598</v>
          </cell>
          <cell r="O650">
            <v>16.628463164553757</v>
          </cell>
          <cell r="P650">
            <v>22.84049755908142</v>
          </cell>
        </row>
        <row r="652">
          <cell r="L652">
            <v>86.774240072466043</v>
          </cell>
          <cell r="M652">
            <v>87.120400025272644</v>
          </cell>
          <cell r="N652">
            <v>88.428034081120458</v>
          </cell>
          <cell r="O652">
            <v>91.501299951904656</v>
          </cell>
          <cell r="P652">
            <v>94.638078199555878</v>
          </cell>
        </row>
        <row r="662">
          <cell r="L662">
            <v>26.121295264968065</v>
          </cell>
          <cell r="M662">
            <v>24.911879294200045</v>
          </cell>
          <cell r="N662">
            <v>23.758459282878587</v>
          </cell>
          <cell r="O662">
            <v>22.65844261808131</v>
          </cell>
          <cell r="P662">
            <v>21.609356724864146</v>
          </cell>
        </row>
        <row r="663">
          <cell r="L663">
            <v>17.255873687267773</v>
          </cell>
          <cell r="M663">
            <v>16.61093247418524</v>
          </cell>
          <cell r="N663">
            <v>16.008721795212864</v>
          </cell>
          <cell r="O663">
            <v>15.432006416581329</v>
          </cell>
          <cell r="P663">
            <v>14.87606725182899</v>
          </cell>
        </row>
        <row r="664">
          <cell r="L664">
            <v>1.0952959054770017</v>
          </cell>
          <cell r="M664">
            <v>3.498462926588171</v>
          </cell>
          <cell r="N664">
            <v>6.372918463137089</v>
          </cell>
          <cell r="O664">
            <v>10.242803572945373</v>
          </cell>
          <cell r="P664">
            <v>14.069293577575642</v>
          </cell>
        </row>
        <row r="665"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</row>
        <row r="667">
          <cell r="L667">
            <v>44.472464857712836</v>
          </cell>
          <cell r="M667">
            <v>45.021274694973449</v>
          </cell>
          <cell r="N667">
            <v>46.140099541228544</v>
          </cell>
          <cell r="O667">
            <v>48.333252607608017</v>
          </cell>
          <cell r="P667">
            <v>50.554717554268777</v>
          </cell>
        </row>
        <row r="702"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811">
          <cell r="L811">
            <v>14.449879033403491</v>
          </cell>
          <cell r="M811">
            <v>14.419992001671211</v>
          </cell>
          <cell r="N811">
            <v>14.335183757621101</v>
          </cell>
          <cell r="O811">
            <v>14.253268972539528</v>
          </cell>
          <cell r="P811">
            <v>14.17327997552354</v>
          </cell>
        </row>
        <row r="812">
          <cell r="L812">
            <v>0.4174663994316995</v>
          </cell>
          <cell r="M812">
            <v>0.41808437622141553</v>
          </cell>
          <cell r="N812">
            <v>0.41649501866928923</v>
          </cell>
          <cell r="O812">
            <v>0.41490561827558364</v>
          </cell>
          <cell r="P812">
            <v>0.41341621671790996</v>
          </cell>
        </row>
        <row r="822">
          <cell r="L822">
            <v>5.5130220072215499</v>
          </cell>
          <cell r="M822">
            <v>5.0725315488445482</v>
          </cell>
          <cell r="N822">
            <v>4.6672362780918695</v>
          </cell>
          <cell r="O822">
            <v>4.2943240994723295</v>
          </cell>
          <cell r="P822">
            <v>3.9512076039244914</v>
          </cell>
        </row>
        <row r="823">
          <cell r="L823">
            <v>5.5369397272249561</v>
          </cell>
          <cell r="M823">
            <v>5.142213494768896</v>
          </cell>
          <cell r="N823">
            <v>4.7811899332028975</v>
          </cell>
          <cell r="O823">
            <v>4.4465684514997719</v>
          </cell>
          <cell r="P823">
            <v>4.1353661473615428</v>
          </cell>
        </row>
        <row r="824">
          <cell r="L824">
            <v>0.13425976397462361</v>
          </cell>
          <cell r="M824">
            <v>0.39807657879498526</v>
          </cell>
          <cell r="N824">
            <v>0.65263405878521874</v>
          </cell>
          <cell r="O824">
            <v>0.89824636402002045</v>
          </cell>
          <cell r="P824">
            <v>1.1352128194040314</v>
          </cell>
        </row>
        <row r="826">
          <cell r="L826">
            <v>11.184221498421129</v>
          </cell>
          <cell r="M826">
            <v>10.612821622408429</v>
          </cell>
          <cell r="N826">
            <v>10.101060270079985</v>
          </cell>
          <cell r="O826">
            <v>9.6391389149921221</v>
          </cell>
          <cell r="P826">
            <v>9.2217865706900657</v>
          </cell>
        </row>
        <row r="836">
          <cell r="L836">
            <v>1.93400076050389</v>
          </cell>
          <cell r="M836">
            <v>1.779474099739629</v>
          </cell>
          <cell r="N836">
            <v>1.6372941191704331</v>
          </cell>
          <cell r="O836">
            <v>1.5064743190487158</v>
          </cell>
          <cell r="P836">
            <v>1.3861070209567237</v>
          </cell>
        </row>
        <row r="837">
          <cell r="L837">
            <v>1.2776117147258066</v>
          </cell>
          <cell r="M837">
            <v>1.1865312833792663</v>
          </cell>
          <cell r="N837">
            <v>1.1032275173511095</v>
          </cell>
          <cell r="O837">
            <v>1.026015854215111</v>
          </cell>
          <cell r="P837">
            <v>0.95420800926753113</v>
          </cell>
        </row>
        <row r="838">
          <cell r="L838">
            <v>0.1209183476055853</v>
          </cell>
          <cell r="M838">
            <v>0.3585196391189257</v>
          </cell>
          <cell r="N838">
            <v>0.58778169753337906</v>
          </cell>
          <cell r="O838">
            <v>0.8089874647817431</v>
          </cell>
          <cell r="P838">
            <v>1.0224065218002185</v>
          </cell>
        </row>
        <row r="839"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</row>
        <row r="841">
          <cell r="L841">
            <v>3.3325308228352819</v>
          </cell>
          <cell r="M841">
            <v>3.3245250222378209</v>
          </cell>
          <cell r="N841">
            <v>3.3283033340549215</v>
          </cell>
          <cell r="O841">
            <v>3.3414776380455695</v>
          </cell>
          <cell r="P841">
            <v>3.3627215520244729</v>
          </cell>
        </row>
      </sheetData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showGridLines="0" zoomScale="90" zoomScaleNormal="90" workbookViewId="0">
      <pane xSplit="4" topLeftCell="J1" activePane="topRight" state="frozen"/>
      <selection pane="topRight"/>
    </sheetView>
  </sheetViews>
  <sheetFormatPr defaultColWidth="0" defaultRowHeight="13.2" zeroHeight="1" x14ac:dyDescent="0.3"/>
  <cols>
    <col min="1" max="2" width="3" style="1" customWidth="1"/>
    <col min="3" max="3" width="55.5546875" style="1" customWidth="1"/>
    <col min="4" max="4" width="12.109375" style="1" customWidth="1"/>
    <col min="5" max="29" width="9.109375" style="1" customWidth="1"/>
    <col min="30" max="16384" width="9.109375" style="1" hidden="1"/>
  </cols>
  <sheetData>
    <row r="1" spans="2:28" x14ac:dyDescent="0.3"/>
    <row r="2" spans="2:28" ht="22.8" x14ac:dyDescent="0.3">
      <c r="B2" s="76" t="s">
        <v>63</v>
      </c>
      <c r="Q2" s="50"/>
    </row>
    <row r="3" spans="2:28" ht="13.8" thickBot="1" x14ac:dyDescent="0.35">
      <c r="B3" s="50"/>
    </row>
    <row r="4" spans="2:28" x14ac:dyDescent="0.25">
      <c r="C4" s="8"/>
      <c r="D4" s="12"/>
      <c r="E4" s="9" t="s">
        <v>13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9" t="s">
        <v>7</v>
      </c>
      <c r="R4" s="10"/>
      <c r="S4" s="10"/>
      <c r="T4" s="10"/>
      <c r="U4" s="10"/>
      <c r="V4" s="11"/>
      <c r="W4" s="9" t="s">
        <v>8</v>
      </c>
      <c r="X4" s="10"/>
      <c r="Y4" s="10"/>
      <c r="Z4" s="10"/>
      <c r="AA4" s="10"/>
      <c r="AB4" s="11"/>
    </row>
    <row r="5" spans="2:28" ht="15.75" customHeight="1" thickBot="1" x14ac:dyDescent="0.35">
      <c r="C5" s="13"/>
      <c r="D5" s="14"/>
      <c r="E5" s="17" t="s">
        <v>0</v>
      </c>
      <c r="F5" s="15" t="s">
        <v>1</v>
      </c>
      <c r="G5" s="15" t="s">
        <v>2</v>
      </c>
      <c r="H5" s="15" t="s">
        <v>3</v>
      </c>
      <c r="I5" s="15" t="s">
        <v>4</v>
      </c>
      <c r="J5" s="16" t="s">
        <v>5</v>
      </c>
      <c r="K5" s="44" t="s">
        <v>0</v>
      </c>
      <c r="L5" s="45" t="s">
        <v>1</v>
      </c>
      <c r="M5" s="45" t="s">
        <v>2</v>
      </c>
      <c r="N5" s="45" t="s">
        <v>3</v>
      </c>
      <c r="O5" s="45" t="s">
        <v>4</v>
      </c>
      <c r="P5" s="46" t="s">
        <v>5</v>
      </c>
      <c r="Q5" s="17" t="s">
        <v>0</v>
      </c>
      <c r="R5" s="15" t="s">
        <v>1</v>
      </c>
      <c r="S5" s="15" t="s">
        <v>2</v>
      </c>
      <c r="T5" s="15" t="s">
        <v>3</v>
      </c>
      <c r="U5" s="15" t="s">
        <v>4</v>
      </c>
      <c r="V5" s="16" t="s">
        <v>5</v>
      </c>
      <c r="W5" s="17" t="s">
        <v>0</v>
      </c>
      <c r="X5" s="15" t="s">
        <v>1</v>
      </c>
      <c r="Y5" s="15" t="s">
        <v>2</v>
      </c>
      <c r="Z5" s="15" t="s">
        <v>3</v>
      </c>
      <c r="AA5" s="15" t="s">
        <v>4</v>
      </c>
      <c r="AB5" s="16" t="s">
        <v>5</v>
      </c>
    </row>
    <row r="6" spans="2:28" x14ac:dyDescent="0.3">
      <c r="C6" s="36" t="s">
        <v>38</v>
      </c>
      <c r="D6" s="2"/>
      <c r="E6" s="19">
        <f>[1]Summary_Calc!L219</f>
        <v>59.436000000000014</v>
      </c>
      <c r="F6" s="20">
        <f>[1]Summary_Calc!M219</f>
        <v>59.196000000000005</v>
      </c>
      <c r="G6" s="20">
        <f>[1]Summary_Calc!N219</f>
        <v>57.520999999999994</v>
      </c>
      <c r="H6" s="20">
        <f>[1]Summary_Calc!O219</f>
        <v>55.88</v>
      </c>
      <c r="I6" s="20">
        <f>[1]Summary_Calc!P219</f>
        <v>55.692</v>
      </c>
      <c r="J6" s="21">
        <f>SUM(E6:I6)</f>
        <v>287.72500000000002</v>
      </c>
      <c r="K6" s="19">
        <f>[2]Summary_Calc!L219</f>
        <v>59.111018918204742</v>
      </c>
      <c r="L6" s="20">
        <f>[2]Summary_Calc!M219</f>
        <v>58.872331177771898</v>
      </c>
      <c r="M6" s="20">
        <f>[2]Summary_Calc!N219</f>
        <v>57.206489656000713</v>
      </c>
      <c r="N6" s="20">
        <f>[2]Summary_Calc!O219</f>
        <v>55.5744622307908</v>
      </c>
      <c r="O6" s="20">
        <f>[2]Summary_Calc!P219</f>
        <v>55.387490167451666</v>
      </c>
      <c r="P6" s="21">
        <f>SUM(K6:O6)</f>
        <v>286.15179215021982</v>
      </c>
      <c r="Q6" s="19"/>
      <c r="R6" s="20"/>
      <c r="S6" s="20"/>
      <c r="T6" s="20"/>
      <c r="U6" s="20"/>
      <c r="V6" s="21"/>
      <c r="W6" s="19">
        <f>[3]Summary_Calc!L219</f>
        <v>58.925666706477251</v>
      </c>
      <c r="X6" s="20">
        <f>[3]Summary_Calc!M219</f>
        <v>58.675563534359924</v>
      </c>
      <c r="Y6" s="20">
        <f>[3]Summary_Calc!N219</f>
        <v>56.859085570053111</v>
      </c>
      <c r="Z6" s="20">
        <f>[3]Summary_Calc!O219</f>
        <v>55.260292620041426</v>
      </c>
      <c r="AA6" s="20">
        <f>[3]Summary_Calc!P219</f>
        <v>55.071300741944071</v>
      </c>
      <c r="AB6" s="21">
        <f>SUM(W6:AA6)</f>
        <v>284.79190917287576</v>
      </c>
    </row>
    <row r="7" spans="2:28" x14ac:dyDescent="0.3">
      <c r="C7" s="18" t="s">
        <v>9</v>
      </c>
      <c r="D7" s="3"/>
      <c r="E7" s="27">
        <f xml:space="preserve"> [1]Summary_Calc!L$220</f>
        <v>0.88249999999999995</v>
      </c>
      <c r="F7" s="28">
        <f xml:space="preserve"> [1]Summary_Calc!M$220</f>
        <v>0.88270000000000004</v>
      </c>
      <c r="G7" s="28">
        <f xml:space="preserve"> [1]Summary_Calc!N$220</f>
        <v>0.90510000000000002</v>
      </c>
      <c r="H7" s="28">
        <f xml:space="preserve"> [1]Summary_Calc!O$220</f>
        <v>0.9284</v>
      </c>
      <c r="I7" s="28">
        <f xml:space="preserve"> [1]Summary_Calc!P$220</f>
        <v>0.9284</v>
      </c>
      <c r="J7" s="29">
        <f>J8/J6</f>
        <v>0.90485804535580849</v>
      </c>
      <c r="K7" s="27">
        <f xml:space="preserve"> [2]Summary_Calc!L$220</f>
        <v>0.88250000000000006</v>
      </c>
      <c r="L7" s="28">
        <f xml:space="preserve"> [2]Summary_Calc!M$220</f>
        <v>0.88270000000000015</v>
      </c>
      <c r="M7" s="28">
        <f xml:space="preserve"> [2]Summary_Calc!N$220</f>
        <v>0.9050999999999999</v>
      </c>
      <c r="N7" s="28">
        <f xml:space="preserve"> [2]Summary_Calc!O$220</f>
        <v>0.9284</v>
      </c>
      <c r="O7" s="28">
        <f xml:space="preserve"> [2]Summary_Calc!P$220</f>
        <v>0.9284</v>
      </c>
      <c r="P7" s="29">
        <f>P8/P6</f>
        <v>0.90485804535580849</v>
      </c>
      <c r="Q7" s="27"/>
      <c r="R7" s="28"/>
      <c r="S7" s="28"/>
      <c r="T7" s="28"/>
      <c r="U7" s="28"/>
      <c r="V7" s="29"/>
      <c r="W7" s="27">
        <f xml:space="preserve"> [3]Summary_Calc!L$220</f>
        <v>0.8900956005196744</v>
      </c>
      <c r="X7" s="28">
        <f xml:space="preserve"> [3]Summary_Calc!M$220</f>
        <v>0.890513144368689</v>
      </c>
      <c r="Y7" s="28">
        <f xml:space="preserve"> [3]Summary_Calc!N$220</f>
        <v>0.91545680716504596</v>
      </c>
      <c r="Z7" s="28">
        <f xml:space="preserve"> [3]Summary_Calc!O$220</f>
        <v>0.93842407564856734</v>
      </c>
      <c r="AA7" s="28">
        <f xml:space="preserve"> [3]Summary_Calc!P$220</f>
        <v>0.93849210743798528</v>
      </c>
      <c r="AB7" s="29">
        <f>AB8/AB6</f>
        <v>0.91398117691848246</v>
      </c>
    </row>
    <row r="8" spans="2:28" x14ac:dyDescent="0.3">
      <c r="C8" s="18" t="s">
        <v>10</v>
      </c>
      <c r="D8" s="3"/>
      <c r="E8" s="25">
        <f>E6*E7</f>
        <v>52.452270000000013</v>
      </c>
      <c r="F8" s="26">
        <f>F6*F7</f>
        <v>52.252309200000006</v>
      </c>
      <c r="G8" s="26">
        <f>G6*G7</f>
        <v>52.062257099999997</v>
      </c>
      <c r="H8" s="26">
        <f>H6*H7</f>
        <v>51.878992000000004</v>
      </c>
      <c r="I8" s="26">
        <f>I6*I7</f>
        <v>51.704452799999999</v>
      </c>
      <c r="J8" s="22">
        <f>SUM(E8:I8)</f>
        <v>260.35028110000002</v>
      </c>
      <c r="K8" s="25">
        <f>K6*K7</f>
        <v>52.165474195315689</v>
      </c>
      <c r="L8" s="26">
        <f>L6*L7</f>
        <v>51.966606730619262</v>
      </c>
      <c r="M8" s="26">
        <f>M6*M7</f>
        <v>51.777593787646239</v>
      </c>
      <c r="N8" s="26">
        <f>N6*N7</f>
        <v>51.595330735066177</v>
      </c>
      <c r="O8" s="26">
        <f>O6*O7</f>
        <v>51.421745871462129</v>
      </c>
      <c r="P8" s="22">
        <f>SUM(K8:O8)</f>
        <v>258.92675132010947</v>
      </c>
      <c r="Q8" s="25"/>
      <c r="R8" s="26"/>
      <c r="S8" s="26"/>
      <c r="T8" s="26"/>
      <c r="U8" s="26"/>
      <c r="V8" s="22"/>
      <c r="W8" s="25">
        <f>W6*W7</f>
        <v>52.449476693124055</v>
      </c>
      <c r="X8" s="26">
        <f>X6*X7</f>
        <v>52.251360580587644</v>
      </c>
      <c r="Y8" s="26">
        <f>Y6*Y7</f>
        <v>52.052036934284956</v>
      </c>
      <c r="Z8" s="26">
        <f>Z6*Z7</f>
        <v>51.857589022031725</v>
      </c>
      <c r="AA8" s="26">
        <f>AA6*AA7</f>
        <v>51.683981092658172</v>
      </c>
      <c r="AB8" s="22">
        <f>SUM(W8:AA8)</f>
        <v>260.29444432268656</v>
      </c>
    </row>
    <row r="9" spans="2:28" x14ac:dyDescent="0.3">
      <c r="C9" s="18" t="s">
        <v>11</v>
      </c>
      <c r="D9" s="3"/>
      <c r="E9" s="25">
        <f xml:space="preserve"> '[1]Exec Summary'!L$189</f>
        <v>0.40600000000000003</v>
      </c>
      <c r="F9" s="26">
        <f xml:space="preserve"> '[1]Exec Summary'!M$189</f>
        <v>0.49299999999999999</v>
      </c>
      <c r="G9" s="26">
        <f xml:space="preserve"> '[1]Exec Summary'!N$189</f>
        <v>0.498</v>
      </c>
      <c r="H9" s="26">
        <f xml:space="preserve"> '[1]Exec Summary'!O$189</f>
        <v>0.503</v>
      </c>
      <c r="I9" s="26">
        <f xml:space="preserve"> '[1]Exec Summary'!P$189</f>
        <v>0.50700000000000001</v>
      </c>
      <c r="J9" s="22">
        <f>SUM(E9:I9)</f>
        <v>2.407</v>
      </c>
      <c r="K9" s="25">
        <f xml:space="preserve"> '[2]Exec Summary'!L$189</f>
        <v>0.32397461046053</v>
      </c>
      <c r="L9" s="26">
        <f xml:space="preserve"> '[2]Exec Summary'!M$189</f>
        <v>0.324221601942565</v>
      </c>
      <c r="M9" s="26">
        <f xml:space="preserve"> '[2]Exec Summary'!N$189</f>
        <v>0.32433658792528097</v>
      </c>
      <c r="N9" s="26">
        <f xml:space="preserve"> '[2]Exec Summary'!O$189</f>
        <v>0.32439276884353901</v>
      </c>
      <c r="O9" s="26">
        <f xml:space="preserve"> '[2]Exec Summary'!P$189</f>
        <v>0.32389311771656598</v>
      </c>
      <c r="P9" s="22">
        <f>SUM(K9:O9)</f>
        <v>1.6208186868884811</v>
      </c>
      <c r="Q9" s="25"/>
      <c r="R9" s="26"/>
      <c r="S9" s="26"/>
      <c r="T9" s="26"/>
      <c r="U9" s="26"/>
      <c r="V9" s="22"/>
      <c r="W9" s="25">
        <f xml:space="preserve"> '[3]Exec Summary'!L$189</f>
        <v>0.32511117409719098</v>
      </c>
      <c r="X9" s="26">
        <f xml:space="preserve"> '[3]Exec Summary'!M$189</f>
        <v>0.32535903207162398</v>
      </c>
      <c r="Y9" s="26">
        <f xml:space="preserve"> '[3]Exec Summary'!N$189</f>
        <v>0.32547442144671301</v>
      </c>
      <c r="Z9" s="26">
        <f xml:space="preserve"> '[3]Exec Summary'!O$189</f>
        <v>0.32553079945815799</v>
      </c>
      <c r="AA9" s="26">
        <f xml:space="preserve"> '[3]Exec Summary'!P$189</f>
        <v>0.32502939546141302</v>
      </c>
      <c r="AB9" s="22">
        <f>SUM(W9:AA9)</f>
        <v>1.6265048225350991</v>
      </c>
    </row>
    <row r="10" spans="2:28" s="50" customFormat="1" ht="13.8" thickBot="1" x14ac:dyDescent="0.35">
      <c r="C10" s="52" t="s">
        <v>12</v>
      </c>
      <c r="D10" s="53"/>
      <c r="E10" s="54">
        <f>E8+E9</f>
        <v>52.858270000000012</v>
      </c>
      <c r="F10" s="55">
        <f>F8+F9</f>
        <v>52.745309200000008</v>
      </c>
      <c r="G10" s="55">
        <f>G8+G9</f>
        <v>52.560257099999994</v>
      </c>
      <c r="H10" s="55">
        <f>H8+H9</f>
        <v>52.381992000000004</v>
      </c>
      <c r="I10" s="55">
        <f>I8+I9</f>
        <v>52.211452799999996</v>
      </c>
      <c r="J10" s="56">
        <f>SUM(E10:I10)</f>
        <v>262.7572811</v>
      </c>
      <c r="K10" s="54">
        <f>K8+K9</f>
        <v>52.48944880577622</v>
      </c>
      <c r="L10" s="55">
        <f>L8+L9</f>
        <v>52.29082833256183</v>
      </c>
      <c r="M10" s="55">
        <f>M8+M9</f>
        <v>52.10193037557152</v>
      </c>
      <c r="N10" s="55">
        <f>N8+N9</f>
        <v>51.919723503909715</v>
      </c>
      <c r="O10" s="55">
        <f>O8+O9</f>
        <v>51.745638989178694</v>
      </c>
      <c r="P10" s="56">
        <f>SUM(K10:O10)</f>
        <v>260.547570006998</v>
      </c>
      <c r="Q10" s="54"/>
      <c r="R10" s="55"/>
      <c r="S10" s="55"/>
      <c r="T10" s="55"/>
      <c r="U10" s="55"/>
      <c r="V10" s="56"/>
      <c r="W10" s="54">
        <f>W8+W9</f>
        <v>52.774587867221243</v>
      </c>
      <c r="X10" s="55">
        <f>X8+X9</f>
        <v>52.576719612659268</v>
      </c>
      <c r="Y10" s="55">
        <f>Y8+Y9</f>
        <v>52.37751135573167</v>
      </c>
      <c r="Z10" s="55">
        <f>Z8+Z9</f>
        <v>52.183119821489882</v>
      </c>
      <c r="AA10" s="55">
        <f>AA8+AA9</f>
        <v>52.009010488119586</v>
      </c>
      <c r="AB10" s="56">
        <f>SUM(W10:AA10)</f>
        <v>261.92094914522164</v>
      </c>
    </row>
    <row r="11" spans="2:28" x14ac:dyDescent="0.3">
      <c r="C11" s="5" t="s">
        <v>14</v>
      </c>
      <c r="D11" s="2"/>
      <c r="E11" s="41">
        <f>E13/E12</f>
        <v>151.26501737528994</v>
      </c>
      <c r="F11" s="42">
        <f>F13/F12</f>
        <v>144.24820654241537</v>
      </c>
      <c r="G11" s="42">
        <f>G13/G12</f>
        <v>137.53908453840967</v>
      </c>
      <c r="H11" s="42">
        <f>H13/H12</f>
        <v>131.16074470219661</v>
      </c>
      <c r="I11" s="42">
        <f>I13/I12</f>
        <v>125.06663553379045</v>
      </c>
      <c r="J11" s="47"/>
      <c r="K11" s="41">
        <f>K13/K12</f>
        <v>151.17437659631042</v>
      </c>
      <c r="L11" s="42">
        <f>L13/L12</f>
        <v>144.21477227623441</v>
      </c>
      <c r="M11" s="42">
        <f>M13/M12</f>
        <v>137.6060493637585</v>
      </c>
      <c r="N11" s="42">
        <f>N13/N12</f>
        <v>131.30133066877403</v>
      </c>
      <c r="O11" s="42">
        <f>O13/O12</f>
        <v>125.29405161431407</v>
      </c>
      <c r="P11" s="47"/>
      <c r="Q11" s="41"/>
      <c r="R11" s="42"/>
      <c r="S11" s="42"/>
      <c r="T11" s="42"/>
      <c r="U11" s="42"/>
      <c r="V11" s="34"/>
      <c r="W11" s="30">
        <f>W13/W12</f>
        <v>150.59742907352035</v>
      </c>
      <c r="X11" s="31">
        <f>X13/X12</f>
        <v>143.539961233112</v>
      </c>
      <c r="Y11" s="31">
        <f>Y13/Y12</f>
        <v>136.97259264867702</v>
      </c>
      <c r="Z11" s="31">
        <f>Z13/Z12</f>
        <v>130.73673090476632</v>
      </c>
      <c r="AA11" s="31">
        <f>AA13/AA12</f>
        <v>124.78476516469992</v>
      </c>
      <c r="AB11" s="34"/>
    </row>
    <row r="12" spans="2:28" x14ac:dyDescent="0.3">
      <c r="C12" s="18" t="s">
        <v>15</v>
      </c>
      <c r="D12" s="3"/>
      <c r="E12" s="32">
        <f xml:space="preserve"> [1]InpActive!L$269</f>
        <v>5.57E-2</v>
      </c>
      <c r="F12" s="33">
        <f xml:space="preserve"> [1]InpActive!M$269</f>
        <v>5.57E-2</v>
      </c>
      <c r="G12" s="33">
        <f xml:space="preserve"> [1]InpActive!N$269</f>
        <v>5.57E-2</v>
      </c>
      <c r="H12" s="33">
        <f xml:space="preserve"> [1]InpActive!O$269</f>
        <v>5.57E-2</v>
      </c>
      <c r="I12" s="33">
        <f xml:space="preserve"> [1]InpActive!P$269</f>
        <v>5.57E-2</v>
      </c>
      <c r="J12" s="34"/>
      <c r="K12" s="32">
        <f xml:space="preserve"> [2]InpActive!L$269</f>
        <v>5.57E-2</v>
      </c>
      <c r="L12" s="33">
        <f xml:space="preserve"> [2]InpActive!M$269</f>
        <v>5.57E-2</v>
      </c>
      <c r="M12" s="33">
        <f xml:space="preserve"> [2]InpActive!N$269</f>
        <v>5.57E-2</v>
      </c>
      <c r="N12" s="33">
        <f xml:space="preserve"> [2]InpActive!O$269</f>
        <v>5.57E-2</v>
      </c>
      <c r="O12" s="33">
        <f xml:space="preserve"> [2]InpActive!P$269</f>
        <v>5.57E-2</v>
      </c>
      <c r="P12" s="34"/>
      <c r="Q12" s="32"/>
      <c r="R12" s="33"/>
      <c r="S12" s="33"/>
      <c r="T12" s="33"/>
      <c r="U12" s="33"/>
      <c r="V12" s="34"/>
      <c r="W12" s="32">
        <f xml:space="preserve"> '[3]Water Resources'!L$778</f>
        <v>5.57E-2</v>
      </c>
      <c r="X12" s="33">
        <f xml:space="preserve"> '[3]Water Resources'!M$778</f>
        <v>5.57E-2</v>
      </c>
      <c r="Y12" s="33">
        <f xml:space="preserve"> '[3]Water Resources'!N$778</f>
        <v>5.57E-2</v>
      </c>
      <c r="Z12" s="33">
        <f xml:space="preserve"> '[3]Water Resources'!O$778</f>
        <v>5.57E-2</v>
      </c>
      <c r="AA12" s="33">
        <f xml:space="preserve"> '[3]Water Resources'!P$778</f>
        <v>5.57E-2</v>
      </c>
      <c r="AB12" s="34"/>
    </row>
    <row r="13" spans="2:28" x14ac:dyDescent="0.3">
      <c r="C13" s="6" t="s">
        <v>16</v>
      </c>
      <c r="D13" s="3"/>
      <c r="E13" s="30">
        <f xml:space="preserve"> [1]Summary_Calc!L$231</f>
        <v>8.4254614678036504</v>
      </c>
      <c r="F13" s="31">
        <f xml:space="preserve"> [1]Summary_Calc!M$231</f>
        <v>8.0346251044125356</v>
      </c>
      <c r="G13" s="31">
        <f xml:space="preserve"> [1]Summary_Calc!N$231</f>
        <v>7.6609270087894181</v>
      </c>
      <c r="H13" s="31">
        <f xml:space="preserve"> [1]Summary_Calc!O$231</f>
        <v>7.3056534799123511</v>
      </c>
      <c r="I13" s="31">
        <f xml:space="preserve"> [1]Summary_Calc!P$231</f>
        <v>6.9662115992321274</v>
      </c>
      <c r="J13" s="22">
        <f>SUM(E13:I13)</f>
        <v>38.392878660150082</v>
      </c>
      <c r="K13" s="30">
        <f xml:space="preserve"> [2]Summary_Calc!L$231</f>
        <v>8.4204127764144907</v>
      </c>
      <c r="L13" s="31">
        <f xml:space="preserve"> [2]Summary_Calc!M$231</f>
        <v>8.0327628157862563</v>
      </c>
      <c r="M13" s="31">
        <f xml:space="preserve"> [2]Summary_Calc!N$231</f>
        <v>7.6646569495613486</v>
      </c>
      <c r="N13" s="31">
        <f xml:space="preserve"> [2]Summary_Calc!O$231</f>
        <v>7.3134841182507131</v>
      </c>
      <c r="O13" s="31">
        <f xml:space="preserve"> [2]Summary_Calc!P$231</f>
        <v>6.9788786749172935</v>
      </c>
      <c r="P13" s="22">
        <f>SUM(K13:O13)</f>
        <v>38.410195334930101</v>
      </c>
      <c r="Q13" s="30"/>
      <c r="R13" s="31"/>
      <c r="S13" s="31"/>
      <c r="T13" s="31"/>
      <c r="U13" s="31"/>
      <c r="V13" s="22"/>
      <c r="W13" s="30">
        <f xml:space="preserve"> [3]Summary_Calc!L$231</f>
        <v>8.3882767993950829</v>
      </c>
      <c r="X13" s="31">
        <f xml:space="preserve"> [3]Summary_Calc!M$231</f>
        <v>7.9951758406843387</v>
      </c>
      <c r="Y13" s="31">
        <f xml:space="preserve"> [3]Summary_Calc!N$231</f>
        <v>7.6293734105313105</v>
      </c>
      <c r="Z13" s="31">
        <f xml:space="preserve"> [3]Summary_Calc!O$231</f>
        <v>7.2820359113954831</v>
      </c>
      <c r="AA13" s="31">
        <f xml:space="preserve"> [3]Summary_Calc!P$231</f>
        <v>6.9505114196737852</v>
      </c>
      <c r="AB13" s="22">
        <f>SUM(W13:AA13)</f>
        <v>38.245373381680004</v>
      </c>
    </row>
    <row r="14" spans="2:28" x14ac:dyDescent="0.3">
      <c r="C14" s="6" t="s">
        <v>17</v>
      </c>
      <c r="D14" s="3"/>
      <c r="E14" s="30">
        <f>E16/E15</f>
        <v>150.39855961652998</v>
      </c>
      <c r="F14" s="31">
        <f>F16/F15</f>
        <v>142.02135984588926</v>
      </c>
      <c r="G14" s="31">
        <f>G16/G15</f>
        <v>134.1107701024732</v>
      </c>
      <c r="H14" s="31">
        <f>H16/H15</f>
        <v>126.64080020776545</v>
      </c>
      <c r="I14" s="31">
        <f>I16/I15</f>
        <v>119.5869076361929</v>
      </c>
      <c r="J14" s="34"/>
      <c r="K14" s="30">
        <f>K16/K15</f>
        <v>150.39852801402699</v>
      </c>
      <c r="L14" s="31">
        <f>L16/L15</f>
        <v>142.02133000364569</v>
      </c>
      <c r="M14" s="31">
        <f>M16/M15</f>
        <v>134.1107419224426</v>
      </c>
      <c r="N14" s="31">
        <f>N16/N15</f>
        <v>126.64077359736257</v>
      </c>
      <c r="O14" s="31">
        <f>O16/O15</f>
        <v>119.58688250798947</v>
      </c>
      <c r="P14" s="34"/>
      <c r="Q14" s="30"/>
      <c r="R14" s="31"/>
      <c r="S14" s="31"/>
      <c r="T14" s="31"/>
      <c r="U14" s="31"/>
      <c r="V14" s="34"/>
      <c r="W14" s="30">
        <f>W16/W15</f>
        <v>149.94689875907554</v>
      </c>
      <c r="X14" s="31">
        <f>X16/X15</f>
        <v>141.59485649819504</v>
      </c>
      <c r="Y14" s="31">
        <f>Y16/Y15</f>
        <v>133.70802299124554</v>
      </c>
      <c r="Z14" s="31">
        <f>Z16/Z15</f>
        <v>126.2604861106332</v>
      </c>
      <c r="AA14" s="31">
        <f>AA16/AA15</f>
        <v>119.22777703427094</v>
      </c>
      <c r="AB14" s="34"/>
    </row>
    <row r="15" spans="2:28" x14ac:dyDescent="0.3">
      <c r="C15" s="18" t="s">
        <v>15</v>
      </c>
      <c r="D15" s="3"/>
      <c r="E15" s="32">
        <f xml:space="preserve"> [1]InpActive!L$268</f>
        <v>5.57E-2</v>
      </c>
      <c r="F15" s="33">
        <f xml:space="preserve"> [1]InpActive!M$268</f>
        <v>5.57E-2</v>
      </c>
      <c r="G15" s="33">
        <f xml:space="preserve"> [1]InpActive!N$268</f>
        <v>5.57E-2</v>
      </c>
      <c r="H15" s="33">
        <f xml:space="preserve"> [1]InpActive!O$268</f>
        <v>5.57E-2</v>
      </c>
      <c r="I15" s="33">
        <f xml:space="preserve"> [1]InpActive!P$268</f>
        <v>5.57E-2</v>
      </c>
      <c r="J15" s="34"/>
      <c r="K15" s="32">
        <f xml:space="preserve"> [2]InpActive!L$268</f>
        <v>5.57E-2</v>
      </c>
      <c r="L15" s="33">
        <f xml:space="preserve"> [2]InpActive!M$268</f>
        <v>5.57E-2</v>
      </c>
      <c r="M15" s="33">
        <f xml:space="preserve"> [2]InpActive!N$268</f>
        <v>5.57E-2</v>
      </c>
      <c r="N15" s="33">
        <f xml:space="preserve"> [2]InpActive!O$268</f>
        <v>5.57E-2</v>
      </c>
      <c r="O15" s="33">
        <f xml:space="preserve"> [2]InpActive!P$268</f>
        <v>5.57E-2</v>
      </c>
      <c r="P15" s="34"/>
      <c r="Q15" s="33"/>
      <c r="R15" s="33"/>
      <c r="S15" s="33"/>
      <c r="T15" s="33"/>
      <c r="U15" s="33"/>
      <c r="V15" s="34"/>
      <c r="W15" s="33">
        <f xml:space="preserve"> '[3]Water Resources'!L$786</f>
        <v>5.57E-2</v>
      </c>
      <c r="X15" s="33">
        <f xml:space="preserve"> '[3]Water Resources'!M$786</f>
        <v>5.57E-2</v>
      </c>
      <c r="Y15" s="33">
        <f xml:space="preserve"> '[3]Water Resources'!N$786</f>
        <v>5.57E-2</v>
      </c>
      <c r="Z15" s="33">
        <f xml:space="preserve"> '[3]Water Resources'!O$786</f>
        <v>5.57E-2</v>
      </c>
      <c r="AA15" s="33">
        <f xml:space="preserve"> '[3]Water Resources'!P$786</f>
        <v>5.57E-2</v>
      </c>
      <c r="AB15" s="34"/>
    </row>
    <row r="16" spans="2:28" x14ac:dyDescent="0.3">
      <c r="C16" s="6" t="s">
        <v>18</v>
      </c>
      <c r="D16" s="3"/>
      <c r="E16" s="30">
        <f xml:space="preserve"> [1]Summary_Calc!L$230</f>
        <v>8.3771997706407202</v>
      </c>
      <c r="F16" s="31">
        <f xml:space="preserve"> [1]Summary_Calc!M$230</f>
        <v>7.9105897434160317</v>
      </c>
      <c r="G16" s="31">
        <f xml:space="preserve"> [1]Summary_Calc!N$230</f>
        <v>7.4699698947077566</v>
      </c>
      <c r="H16" s="31">
        <f xml:space="preserve"> [1]Summary_Calc!O$230</f>
        <v>7.0538925715725354</v>
      </c>
      <c r="I16" s="31">
        <f xml:space="preserve"> [1]Summary_Calc!P$230</f>
        <v>6.6609907553359449</v>
      </c>
      <c r="J16" s="22">
        <f>SUM(E16:I16)</f>
        <v>37.472642735672991</v>
      </c>
      <c r="K16" s="30">
        <f xml:space="preserve"> [2]Summary_Calc!L$230</f>
        <v>8.3771980103813029</v>
      </c>
      <c r="L16" s="31">
        <f xml:space="preserve"> [2]Summary_Calc!M$230</f>
        <v>7.9105880812030644</v>
      </c>
      <c r="M16" s="31">
        <f xml:space="preserve"> [2]Summary_Calc!N$230</f>
        <v>7.4699683250800533</v>
      </c>
      <c r="N16" s="31">
        <f xml:space="preserve"> [2]Summary_Calc!O$230</f>
        <v>7.0538910893730948</v>
      </c>
      <c r="O16" s="31">
        <f xml:space="preserve"> [2]Summary_Calc!P$230</f>
        <v>6.6609893556950137</v>
      </c>
      <c r="P16" s="22">
        <f>SUM(K16:O16)</f>
        <v>37.47263486173253</v>
      </c>
      <c r="Q16" s="30"/>
      <c r="R16" s="31"/>
      <c r="S16" s="31"/>
      <c r="T16" s="31"/>
      <c r="U16" s="31"/>
      <c r="V16" s="22"/>
      <c r="W16" s="30">
        <f xml:space="preserve"> [3]Summary_Calc!L$230</f>
        <v>8.3520422608805074</v>
      </c>
      <c r="X16" s="31">
        <f xml:space="preserve"> [3]Summary_Calc!M$230</f>
        <v>7.8868335069494631</v>
      </c>
      <c r="Y16" s="31">
        <f xml:space="preserve"> [3]Summary_Calc!N$230</f>
        <v>7.4475368806123772</v>
      </c>
      <c r="Z16" s="31">
        <f xml:space="preserve"> [3]Summary_Calc!O$230</f>
        <v>7.0327090763622691</v>
      </c>
      <c r="AA16" s="31">
        <f xml:space="preserve"> [3]Summary_Calc!P$230</f>
        <v>6.6409871808088914</v>
      </c>
      <c r="AB16" s="22">
        <f>SUM(W16:AA16)</f>
        <v>37.360108905613508</v>
      </c>
    </row>
    <row r="17" spans="3:28" x14ac:dyDescent="0.3">
      <c r="C17" s="6" t="s">
        <v>19</v>
      </c>
      <c r="D17" s="3"/>
      <c r="E17" s="30">
        <f>E19/E18</f>
        <v>3.4918650000000029</v>
      </c>
      <c r="F17" s="31">
        <f>F19/F18</f>
        <v>10.307171137500005</v>
      </c>
      <c r="G17" s="31">
        <f>G19/G18</f>
        <v>16.070333214156253</v>
      </c>
      <c r="H17" s="31">
        <f>H19/H18</f>
        <v>20.117219502554612</v>
      </c>
      <c r="I17" s="31">
        <f>I19/I18</f>
        <v>23.256515273696039</v>
      </c>
      <c r="J17" s="34"/>
      <c r="K17" s="30">
        <f>K19/K18</f>
        <v>3.4727723614445263</v>
      </c>
      <c r="L17" s="31">
        <f>L19/L18</f>
        <v>10.250814121103978</v>
      </c>
      <c r="M17" s="31">
        <f>M19/M18</f>
        <v>15.982464678710615</v>
      </c>
      <c r="N17" s="31">
        <f>N19/N18</f>
        <v>20.007223611904962</v>
      </c>
      <c r="O17" s="31">
        <f>O19/O18</f>
        <v>23.129354504256082</v>
      </c>
      <c r="P17" s="34"/>
      <c r="Q17" s="30"/>
      <c r="R17" s="31"/>
      <c r="S17" s="31"/>
      <c r="T17" s="31"/>
      <c r="U17" s="31"/>
      <c r="V17" s="34"/>
      <c r="W17" s="30">
        <f>W19/W18</f>
        <v>3.2380950066765992</v>
      </c>
      <c r="X17" s="31">
        <f>X19/X18</f>
        <v>9.5506724524555828</v>
      </c>
      <c r="Y17" s="31">
        <f>Y19/Y18</f>
        <v>14.760394667996438</v>
      </c>
      <c r="Z17" s="31">
        <f>Z19/Z18</f>
        <v>18.237954011495514</v>
      </c>
      <c r="AA17" s="31">
        <f>AA19/AA18</f>
        <v>20.857852589654758</v>
      </c>
      <c r="AB17" s="34"/>
    </row>
    <row r="18" spans="3:28" x14ac:dyDescent="0.3">
      <c r="C18" s="18" t="s">
        <v>15</v>
      </c>
      <c r="D18" s="3"/>
      <c r="E18" s="32">
        <f xml:space="preserve"> [1]InpActive!L$270</f>
        <v>4.2500000000000003E-2</v>
      </c>
      <c r="F18" s="33">
        <f xml:space="preserve"> [1]InpActive!M$270</f>
        <v>4.2500000000000003E-2</v>
      </c>
      <c r="G18" s="33">
        <f xml:space="preserve"> [1]InpActive!N$270</f>
        <v>4.2500000000000003E-2</v>
      </c>
      <c r="H18" s="33">
        <f xml:space="preserve"> [1]InpActive!O$270</f>
        <v>4.2500000000000003E-2</v>
      </c>
      <c r="I18" s="33">
        <f xml:space="preserve"> [1]InpActive!P$270</f>
        <v>4.2500000000000003E-2</v>
      </c>
      <c r="J18" s="34"/>
      <c r="K18" s="32">
        <f xml:space="preserve"> [2]InpActive!L$270</f>
        <v>4.2500000000000003E-2</v>
      </c>
      <c r="L18" s="33">
        <f xml:space="preserve"> [2]InpActive!M$270</f>
        <v>4.2500000000000003E-2</v>
      </c>
      <c r="M18" s="33">
        <f xml:space="preserve"> [2]InpActive!N$270</f>
        <v>4.2500000000000003E-2</v>
      </c>
      <c r="N18" s="33">
        <f xml:space="preserve"> [2]InpActive!O$270</f>
        <v>4.2500000000000003E-2</v>
      </c>
      <c r="O18" s="33">
        <f xml:space="preserve"> [2]InpActive!P$270</f>
        <v>4.2500000000000003E-2</v>
      </c>
      <c r="P18" s="34"/>
      <c r="Q18" s="32"/>
      <c r="R18" s="33"/>
      <c r="S18" s="33"/>
      <c r="T18" s="33"/>
      <c r="U18" s="33"/>
      <c r="V18" s="34"/>
      <c r="W18" s="32">
        <f xml:space="preserve"> '[3]Water Resources'!L$1029</f>
        <v>4.2500000000000003E-2</v>
      </c>
      <c r="X18" s="33">
        <f xml:space="preserve"> '[3]Water Resources'!M$1029</f>
        <v>4.2500000000000003E-2</v>
      </c>
      <c r="Y18" s="33">
        <f xml:space="preserve"> '[3]Water Resources'!N$1029</f>
        <v>4.2500000000000003E-2</v>
      </c>
      <c r="Z18" s="33">
        <f xml:space="preserve"> '[3]Water Resources'!O$1029</f>
        <v>4.2500000000000003E-2</v>
      </c>
      <c r="AA18" s="33">
        <f xml:space="preserve"> '[3]Water Resources'!P$1029</f>
        <v>4.2500000000000003E-2</v>
      </c>
      <c r="AB18" s="34"/>
    </row>
    <row r="19" spans="3:28" x14ac:dyDescent="0.3">
      <c r="C19" s="6" t="s">
        <v>20</v>
      </c>
      <c r="D19" s="3"/>
      <c r="E19" s="30">
        <f xml:space="preserve"> [1]Summary_Calc!L$232</f>
        <v>0.14840426250000013</v>
      </c>
      <c r="F19" s="31">
        <f xml:space="preserve"> [1]Summary_Calc!M$232</f>
        <v>0.4380547733437502</v>
      </c>
      <c r="G19" s="31">
        <f xml:space="preserve"> [1]Summary_Calc!N$232</f>
        <v>0.6829891616016408</v>
      </c>
      <c r="H19" s="31">
        <f xml:space="preserve"> [1]Summary_Calc!O$232</f>
        <v>0.8549818288585711</v>
      </c>
      <c r="I19" s="31">
        <f xml:space="preserve"> [1]Summary_Calc!P$232</f>
        <v>0.98840189913208165</v>
      </c>
      <c r="J19" s="22">
        <f>SUM(E19:I19)</f>
        <v>3.1128319254360441</v>
      </c>
      <c r="K19" s="30">
        <f xml:space="preserve"> [2]Summary_Calc!L$232</f>
        <v>0.14759282536139237</v>
      </c>
      <c r="L19" s="31">
        <f xml:space="preserve"> [2]Summary_Calc!M$232</f>
        <v>0.43565960014691912</v>
      </c>
      <c r="M19" s="31">
        <f xml:space="preserve"> [2]Summary_Calc!N$232</f>
        <v>0.67925474884520121</v>
      </c>
      <c r="N19" s="31">
        <f xml:space="preserve"> [2]Summary_Calc!O$232</f>
        <v>0.850307003505961</v>
      </c>
      <c r="O19" s="31">
        <f xml:space="preserve"> [2]Summary_Calc!P$232</f>
        <v>0.98299756643088354</v>
      </c>
      <c r="P19" s="22">
        <f>SUM(K19:O19)</f>
        <v>3.0958117442903577</v>
      </c>
      <c r="Q19" s="30"/>
      <c r="R19" s="31"/>
      <c r="S19" s="31"/>
      <c r="T19" s="31"/>
      <c r="U19" s="31"/>
      <c r="V19" s="22"/>
      <c r="W19" s="30">
        <f xml:space="preserve"> [3]Summary_Calc!L$232</f>
        <v>0.13761903778375548</v>
      </c>
      <c r="X19" s="31">
        <f xml:space="preserve"> [3]Summary_Calc!M$232</f>
        <v>0.40590357922936227</v>
      </c>
      <c r="Y19" s="31">
        <f xml:space="preserve"> [3]Summary_Calc!N$232</f>
        <v>0.6273167733898487</v>
      </c>
      <c r="Z19" s="31">
        <f xml:space="preserve"> [3]Summary_Calc!O$232</f>
        <v>0.77511304548855942</v>
      </c>
      <c r="AA19" s="31">
        <f xml:space="preserve"> [3]Summary_Calc!P$232</f>
        <v>0.88645873506032724</v>
      </c>
      <c r="AB19" s="22">
        <f>SUM(W19:AA19)</f>
        <v>2.8324111709518531</v>
      </c>
    </row>
    <row r="20" spans="3:28" s="50" customFormat="1" ht="13.8" thickBot="1" x14ac:dyDescent="0.35">
      <c r="C20" s="57" t="s">
        <v>39</v>
      </c>
      <c r="D20" s="53"/>
      <c r="E20" s="58">
        <f xml:space="preserve"> [1]Summary_Calc!L$234</f>
        <v>16.951065500944374</v>
      </c>
      <c r="F20" s="59">
        <f xml:space="preserve"> [1]Summary_Calc!M$234</f>
        <v>16.383269621172317</v>
      </c>
      <c r="G20" s="59">
        <f xml:space="preserve"> [1]Summary_Calc!N$234</f>
        <v>15.813886065098815</v>
      </c>
      <c r="H20" s="59">
        <f xml:space="preserve"> [1]Summary_Calc!O$234</f>
        <v>15.214527880343459</v>
      </c>
      <c r="I20" s="59">
        <f xml:space="preserve"> [1]Summary_Calc!P$234</f>
        <v>14.615604253700155</v>
      </c>
      <c r="J20" s="56">
        <f>SUM(E20:I20)</f>
        <v>78.978353321259121</v>
      </c>
      <c r="K20" s="58">
        <f xml:space="preserve"> [2]Summary_Calc!L$234</f>
        <v>16.945203612157187</v>
      </c>
      <c r="L20" s="59">
        <f xml:space="preserve"> [2]Summary_Calc!M$234</f>
        <v>16.379010497136239</v>
      </c>
      <c r="M20" s="59">
        <f xml:space="preserve"> [2]Summary_Calc!N$234</f>
        <v>15.813880023486602</v>
      </c>
      <c r="N20" s="59">
        <f xml:space="preserve"> [2]Summary_Calc!O$234</f>
        <v>15.21768221112977</v>
      </c>
      <c r="O20" s="59">
        <f xml:space="preserve"> [2]Summary_Calc!P$234</f>
        <v>14.622865597043191</v>
      </c>
      <c r="P20" s="56">
        <f>SUM(K20:O20)</f>
        <v>78.978641940952983</v>
      </c>
      <c r="Q20" s="60"/>
      <c r="R20" s="61"/>
      <c r="S20" s="61"/>
      <c r="T20" s="61"/>
      <c r="U20" s="61"/>
      <c r="V20" s="62"/>
      <c r="W20" s="58">
        <f xml:space="preserve"> [3]Summary_Calc!L$234</f>
        <v>16.877938098059342</v>
      </c>
      <c r="X20" s="59">
        <f xml:space="preserve"> [3]Summary_Calc!M$234</f>
        <v>16.287912926863164</v>
      </c>
      <c r="Y20" s="59">
        <f xml:space="preserve"> [3]Summary_Calc!N$234</f>
        <v>15.704227064533535</v>
      </c>
      <c r="Z20" s="59">
        <f xml:space="preserve"> [3]Summary_Calc!O$234</f>
        <v>15.089858033246312</v>
      </c>
      <c r="AA20" s="59">
        <f xml:space="preserve"> [3]Summary_Calc!P$234</f>
        <v>14.477957335543003</v>
      </c>
      <c r="AB20" s="56">
        <f>SUM(W20:AA20)</f>
        <v>78.437893458245355</v>
      </c>
    </row>
    <row r="21" spans="3:28" x14ac:dyDescent="0.3">
      <c r="C21" s="5" t="s">
        <v>21</v>
      </c>
      <c r="D21" s="2"/>
      <c r="E21" s="41">
        <f>E23/E22</f>
        <v>147.05228664138812</v>
      </c>
      <c r="F21" s="42">
        <f>F23/F22</f>
        <v>140.23089399020913</v>
      </c>
      <c r="G21" s="42">
        <f>G23/G22</f>
        <v>133.70862103401495</v>
      </c>
      <c r="H21" s="42">
        <f>H23/H22</f>
        <v>127.50791796224046</v>
      </c>
      <c r="I21" s="42">
        <f>I23/I22</f>
        <v>121.58352973417438</v>
      </c>
      <c r="J21" s="47"/>
      <c r="K21" s="41">
        <f>K23/K22</f>
        <v>146.96417020810316</v>
      </c>
      <c r="L21" s="42">
        <f>L23/L22</f>
        <v>140.19839086834131</v>
      </c>
      <c r="M21" s="42">
        <f>M23/M22</f>
        <v>133.77372088897781</v>
      </c>
      <c r="N21" s="42">
        <f>N23/N22</f>
        <v>127.64458860964869</v>
      </c>
      <c r="O21" s="42">
        <f>O23/O22</f>
        <v>121.80461227685542</v>
      </c>
      <c r="P21" s="51"/>
      <c r="Q21" s="41"/>
      <c r="R21" s="42"/>
      <c r="S21" s="42"/>
      <c r="T21" s="42"/>
      <c r="U21" s="42"/>
      <c r="V21" s="47"/>
      <c r="W21" s="31">
        <f>W23/W22</f>
        <v>146.40329067382277</v>
      </c>
      <c r="X21" s="31">
        <f>X23/X22</f>
        <v>139.54237331276983</v>
      </c>
      <c r="Y21" s="31">
        <f>Y23/Y22</f>
        <v>133.15790594341138</v>
      </c>
      <c r="Z21" s="31">
        <f>Z23/Z22</f>
        <v>127.09571294906857</v>
      </c>
      <c r="AA21" s="31">
        <f>AA23/AA22</f>
        <v>121.30950945486302</v>
      </c>
      <c r="AB21" s="34"/>
    </row>
    <row r="22" spans="3:28" x14ac:dyDescent="0.3">
      <c r="C22" s="18" t="s">
        <v>22</v>
      </c>
      <c r="D22" s="3"/>
      <c r="E22" s="48">
        <f xml:space="preserve"> '[1]Water Resources'!L$982</f>
        <v>2.3009296116504929E-2</v>
      </c>
      <c r="F22" s="49">
        <f xml:space="preserve"> '[1]Water Resources'!M$982</f>
        <v>2.3009296116504929E-2</v>
      </c>
      <c r="G22" s="49">
        <f xml:space="preserve"> '[1]Water Resources'!N$982</f>
        <v>2.3009296116504929E-2</v>
      </c>
      <c r="H22" s="49">
        <f xml:space="preserve"> '[1]Water Resources'!O$982</f>
        <v>2.3009296116504929E-2</v>
      </c>
      <c r="I22" s="49">
        <f xml:space="preserve"> '[1]Water Resources'!P$982</f>
        <v>2.3009296116504929E-2</v>
      </c>
      <c r="J22" s="34"/>
      <c r="K22" s="48">
        <f xml:space="preserve"> '[2]Water Resources'!L$982</f>
        <v>2.0790485436893213E-2</v>
      </c>
      <c r="L22" s="49">
        <f xml:space="preserve"> '[2]Water Resources'!M$982</f>
        <v>2.0790485436893213E-2</v>
      </c>
      <c r="M22" s="49">
        <f xml:space="preserve"> '[2]Water Resources'!N$982</f>
        <v>2.0790485436893213E-2</v>
      </c>
      <c r="N22" s="49">
        <f xml:space="preserve"> '[2]Water Resources'!O$982</f>
        <v>2.0790485436893213E-2</v>
      </c>
      <c r="O22" s="49">
        <f xml:space="preserve"> '[2]Water Resources'!P$982</f>
        <v>2.0790485436893213E-2</v>
      </c>
      <c r="P22" s="35"/>
      <c r="Q22" s="48"/>
      <c r="R22" s="49"/>
      <c r="S22" s="49"/>
      <c r="T22" s="49"/>
      <c r="U22" s="49"/>
      <c r="V22" s="34"/>
      <c r="W22" s="49">
        <f xml:space="preserve"> '[3]Water Resources'!L$990</f>
        <v>1.920357193840716E-2</v>
      </c>
      <c r="X22" s="49">
        <f xml:space="preserve"> '[3]Water Resources'!M$990</f>
        <v>1.920357193840716E-2</v>
      </c>
      <c r="Y22" s="49">
        <f xml:space="preserve"> '[3]Water Resources'!N$990</f>
        <v>1.920357193840716E-2</v>
      </c>
      <c r="Z22" s="49">
        <f xml:space="preserve"> '[3]Water Resources'!O$990</f>
        <v>1.920357193840716E-2</v>
      </c>
      <c r="AA22" s="49">
        <f xml:space="preserve"> '[3]Water Resources'!P$990</f>
        <v>1.920357193840716E-2</v>
      </c>
      <c r="AB22" s="34"/>
    </row>
    <row r="23" spans="3:28" x14ac:dyDescent="0.3">
      <c r="C23" s="6" t="s">
        <v>23</v>
      </c>
      <c r="D23" s="3"/>
      <c r="E23" s="23">
        <f xml:space="preserve"> [1]Summary_Calc!L$245</f>
        <v>3.3835696079408613</v>
      </c>
      <c r="F23" s="24">
        <f xml:space="preserve"> [1]Summary_Calc!M$245</f>
        <v>3.2266141645029331</v>
      </c>
      <c r="G23" s="24">
        <f xml:space="preserve"> [1]Summary_Calc!N$245</f>
        <v>3.0765412547011897</v>
      </c>
      <c r="H23" s="24">
        <f xml:space="preserve"> [1]Summary_Calc!O$245</f>
        <v>2.9338674415922084</v>
      </c>
      <c r="I23" s="24">
        <f xml:space="preserve"> [1]Summary_Calc!P$245</f>
        <v>2.7975514385435001</v>
      </c>
      <c r="J23" s="22">
        <f>SUM(E23:I23)</f>
        <v>15.418143907280694</v>
      </c>
      <c r="K23" s="23">
        <f xml:space="preserve"> [2]Summary_Calc!L$245</f>
        <v>3.055456440456664</v>
      </c>
      <c r="L23" s="24">
        <f xml:space="preserve"> [2]Summary_Calc!M$245</f>
        <v>2.9147926036241123</v>
      </c>
      <c r="M23" s="24">
        <f xml:space="preserve"> [2]Summary_Calc!N$245</f>
        <v>2.7812205959813108</v>
      </c>
      <c r="N23" s="24">
        <f xml:space="preserve"> [2]Summary_Calc!O$245</f>
        <v>2.6537929605871264</v>
      </c>
      <c r="O23" s="24">
        <f xml:space="preserve"> [2]Summary_Calc!P$245</f>
        <v>2.5323770176883871</v>
      </c>
      <c r="P23" s="31">
        <f>SUM(K23:O23)</f>
        <v>13.937639618337599</v>
      </c>
      <c r="Q23" s="23"/>
      <c r="R23" s="24"/>
      <c r="S23" s="24"/>
      <c r="T23" s="24"/>
      <c r="U23" s="24"/>
      <c r="V23" s="22"/>
      <c r="W23" s="24">
        <f xml:space="preserve"> [3]Summary_Calc!L$245</f>
        <v>2.8114661244742898</v>
      </c>
      <c r="X23" s="24">
        <f xml:space="preserve"> [3]Summary_Calc!M$245</f>
        <v>2.6797120043678428</v>
      </c>
      <c r="Y23" s="24">
        <f xml:space="preserve"> [3]Summary_Calc!N$245</f>
        <v>2.5571074259519548</v>
      </c>
      <c r="Z23" s="24">
        <f xml:space="preserve"> [3]Summary_Calc!O$245</f>
        <v>2.4406916666805847</v>
      </c>
      <c r="AA23" s="24">
        <f xml:space="preserve"> [3]Summary_Calc!P$245</f>
        <v>2.3295758916293456</v>
      </c>
      <c r="AB23" s="22">
        <f>SUM(W23:AA23)</f>
        <v>12.81855311310402</v>
      </c>
    </row>
    <row r="24" spans="3:28" x14ac:dyDescent="0.3">
      <c r="C24" s="6" t="s">
        <v>24</v>
      </c>
      <c r="D24" s="3"/>
      <c r="E24" s="30">
        <f>E26/E25</f>
        <v>146.20995973120964</v>
      </c>
      <c r="F24" s="31">
        <f>F26/F25</f>
        <v>138.06606497418124</v>
      </c>
      <c r="G24" s="31">
        <f>G26/G25</f>
        <v>130.3757851551193</v>
      </c>
      <c r="H24" s="31">
        <f>H26/H25</f>
        <v>123.11385392197917</v>
      </c>
      <c r="I24" s="31">
        <f>I26/I25</f>
        <v>116.25641225852495</v>
      </c>
      <c r="J24" s="34"/>
      <c r="K24" s="30">
        <f>K26/K25</f>
        <v>146.20992900883635</v>
      </c>
      <c r="L24" s="31">
        <f>L26/L25</f>
        <v>138.06603596304416</v>
      </c>
      <c r="M24" s="31">
        <f>M26/M25</f>
        <v>130.37575775990257</v>
      </c>
      <c r="N24" s="31">
        <f>N26/N25</f>
        <v>123.11382805267601</v>
      </c>
      <c r="O24" s="31">
        <f>O26/O25</f>
        <v>116.25638783014196</v>
      </c>
      <c r="P24" s="35"/>
      <c r="Q24" s="30"/>
      <c r="R24" s="31"/>
      <c r="S24" s="31"/>
      <c r="T24" s="31"/>
      <c r="U24" s="31"/>
      <c r="V24" s="34"/>
      <c r="W24" s="31">
        <f>W26/W25</f>
        <v>145.77087762863528</v>
      </c>
      <c r="X24" s="31">
        <f>X26/X25</f>
        <v>137.65143974472028</v>
      </c>
      <c r="Y24" s="31">
        <f>Y26/Y25</f>
        <v>129.98425455093937</v>
      </c>
      <c r="Z24" s="31">
        <f>Z26/Z25</f>
        <v>122.74413157245208</v>
      </c>
      <c r="AA24" s="31">
        <f>AA26/AA25</f>
        <v>115.90728344386652</v>
      </c>
      <c r="AB24" s="34"/>
    </row>
    <row r="25" spans="3:28" x14ac:dyDescent="0.3">
      <c r="C25" s="18" t="s">
        <v>22</v>
      </c>
      <c r="D25" s="3"/>
      <c r="E25" s="32">
        <f xml:space="preserve"> '[1]Water Resources'!L$862</f>
        <v>3.3038799019607934E-2</v>
      </c>
      <c r="F25" s="33">
        <f xml:space="preserve"> '[1]Water Resources'!M$862</f>
        <v>3.3038799019607934E-2</v>
      </c>
      <c r="G25" s="33">
        <f xml:space="preserve"> '[1]Water Resources'!N$862</f>
        <v>3.3038799019607934E-2</v>
      </c>
      <c r="H25" s="33">
        <f xml:space="preserve"> '[1]Water Resources'!O$862</f>
        <v>3.3038799019607934E-2</v>
      </c>
      <c r="I25" s="33">
        <f xml:space="preserve"> '[1]Water Resources'!P$862</f>
        <v>3.3038799019607934E-2</v>
      </c>
      <c r="J25" s="34"/>
      <c r="K25" s="32">
        <f xml:space="preserve"> '[2]Water Resources'!L$862</f>
        <v>3.0798235294117626E-2</v>
      </c>
      <c r="L25" s="33">
        <f xml:space="preserve"> '[2]Water Resources'!M$862</f>
        <v>3.0798235294117626E-2</v>
      </c>
      <c r="M25" s="33">
        <f xml:space="preserve"> '[2]Water Resources'!N$862</f>
        <v>3.0798235294117626E-2</v>
      </c>
      <c r="N25" s="33">
        <f xml:space="preserve"> '[2]Water Resources'!O$862</f>
        <v>3.0798235294117626E-2</v>
      </c>
      <c r="O25" s="33">
        <f xml:space="preserve"> '[2]Water Resources'!P$862</f>
        <v>3.0798235294117626E-2</v>
      </c>
      <c r="P25" s="35"/>
      <c r="Q25" s="32"/>
      <c r="R25" s="33"/>
      <c r="S25" s="33"/>
      <c r="T25" s="33"/>
      <c r="U25" s="33"/>
      <c r="V25" s="34"/>
      <c r="W25" s="33">
        <f xml:space="preserve"> '[3]Water Resources'!L$870</f>
        <v>2.9195763820156317E-2</v>
      </c>
      <c r="X25" s="33">
        <f xml:space="preserve"> '[3]Water Resources'!M$870</f>
        <v>2.9195763820156317E-2</v>
      </c>
      <c r="Y25" s="33">
        <f xml:space="preserve"> '[3]Water Resources'!N$870</f>
        <v>2.9195763820156317E-2</v>
      </c>
      <c r="Z25" s="33">
        <f xml:space="preserve"> '[3]Water Resources'!O$870</f>
        <v>2.9195763820156317E-2</v>
      </c>
      <c r="AA25" s="33">
        <f xml:space="preserve"> '[3]Water Resources'!P$870</f>
        <v>2.9195763820156317E-2</v>
      </c>
      <c r="AB25" s="34"/>
    </row>
    <row r="26" spans="3:28" x14ac:dyDescent="0.3">
      <c r="C26" s="6" t="s">
        <v>25</v>
      </c>
      <c r="D26" s="3"/>
      <c r="E26" s="30">
        <f xml:space="preserve"> [1]Summary_Calc!L$244</f>
        <v>4.8306014742244043</v>
      </c>
      <c r="F26" s="31">
        <f xml:space="preserve"> [1]Summary_Calc!M$244</f>
        <v>4.5615369721101047</v>
      </c>
      <c r="G26" s="31">
        <f xml:space="preserve"> [1]Summary_Calc!N$244</f>
        <v>4.30745936276357</v>
      </c>
      <c r="H26" s="31">
        <f xml:space="preserve"> [1]Summary_Calc!O$244</f>
        <v>4.0675338762576398</v>
      </c>
      <c r="I26" s="31">
        <f xml:space="preserve"> [1]Summary_Calc!P$244</f>
        <v>3.8409722393500898</v>
      </c>
      <c r="J26" s="22">
        <f>SUM(E26:I26)</f>
        <v>21.608103924705812</v>
      </c>
      <c r="K26" s="30">
        <f xml:space="preserve"> [2]Summary_Calc!L$244</f>
        <v>4.503007795950376</v>
      </c>
      <c r="L26" s="31">
        <f xml:space="preserve"> [2]Summary_Calc!M$244</f>
        <v>4.2521902617159402</v>
      </c>
      <c r="M26" s="31">
        <f xml:space="preserve"> [2]Summary_Calc!N$244</f>
        <v>4.0153432641383615</v>
      </c>
      <c r="N26" s="31">
        <f xml:space="preserve"> [2]Summary_Calc!O$244</f>
        <v>3.7916886443258551</v>
      </c>
      <c r="O26" s="31">
        <f xml:space="preserve"> [2]Summary_Calc!P$244</f>
        <v>3.5804915868369052</v>
      </c>
      <c r="P26" s="31">
        <f>SUM(K26:O26)</f>
        <v>20.142721552967441</v>
      </c>
      <c r="Q26" s="30"/>
      <c r="R26" s="31"/>
      <c r="S26" s="31"/>
      <c r="T26" s="31"/>
      <c r="U26" s="31"/>
      <c r="V26" s="22"/>
      <c r="W26" s="31">
        <f xml:space="preserve"> [3]Summary_Calc!L$244</f>
        <v>4.2558921151025437</v>
      </c>
      <c r="X26" s="31">
        <f xml:space="preserve"> [3]Summary_Calc!M$244</f>
        <v>4.018838924291332</v>
      </c>
      <c r="Y26" s="31">
        <f xml:space="preserve"> [3]Summary_Calc!N$244</f>
        <v>3.7949895962083051</v>
      </c>
      <c r="Z26" s="31">
        <f xml:space="preserve"> [3]Summary_Calc!O$244</f>
        <v>3.5836086756995029</v>
      </c>
      <c r="AA26" s="31">
        <f xml:space="preserve"> [3]Summary_Calc!P$244</f>
        <v>3.3840016724630413</v>
      </c>
      <c r="AB26" s="22">
        <f>SUM(W26:AA26)</f>
        <v>19.037330983764726</v>
      </c>
    </row>
    <row r="27" spans="3:28" x14ac:dyDescent="0.3">
      <c r="C27" s="6" t="s">
        <v>26</v>
      </c>
      <c r="D27" s="3"/>
      <c r="E27" s="30">
        <f>E29/E28</f>
        <v>3.4176628687500021</v>
      </c>
      <c r="F27" s="31">
        <f>F29/F28</f>
        <v>10.088143750828131</v>
      </c>
      <c r="G27" s="31">
        <f>G29/G28</f>
        <v>15.72883863335543</v>
      </c>
      <c r="H27" s="31">
        <f>H29/H28</f>
        <v>19.689728588125327</v>
      </c>
      <c r="I27" s="31">
        <f>I29/I28</f>
        <v>22.762314324129999</v>
      </c>
      <c r="J27" s="34"/>
      <c r="K27" s="30">
        <f>K29/K28</f>
        <v>3.3989759487638302</v>
      </c>
      <c r="L27" s="31">
        <f>L29/L28</f>
        <v>10.032984321030519</v>
      </c>
      <c r="M27" s="31">
        <f>M29/M28</f>
        <v>15.642837304288012</v>
      </c>
      <c r="N27" s="31">
        <f>N29/N28</f>
        <v>19.582070110151978</v>
      </c>
      <c r="O27" s="31">
        <f>O29/O28</f>
        <v>22.637855721040637</v>
      </c>
      <c r="P27" s="35"/>
      <c r="Q27" s="30"/>
      <c r="R27" s="31"/>
      <c r="S27" s="31"/>
      <c r="T27" s="31"/>
      <c r="U27" s="31"/>
      <c r="V27" s="34"/>
      <c r="W27" s="31">
        <f>W29/W28</f>
        <v>3.169285487784721</v>
      </c>
      <c r="X27" s="31">
        <f>X29/X28</f>
        <v>9.3477206628409011</v>
      </c>
      <c r="Y27" s="31">
        <f>Y29/Y28</f>
        <v>14.446736281301511</v>
      </c>
      <c r="Z27" s="31">
        <f>Z29/Z28</f>
        <v>17.850397488751234</v>
      </c>
      <c r="AA27" s="31">
        <f>AA29/AA28</f>
        <v>20.41462322212459</v>
      </c>
      <c r="AB27" s="34"/>
    </row>
    <row r="28" spans="3:28" x14ac:dyDescent="0.3">
      <c r="C28" s="18" t="s">
        <v>22</v>
      </c>
      <c r="D28" s="3"/>
      <c r="E28" s="48">
        <f xml:space="preserve"> '[1]Water Resources'!L$1115</f>
        <v>3.3038799019607934E-2</v>
      </c>
      <c r="F28" s="49">
        <f xml:space="preserve"> '[1]Water Resources'!M$1115</f>
        <v>3.3038799019607934E-2</v>
      </c>
      <c r="G28" s="49">
        <f xml:space="preserve"> '[1]Water Resources'!N$1115</f>
        <v>3.3038799019607934E-2</v>
      </c>
      <c r="H28" s="49">
        <f xml:space="preserve"> '[1]Water Resources'!O$1115</f>
        <v>3.3038799019607934E-2</v>
      </c>
      <c r="I28" s="49">
        <f xml:space="preserve"> '[1]Water Resources'!P$1115</f>
        <v>3.3038799019607934E-2</v>
      </c>
      <c r="J28" s="34"/>
      <c r="K28" s="48">
        <f xml:space="preserve"> '[2]Water Resources'!L$1115</f>
        <v>3.0798235294117626E-2</v>
      </c>
      <c r="L28" s="49">
        <f xml:space="preserve"> '[2]Water Resources'!M$1115</f>
        <v>3.0798235294117626E-2</v>
      </c>
      <c r="M28" s="49">
        <f xml:space="preserve"> '[2]Water Resources'!N$1115</f>
        <v>3.0798235294117626E-2</v>
      </c>
      <c r="N28" s="49">
        <f xml:space="preserve"> '[2]Water Resources'!O$1115</f>
        <v>3.0798235294117626E-2</v>
      </c>
      <c r="O28" s="49">
        <f xml:space="preserve"> '[2]Water Resources'!P$1115</f>
        <v>3.0798235294117626E-2</v>
      </c>
      <c r="P28" s="35"/>
      <c r="Q28" s="48"/>
      <c r="R28" s="49"/>
      <c r="S28" s="49"/>
      <c r="T28" s="49"/>
      <c r="U28" s="49"/>
      <c r="V28" s="34"/>
      <c r="W28" s="49">
        <f xml:space="preserve"> '[3]Water Resources'!L$1123</f>
        <v>2.9195763820156317E-2</v>
      </c>
      <c r="X28" s="49">
        <f xml:space="preserve"> '[3]Water Resources'!M$1123</f>
        <v>2.9195763820156317E-2</v>
      </c>
      <c r="Y28" s="49">
        <f xml:space="preserve"> '[3]Water Resources'!N$1123</f>
        <v>2.9195763820156317E-2</v>
      </c>
      <c r="Z28" s="49">
        <f xml:space="preserve"> '[3]Water Resources'!O$1123</f>
        <v>2.9195763820156317E-2</v>
      </c>
      <c r="AA28" s="49">
        <f xml:space="preserve"> '[3]Water Resources'!P$1123</f>
        <v>2.9195763820156317E-2</v>
      </c>
      <c r="AB28" s="34"/>
    </row>
    <row r="29" spans="3:28" x14ac:dyDescent="0.3">
      <c r="C29" s="6" t="s">
        <v>27</v>
      </c>
      <c r="D29" s="3"/>
      <c r="E29" s="30">
        <f xml:space="preserve"> [1]Summary_Calc!L$246</f>
        <v>0.11291547663740802</v>
      </c>
      <c r="F29" s="31">
        <f xml:space="preserve"> [1]Summary_Calc!M$246</f>
        <v>0.33330015386452433</v>
      </c>
      <c r="G29" s="31">
        <f xml:space="preserve"> [1]Summary_Calc!N$246</f>
        <v>0.51966193841927477</v>
      </c>
      <c r="H29" s="31">
        <f xml:space="preserve"> [1]Summary_Calc!O$246</f>
        <v>0.65052498557370131</v>
      </c>
      <c r="I29" s="31">
        <f xml:space="preserve"> [1]Summary_Calc!P$246</f>
        <v>0.75203952817607389</v>
      </c>
      <c r="J29" s="22">
        <f>SUM(E29:I29)</f>
        <v>2.3684420826709824</v>
      </c>
      <c r="K29" s="30">
        <f xml:space="preserve"> [2]Summary_Calc!L$246</f>
        <v>0.10468246102907514</v>
      </c>
      <c r="L29" s="31">
        <f xml:space="preserve"> [2]Summary_Calc!M$246</f>
        <v>0.30899821182129089</v>
      </c>
      <c r="M29" s="31">
        <f xml:space="preserve"> [2]Summary_Calc!N$246</f>
        <v>0.48177178396506287</v>
      </c>
      <c r="N29" s="31">
        <f xml:space="preserve"> [2]Summary_Calc!O$246</f>
        <v>0.60309320279836853</v>
      </c>
      <c r="O29" s="31">
        <f xml:space="preserve"> [2]Summary_Calc!P$246</f>
        <v>0.69720600705089641</v>
      </c>
      <c r="P29" s="31">
        <f>SUM(K29:O29)</f>
        <v>2.1957516666646937</v>
      </c>
      <c r="Q29" s="30"/>
      <c r="R29" s="31"/>
      <c r="S29" s="31"/>
      <c r="T29" s="31"/>
      <c r="U29" s="31"/>
      <c r="V29" s="22"/>
      <c r="W29" s="31">
        <f xml:space="preserve"> [3]Summary_Calc!L$246</f>
        <v>9.2529710580011623E-2</v>
      </c>
      <c r="X29" s="31">
        <f xml:space="preserve"> [3]Summary_Calc!M$246</f>
        <v>0.27291384472909802</v>
      </c>
      <c r="Y29" s="31">
        <f xml:space="preserve"> [3]Summary_Calc!N$246</f>
        <v>0.4217835004409623</v>
      </c>
      <c r="Z29" s="31">
        <f xml:space="preserve"> [3]Summary_Calc!O$246</f>
        <v>0.52115598917749251</v>
      </c>
      <c r="AA29" s="31">
        <f xml:space="preserve"> [3]Summary_Calc!P$246</f>
        <v>0.59602051807062806</v>
      </c>
      <c r="AB29" s="22">
        <f>SUM(W29:AA29)</f>
        <v>1.9044035629981924</v>
      </c>
    </row>
    <row r="30" spans="3:28" x14ac:dyDescent="0.3">
      <c r="C30" s="6" t="s">
        <v>28</v>
      </c>
      <c r="D30" s="3"/>
      <c r="E30" s="23">
        <f xml:space="preserve"> [1]Summary_Calc!L$247</f>
        <v>0</v>
      </c>
      <c r="F30" s="24">
        <f xml:space="preserve"> [1]Summary_Calc!M$247</f>
        <v>0</v>
      </c>
      <c r="G30" s="24">
        <f xml:space="preserve"> [1]Summary_Calc!N$247</f>
        <v>0</v>
      </c>
      <c r="H30" s="24">
        <f xml:space="preserve"> [1]Summary_Calc!O$247</f>
        <v>0</v>
      </c>
      <c r="I30" s="24">
        <f xml:space="preserve"> [1]Summary_Calc!P$247</f>
        <v>0</v>
      </c>
      <c r="J30" s="22">
        <f>SUM(E30:I30)</f>
        <v>0</v>
      </c>
      <c r="K30" s="23">
        <f xml:space="preserve"> [2]Summary_Calc!L$247</f>
        <v>0</v>
      </c>
      <c r="L30" s="24">
        <f xml:space="preserve"> [2]Summary_Calc!M$247</f>
        <v>0</v>
      </c>
      <c r="M30" s="24">
        <f xml:space="preserve"> [2]Summary_Calc!N$247</f>
        <v>0</v>
      </c>
      <c r="N30" s="24">
        <f xml:space="preserve"> [2]Summary_Calc!O$247</f>
        <v>0</v>
      </c>
      <c r="O30" s="24">
        <f xml:space="preserve"> [2]Summary_Calc!P$247</f>
        <v>0</v>
      </c>
      <c r="P30" s="31">
        <f>SUM(K30:O30)</f>
        <v>0</v>
      </c>
      <c r="Q30" s="23"/>
      <c r="R30" s="24"/>
      <c r="S30" s="24"/>
      <c r="T30" s="24"/>
      <c r="U30" s="24"/>
      <c r="V30" s="22"/>
      <c r="W30" s="24">
        <f xml:space="preserve"> [3]Summary_Calc!L$247</f>
        <v>0</v>
      </c>
      <c r="X30" s="24">
        <f xml:space="preserve"> [3]Summary_Calc!M$247</f>
        <v>0</v>
      </c>
      <c r="Y30" s="24">
        <f xml:space="preserve"> [3]Summary_Calc!N$247</f>
        <v>0</v>
      </c>
      <c r="Z30" s="24">
        <f xml:space="preserve"> [3]Summary_Calc!O$247</f>
        <v>0</v>
      </c>
      <c r="AA30" s="24">
        <f xml:space="preserve"> [3]Summary_Calc!P$247</f>
        <v>0</v>
      </c>
      <c r="AB30" s="22">
        <f>SUM(W30:AA30)</f>
        <v>0</v>
      </c>
    </row>
    <row r="31" spans="3:28" s="50" customFormat="1" ht="13.8" thickBot="1" x14ac:dyDescent="0.35">
      <c r="C31" s="57" t="s">
        <v>29</v>
      </c>
      <c r="D31" s="53"/>
      <c r="E31" s="63">
        <f xml:space="preserve"> [1]Summary_Calc!L$249</f>
        <v>8.327086558802673</v>
      </c>
      <c r="F31" s="64">
        <f xml:space="preserve"> [1]Summary_Calc!M$249</f>
        <v>8.1214512904775624</v>
      </c>
      <c r="G31" s="64">
        <f xml:space="preserve"> [1]Summary_Calc!N$249</f>
        <v>7.9036625558840345</v>
      </c>
      <c r="H31" s="64">
        <f xml:space="preserve"> [1]Summary_Calc!O$249</f>
        <v>7.6519263034235498</v>
      </c>
      <c r="I31" s="64">
        <f xml:space="preserve"> [1]Summary_Calc!P$249</f>
        <v>7.3905632060696629</v>
      </c>
      <c r="J31" s="56">
        <f>SUM(E31:I31)</f>
        <v>39.394689914657484</v>
      </c>
      <c r="K31" s="63">
        <f xml:space="preserve"> [2]Summary_Calc!L$249</f>
        <v>7.6631466974361153</v>
      </c>
      <c r="L31" s="64">
        <f xml:space="preserve"> [2]Summary_Calc!M$249</f>
        <v>7.475981077161344</v>
      </c>
      <c r="M31" s="64">
        <f xml:space="preserve"> [2]Summary_Calc!N$249</f>
        <v>7.2783356440847351</v>
      </c>
      <c r="N31" s="64">
        <f xml:space="preserve"> [2]Summary_Calc!O$249</f>
        <v>7.0485748077113497</v>
      </c>
      <c r="O31" s="64">
        <f xml:space="preserve"> [2]Summary_Calc!P$249</f>
        <v>6.810074611576189</v>
      </c>
      <c r="P31" s="59">
        <f>SUM(K31:O31)</f>
        <v>36.276112837969734</v>
      </c>
      <c r="Q31" s="58"/>
      <c r="R31" s="59"/>
      <c r="S31" s="59"/>
      <c r="T31" s="59"/>
      <c r="U31" s="59"/>
      <c r="V31" s="56"/>
      <c r="W31" s="65">
        <f xml:space="preserve"> [3]Summary_Calc!L$249</f>
        <v>7.1598879501568451</v>
      </c>
      <c r="X31" s="65">
        <f xml:space="preserve"> [3]Summary_Calc!M$249</f>
        <v>6.9714647733882735</v>
      </c>
      <c r="Y31" s="65">
        <f xml:space="preserve"> [3]Summary_Calc!N$249</f>
        <v>6.773880522601222</v>
      </c>
      <c r="Z31" s="65">
        <f xml:space="preserve"> [3]Summary_Calc!O$249</f>
        <v>6.5454563315575793</v>
      </c>
      <c r="AA31" s="65">
        <f xml:space="preserve"> [3]Summary_Calc!P$249</f>
        <v>6.3095980821630153</v>
      </c>
      <c r="AB31" s="62">
        <f>SUM(W31:AA31)</f>
        <v>33.760287659866933</v>
      </c>
    </row>
    <row r="32" spans="3:28" x14ac:dyDescent="0.3">
      <c r="C32" s="6" t="s">
        <v>30</v>
      </c>
      <c r="D32" s="3"/>
      <c r="E32" s="41">
        <f>'[1]Water Resources'!L107-'[1]Water Resources'!L106</f>
        <v>1.4175246716138785</v>
      </c>
      <c r="F32" s="42">
        <f>'[1]Water Resources'!M107-'[1]Water Resources'!M106</f>
        <v>1.4685555597919782</v>
      </c>
      <c r="G32" s="42">
        <f>'[1]Water Resources'!N107-'[1]Water Resources'!N106</f>
        <v>1.5214235599444894</v>
      </c>
      <c r="H32" s="42">
        <f>'[1]Water Resources'!O107-'[1]Water Resources'!O106</f>
        <v>1.5763475429226208</v>
      </c>
      <c r="I32" s="42">
        <f>'[1]Water Resources'!P107-'[1]Water Resources'!P106</f>
        <v>1.633096054467835</v>
      </c>
      <c r="J32" s="43">
        <f>SUM(E32:I32)</f>
        <v>7.6169473887408019</v>
      </c>
      <c r="K32" s="41">
        <f>'[2]Water Resources'!L107-'[2]Water Resources'!L106</f>
        <v>0</v>
      </c>
      <c r="L32" s="42">
        <f>'[2]Water Resources'!M107-'[2]Water Resources'!M106</f>
        <v>0</v>
      </c>
      <c r="M32" s="42">
        <f>'[2]Water Resources'!N107-'[2]Water Resources'!N106</f>
        <v>0</v>
      </c>
      <c r="N32" s="42">
        <f>'[2]Water Resources'!O107-'[2]Water Resources'!O106</f>
        <v>0</v>
      </c>
      <c r="O32" s="42">
        <f>'[2]Water Resources'!P107-'[2]Water Resources'!P106</f>
        <v>0</v>
      </c>
      <c r="P32" s="43">
        <f>SUM(K32:O32)</f>
        <v>0</v>
      </c>
      <c r="Q32" s="30"/>
      <c r="R32" s="31"/>
      <c r="S32" s="31"/>
      <c r="T32" s="31"/>
      <c r="U32" s="31"/>
      <c r="V32" s="22"/>
      <c r="W32" s="41">
        <f>'[3]Water Resources'!L107-'[3]Water Resources'!L106</f>
        <v>0</v>
      </c>
      <c r="X32" s="42">
        <f>'[3]Water Resources'!M107-'[3]Water Resources'!M106</f>
        <v>0</v>
      </c>
      <c r="Y32" s="42">
        <f>'[3]Water Resources'!N107-'[3]Water Resources'!N106</f>
        <v>0</v>
      </c>
      <c r="Z32" s="42">
        <f>'[3]Water Resources'!O107-'[3]Water Resources'!O106</f>
        <v>0</v>
      </c>
      <c r="AA32" s="42">
        <f>'[3]Water Resources'!P107-'[3]Water Resources'!P106</f>
        <v>0</v>
      </c>
      <c r="AB32" s="43">
        <f>SUM(W32:AA32)</f>
        <v>0</v>
      </c>
    </row>
    <row r="33" spans="2:28" x14ac:dyDescent="0.3">
      <c r="C33" s="6" t="s">
        <v>31</v>
      </c>
      <c r="D33" s="3"/>
      <c r="E33" s="38"/>
      <c r="F33" s="39"/>
      <c r="G33" s="39"/>
      <c r="H33" s="39"/>
      <c r="I33" s="39"/>
      <c r="J33" s="40"/>
      <c r="K33" s="38"/>
      <c r="L33" s="39"/>
      <c r="M33" s="39"/>
      <c r="N33" s="39"/>
      <c r="O33" s="39"/>
      <c r="P33" s="40"/>
      <c r="Q33" s="38"/>
      <c r="R33" s="39"/>
      <c r="S33" s="39"/>
      <c r="T33" s="39"/>
      <c r="U33" s="39"/>
      <c r="V33" s="40"/>
      <c r="W33" s="38"/>
      <c r="X33" s="39"/>
      <c r="Y33" s="39"/>
      <c r="Z33" s="39"/>
      <c r="AA33" s="39"/>
      <c r="AB33" s="40"/>
    </row>
    <row r="34" spans="2:28" x14ac:dyDescent="0.3">
      <c r="C34" s="6" t="s">
        <v>32</v>
      </c>
      <c r="D34" s="3"/>
      <c r="E34" s="30">
        <f xml:space="preserve"> '[1]Exec Summary'!L$192</f>
        <v>1.6426130393341041</v>
      </c>
      <c r="F34" s="31">
        <f xml:space="preserve"> '[1]Exec Summary'!M$192</f>
        <v>1.9321951819466181</v>
      </c>
      <c r="G34" s="31">
        <f xml:space="preserve"> '[1]Exec Summary'!N$192</f>
        <v>2.205799487936408</v>
      </c>
      <c r="H34" s="31">
        <f xml:space="preserve"> '[1]Exec Summary'!O$192</f>
        <v>2.4388016697881616</v>
      </c>
      <c r="I34" s="31">
        <f xml:space="preserve"> '[1]Exec Summary'!P$192</f>
        <v>2.645896497653184</v>
      </c>
      <c r="J34" s="22">
        <f t="shared" ref="J34:J39" si="0">SUM(E34:I34)</f>
        <v>10.865305876658475</v>
      </c>
      <c r="K34" s="30">
        <f xml:space="preserve"> '[2]Exec Summary'!L$192</f>
        <v>1.5374284451927904</v>
      </c>
      <c r="L34" s="31">
        <f xml:space="preserve"> '[2]Exec Summary'!M$192</f>
        <v>1.7057842863904311</v>
      </c>
      <c r="M34" s="31">
        <f xml:space="preserve"> '[2]Exec Summary'!N$192</f>
        <v>1.780939924096854</v>
      </c>
      <c r="N34" s="31">
        <f xml:space="preserve"> '[2]Exec Summary'!O$192</f>
        <v>1.7831501804300016</v>
      </c>
      <c r="O34" s="31">
        <f xml:space="preserve"> '[2]Exec Summary'!P$192</f>
        <v>1.768974012067694</v>
      </c>
      <c r="P34" s="22">
        <f t="shared" ref="P34:P39" si="1">SUM(K34:O34)</f>
        <v>8.5762768481777716</v>
      </c>
      <c r="Q34" s="30"/>
      <c r="R34" s="31"/>
      <c r="S34" s="31"/>
      <c r="T34" s="31"/>
      <c r="U34" s="31"/>
      <c r="V34" s="22"/>
      <c r="W34" s="30">
        <f xml:space="preserve"> '[3]Exec Summary'!L$192</f>
        <v>1.7515294139263271</v>
      </c>
      <c r="X34" s="31">
        <f xml:space="preserve"> '[3]Exec Summary'!M$192</f>
        <v>1.8422630859720841</v>
      </c>
      <c r="Y34" s="31">
        <f xml:space="preserve"> '[3]Exec Summary'!N$192</f>
        <v>1.8583536166395123</v>
      </c>
      <c r="Z34" s="31">
        <f xml:space="preserve"> '[3]Exec Summary'!O$192</f>
        <v>1.7981615254971226</v>
      </c>
      <c r="AA34" s="31">
        <f xml:space="preserve"> '[3]Exec Summary'!P$192</f>
        <v>1.7359988338994918</v>
      </c>
      <c r="AB34" s="22">
        <f t="shared" ref="AB34:AB39" si="2">SUM(W34:AA34)</f>
        <v>8.986306475934537</v>
      </c>
    </row>
    <row r="35" spans="2:28" x14ac:dyDescent="0.3">
      <c r="C35" s="6" t="s">
        <v>33</v>
      </c>
      <c r="D35" s="3"/>
      <c r="E35" s="30">
        <f xml:space="preserve"> '[1]Exec Summary'!L$208</f>
        <v>0</v>
      </c>
      <c r="F35" s="31">
        <f xml:space="preserve"> '[1]Exec Summary'!M$208</f>
        <v>0</v>
      </c>
      <c r="G35" s="31">
        <f xml:space="preserve"> '[1]Exec Summary'!N$208</f>
        <v>0</v>
      </c>
      <c r="H35" s="31">
        <f xml:space="preserve"> '[1]Exec Summary'!O$208</f>
        <v>0</v>
      </c>
      <c r="I35" s="31">
        <f xml:space="preserve"> '[1]Exec Summary'!P$208</f>
        <v>0</v>
      </c>
      <c r="J35" s="22">
        <f t="shared" si="0"/>
        <v>0</v>
      </c>
      <c r="K35" s="30">
        <f xml:space="preserve"> '[2]Exec Summary'!L$208</f>
        <v>0</v>
      </c>
      <c r="L35" s="31">
        <f xml:space="preserve"> '[2]Exec Summary'!M$208</f>
        <v>0</v>
      </c>
      <c r="M35" s="31">
        <f xml:space="preserve"> '[2]Exec Summary'!N$208</f>
        <v>0</v>
      </c>
      <c r="N35" s="31">
        <f xml:space="preserve"> '[2]Exec Summary'!O$208</f>
        <v>0</v>
      </c>
      <c r="O35" s="31">
        <f xml:space="preserve"> '[2]Exec Summary'!P$208</f>
        <v>0</v>
      </c>
      <c r="P35" s="22">
        <f t="shared" si="1"/>
        <v>0</v>
      </c>
      <c r="Q35" s="30"/>
      <c r="R35" s="31"/>
      <c r="S35" s="31"/>
      <c r="T35" s="31"/>
      <c r="U35" s="31"/>
      <c r="V35" s="22"/>
      <c r="W35" s="30">
        <f xml:space="preserve"> '[3]Exec Summary'!L$208</f>
        <v>0</v>
      </c>
      <c r="X35" s="31">
        <f xml:space="preserve"> '[3]Exec Summary'!M$208</f>
        <v>0</v>
      </c>
      <c r="Y35" s="31">
        <f xml:space="preserve"> '[3]Exec Summary'!N$208</f>
        <v>0</v>
      </c>
      <c r="Z35" s="31">
        <f xml:space="preserve"> '[3]Exec Summary'!O$208</f>
        <v>0</v>
      </c>
      <c r="AA35" s="31">
        <f xml:space="preserve"> '[3]Exec Summary'!P$208</f>
        <v>0</v>
      </c>
      <c r="AB35" s="22">
        <f t="shared" si="2"/>
        <v>0</v>
      </c>
    </row>
    <row r="36" spans="2:28" x14ac:dyDescent="0.3">
      <c r="C36" s="6" t="s">
        <v>34</v>
      </c>
      <c r="D36" s="3"/>
      <c r="E36" s="30">
        <f>'[1]Exec Summary'!L193+'[1]Exec Summary'!L194+[1]Summary_Calc!L92</f>
        <v>-1.3579999999999997</v>
      </c>
      <c r="F36" s="31">
        <f>'[1]Exec Summary'!M193+'[1]Exec Summary'!M194+[1]Summary_Calc!M92</f>
        <v>-1.3719999999999999</v>
      </c>
      <c r="G36" s="31">
        <f>'[1]Exec Summary'!N193+'[1]Exec Summary'!N194+[1]Summary_Calc!N92</f>
        <v>-1.3849999999999998</v>
      </c>
      <c r="H36" s="31">
        <f>'[1]Exec Summary'!O193+'[1]Exec Summary'!O194+[1]Summary_Calc!O92</f>
        <v>-1.399</v>
      </c>
      <c r="I36" s="31">
        <f>'[1]Exec Summary'!P193+'[1]Exec Summary'!P194+[1]Summary_Calc!P92</f>
        <v>-1.4119999999999999</v>
      </c>
      <c r="J36" s="22">
        <f t="shared" si="0"/>
        <v>-6.9259999999999993</v>
      </c>
      <c r="K36" s="30">
        <f>'[2]Exec Summary'!L193+'[2]Exec Summary'!L194+[2]Summary_Calc!L92</f>
        <v>-1.3579999999999997</v>
      </c>
      <c r="L36" s="31">
        <f>'[2]Exec Summary'!M193+'[2]Exec Summary'!M194+[2]Summary_Calc!M92</f>
        <v>-1.3719999999999999</v>
      </c>
      <c r="M36" s="31">
        <f>'[2]Exec Summary'!N193+'[2]Exec Summary'!N194+[2]Summary_Calc!N92</f>
        <v>-1.3849999999999998</v>
      </c>
      <c r="N36" s="31">
        <f>'[2]Exec Summary'!O193+'[2]Exec Summary'!O194+[2]Summary_Calc!O92</f>
        <v>-1.399</v>
      </c>
      <c r="O36" s="31">
        <f>'[2]Exec Summary'!P193+'[2]Exec Summary'!P194+[2]Summary_Calc!P92</f>
        <v>-1.4119999999999999</v>
      </c>
      <c r="P36" s="22">
        <f t="shared" si="1"/>
        <v>-6.9259999999999993</v>
      </c>
      <c r="Q36" s="30"/>
      <c r="R36" s="31"/>
      <c r="S36" s="31"/>
      <c r="T36" s="31"/>
      <c r="U36" s="31"/>
      <c r="V36" s="22"/>
      <c r="W36" s="25">
        <f>'[3]Exec Summary'!L193+'[3]Exec Summary'!L194+[3]Summary_Calc!L92</f>
        <v>-1.3579999999999997</v>
      </c>
      <c r="X36" s="31">
        <f>'[3]Exec Summary'!M193+'[3]Exec Summary'!M194+[3]Summary_Calc!M92</f>
        <v>-1.3719999999999999</v>
      </c>
      <c r="Y36" s="31">
        <f>'[3]Exec Summary'!N193+'[3]Exec Summary'!N194+[3]Summary_Calc!N92</f>
        <v>-1.3849999999999998</v>
      </c>
      <c r="Z36" s="31">
        <f>'[3]Exec Summary'!O193+'[3]Exec Summary'!O194+[3]Summary_Calc!O92</f>
        <v>-1.399</v>
      </c>
      <c r="AA36" s="31">
        <f>'[3]Exec Summary'!P193+'[3]Exec Summary'!P194+[3]Summary_Calc!P92</f>
        <v>-1.4119999999999999</v>
      </c>
      <c r="AB36" s="22">
        <f t="shared" si="2"/>
        <v>-6.9259999999999993</v>
      </c>
    </row>
    <row r="37" spans="2:28" x14ac:dyDescent="0.3">
      <c r="C37" s="6" t="s">
        <v>35</v>
      </c>
      <c r="D37" s="3"/>
      <c r="E37" s="38"/>
      <c r="F37" s="39"/>
      <c r="G37" s="39"/>
      <c r="H37" s="39"/>
      <c r="I37" s="39"/>
      <c r="J37" s="40"/>
      <c r="K37" s="38"/>
      <c r="L37" s="39"/>
      <c r="M37" s="39"/>
      <c r="N37" s="39"/>
      <c r="O37" s="39"/>
      <c r="P37" s="40"/>
      <c r="Q37" s="38"/>
      <c r="R37" s="39"/>
      <c r="S37" s="39"/>
      <c r="T37" s="39"/>
      <c r="U37" s="39"/>
      <c r="V37" s="40"/>
      <c r="W37" s="30">
        <f>'[3]Water Resources'!L$106</f>
        <v>0</v>
      </c>
      <c r="X37" s="31">
        <f>'[3]Water Resources'!M$106</f>
        <v>0</v>
      </c>
      <c r="Y37" s="31">
        <f>'[3]Water Resources'!N$106</f>
        <v>0</v>
      </c>
      <c r="Z37" s="31">
        <f>'[3]Water Resources'!O$106</f>
        <v>0</v>
      </c>
      <c r="AA37" s="31">
        <f>'[3]Water Resources'!P$106</f>
        <v>0</v>
      </c>
      <c r="AB37" s="22">
        <f t="shared" si="2"/>
        <v>0</v>
      </c>
    </row>
    <row r="38" spans="2:28" x14ac:dyDescent="0.3">
      <c r="C38" s="6" t="s">
        <v>36</v>
      </c>
      <c r="D38" s="3"/>
      <c r="E38" s="30">
        <f xml:space="preserve"> '[1]Exec Summary'!L$198</f>
        <v>-1.7704860989408218</v>
      </c>
      <c r="F38" s="31">
        <f xml:space="preserve"> '[1]Exec Summary'!M$198</f>
        <v>-0.92112503902177423</v>
      </c>
      <c r="G38" s="31">
        <f xml:space="preserve"> '[1]Exec Summary'!N$198</f>
        <v>1.1231351492781982E-2</v>
      </c>
      <c r="H38" s="31">
        <f xml:space="preserve"> '[1]Exec Summary'!O$198</f>
        <v>0.99966690573047856</v>
      </c>
      <c r="I38" s="31">
        <f xml:space="preserve"> '[1]Exec Summary'!P$198</f>
        <v>1.9867443181824598</v>
      </c>
      <c r="J38" s="22">
        <f t="shared" si="0"/>
        <v>0.30603143744312433</v>
      </c>
      <c r="K38" s="30">
        <f xml:space="preserve"> '[2]Exec Summary'!L$198</f>
        <v>-4.0578153573164855E-2</v>
      </c>
      <c r="L38" s="31">
        <f xml:space="preserve"> '[2]Exec Summary'!M$198</f>
        <v>0.18026180962584704</v>
      </c>
      <c r="M38" s="31">
        <f xml:space="preserve"> '[2]Exec Summary'!N$198</f>
        <v>0.13046317890528769</v>
      </c>
      <c r="N38" s="31">
        <f xml:space="preserve"> '[2]Exec Summary'!O$198</f>
        <v>-4.9632606606380136E-2</v>
      </c>
      <c r="O38" s="31">
        <f xml:space="preserve"> '[2]Exec Summary'!P$198</f>
        <v>-0.23908533542407895</v>
      </c>
      <c r="P38" s="22">
        <f t="shared" si="1"/>
        <v>-1.8571107072489212E-2</v>
      </c>
      <c r="Q38" s="30"/>
      <c r="R38" s="31"/>
      <c r="S38" s="31"/>
      <c r="T38" s="31"/>
      <c r="U38" s="31"/>
      <c r="V38" s="22"/>
      <c r="W38" s="30">
        <f xml:space="preserve"> '[3]Exec Summary'!L$198</f>
        <v>0.50570268679929598</v>
      </c>
      <c r="X38" s="31">
        <f xml:space="preserve"> '[3]Exec Summary'!M$198</f>
        <v>0.39775697252596842</v>
      </c>
      <c r="Y38" s="31">
        <f xml:space="preserve"> '[3]Exec Summary'!N$198</f>
        <v>9.1987776094427431E-2</v>
      </c>
      <c r="Z38" s="31">
        <f xml:space="preserve"> '[3]Exec Summary'!O$198</f>
        <v>-0.3584346038106645</v>
      </c>
      <c r="AA38" s="31">
        <f xml:space="preserve"> '[3]Exec Summary'!P$198</f>
        <v>-0.72955782179830919</v>
      </c>
      <c r="AB38" s="22">
        <f t="shared" si="2"/>
        <v>-9.2544990189281862E-2</v>
      </c>
    </row>
    <row r="39" spans="2:28" s="50" customFormat="1" ht="13.8" thickBot="1" x14ac:dyDescent="0.35">
      <c r="C39" s="57" t="s">
        <v>37</v>
      </c>
      <c r="D39" s="53"/>
      <c r="E39" s="58">
        <f xml:space="preserve"> '[1]Exec Summary'!L$17</f>
        <v>78.06807367175422</v>
      </c>
      <c r="F39" s="59">
        <f xml:space="preserve"> '[1]Exec Summary'!M$17</f>
        <v>78.357655814366737</v>
      </c>
      <c r="G39" s="59">
        <f xml:space="preserve"> '[1]Exec Summary'!N$17</f>
        <v>78.631260120356529</v>
      </c>
      <c r="H39" s="59">
        <f xml:space="preserve"> '[1]Exec Summary'!O$17</f>
        <v>78.864262302208289</v>
      </c>
      <c r="I39" s="59">
        <f xml:space="preserve"> '[1]Exec Summary'!P$17</f>
        <v>79.071357130073295</v>
      </c>
      <c r="J39" s="56">
        <f t="shared" si="0"/>
        <v>392.9926090387591</v>
      </c>
      <c r="K39" s="58">
        <f xml:space="preserve"> '[2]Exec Summary'!L$17</f>
        <v>77.236649406989159</v>
      </c>
      <c r="L39" s="59">
        <f xml:space="preserve"> '[2]Exec Summary'!M$17</f>
        <v>76.659866002875688</v>
      </c>
      <c r="M39" s="59">
        <f xml:space="preserve"> '[2]Exec Summary'!N$17</f>
        <v>75.720549146145004</v>
      </c>
      <c r="N39" s="59">
        <f xml:space="preserve"> '[2]Exec Summary'!O$17</f>
        <v>74.520498096574457</v>
      </c>
      <c r="O39" s="59">
        <f xml:space="preserve"> '[2]Exec Summary'!P$17</f>
        <v>73.296467874441689</v>
      </c>
      <c r="P39" s="56">
        <f t="shared" si="1"/>
        <v>377.43403052702598</v>
      </c>
      <c r="Q39" s="58"/>
      <c r="R39" s="59"/>
      <c r="S39" s="59"/>
      <c r="T39" s="59"/>
      <c r="U39" s="59"/>
      <c r="V39" s="56"/>
      <c r="W39" s="58">
        <f xml:space="preserve"> '[3]Exec Summary'!L$17</f>
        <v>77.711646016163058</v>
      </c>
      <c r="X39" s="59">
        <f xml:space="preserve"> '[3]Exec Summary'!M$17</f>
        <v>76.704117371408756</v>
      </c>
      <c r="Y39" s="59">
        <f xml:space="preserve"> '[3]Exec Summary'!N$17</f>
        <v>75.420960335600384</v>
      </c>
      <c r="Z39" s="59">
        <f xml:space="preserve"> '[3]Exec Summary'!O$17</f>
        <v>73.859161107980228</v>
      </c>
      <c r="AA39" s="59">
        <f xml:space="preserve"> '[3]Exec Summary'!P$17</f>
        <v>72.391006917926788</v>
      </c>
      <c r="AB39" s="56">
        <f t="shared" si="2"/>
        <v>376.08689174907926</v>
      </c>
    </row>
    <row r="40" spans="2:28" x14ac:dyDescent="0.3">
      <c r="E40" s="1" t="b">
        <f t="shared" ref="E40:I40" si="3" xml:space="preserve"> SUM(E32:E38,E31,E20,E10)=E39</f>
        <v>1</v>
      </c>
      <c r="F40" s="1" t="b">
        <f t="shared" si="3"/>
        <v>1</v>
      </c>
      <c r="G40" s="1" t="b">
        <f t="shared" si="3"/>
        <v>1</v>
      </c>
      <c r="H40" s="1" t="b">
        <f t="shared" si="3"/>
        <v>1</v>
      </c>
      <c r="I40" s="1" t="b">
        <f t="shared" si="3"/>
        <v>1</v>
      </c>
      <c r="J40" s="1" t="b">
        <f xml:space="preserve"> SUM(J32:J38,J31,J20,J10)=J39</f>
        <v>1</v>
      </c>
      <c r="K40" s="1" t="b">
        <f t="shared" ref="K40:AB40" si="4" xml:space="preserve"> SUM(K32:K38,K31,K20,K10)=K39</f>
        <v>0</v>
      </c>
      <c r="L40" s="1" t="b">
        <f t="shared" si="4"/>
        <v>1</v>
      </c>
      <c r="M40" s="1" t="b">
        <f t="shared" si="4"/>
        <v>1</v>
      </c>
      <c r="N40" s="1" t="b">
        <f t="shared" si="4"/>
        <v>1</v>
      </c>
      <c r="O40" s="1" t="b">
        <f t="shared" si="4"/>
        <v>1</v>
      </c>
      <c r="P40" s="1" t="b">
        <f t="shared" si="4"/>
        <v>1</v>
      </c>
      <c r="Q40" s="1" t="b">
        <f t="shared" si="4"/>
        <v>1</v>
      </c>
      <c r="R40" s="1" t="b">
        <f t="shared" si="4"/>
        <v>1</v>
      </c>
      <c r="S40" s="1" t="b">
        <f t="shared" si="4"/>
        <v>1</v>
      </c>
      <c r="T40" s="1" t="b">
        <f t="shared" si="4"/>
        <v>1</v>
      </c>
      <c r="U40" s="1" t="b">
        <f t="shared" si="4"/>
        <v>1</v>
      </c>
      <c r="V40" s="1" t="b">
        <f t="shared" si="4"/>
        <v>1</v>
      </c>
      <c r="W40" s="1" t="b">
        <f t="shared" si="4"/>
        <v>1</v>
      </c>
      <c r="X40" s="1" t="b">
        <f t="shared" si="4"/>
        <v>1</v>
      </c>
      <c r="Y40" s="1" t="b">
        <f t="shared" si="4"/>
        <v>1</v>
      </c>
      <c r="Z40" s="1" t="b">
        <f t="shared" si="4"/>
        <v>1</v>
      </c>
      <c r="AA40" s="1" t="b">
        <f t="shared" si="4"/>
        <v>1</v>
      </c>
      <c r="AB40" s="1" t="b">
        <f t="shared" si="4"/>
        <v>1</v>
      </c>
    </row>
    <row r="41" spans="2:28" ht="22.8" x14ac:dyDescent="0.3">
      <c r="B41" s="76" t="s">
        <v>40</v>
      </c>
    </row>
    <row r="42" spans="2:28" ht="13.8" thickBot="1" x14ac:dyDescent="0.35">
      <c r="W42" s="37"/>
      <c r="X42" s="37"/>
      <c r="Y42" s="37"/>
      <c r="Z42" s="37"/>
      <c r="AA42" s="37"/>
    </row>
    <row r="43" spans="2:28" x14ac:dyDescent="0.25">
      <c r="C43" s="8"/>
      <c r="D43" s="12"/>
      <c r="E43" s="9" t="s">
        <v>13</v>
      </c>
      <c r="F43" s="10"/>
      <c r="G43" s="10"/>
      <c r="H43" s="10"/>
      <c r="I43" s="10"/>
      <c r="J43" s="11"/>
      <c r="K43" s="9" t="s">
        <v>6</v>
      </c>
      <c r="L43" s="10"/>
      <c r="M43" s="10"/>
      <c r="N43" s="10"/>
      <c r="O43" s="10"/>
      <c r="P43" s="11"/>
      <c r="Q43" s="9" t="s">
        <v>7</v>
      </c>
      <c r="R43" s="10"/>
      <c r="S43" s="10"/>
      <c r="T43" s="10"/>
      <c r="U43" s="10"/>
      <c r="V43" s="11"/>
      <c r="W43" s="9" t="s">
        <v>8</v>
      </c>
      <c r="X43" s="10"/>
      <c r="Y43" s="10"/>
      <c r="Z43" s="10"/>
      <c r="AA43" s="10"/>
      <c r="AB43" s="11"/>
    </row>
    <row r="44" spans="2:28" ht="13.8" thickBot="1" x14ac:dyDescent="0.35">
      <c r="C44" s="13"/>
      <c r="D44" s="14"/>
      <c r="E44" s="17" t="s">
        <v>0</v>
      </c>
      <c r="F44" s="15" t="s">
        <v>1</v>
      </c>
      <c r="G44" s="15" t="s">
        <v>2</v>
      </c>
      <c r="H44" s="15" t="s">
        <v>3</v>
      </c>
      <c r="I44" s="15" t="s">
        <v>4</v>
      </c>
      <c r="J44" s="16" t="s">
        <v>5</v>
      </c>
      <c r="K44" s="44" t="s">
        <v>0</v>
      </c>
      <c r="L44" s="45" t="s">
        <v>1</v>
      </c>
      <c r="M44" s="45" t="s">
        <v>2</v>
      </c>
      <c r="N44" s="45" t="s">
        <v>3</v>
      </c>
      <c r="O44" s="45" t="s">
        <v>4</v>
      </c>
      <c r="P44" s="46" t="s">
        <v>5</v>
      </c>
      <c r="Q44" s="17" t="s">
        <v>0</v>
      </c>
      <c r="R44" s="15" t="s">
        <v>1</v>
      </c>
      <c r="S44" s="15" t="s">
        <v>2</v>
      </c>
      <c r="T44" s="15" t="s">
        <v>3</v>
      </c>
      <c r="U44" s="15" t="s">
        <v>4</v>
      </c>
      <c r="V44" s="16" t="s">
        <v>5</v>
      </c>
      <c r="W44" s="17" t="s">
        <v>0</v>
      </c>
      <c r="X44" s="15" t="s">
        <v>1</v>
      </c>
      <c r="Y44" s="15" t="s">
        <v>2</v>
      </c>
      <c r="Z44" s="15" t="s">
        <v>3</v>
      </c>
      <c r="AA44" s="15" t="s">
        <v>4</v>
      </c>
      <c r="AB44" s="16" t="s">
        <v>5</v>
      </c>
    </row>
    <row r="45" spans="2:28" x14ac:dyDescent="0.3">
      <c r="C45" s="36" t="s">
        <v>38</v>
      </c>
      <c r="D45" s="2"/>
      <c r="E45" s="19">
        <f xml:space="preserve"> [1]Summary_Calc!L$410</f>
        <v>282.19099999999997</v>
      </c>
      <c r="F45" s="20">
        <f xml:space="preserve"> [1]Summary_Calc!M$410</f>
        <v>301.69300000000004</v>
      </c>
      <c r="G45" s="20">
        <f xml:space="preserve"> [1]Summary_Calc!N$410</f>
        <v>295.07400000000001</v>
      </c>
      <c r="H45" s="20">
        <f xml:space="preserve"> [1]Summary_Calc!O$410</f>
        <v>273.36700000000002</v>
      </c>
      <c r="I45" s="20">
        <f xml:space="preserve"> [1]Summary_Calc!P$410</f>
        <v>247.983</v>
      </c>
      <c r="J45" s="21">
        <f>SUM(E45:I45)</f>
        <v>1400.308</v>
      </c>
      <c r="K45" s="19">
        <f xml:space="preserve"> [2]Summary_Calc!L$410</f>
        <v>258.22274644728731</v>
      </c>
      <c r="L45" s="20">
        <f xml:space="preserve"> [2]Summary_Calc!M$410</f>
        <v>276.35410542005638</v>
      </c>
      <c r="M45" s="20">
        <f xml:space="preserve"> [2]Summary_Calc!N$410</f>
        <v>270.24250389189399</v>
      </c>
      <c r="N45" s="20">
        <f xml:space="preserve"> [2]Summary_Calc!O$410</f>
        <v>250.13343754528032</v>
      </c>
      <c r="O45" s="20">
        <f xml:space="preserve"> [2]Summary_Calc!P$410</f>
        <v>226.55616988853592</v>
      </c>
      <c r="P45" s="21">
        <f>SUM(K45:O45)</f>
        <v>1281.5089631930541</v>
      </c>
      <c r="Q45" s="19"/>
      <c r="R45" s="20"/>
      <c r="S45" s="20"/>
      <c r="T45" s="20"/>
      <c r="U45" s="20"/>
      <c r="V45" s="21"/>
      <c r="W45" s="19">
        <f xml:space="preserve"> [3]Summary_Calc!L$410</f>
        <v>260.88940410261688</v>
      </c>
      <c r="X45" s="20">
        <f xml:space="preserve"> [3]Summary_Calc!M$410</f>
        <v>270.91731623602095</v>
      </c>
      <c r="Y45" s="20">
        <f xml:space="preserve"> [3]Summary_Calc!N$410</f>
        <v>263.09504434293694</v>
      </c>
      <c r="Z45" s="20">
        <f xml:space="preserve"> [3]Summary_Calc!O$410</f>
        <v>246.22643162777152</v>
      </c>
      <c r="AA45" s="20">
        <f xml:space="preserve"> [3]Summary_Calc!P$410</f>
        <v>232.59667108181839</v>
      </c>
      <c r="AB45" s="21">
        <f>SUM(W45:AA45)</f>
        <v>1273.7248673911647</v>
      </c>
    </row>
    <row r="46" spans="2:28" x14ac:dyDescent="0.3">
      <c r="C46" s="18" t="s">
        <v>9</v>
      </c>
      <c r="D46" s="3"/>
      <c r="E46" s="27">
        <f xml:space="preserve"> [1]Summary_Calc!L$411</f>
        <v>0.52900000000000003</v>
      </c>
      <c r="F46" s="28">
        <f xml:space="preserve"> [1]Summary_Calc!M$411</f>
        <v>0.48920000000000002</v>
      </c>
      <c r="G46" s="28">
        <f xml:space="preserve"> [1]Summary_Calc!N$411</f>
        <v>0.49540000000000001</v>
      </c>
      <c r="H46" s="28">
        <f xml:space="preserve"> [1]Summary_Calc!O$411</f>
        <v>0.52949999999999997</v>
      </c>
      <c r="I46" s="28">
        <f xml:space="preserve"> [1]Summary_Calc!P$411</f>
        <v>0.57909999999999995</v>
      </c>
      <c r="J46" s="29">
        <f>J47/J45</f>
        <v>0.52231487358495421</v>
      </c>
      <c r="K46" s="27">
        <f xml:space="preserve"> [2]Summary_Calc!L$411</f>
        <v>0.53673002799697278</v>
      </c>
      <c r="L46" s="28">
        <f xml:space="preserve"> [2]Summary_Calc!M$411</f>
        <v>0.49583516011771867</v>
      </c>
      <c r="M46" s="28">
        <f xml:space="preserve"> [2]Summary_Calc!N$411</f>
        <v>0.50220941303447486</v>
      </c>
      <c r="N46" s="28">
        <f xml:space="preserve"> [2]Summary_Calc!O$411</f>
        <v>0.53726909302765347</v>
      </c>
      <c r="O46" s="28">
        <f xml:space="preserve"> [2]Summary_Calc!P$411</f>
        <v>0.5885063307091668</v>
      </c>
      <c r="P46" s="29">
        <f>P47/P45</f>
        <v>0.52989018271964639</v>
      </c>
      <c r="Q46" s="27"/>
      <c r="R46" s="28"/>
      <c r="S46" s="28"/>
      <c r="T46" s="28"/>
      <c r="U46" s="28"/>
      <c r="V46" s="29"/>
      <c r="W46" s="27">
        <f xml:space="preserve"> [3]Summary_Calc!L$411</f>
        <v>0.57980367292818558</v>
      </c>
      <c r="X46" s="28">
        <f xml:space="preserve"> [3]Summary_Calc!M$411</f>
        <v>0.55254163987376748</v>
      </c>
      <c r="Y46" s="28">
        <f xml:space="preserve"> [3]Summary_Calc!N$411</f>
        <v>0.56483609342746699</v>
      </c>
      <c r="Z46" s="28">
        <f xml:space="preserve"> [3]Summary_Calc!O$411</f>
        <v>0.59708800964344833</v>
      </c>
      <c r="AA46" s="28">
        <f xml:space="preserve"> [3]Summary_Calc!P$411</f>
        <v>0.62664326127013026</v>
      </c>
      <c r="AB46" s="29">
        <f>AB47/AB45</f>
        <v>0.58280819937727724</v>
      </c>
    </row>
    <row r="47" spans="2:28" x14ac:dyDescent="0.3">
      <c r="C47" s="18" t="s">
        <v>10</v>
      </c>
      <c r="D47" s="3"/>
      <c r="E47" s="25">
        <f>E45*E46</f>
        <v>149.27903899999998</v>
      </c>
      <c r="F47" s="26">
        <f>F45*F46</f>
        <v>147.58821560000004</v>
      </c>
      <c r="G47" s="26">
        <f>G45*G46</f>
        <v>146.17965960000001</v>
      </c>
      <c r="H47" s="26">
        <f>H45*H46</f>
        <v>144.7478265</v>
      </c>
      <c r="I47" s="26">
        <f>I45*I46</f>
        <v>143.60695529999998</v>
      </c>
      <c r="J47" s="22">
        <f>SUM(E47:I47)</f>
        <v>731.40169600000002</v>
      </c>
      <c r="K47" s="25">
        <f>K45*K46</f>
        <v>138.59590193010771</v>
      </c>
      <c r="L47" s="26">
        <f>L45*L46</f>
        <v>137.02608211014257</v>
      </c>
      <c r="M47" s="26">
        <f>M45*M46</f>
        <v>135.71832925651486</v>
      </c>
      <c r="N47" s="26">
        <f>N45*N46</f>
        <v>134.38896512584196</v>
      </c>
      <c r="O47" s="26">
        <f>O45*O46</f>
        <v>133.32974024062489</v>
      </c>
      <c r="P47" s="22">
        <f>SUM(K47:O47)</f>
        <v>679.059018663232</v>
      </c>
      <c r="Q47" s="25"/>
      <c r="R47" s="26"/>
      <c r="S47" s="26"/>
      <c r="T47" s="26"/>
      <c r="U47" s="26"/>
      <c r="V47" s="22"/>
      <c r="W47" s="25">
        <f>W45*W46</f>
        <v>151.26463472674291</v>
      </c>
      <c r="X47" s="26">
        <f>X45*X46</f>
        <v>149.69309818325107</v>
      </c>
      <c r="Y47" s="26">
        <f>Y45*Y46</f>
        <v>148.6055770467907</v>
      </c>
      <c r="Z47" s="26">
        <f>Z45*Z46</f>
        <v>147.01884998223471</v>
      </c>
      <c r="AA47" s="26">
        <f>AA45*AA46</f>
        <v>145.75513652728648</v>
      </c>
      <c r="AB47" s="22">
        <f>SUM(W47:AA47)</f>
        <v>742.33729646630593</v>
      </c>
    </row>
    <row r="48" spans="2:28" x14ac:dyDescent="0.3">
      <c r="C48" s="18" t="s">
        <v>11</v>
      </c>
      <c r="D48" s="3"/>
      <c r="E48" s="25">
        <f xml:space="preserve"> '[1]Exec Summary'!L$213</f>
        <v>6.0449999999999999</v>
      </c>
      <c r="F48" s="26">
        <f xml:space="preserve"> '[1]Exec Summary'!M$213</f>
        <v>7.335</v>
      </c>
      <c r="G48" s="26">
        <f xml:space="preserve"> '[1]Exec Summary'!N$213</f>
        <v>7.4059999999999997</v>
      </c>
      <c r="H48" s="26">
        <f xml:space="preserve"> '[1]Exec Summary'!O$213</f>
        <v>7.4790000000000001</v>
      </c>
      <c r="I48" s="26">
        <f xml:space="preserve"> '[1]Exec Summary'!P$213</f>
        <v>7.5519999999999996</v>
      </c>
      <c r="J48" s="22">
        <f>SUM(E48:I48)</f>
        <v>35.816999999999993</v>
      </c>
      <c r="K48" s="25">
        <f xml:space="preserve"> '[2]Exec Summary'!L$213</f>
        <v>4.8237106409701997</v>
      </c>
      <c r="L48" s="26">
        <f xml:space="preserve"> '[2]Exec Summary'!M$213</f>
        <v>4.8238650106464798</v>
      </c>
      <c r="M48" s="26">
        <f xml:space="preserve"> '[2]Exec Summary'!N$213</f>
        <v>4.8233670083827898</v>
      </c>
      <c r="N48" s="26">
        <f xml:space="preserve"> '[2]Exec Summary'!O$213</f>
        <v>4.8233270739181497</v>
      </c>
      <c r="O48" s="26">
        <f xml:space="preserve"> '[2]Exec Summary'!P$213</f>
        <v>4.8238992739207003</v>
      </c>
      <c r="P48" s="22">
        <f>SUM(K48:O48)</f>
        <v>24.118169007838318</v>
      </c>
      <c r="Q48" s="25"/>
      <c r="R48" s="26"/>
      <c r="S48" s="26"/>
      <c r="T48" s="26"/>
      <c r="U48" s="26"/>
      <c r="V48" s="22"/>
      <c r="W48" s="25">
        <f xml:space="preserve"> '[3]Exec Summary'!L$213</f>
        <v>4.8406331217180298</v>
      </c>
      <c r="X48" s="26">
        <f xml:space="preserve"> '[3]Exec Summary'!M$213</f>
        <v>4.8407880329520498</v>
      </c>
      <c r="Y48" s="26">
        <f xml:space="preserve"> '[3]Exec Summary'!N$213</f>
        <v>4.8402882836031198</v>
      </c>
      <c r="Z48" s="26">
        <f xml:space="preserve"> '[3]Exec Summary'!O$213</f>
        <v>4.8402482090408903</v>
      </c>
      <c r="AA48" s="26">
        <f xml:space="preserve"> '[3]Exec Summary'!P$213</f>
        <v>4.8408224164282601</v>
      </c>
      <c r="AB48" s="22">
        <f>SUM(W48:AA48)</f>
        <v>24.202780063742349</v>
      </c>
    </row>
    <row r="49" spans="3:28" ht="13.8" thickBot="1" x14ac:dyDescent="0.35">
      <c r="C49" s="52" t="s">
        <v>12</v>
      </c>
      <c r="D49" s="53"/>
      <c r="E49" s="54">
        <f>E47+E48</f>
        <v>155.32403899999997</v>
      </c>
      <c r="F49" s="55">
        <f>F47+F48</f>
        <v>154.92321560000005</v>
      </c>
      <c r="G49" s="55">
        <f>G47+G48</f>
        <v>153.58565960000001</v>
      </c>
      <c r="H49" s="55">
        <f>H47+H48</f>
        <v>152.22682650000002</v>
      </c>
      <c r="I49" s="55">
        <f>I47+I48</f>
        <v>151.15895529999997</v>
      </c>
      <c r="J49" s="56">
        <f>SUM(E49:I49)</f>
        <v>767.21869600000002</v>
      </c>
      <c r="K49" s="54">
        <f>K47+K48</f>
        <v>143.41961257107792</v>
      </c>
      <c r="L49" s="55">
        <f>L47+L48</f>
        <v>141.84994712078904</v>
      </c>
      <c r="M49" s="55">
        <f>M47+M48</f>
        <v>140.54169626489767</v>
      </c>
      <c r="N49" s="55">
        <f>N47+N48</f>
        <v>139.2122921997601</v>
      </c>
      <c r="O49" s="55">
        <f>O47+O48</f>
        <v>138.15363951454557</v>
      </c>
      <c r="P49" s="56">
        <f>SUM(K49:O49)</f>
        <v>703.17718767107033</v>
      </c>
      <c r="Q49" s="54"/>
      <c r="R49" s="55"/>
      <c r="S49" s="55"/>
      <c r="T49" s="55"/>
      <c r="U49" s="55"/>
      <c r="V49" s="56"/>
      <c r="W49" s="54">
        <f>W47+W48</f>
        <v>156.10526784846095</v>
      </c>
      <c r="X49" s="55">
        <f>X47+X48</f>
        <v>154.53388621620311</v>
      </c>
      <c r="Y49" s="55">
        <f>Y47+Y48</f>
        <v>153.44586533039381</v>
      </c>
      <c r="Z49" s="55">
        <f>Z47+Z48</f>
        <v>151.85909819127559</v>
      </c>
      <c r="AA49" s="55">
        <f>AA47+AA48</f>
        <v>150.59595894371475</v>
      </c>
      <c r="AB49" s="56">
        <f>SUM(W49:AA49)</f>
        <v>766.54007653004828</v>
      </c>
    </row>
    <row r="50" spans="3:28" x14ac:dyDescent="0.3">
      <c r="C50" s="5" t="s">
        <v>14</v>
      </c>
      <c r="D50" s="2"/>
      <c r="E50" s="41">
        <f>E52/E51</f>
        <v>864.26863231658297</v>
      </c>
      <c r="F50" s="42">
        <f>F52/F51</f>
        <v>830.98511991081432</v>
      </c>
      <c r="G50" s="42">
        <f>G52/G51</f>
        <v>798.87996508486538</v>
      </c>
      <c r="H50" s="42">
        <f>H52/H51</f>
        <v>768.12491060665968</v>
      </c>
      <c r="I50" s="42">
        <f>I52/I51</f>
        <v>738.4855777906921</v>
      </c>
      <c r="J50" s="47"/>
      <c r="K50" s="41">
        <f>K52/K51</f>
        <v>863.75074366824299</v>
      </c>
      <c r="L50" s="42">
        <f>L52/L51</f>
        <v>830.79250889578771</v>
      </c>
      <c r="M50" s="42">
        <f>M52/M51</f>
        <v>799.26891980352718</v>
      </c>
      <c r="N50" s="42">
        <f>N52/N51</f>
        <v>768.9482303684938</v>
      </c>
      <c r="O50" s="42">
        <f>O52/O51</f>
        <v>739.82840734616832</v>
      </c>
      <c r="P50" s="47"/>
      <c r="Q50" s="41"/>
      <c r="R50" s="42"/>
      <c r="S50" s="42"/>
      <c r="T50" s="42"/>
      <c r="U50" s="42"/>
      <c r="V50" s="34"/>
      <c r="W50" s="30">
        <f>W52/W51</f>
        <v>854.42912430657395</v>
      </c>
      <c r="X50" s="31">
        <f>X52/X51</f>
        <v>821.1148105604733</v>
      </c>
      <c r="Y50" s="31">
        <f>Y52/Y51</f>
        <v>790.01859350628092</v>
      </c>
      <c r="Z50" s="31">
        <f>Z52/Z51</f>
        <v>760.28046755083733</v>
      </c>
      <c r="AA50" s="31">
        <f>AA52/AA51</f>
        <v>731.66175339482515</v>
      </c>
      <c r="AB50" s="34"/>
    </row>
    <row r="51" spans="3:28" x14ac:dyDescent="0.3">
      <c r="C51" s="18" t="s">
        <v>15</v>
      </c>
      <c r="D51" s="3"/>
      <c r="E51" s="32">
        <f xml:space="preserve"> [1]InpActive!L$473</f>
        <v>4.7899999999999998E-2</v>
      </c>
      <c r="F51" s="33">
        <f xml:space="preserve"> [1]InpActive!M$473</f>
        <v>4.7899999999999998E-2</v>
      </c>
      <c r="G51" s="33">
        <f xml:space="preserve"> [1]InpActive!N$473</f>
        <v>4.7899999999999998E-2</v>
      </c>
      <c r="H51" s="33">
        <f xml:space="preserve"> [1]InpActive!O$473</f>
        <v>4.7899999999999998E-2</v>
      </c>
      <c r="I51" s="33">
        <f xml:space="preserve"> [1]InpActive!P$473</f>
        <v>4.7899999999999998E-2</v>
      </c>
      <c r="J51" s="34"/>
      <c r="K51" s="32">
        <f xml:space="preserve"> [2]InpActive!L$473</f>
        <v>4.7899999999999998E-2</v>
      </c>
      <c r="L51" s="33">
        <f xml:space="preserve"> [2]InpActive!M$473</f>
        <v>4.7899999999999998E-2</v>
      </c>
      <c r="M51" s="33">
        <f xml:space="preserve"> [2]InpActive!N$473</f>
        <v>4.7899999999999998E-2</v>
      </c>
      <c r="N51" s="33">
        <f xml:space="preserve"> [2]InpActive!O$473</f>
        <v>4.7899999999999998E-2</v>
      </c>
      <c r="O51" s="33">
        <f xml:space="preserve"> [2]InpActive!P$473</f>
        <v>4.7899999999999998E-2</v>
      </c>
      <c r="P51" s="34"/>
      <c r="Q51" s="32"/>
      <c r="R51" s="33"/>
      <c r="S51" s="33"/>
      <c r="T51" s="33"/>
      <c r="U51" s="33"/>
      <c r="V51" s="34"/>
      <c r="W51" s="32">
        <f xml:space="preserve"> [3]InpActive!L$505</f>
        <v>4.7899999999999998E-2</v>
      </c>
      <c r="X51" s="33">
        <f xml:space="preserve"> [3]InpActive!M$505</f>
        <v>4.7899999999999998E-2</v>
      </c>
      <c r="Y51" s="33">
        <f xml:space="preserve"> [3]InpActive!N$505</f>
        <v>4.7899999999999998E-2</v>
      </c>
      <c r="Z51" s="33">
        <f xml:space="preserve"> [3]InpActive!O$505</f>
        <v>4.7899999999999998E-2</v>
      </c>
      <c r="AA51" s="33">
        <f xml:space="preserve"> [3]InpActive!P$505</f>
        <v>4.7899999999999998E-2</v>
      </c>
      <c r="AB51" s="34"/>
    </row>
    <row r="52" spans="3:28" x14ac:dyDescent="0.3">
      <c r="C52" s="6" t="s">
        <v>16</v>
      </c>
      <c r="D52" s="3"/>
      <c r="E52" s="30">
        <f xml:space="preserve"> [1]Summary_Calc!L$422</f>
        <v>41.398467487964325</v>
      </c>
      <c r="F52" s="31">
        <f xml:space="preserve"> [1]Summary_Calc!M$422</f>
        <v>39.804187243728002</v>
      </c>
      <c r="G52" s="31">
        <f xml:space="preserve"> [1]Summary_Calc!N$422</f>
        <v>38.26635032756505</v>
      </c>
      <c r="H52" s="31">
        <f xml:space="preserve"> [1]Summary_Calc!O$422</f>
        <v>36.793183218058999</v>
      </c>
      <c r="I52" s="31">
        <f xml:space="preserve"> [1]Summary_Calc!P$422</f>
        <v>35.373459176174151</v>
      </c>
      <c r="J52" s="22">
        <f>SUM(E52:I52)</f>
        <v>191.63564745349052</v>
      </c>
      <c r="K52" s="30">
        <f xml:space="preserve"> [2]Summary_Calc!L$422</f>
        <v>41.373660621708837</v>
      </c>
      <c r="L52" s="31">
        <f xml:space="preserve"> [2]Summary_Calc!M$422</f>
        <v>39.794961176108231</v>
      </c>
      <c r="M52" s="31">
        <f xml:space="preserve"> [2]Summary_Calc!N$422</f>
        <v>38.28498125858895</v>
      </c>
      <c r="N52" s="31">
        <f xml:space="preserve"> [2]Summary_Calc!O$422</f>
        <v>36.832620234650854</v>
      </c>
      <c r="O52" s="31">
        <f xml:space="preserve"> [2]Summary_Calc!P$422</f>
        <v>35.437780711881459</v>
      </c>
      <c r="P52" s="22">
        <f>SUM(K52:O52)</f>
        <v>191.72400400293833</v>
      </c>
      <c r="Q52" s="30"/>
      <c r="R52" s="31"/>
      <c r="S52" s="31"/>
      <c r="T52" s="31"/>
      <c r="U52" s="31"/>
      <c r="V52" s="22"/>
      <c r="W52" s="30">
        <f xml:space="preserve"> [3]Summary_Calc!L$422</f>
        <v>40.927155054284889</v>
      </c>
      <c r="X52" s="31">
        <f xml:space="preserve"> [3]Summary_Calc!M$422</f>
        <v>39.331399425846669</v>
      </c>
      <c r="Y52" s="31">
        <f xml:space="preserve"> [3]Summary_Calc!N$422</f>
        <v>37.841890628950857</v>
      </c>
      <c r="Z52" s="31">
        <f xml:space="preserve"> [3]Summary_Calc!O$422</f>
        <v>36.417434395685106</v>
      </c>
      <c r="AA52" s="31">
        <f xml:space="preserve"> [3]Summary_Calc!P$422</f>
        <v>35.046597987612124</v>
      </c>
      <c r="AB52" s="22">
        <f>SUM(W52:AA52)</f>
        <v>189.56447749237964</v>
      </c>
    </row>
    <row r="53" spans="3:28" x14ac:dyDescent="0.3">
      <c r="C53" s="6" t="s">
        <v>17</v>
      </c>
      <c r="D53" s="3"/>
      <c r="E53" s="30">
        <f>E55/E54</f>
        <v>859.31803451732014</v>
      </c>
      <c r="F53" s="31">
        <f>F55/F54</f>
        <v>818.15670066394046</v>
      </c>
      <c r="G53" s="31">
        <f>G55/G54</f>
        <v>778.96699470213753</v>
      </c>
      <c r="H53" s="31">
        <f>H55/H54</f>
        <v>741.65447565590534</v>
      </c>
      <c r="I53" s="31">
        <f>I55/I54</f>
        <v>706.12922627198748</v>
      </c>
      <c r="J53" s="34"/>
      <c r="K53" s="30">
        <f>K55/K54</f>
        <v>859.31785097168006</v>
      </c>
      <c r="L53" s="31">
        <f>L55/L54</f>
        <v>818.15652591013657</v>
      </c>
      <c r="M53" s="31">
        <f>M55/M54</f>
        <v>778.96682831904093</v>
      </c>
      <c r="N53" s="31">
        <f>N55/N54</f>
        <v>741.65431724255905</v>
      </c>
      <c r="O53" s="31">
        <f>O55/O54</f>
        <v>706.1290754466404</v>
      </c>
      <c r="P53" s="34"/>
      <c r="Q53" s="30"/>
      <c r="R53" s="31"/>
      <c r="S53" s="31"/>
      <c r="T53" s="31"/>
      <c r="U53" s="31"/>
      <c r="V53" s="34"/>
      <c r="W53" s="30">
        <f>W55/W54</f>
        <v>850.73827745530014</v>
      </c>
      <c r="X53" s="31">
        <f>X55/X54</f>
        <v>809.9879139651913</v>
      </c>
      <c r="Y53" s="31">
        <f>Y55/Y54</f>
        <v>771.18949288625879</v>
      </c>
      <c r="Z53" s="31">
        <f>Z55/Z54</f>
        <v>734.24951617700719</v>
      </c>
      <c r="AA53" s="31">
        <f>AA55/AA54</f>
        <v>699.07896435212854</v>
      </c>
      <c r="AB53" s="34"/>
    </row>
    <row r="54" spans="3:28" x14ac:dyDescent="0.3">
      <c r="C54" s="18" t="s">
        <v>15</v>
      </c>
      <c r="D54" s="3"/>
      <c r="E54" s="33">
        <f xml:space="preserve"> [1]InpActive!L$472</f>
        <v>4.7899999999999998E-2</v>
      </c>
      <c r="F54" s="33">
        <f xml:space="preserve"> [1]InpActive!M$472</f>
        <v>4.7899999999999998E-2</v>
      </c>
      <c r="G54" s="33">
        <f xml:space="preserve"> [1]InpActive!N$472</f>
        <v>4.7899999999999998E-2</v>
      </c>
      <c r="H54" s="33">
        <f xml:space="preserve"> [1]InpActive!O$472</f>
        <v>4.7899999999999998E-2</v>
      </c>
      <c r="I54" s="33">
        <f xml:space="preserve"> [1]InpActive!P$472</f>
        <v>4.7899999999999998E-2</v>
      </c>
      <c r="J54" s="34"/>
      <c r="K54" s="33">
        <f xml:space="preserve"> [2]InpActive!L$472</f>
        <v>4.7899999999999998E-2</v>
      </c>
      <c r="L54" s="33">
        <f xml:space="preserve"> [2]InpActive!M$472</f>
        <v>4.7899999999999998E-2</v>
      </c>
      <c r="M54" s="33">
        <f xml:space="preserve"> [2]InpActive!N$472</f>
        <v>4.7899999999999998E-2</v>
      </c>
      <c r="N54" s="33">
        <f xml:space="preserve"> [2]InpActive!O$472</f>
        <v>4.7899999999999998E-2</v>
      </c>
      <c r="O54" s="33">
        <f xml:space="preserve"> [2]InpActive!P$472</f>
        <v>4.7899999999999998E-2</v>
      </c>
      <c r="P54" s="34"/>
      <c r="Q54" s="33"/>
      <c r="R54" s="33"/>
      <c r="S54" s="33"/>
      <c r="T54" s="33"/>
      <c r="U54" s="33"/>
      <c r="V54" s="34"/>
      <c r="W54" s="33">
        <f xml:space="preserve"> [3]InpActive!L$504</f>
        <v>4.7899999999999998E-2</v>
      </c>
      <c r="X54" s="33">
        <f xml:space="preserve"> [3]InpActive!M$504</f>
        <v>4.7899999999999998E-2</v>
      </c>
      <c r="Y54" s="33">
        <f xml:space="preserve"> [3]InpActive!N$504</f>
        <v>4.7899999999999998E-2</v>
      </c>
      <c r="Z54" s="33">
        <f xml:space="preserve"> [3]InpActive!O$504</f>
        <v>4.7899999999999998E-2</v>
      </c>
      <c r="AA54" s="33">
        <f xml:space="preserve"> [3]InpActive!P$504</f>
        <v>4.7899999999999998E-2</v>
      </c>
      <c r="AB54" s="34"/>
    </row>
    <row r="55" spans="3:28" x14ac:dyDescent="0.3">
      <c r="C55" s="6" t="s">
        <v>18</v>
      </c>
      <c r="D55" s="3"/>
      <c r="E55" s="30">
        <f xml:space="preserve"> [1]Summary_Calc!L$421</f>
        <v>41.161333853379631</v>
      </c>
      <c r="F55" s="31">
        <f xml:space="preserve"> [1]Summary_Calc!M$421</f>
        <v>39.189705961802744</v>
      </c>
      <c r="G55" s="31">
        <f xml:space="preserve"> [1]Summary_Calc!N$421</f>
        <v>37.312519046232389</v>
      </c>
      <c r="H55" s="31">
        <f xml:space="preserve"> [1]Summary_Calc!O$421</f>
        <v>35.525249383917867</v>
      </c>
      <c r="I55" s="31">
        <f xml:space="preserve"> [1]Summary_Calc!P$421</f>
        <v>33.823589938428199</v>
      </c>
      <c r="J55" s="22">
        <f>SUM(E55:I55)</f>
        <v>187.01239818376084</v>
      </c>
      <c r="K55" s="30">
        <f xml:space="preserve"> [2]Summary_Calc!L$421</f>
        <v>41.161325061543472</v>
      </c>
      <c r="L55" s="31">
        <f xml:space="preserve"> [2]Summary_Calc!M$421</f>
        <v>39.189697591095538</v>
      </c>
      <c r="M55" s="31">
        <f xml:space="preserve"> [2]Summary_Calc!N$421</f>
        <v>37.31251107648206</v>
      </c>
      <c r="N55" s="31">
        <f xml:space="preserve"> [2]Summary_Calc!O$421</f>
        <v>35.525241795918575</v>
      </c>
      <c r="O55" s="31">
        <f xml:space="preserve"> [2]Summary_Calc!P$421</f>
        <v>33.823582713894076</v>
      </c>
      <c r="P55" s="22">
        <f>SUM(K55:O55)</f>
        <v>187.01235823893373</v>
      </c>
      <c r="Q55" s="30"/>
      <c r="R55" s="31"/>
      <c r="S55" s="31"/>
      <c r="T55" s="31"/>
      <c r="U55" s="31"/>
      <c r="V55" s="22"/>
      <c r="W55" s="30">
        <f xml:space="preserve"> [3]Summary_Calc!L$421</f>
        <v>40.750363490108874</v>
      </c>
      <c r="X55" s="31">
        <f xml:space="preserve"> [3]Summary_Calc!M$421</f>
        <v>38.798421078932662</v>
      </c>
      <c r="Y55" s="31">
        <f xml:space="preserve"> [3]Summary_Calc!N$421</f>
        <v>36.939976709251795</v>
      </c>
      <c r="Z55" s="31">
        <f xml:space="preserve"> [3]Summary_Calc!O$421</f>
        <v>35.170551824878643</v>
      </c>
      <c r="AA55" s="31">
        <f xml:space="preserve"> [3]Summary_Calc!P$421</f>
        <v>33.485882392466955</v>
      </c>
      <c r="AB55" s="22">
        <f>SUM(W55:AA55)</f>
        <v>185.14519549563894</v>
      </c>
    </row>
    <row r="56" spans="3:28" x14ac:dyDescent="0.3">
      <c r="C56" s="6" t="s">
        <v>19</v>
      </c>
      <c r="D56" s="3"/>
      <c r="E56" s="30">
        <f>E58/E57</f>
        <v>66.455980499999995</v>
      </c>
      <c r="F56" s="31">
        <f>F58/F57</f>
        <v>206.78111173404997</v>
      </c>
      <c r="G56" s="31">
        <f>G58/G57</f>
        <v>348.37585888198885</v>
      </c>
      <c r="H56" s="31">
        <f>H58/H57</f>
        <v>470.44541219154172</v>
      </c>
      <c r="I56" s="31">
        <f>I58/I57</f>
        <v>564.4086860475669</v>
      </c>
      <c r="J56" s="34"/>
      <c r="K56" s="30">
        <f>K58/K57</f>
        <v>59.813422258589789</v>
      </c>
      <c r="L56" s="31">
        <f>L58/L57</f>
        <v>186.42579324595008</v>
      </c>
      <c r="M56" s="31">
        <f>M58/M57</f>
        <v>314.42209672211555</v>
      </c>
      <c r="N56" s="31">
        <f>N58/N57</f>
        <v>424.49560181653493</v>
      </c>
      <c r="O56" s="31">
        <f>O58/O57</f>
        <v>508.64771352319764</v>
      </c>
      <c r="P56" s="34"/>
      <c r="Q56" s="30"/>
      <c r="R56" s="31"/>
      <c r="S56" s="31"/>
      <c r="T56" s="31"/>
      <c r="U56" s="31"/>
      <c r="V56" s="34"/>
      <c r="W56" s="30">
        <f>W58/W57</f>
        <v>54.812384687936991</v>
      </c>
      <c r="X56" s="31">
        <f>X58/X57</f>
        <v>167.61136517570674</v>
      </c>
      <c r="Y56" s="31">
        <f>Y58/Y57</f>
        <v>277.43962345824849</v>
      </c>
      <c r="Z56" s="31">
        <f>Z58/Z57</f>
        <v>370.99878996543998</v>
      </c>
      <c r="AA56" s="31">
        <f>AA58/AA57</f>
        <v>446.25250602612977</v>
      </c>
      <c r="AB56" s="34"/>
    </row>
    <row r="57" spans="3:28" x14ac:dyDescent="0.3">
      <c r="C57" s="18" t="s">
        <v>15</v>
      </c>
      <c r="D57" s="3"/>
      <c r="E57" s="32">
        <f xml:space="preserve"> [1]InpActive!L$474</f>
        <v>4.7899999999999998E-2</v>
      </c>
      <c r="F57" s="33">
        <f xml:space="preserve"> [1]InpActive!M$474</f>
        <v>4.7899999999999998E-2</v>
      </c>
      <c r="G57" s="33">
        <f xml:space="preserve"> [1]InpActive!N$474</f>
        <v>4.7899999999999998E-2</v>
      </c>
      <c r="H57" s="33">
        <f xml:space="preserve"> [1]InpActive!O$474</f>
        <v>4.7899999999999998E-2</v>
      </c>
      <c r="I57" s="33">
        <f xml:space="preserve"> [1]InpActive!P$474</f>
        <v>4.7899999999999998E-2</v>
      </c>
      <c r="J57" s="34"/>
      <c r="K57" s="32">
        <f xml:space="preserve"> [2]InpActive!L$474</f>
        <v>4.7899999999999998E-2</v>
      </c>
      <c r="L57" s="33">
        <f xml:space="preserve"> [2]InpActive!M$474</f>
        <v>4.7899999999999998E-2</v>
      </c>
      <c r="M57" s="33">
        <f xml:space="preserve"> [2]InpActive!N$474</f>
        <v>4.7899999999999998E-2</v>
      </c>
      <c r="N57" s="33">
        <f xml:space="preserve"> [2]InpActive!O$474</f>
        <v>4.7899999999999998E-2</v>
      </c>
      <c r="O57" s="33">
        <f xml:space="preserve"> [2]InpActive!P$474</f>
        <v>4.7899999999999998E-2</v>
      </c>
      <c r="P57" s="34"/>
      <c r="Q57" s="32"/>
      <c r="R57" s="33"/>
      <c r="S57" s="33"/>
      <c r="T57" s="33"/>
      <c r="U57" s="33"/>
      <c r="V57" s="34"/>
      <c r="W57" s="32">
        <f xml:space="preserve"> [3]InpActive!L$506</f>
        <v>4.7899999999999998E-2</v>
      </c>
      <c r="X57" s="33">
        <f xml:space="preserve"> [3]InpActive!M$506</f>
        <v>4.7899999999999998E-2</v>
      </c>
      <c r="Y57" s="33">
        <f xml:space="preserve"> [3]InpActive!N$506</f>
        <v>4.7899999999999998E-2</v>
      </c>
      <c r="Z57" s="33">
        <f xml:space="preserve"> [3]InpActive!O$506</f>
        <v>4.7899999999999998E-2</v>
      </c>
      <c r="AA57" s="33">
        <f xml:space="preserve"> [3]InpActive!P$506</f>
        <v>4.7899999999999998E-2</v>
      </c>
      <c r="AB57" s="34"/>
    </row>
    <row r="58" spans="3:28" x14ac:dyDescent="0.3">
      <c r="C58" s="6" t="s">
        <v>20</v>
      </c>
      <c r="D58" s="3"/>
      <c r="E58" s="30">
        <f xml:space="preserve"> [1]Summary_Calc!L$423</f>
        <v>3.1832414659499997</v>
      </c>
      <c r="F58" s="31">
        <f xml:space="preserve"> [1]Summary_Calc!M$423</f>
        <v>9.9048152520609936</v>
      </c>
      <c r="G58" s="31">
        <f xml:space="preserve"> [1]Summary_Calc!N$423</f>
        <v>16.687203640447265</v>
      </c>
      <c r="H58" s="31">
        <f xml:space="preserve"> [1]Summary_Calc!O$423</f>
        <v>22.534335243974848</v>
      </c>
      <c r="I58" s="31">
        <f xml:space="preserve"> [1]Summary_Calc!P$423</f>
        <v>27.035176061678452</v>
      </c>
      <c r="J58" s="22">
        <f>SUM(E58:I58)</f>
        <v>79.344771664111562</v>
      </c>
      <c r="K58" s="30">
        <f xml:space="preserve"> [2]Summary_Calc!L$423</f>
        <v>2.8650629261864506</v>
      </c>
      <c r="L58" s="31">
        <f xml:space="preserve"> [2]Summary_Calc!M$423</f>
        <v>8.9297954964810078</v>
      </c>
      <c r="M58" s="31">
        <f xml:space="preserve"> [2]Summary_Calc!N$423</f>
        <v>15.060818432989334</v>
      </c>
      <c r="N58" s="31">
        <f xml:space="preserve"> [2]Summary_Calc!O$423</f>
        <v>20.333339327012023</v>
      </c>
      <c r="O58" s="31">
        <f xml:space="preserve"> [2]Summary_Calc!P$423</f>
        <v>24.364225477761167</v>
      </c>
      <c r="P58" s="22">
        <f>SUM(K58:O58)</f>
        <v>71.55324166042999</v>
      </c>
      <c r="Q58" s="30"/>
      <c r="R58" s="31"/>
      <c r="S58" s="31"/>
      <c r="T58" s="31"/>
      <c r="U58" s="31"/>
      <c r="V58" s="22"/>
      <c r="W58" s="30">
        <f xml:space="preserve"> [3]Summary_Calc!L$423</f>
        <v>2.6255132265521817</v>
      </c>
      <c r="X58" s="31">
        <f xml:space="preserve"> [3]Summary_Calc!M$423</f>
        <v>8.0285843919163522</v>
      </c>
      <c r="Y58" s="31">
        <f xml:space="preserve"> [3]Summary_Calc!N$423</f>
        <v>13.289357963650101</v>
      </c>
      <c r="Z58" s="31">
        <f xml:space="preserve"> [3]Summary_Calc!O$423</f>
        <v>17.770842039344576</v>
      </c>
      <c r="AA58" s="31">
        <f xml:space="preserve"> [3]Summary_Calc!P$423</f>
        <v>21.375495038651614</v>
      </c>
      <c r="AB58" s="22">
        <f>SUM(W58:AA58)</f>
        <v>63.089792660114824</v>
      </c>
    </row>
    <row r="59" spans="3:28" ht="13.8" thickBot="1" x14ac:dyDescent="0.35">
      <c r="C59" s="57" t="s">
        <v>39</v>
      </c>
      <c r="D59" s="53"/>
      <c r="E59" s="60">
        <f xml:space="preserve"> [1]Summary_Calc!L$425</f>
        <v>85.743042807293961</v>
      </c>
      <c r="F59" s="61">
        <f xml:space="preserve"> [1]Summary_Calc!M$425</f>
        <v>88.898708457591752</v>
      </c>
      <c r="G59" s="61">
        <f xml:space="preserve"> [1]Summary_Calc!N$425</f>
        <v>92.266073014244697</v>
      </c>
      <c r="H59" s="61">
        <f xml:space="preserve"> [1]Summary_Calc!O$425</f>
        <v>94.852767845951718</v>
      </c>
      <c r="I59" s="61">
        <f xml:space="preserve"> [1]Summary_Calc!P$425</f>
        <v>96.232225176280807</v>
      </c>
      <c r="J59" s="56">
        <f>SUM(E59:I59)</f>
        <v>457.99281730136289</v>
      </c>
      <c r="K59" s="60">
        <f xml:space="preserve"> [2]Summary_Calc!L$425</f>
        <v>85.400048609438755</v>
      </c>
      <c r="L59" s="61">
        <f xml:space="preserve"> [2]Summary_Calc!M$425</f>
        <v>87.914454263684775</v>
      </c>
      <c r="M59" s="61">
        <f xml:space="preserve"> [2]Summary_Calc!N$425</f>
        <v>90.658310768060346</v>
      </c>
      <c r="N59" s="61">
        <f xml:space="preserve"> [2]Summary_Calc!O$425</f>
        <v>92.691201357581463</v>
      </c>
      <c r="O59" s="61">
        <f xml:space="preserve"> [2]Summary_Calc!P$425</f>
        <v>93.625588903536695</v>
      </c>
      <c r="P59" s="56">
        <f>SUM(K59:O59)</f>
        <v>450.28960390230202</v>
      </c>
      <c r="Q59" s="60"/>
      <c r="R59" s="61"/>
      <c r="S59" s="61"/>
      <c r="T59" s="61"/>
      <c r="U59" s="61"/>
      <c r="V59" s="62"/>
      <c r="W59" s="58">
        <f xml:space="preserve"> [3]Summary_Calc!L$425</f>
        <v>84.30303177094595</v>
      </c>
      <c r="X59" s="59">
        <f xml:space="preserve"> [3]Summary_Calc!M$425</f>
        <v>86.158404896695686</v>
      </c>
      <c r="Y59" s="59">
        <f xml:space="preserve"> [3]Summary_Calc!N$425</f>
        <v>88.071225301852763</v>
      </c>
      <c r="Z59" s="59">
        <f xml:space="preserve"> [3]Summary_Calc!O$425</f>
        <v>89.358828259908321</v>
      </c>
      <c r="AA59" s="59">
        <f xml:space="preserve"> [3]Summary_Calc!P$425</f>
        <v>89.9079754187307</v>
      </c>
      <c r="AB59" s="56">
        <f>SUM(W59:AA59)</f>
        <v>437.79946564813338</v>
      </c>
    </row>
    <row r="60" spans="3:28" x14ac:dyDescent="0.3">
      <c r="C60" s="5" t="s">
        <v>21</v>
      </c>
      <c r="D60" s="2"/>
      <c r="E60" s="41">
        <f>E62/E61</f>
        <v>843.5693985726009</v>
      </c>
      <c r="F60" s="42">
        <f>F62/F61</f>
        <v>811.08302628895012</v>
      </c>
      <c r="G60" s="42">
        <f>G62/G61</f>
        <v>779.74678992108284</v>
      </c>
      <c r="H60" s="42">
        <f>H62/H61</f>
        <v>749.72831899763014</v>
      </c>
      <c r="I60" s="42">
        <f>I62/I61</f>
        <v>720.79884820260509</v>
      </c>
      <c r="J60" s="47"/>
      <c r="K60" s="41">
        <f>K62/K61</f>
        <v>843.06391335738851</v>
      </c>
      <c r="L60" s="42">
        <f>L62/L61</f>
        <v>810.89502830773358</v>
      </c>
      <c r="M60" s="42">
        <f>M62/M61</f>
        <v>780.12642917423273</v>
      </c>
      <c r="N60" s="42">
        <f>N62/N61</f>
        <v>750.53192025116846</v>
      </c>
      <c r="O60" s="42">
        <f>O62/O61</f>
        <v>722.10951699022746</v>
      </c>
      <c r="P60" s="51"/>
      <c r="Q60" s="41"/>
      <c r="R60" s="42"/>
      <c r="S60" s="42"/>
      <c r="T60" s="42"/>
      <c r="U60" s="42"/>
      <c r="V60" s="47"/>
      <c r="W60" s="31">
        <f>W62/W61</f>
        <v>833.96554677943152</v>
      </c>
      <c r="X60" s="31">
        <f>X62/X61</f>
        <v>801.44911084754995</v>
      </c>
      <c r="Y60" s="31">
        <f>Y62/Y61</f>
        <v>771.09764819180566</v>
      </c>
      <c r="Z60" s="31">
        <f>Z62/Z61</f>
        <v>742.07175035299474</v>
      </c>
      <c r="AA60" s="31">
        <f>AA62/AA61</f>
        <v>714.1384544010192</v>
      </c>
      <c r="AB60" s="34"/>
    </row>
    <row r="61" spans="3:28" x14ac:dyDescent="0.3">
      <c r="C61" s="18" t="s">
        <v>22</v>
      </c>
      <c r="D61" s="3"/>
      <c r="E61" s="48">
        <f xml:space="preserve"> '[1]Water Network'!L$982</f>
        <v>2.3009296116504929E-2</v>
      </c>
      <c r="F61" s="49">
        <f xml:space="preserve"> '[1]Water Network'!M$982</f>
        <v>2.3009296116504929E-2</v>
      </c>
      <c r="G61" s="49">
        <f xml:space="preserve"> '[1]Water Network'!N$982</f>
        <v>2.3009296116504929E-2</v>
      </c>
      <c r="H61" s="49">
        <f xml:space="preserve"> '[1]Water Network'!O$982</f>
        <v>2.3009296116504929E-2</v>
      </c>
      <c r="I61" s="49">
        <f xml:space="preserve"> '[1]Water Network'!P$982</f>
        <v>2.3009296116504929E-2</v>
      </c>
      <c r="J61" s="34"/>
      <c r="K61" s="48">
        <f xml:space="preserve"> '[2]Water Network'!L$982</f>
        <v>2.0790485436893213E-2</v>
      </c>
      <c r="L61" s="49">
        <f xml:space="preserve"> '[2]Water Network'!M$982</f>
        <v>2.0790485436893213E-2</v>
      </c>
      <c r="M61" s="49">
        <f xml:space="preserve"> '[2]Water Network'!N$982</f>
        <v>2.0790485436893213E-2</v>
      </c>
      <c r="N61" s="49">
        <f xml:space="preserve"> '[2]Water Network'!O$982</f>
        <v>2.0790485436893213E-2</v>
      </c>
      <c r="O61" s="49">
        <f xml:space="preserve"> '[2]Water Network'!P$982</f>
        <v>2.0790485436893213E-2</v>
      </c>
      <c r="P61" s="35"/>
      <c r="Q61" s="48"/>
      <c r="R61" s="49"/>
      <c r="S61" s="49"/>
      <c r="T61" s="49"/>
      <c r="U61" s="49"/>
      <c r="V61" s="34"/>
      <c r="W61" s="49">
        <f xml:space="preserve"> '[3]Water Network'!L$990</f>
        <v>1.920357193840716E-2</v>
      </c>
      <c r="X61" s="49">
        <f xml:space="preserve"> '[3]Water Network'!M$990</f>
        <v>1.920357193840716E-2</v>
      </c>
      <c r="Y61" s="49">
        <f xml:space="preserve"> '[3]Water Network'!N$990</f>
        <v>1.920357193840716E-2</v>
      </c>
      <c r="Z61" s="49">
        <f xml:space="preserve"> '[3]Water Network'!O$990</f>
        <v>1.920357193840716E-2</v>
      </c>
      <c r="AA61" s="49">
        <f xml:space="preserve"> '[3]Water Network'!P$990</f>
        <v>1.920357193840716E-2</v>
      </c>
      <c r="AB61" s="34"/>
    </row>
    <row r="62" spans="3:28" x14ac:dyDescent="0.3">
      <c r="C62" s="6" t="s">
        <v>23</v>
      </c>
      <c r="D62" s="3"/>
      <c r="E62" s="23">
        <f xml:space="preserve"> [1]Summary_Calc!L$436</f>
        <v>19.409938086578943</v>
      </c>
      <c r="F62" s="24">
        <f xml:space="preserve"> [1]Summary_Calc!M$436</f>
        <v>18.662449526953406</v>
      </c>
      <c r="G62" s="24">
        <f xml:space="preserve"> [1]Summary_Calc!N$436</f>
        <v>17.941424785188357</v>
      </c>
      <c r="H62" s="24">
        <f xml:space="preserve"> [1]Summary_Calc!O$436</f>
        <v>17.250720898745939</v>
      </c>
      <c r="I62" s="24">
        <f xml:space="preserve"> [1]Summary_Calc!P$436</f>
        <v>16.585074138729428</v>
      </c>
      <c r="J62" s="22">
        <f>SUM(E62:I62)</f>
        <v>89.849607436196067</v>
      </c>
      <c r="K62" s="23">
        <f xml:space="preserve"> [2]Summary_Calc!L$436</f>
        <v>17.527708013026988</v>
      </c>
      <c r="L62" s="24">
        <f xml:space="preserve"> [2]Summary_Calc!M$436</f>
        <v>16.858901276881046</v>
      </c>
      <c r="M62" s="24">
        <f xml:space="preserve"> [2]Summary_Calc!N$436</f>
        <v>16.219207164682391</v>
      </c>
      <c r="N62" s="24">
        <f xml:space="preserve"> [2]Summary_Calc!O$436</f>
        <v>15.603922957905416</v>
      </c>
      <c r="O62" s="24">
        <f xml:space="preserve"> [2]Summary_Calc!P$436</f>
        <v>15.013007396827316</v>
      </c>
      <c r="P62" s="31">
        <f>SUM(K62:O62)</f>
        <v>81.222746809323155</v>
      </c>
      <c r="Q62" s="23"/>
      <c r="R62" s="24"/>
      <c r="S62" s="24"/>
      <c r="T62" s="24"/>
      <c r="U62" s="24"/>
      <c r="V62" s="22"/>
      <c r="W62" s="24">
        <f xml:space="preserve"> [3]Summary_Calc!L$436</f>
        <v>16.015117371731876</v>
      </c>
      <c r="X62" s="24">
        <f xml:space="preserve"> [3]Summary_Calc!M$436</f>
        <v>15.39068565513338</v>
      </c>
      <c r="Y62" s="24">
        <f xml:space="preserve"> [3]Summary_Calc!N$436</f>
        <v>14.807829158587916</v>
      </c>
      <c r="Z62" s="24">
        <f xml:space="preserve"> [3]Summary_Calc!O$436</f>
        <v>14.250428241363453</v>
      </c>
      <c r="AA62" s="24">
        <f xml:space="preserve"> [3]Summary_Calc!P$436</f>
        <v>13.714009183072873</v>
      </c>
      <c r="AB62" s="22">
        <f>SUM(W62:AA62)</f>
        <v>74.178069609889491</v>
      </c>
    </row>
    <row r="63" spans="3:28" x14ac:dyDescent="0.3">
      <c r="C63" s="6" t="s">
        <v>24</v>
      </c>
      <c r="D63" s="3"/>
      <c r="E63" s="30">
        <f>E65/E64</f>
        <v>838.73736759063036</v>
      </c>
      <c r="F63" s="31">
        <f>F65/F64</f>
        <v>798.5618476830391</v>
      </c>
      <c r="G63" s="31">
        <f>G65/G64</f>
        <v>760.31073517902132</v>
      </c>
      <c r="H63" s="31">
        <f>H65/H64</f>
        <v>723.89185096394647</v>
      </c>
      <c r="I63" s="31">
        <f>I65/I64</f>
        <v>689.21743130277332</v>
      </c>
      <c r="J63" s="34"/>
      <c r="K63" s="30">
        <f>K65/K64</f>
        <v>838.7371884409082</v>
      </c>
      <c r="L63" s="31">
        <f>L65/L64</f>
        <v>798.56167711458875</v>
      </c>
      <c r="M63" s="31">
        <f>M65/M64</f>
        <v>760.31057278079993</v>
      </c>
      <c r="N63" s="31">
        <f>N65/N64</f>
        <v>723.89169634459961</v>
      </c>
      <c r="O63" s="31">
        <f>O65/O64</f>
        <v>689.21728408969341</v>
      </c>
      <c r="P63" s="35"/>
      <c r="Q63" s="30"/>
      <c r="R63" s="31"/>
      <c r="S63" s="31"/>
      <c r="T63" s="31"/>
      <c r="U63" s="31"/>
      <c r="V63" s="34"/>
      <c r="W63" s="31">
        <f>W65/W64</f>
        <v>830.3630957102456</v>
      </c>
      <c r="X63" s="31">
        <f>X65/X64</f>
        <v>790.58870342572504</v>
      </c>
      <c r="Y63" s="31">
        <f>Y65/Y64</f>
        <v>752.71950453163299</v>
      </c>
      <c r="Z63" s="31">
        <f>Z65/Z64</f>
        <v>716.66424026456775</v>
      </c>
      <c r="AA63" s="31">
        <f>AA65/AA64</f>
        <v>682.33602315589508</v>
      </c>
      <c r="AB63" s="34"/>
    </row>
    <row r="64" spans="3:28" x14ac:dyDescent="0.3">
      <c r="C64" s="18" t="s">
        <v>22</v>
      </c>
      <c r="D64" s="3"/>
      <c r="E64" s="32">
        <f xml:space="preserve"> '[1]Water Network'!L$862</f>
        <v>3.3038799019607934E-2</v>
      </c>
      <c r="F64" s="33">
        <f xml:space="preserve"> '[1]Water Network'!M$862</f>
        <v>3.3038799019607934E-2</v>
      </c>
      <c r="G64" s="33">
        <f xml:space="preserve"> '[1]Water Network'!N$862</f>
        <v>3.3038799019607934E-2</v>
      </c>
      <c r="H64" s="33">
        <f xml:space="preserve"> '[1]Water Network'!O$862</f>
        <v>3.3038799019607934E-2</v>
      </c>
      <c r="I64" s="33">
        <f xml:space="preserve"> '[1]Water Network'!P$862</f>
        <v>3.3038799019607934E-2</v>
      </c>
      <c r="J64" s="34"/>
      <c r="K64" s="32">
        <f xml:space="preserve"> '[2]Water Network'!L$862</f>
        <v>3.0798235294117626E-2</v>
      </c>
      <c r="L64" s="33">
        <f xml:space="preserve"> '[2]Water Network'!M$862</f>
        <v>3.0798235294117626E-2</v>
      </c>
      <c r="M64" s="33">
        <f xml:space="preserve"> '[2]Water Network'!N$862</f>
        <v>3.0798235294117626E-2</v>
      </c>
      <c r="N64" s="33">
        <f xml:space="preserve"> '[2]Water Network'!O$862</f>
        <v>3.0798235294117626E-2</v>
      </c>
      <c r="O64" s="33">
        <f xml:space="preserve"> '[2]Water Network'!P$862</f>
        <v>3.0798235294117626E-2</v>
      </c>
      <c r="P64" s="35"/>
      <c r="Q64" s="32"/>
      <c r="R64" s="33"/>
      <c r="S64" s="33"/>
      <c r="T64" s="33"/>
      <c r="U64" s="33"/>
      <c r="V64" s="34"/>
      <c r="W64" s="33">
        <f xml:space="preserve"> '[3]Water Network'!L$870</f>
        <v>2.9195763820156317E-2</v>
      </c>
      <c r="X64" s="33">
        <f xml:space="preserve"> '[3]Water Network'!M$870</f>
        <v>2.9195763820156317E-2</v>
      </c>
      <c r="Y64" s="33">
        <f xml:space="preserve"> '[3]Water Network'!N$870</f>
        <v>2.9195763820156317E-2</v>
      </c>
      <c r="Z64" s="33">
        <f xml:space="preserve"> '[3]Water Network'!O$870</f>
        <v>2.9195763820156317E-2</v>
      </c>
      <c r="AA64" s="33">
        <f xml:space="preserve"> '[3]Water Network'!P$870</f>
        <v>2.9195763820156317E-2</v>
      </c>
      <c r="AB64" s="34"/>
    </row>
    <row r="65" spans="2:28" x14ac:dyDescent="0.3">
      <c r="C65" s="6" t="s">
        <v>25</v>
      </c>
      <c r="D65" s="3"/>
      <c r="E65" s="30">
        <f xml:space="preserve"> [1]Summary_Calc!L$435</f>
        <v>27.710875318061856</v>
      </c>
      <c r="F65" s="31">
        <f xml:space="preserve"> [1]Summary_Calc!M$435</f>
        <v>26.383524390326691</v>
      </c>
      <c r="G65" s="31">
        <f xml:space="preserve"> [1]Summary_Calc!N$435</f>
        <v>25.119753572030039</v>
      </c>
      <c r="H65" s="31">
        <f xml:space="preserve"> [1]Summary_Calc!O$435</f>
        <v>23.916517375929807</v>
      </c>
      <c r="I65" s="31">
        <f xml:space="preserve"> [1]Summary_Calc!P$435</f>
        <v>22.770916193622767</v>
      </c>
      <c r="J65" s="22">
        <f>SUM(E65:I65)</f>
        <v>125.90158684997117</v>
      </c>
      <c r="K65" s="30">
        <f xml:space="preserve"> [2]Summary_Calc!L$435</f>
        <v>25.831625279529764</v>
      </c>
      <c r="L65" s="31">
        <f xml:space="preserve"> [2]Summary_Calc!M$435</f>
        <v>24.594290428640292</v>
      </c>
      <c r="M65" s="31">
        <f xml:space="preserve"> [2]Summary_Calc!N$435</f>
        <v>23.416223917108422</v>
      </c>
      <c r="N65" s="31">
        <f xml:space="preserve"> [2]Summary_Calc!O$435</f>
        <v>22.294586791478928</v>
      </c>
      <c r="O65" s="31">
        <f xml:space="preserve"> [2]Summary_Calc!P$435</f>
        <v>21.226676084167089</v>
      </c>
      <c r="P65" s="31">
        <f>SUM(K65:O65)</f>
        <v>117.36340250092448</v>
      </c>
      <c r="Q65" s="30"/>
      <c r="R65" s="31"/>
      <c r="S65" s="31"/>
      <c r="T65" s="31"/>
      <c r="U65" s="31"/>
      <c r="V65" s="22"/>
      <c r="W65" s="31">
        <f xml:space="preserve"> [3]Summary_Calc!L$435</f>
        <v>24.243084827330186</v>
      </c>
      <c r="X65" s="31">
        <f xml:space="preserve"> [3]Summary_Calc!M$435</f>
        <v>23.081841064101077</v>
      </c>
      <c r="Y65" s="31">
        <f xml:space="preserve"> [3]Summary_Calc!N$435</f>
        <v>21.97622087713064</v>
      </c>
      <c r="Z65" s="31">
        <f xml:space="preserve"> [3]Summary_Calc!O$435</f>
        <v>20.923559897116082</v>
      </c>
      <c r="AA65" s="31">
        <f xml:space="preserve"> [3]Summary_Calc!P$435</f>
        <v>19.921321378044226</v>
      </c>
      <c r="AB65" s="22">
        <f>SUM(W65:AA65)</f>
        <v>110.14602804372221</v>
      </c>
    </row>
    <row r="66" spans="2:28" x14ac:dyDescent="0.3">
      <c r="C66" s="6" t="s">
        <v>26</v>
      </c>
      <c r="D66" s="3"/>
      <c r="E66" s="30">
        <f>E68/E67</f>
        <v>64.864359767024979</v>
      </c>
      <c r="F66" s="31">
        <f>F68/F67</f>
        <v>201.82870410801945</v>
      </c>
      <c r="G66" s="31">
        <f>G68/G67</f>
        <v>340.03225706176534</v>
      </c>
      <c r="H66" s="31">
        <f>H68/H67</f>
        <v>459.17824456955429</v>
      </c>
      <c r="I66" s="31">
        <f>I68/I67</f>
        <v>550.8910980167276</v>
      </c>
      <c r="J66" s="34"/>
      <c r="K66" s="30">
        <f>K68/K67</f>
        <v>58.380890795496562</v>
      </c>
      <c r="L66" s="31">
        <f>L68/L67</f>
        <v>181.96089549770954</v>
      </c>
      <c r="M66" s="31">
        <f>M68/M67</f>
        <v>306.89168750562078</v>
      </c>
      <c r="N66" s="31">
        <f>N68/N67</f>
        <v>414.32893215302897</v>
      </c>
      <c r="O66" s="31">
        <f>O68/O67</f>
        <v>496.46560078431713</v>
      </c>
      <c r="P66" s="35"/>
      <c r="Q66" s="30"/>
      <c r="R66" s="31"/>
      <c r="S66" s="31"/>
      <c r="T66" s="31"/>
      <c r="U66" s="31"/>
      <c r="V66" s="34"/>
      <c r="W66" s="31">
        <f>W68/W67</f>
        <v>53.49962807466089</v>
      </c>
      <c r="X66" s="31">
        <f>X68/X67</f>
        <v>163.59707297974856</v>
      </c>
      <c r="Y66" s="31">
        <f>Y68/Y67</f>
        <v>270.79494447642344</v>
      </c>
      <c r="Z66" s="31">
        <f>Z68/Z67</f>
        <v>362.1133689457676</v>
      </c>
      <c r="AA66" s="31">
        <f>AA68/AA67</f>
        <v>435.56475850680391</v>
      </c>
      <c r="AB66" s="34"/>
    </row>
    <row r="67" spans="2:28" x14ac:dyDescent="0.3">
      <c r="C67" s="18" t="s">
        <v>22</v>
      </c>
      <c r="D67" s="3"/>
      <c r="E67" s="48">
        <f xml:space="preserve"> '[1]Water Network'!L$1115</f>
        <v>3.3038799019607934E-2</v>
      </c>
      <c r="F67" s="49">
        <f xml:space="preserve"> '[1]Water Network'!M$1115</f>
        <v>3.3038799019607934E-2</v>
      </c>
      <c r="G67" s="49">
        <f xml:space="preserve"> '[1]Water Network'!N$1115</f>
        <v>3.3038799019607934E-2</v>
      </c>
      <c r="H67" s="49">
        <f xml:space="preserve"> '[1]Water Network'!O$1115</f>
        <v>3.3038799019607934E-2</v>
      </c>
      <c r="I67" s="49">
        <f xml:space="preserve"> '[1]Water Network'!P$1115</f>
        <v>3.3038799019607934E-2</v>
      </c>
      <c r="J67" s="34"/>
      <c r="K67" s="48">
        <f xml:space="preserve"> '[2]Water Network'!L$1115</f>
        <v>3.0798235294117626E-2</v>
      </c>
      <c r="L67" s="49">
        <f xml:space="preserve"> '[2]Water Network'!M$1115</f>
        <v>3.0798235294117626E-2</v>
      </c>
      <c r="M67" s="49">
        <f xml:space="preserve"> '[2]Water Network'!N$1115</f>
        <v>3.0798235294117626E-2</v>
      </c>
      <c r="N67" s="49">
        <f xml:space="preserve"> '[2]Water Network'!O$1115</f>
        <v>3.0798235294117626E-2</v>
      </c>
      <c r="O67" s="49">
        <f xml:space="preserve"> '[2]Water Network'!P$1115</f>
        <v>3.0798235294117626E-2</v>
      </c>
      <c r="P67" s="35"/>
      <c r="Q67" s="48"/>
      <c r="R67" s="49"/>
      <c r="S67" s="49"/>
      <c r="T67" s="49"/>
      <c r="U67" s="49"/>
      <c r="V67" s="34"/>
      <c r="W67" s="49">
        <f xml:space="preserve"> '[3]Water Network'!L$1123</f>
        <v>2.9195763820156317E-2</v>
      </c>
      <c r="X67" s="49">
        <f xml:space="preserve"> '[3]Water Network'!M$1123</f>
        <v>2.9195763820156317E-2</v>
      </c>
      <c r="Y67" s="49">
        <f xml:space="preserve"> '[3]Water Network'!N$1123</f>
        <v>2.9195763820156317E-2</v>
      </c>
      <c r="Z67" s="49">
        <f xml:space="preserve"> '[3]Water Network'!O$1123</f>
        <v>2.9195763820156317E-2</v>
      </c>
      <c r="AA67" s="49">
        <f xml:space="preserve"> '[3]Water Network'!P$1123</f>
        <v>2.9195763820156317E-2</v>
      </c>
      <c r="AB67" s="34"/>
    </row>
    <row r="68" spans="2:28" x14ac:dyDescent="0.3">
      <c r="C68" s="6" t="s">
        <v>27</v>
      </c>
      <c r="D68" s="3"/>
      <c r="E68" s="30">
        <f xml:space="preserve"> [1]Summary_Calc!L$437</f>
        <v>2.1430405458782813</v>
      </c>
      <c r="F68" s="31">
        <f xml:space="preserve"> [1]Summary_Calc!M$437</f>
        <v>6.6681779914127732</v>
      </c>
      <c r="G68" s="31">
        <f xml:space="preserve"> [1]Summary_Calc!N$437</f>
        <v>11.234257401247325</v>
      </c>
      <c r="H68" s="31">
        <f xml:space="preserve"> [1]Summary_Calc!O$437</f>
        <v>15.170697736509883</v>
      </c>
      <c r="I68" s="31">
        <f xml:space="preserve"> [1]Summary_Calc!P$437</f>
        <v>18.200780269065799</v>
      </c>
      <c r="J68" s="22">
        <f>SUM(E68:I68)</f>
        <v>53.41695394411407</v>
      </c>
      <c r="K68" s="30">
        <f xml:space="preserve"> [2]Summary_Calc!L$437</f>
        <v>1.798028411399889</v>
      </c>
      <c r="L68" s="31">
        <f xml:space="preserve"> [2]Summary_Calc!M$437</f>
        <v>5.6040744738668069</v>
      </c>
      <c r="M68" s="31">
        <f xml:space="preserve"> [2]Summary_Calc!N$437</f>
        <v>9.4517224016069274</v>
      </c>
      <c r="N68" s="31">
        <f xml:space="preserve"> [2]Summary_Calc!O$437</f>
        <v>12.760599941609485</v>
      </c>
      <c r="O68" s="31">
        <f xml:space="preserve"> [2]Summary_Calc!P$437</f>
        <v>15.290264388390867</v>
      </c>
      <c r="P68" s="31">
        <f>SUM(K68:O68)</f>
        <v>44.904689616873974</v>
      </c>
      <c r="Q68" s="30"/>
      <c r="R68" s="31"/>
      <c r="S68" s="31"/>
      <c r="T68" s="31"/>
      <c r="U68" s="31"/>
      <c r="V68" s="22"/>
      <c r="W68" s="31">
        <f xml:space="preserve"> [3]Summary_Calc!L$437</f>
        <v>1.5619625057340036</v>
      </c>
      <c r="X68" s="31">
        <f xml:space="preserve"> [3]Summary_Calc!M$437</f>
        <v>4.7763415043856154</v>
      </c>
      <c r="Y68" s="31">
        <f xml:space="preserve"> [3]Summary_Calc!N$437</f>
        <v>7.9060652426260019</v>
      </c>
      <c r="Z68" s="31">
        <f xml:space="preserve"> [3]Summary_Calc!O$437</f>
        <v>10.572176395861758</v>
      </c>
      <c r="AA68" s="31">
        <f xml:space="preserve"> [3]Summary_Calc!P$437</f>
        <v>12.71664581774807</v>
      </c>
      <c r="AB68" s="22">
        <f>SUM(W68:AA68)</f>
        <v>37.533191466355447</v>
      </c>
    </row>
    <row r="69" spans="2:28" x14ac:dyDescent="0.3">
      <c r="C69" s="6" t="s">
        <v>28</v>
      </c>
      <c r="D69" s="3"/>
      <c r="E69" s="23">
        <f xml:space="preserve"> [1]Summary_Calc!L$438</f>
        <v>0</v>
      </c>
      <c r="F69" s="24">
        <f xml:space="preserve"> [1]Summary_Calc!M$438</f>
        <v>0</v>
      </c>
      <c r="G69" s="24">
        <f xml:space="preserve"> [1]Summary_Calc!N$438</f>
        <v>0</v>
      </c>
      <c r="H69" s="24">
        <f xml:space="preserve"> [1]Summary_Calc!O$438</f>
        <v>0</v>
      </c>
      <c r="I69" s="24">
        <f xml:space="preserve"> [1]Summary_Calc!P$438</f>
        <v>0</v>
      </c>
      <c r="J69" s="22">
        <f>SUM(E69:I69)</f>
        <v>0</v>
      </c>
      <c r="K69" s="23">
        <f xml:space="preserve"> [2]Summary_Calc!L$438</f>
        <v>0</v>
      </c>
      <c r="L69" s="24">
        <f xml:space="preserve"> [2]Summary_Calc!M$438</f>
        <v>0</v>
      </c>
      <c r="M69" s="24">
        <f xml:space="preserve"> [2]Summary_Calc!N$438</f>
        <v>0</v>
      </c>
      <c r="N69" s="24">
        <f xml:space="preserve"> [2]Summary_Calc!O$438</f>
        <v>0</v>
      </c>
      <c r="O69" s="24">
        <f xml:space="preserve"> [2]Summary_Calc!P$438</f>
        <v>0</v>
      </c>
      <c r="P69" s="31">
        <f>SUM(K69:O69)</f>
        <v>0</v>
      </c>
      <c r="Q69" s="23"/>
      <c r="R69" s="24"/>
      <c r="S69" s="24"/>
      <c r="T69" s="24"/>
      <c r="U69" s="24"/>
      <c r="V69" s="22"/>
      <c r="W69" s="24">
        <f xml:space="preserve"> [3]Summary_Calc!L$438</f>
        <v>0</v>
      </c>
      <c r="X69" s="24">
        <f xml:space="preserve"> [3]Summary_Calc!M$438</f>
        <v>0</v>
      </c>
      <c r="Y69" s="24">
        <f xml:space="preserve"> [3]Summary_Calc!N$438</f>
        <v>0</v>
      </c>
      <c r="Z69" s="24">
        <f xml:space="preserve"> [3]Summary_Calc!O$438</f>
        <v>0</v>
      </c>
      <c r="AA69" s="24">
        <f xml:space="preserve"> [3]Summary_Calc!P$438</f>
        <v>0</v>
      </c>
      <c r="AB69" s="22">
        <f>SUM(W69:AA69)</f>
        <v>0</v>
      </c>
    </row>
    <row r="70" spans="2:28" ht="13.8" thickBot="1" x14ac:dyDescent="0.35">
      <c r="C70" s="57" t="s">
        <v>29</v>
      </c>
      <c r="D70" s="53"/>
      <c r="E70" s="58">
        <f xml:space="preserve"> [1]Summary_Calc!L$440</f>
        <v>49.263853950519078</v>
      </c>
      <c r="F70" s="59">
        <f xml:space="preserve"> [1]Summary_Calc!M$440</f>
        <v>51.71415190869287</v>
      </c>
      <c r="G70" s="59">
        <f xml:space="preserve"> [1]Summary_Calc!N$440</f>
        <v>54.295435758465722</v>
      </c>
      <c r="H70" s="59">
        <f xml:space="preserve"> [1]Summary_Calc!O$440</f>
        <v>56.337936011185633</v>
      </c>
      <c r="I70" s="59">
        <f xml:space="preserve"> [1]Summary_Calc!P$440</f>
        <v>57.556770601417995</v>
      </c>
      <c r="J70" s="56">
        <f>SUM(E70:I70)</f>
        <v>269.1681482302813</v>
      </c>
      <c r="K70" s="58">
        <f xml:space="preserve"> '[2]Exec Summary'!L$214</f>
        <v>45.157361703956646</v>
      </c>
      <c r="L70" s="59">
        <f xml:space="preserve"> '[2]Exec Summary'!M$214</f>
        <v>47.057266179388144</v>
      </c>
      <c r="M70" s="59">
        <f xml:space="preserve"> '[2]Exec Summary'!N$214</f>
        <v>49.087153483397742</v>
      </c>
      <c r="N70" s="59">
        <f xml:space="preserve"> '[2]Exec Summary'!O$214</f>
        <v>50.65910969099383</v>
      </c>
      <c r="O70" s="59">
        <f xml:space="preserve"> '[2]Exec Summary'!P$214</f>
        <v>51.529947869385268</v>
      </c>
      <c r="P70" s="59">
        <f>SUM(K70:O70)</f>
        <v>243.49083892712164</v>
      </c>
      <c r="Q70" s="58"/>
      <c r="R70" s="59"/>
      <c r="S70" s="59"/>
      <c r="T70" s="59"/>
      <c r="U70" s="59"/>
      <c r="V70" s="56"/>
      <c r="W70" s="65">
        <f xml:space="preserve"> [3]Summary_Calc!L$440</f>
        <v>41.820164704796063</v>
      </c>
      <c r="X70" s="65">
        <f xml:space="preserve"> [3]Summary_Calc!M$440</f>
        <v>43.248868223620072</v>
      </c>
      <c r="Y70" s="65">
        <f xml:space="preserve"> [3]Summary_Calc!N$440</f>
        <v>44.690115278344557</v>
      </c>
      <c r="Z70" s="65">
        <f xml:space="preserve"> [3]Summary_Calc!O$440</f>
        <v>45.746164534341297</v>
      </c>
      <c r="AA70" s="65">
        <f xml:space="preserve"> [3]Summary_Calc!P$440</f>
        <v>46.351976378865174</v>
      </c>
      <c r="AB70" s="62">
        <f>SUM(W70:AA70)</f>
        <v>221.85728911996716</v>
      </c>
    </row>
    <row r="71" spans="2:28" x14ac:dyDescent="0.3">
      <c r="C71" s="6" t="s">
        <v>30</v>
      </c>
      <c r="D71" s="3"/>
      <c r="E71" s="30">
        <f xml:space="preserve"> '[1]Exec Summary'!L$226</f>
        <v>5.6561218985734438</v>
      </c>
      <c r="F71" s="31">
        <f xml:space="preserve"> '[1]Exec Summary'!M$226</f>
        <v>0</v>
      </c>
      <c r="G71" s="31">
        <f xml:space="preserve"> '[1]Exec Summary'!N$226</f>
        <v>0</v>
      </c>
      <c r="H71" s="31">
        <f xml:space="preserve"> '[1]Exec Summary'!O$226</f>
        <v>0</v>
      </c>
      <c r="I71" s="31">
        <f xml:space="preserve"> '[1]Exec Summary'!P$226</f>
        <v>0</v>
      </c>
      <c r="J71" s="43">
        <f>SUM(E71:I71)</f>
        <v>5.6561218985734438</v>
      </c>
      <c r="K71" s="30">
        <f xml:space="preserve"> '[2]Exec Summary'!L$226</f>
        <v>5.6561218985734856</v>
      </c>
      <c r="L71" s="31">
        <f xml:space="preserve"> '[2]Exec Summary'!M$226</f>
        <v>0</v>
      </c>
      <c r="M71" s="31">
        <f xml:space="preserve"> '[2]Exec Summary'!N$226</f>
        <v>0</v>
      </c>
      <c r="N71" s="31">
        <f xml:space="preserve"> '[2]Exec Summary'!O$226</f>
        <v>0</v>
      </c>
      <c r="O71" s="31">
        <f xml:space="preserve"> '[2]Exec Summary'!P$226</f>
        <v>0</v>
      </c>
      <c r="P71" s="43">
        <f>SUM(K71:O71)</f>
        <v>5.6561218985734856</v>
      </c>
      <c r="Q71" s="30"/>
      <c r="R71" s="31"/>
      <c r="S71" s="31"/>
      <c r="T71" s="31"/>
      <c r="U71" s="31"/>
      <c r="V71" s="22"/>
      <c r="W71" s="41">
        <f>'[3]Water Network'!L$107-'[3]Water Network'!L$106</f>
        <v>-3.0237920393266116E-2</v>
      </c>
      <c r="X71" s="42">
        <f>'[3]Water Network'!M$107-'[3]Water Network'!M$106</f>
        <v>0</v>
      </c>
      <c r="Y71" s="42">
        <f>'[3]Water Network'!N$107-'[3]Water Network'!N$106</f>
        <v>0</v>
      </c>
      <c r="Z71" s="42">
        <f>'[3]Water Network'!O$107-'[3]Water Network'!O$106</f>
        <v>0</v>
      </c>
      <c r="AA71" s="42">
        <f>'[3]Water Network'!P$107-'[3]Water Network'!P$106</f>
        <v>0</v>
      </c>
      <c r="AB71" s="43">
        <f>SUM(W71:AA71)</f>
        <v>-3.0237920393266116E-2</v>
      </c>
    </row>
    <row r="72" spans="2:28" x14ac:dyDescent="0.3">
      <c r="C72" s="6" t="s">
        <v>31</v>
      </c>
      <c r="D72" s="3"/>
      <c r="E72" s="38"/>
      <c r="F72" s="39"/>
      <c r="G72" s="39"/>
      <c r="H72" s="39"/>
      <c r="I72" s="39"/>
      <c r="J72" s="40"/>
      <c r="K72" s="38"/>
      <c r="L72" s="39"/>
      <c r="M72" s="39"/>
      <c r="N72" s="39"/>
      <c r="O72" s="39"/>
      <c r="P72" s="40"/>
      <c r="Q72" s="38"/>
      <c r="R72" s="39"/>
      <c r="S72" s="39"/>
      <c r="T72" s="39"/>
      <c r="U72" s="39"/>
      <c r="V72" s="40"/>
      <c r="W72" s="38"/>
      <c r="X72" s="39"/>
      <c r="Y72" s="39"/>
      <c r="Z72" s="39"/>
      <c r="AA72" s="39"/>
      <c r="AB72" s="40"/>
    </row>
    <row r="73" spans="2:28" x14ac:dyDescent="0.3">
      <c r="C73" s="6" t="s">
        <v>32</v>
      </c>
      <c r="D73" s="3"/>
      <c r="E73" s="30">
        <f xml:space="preserve"> '[1]Exec Summary'!L$240</f>
        <v>7.80955967101763</v>
      </c>
      <c r="F73" s="31">
        <f xml:space="preserve"> '[1]Exec Summary'!M$240</f>
        <v>7.2029955932996073</v>
      </c>
      <c r="G73" s="31">
        <f xml:space="preserve"> '[1]Exec Summary'!N$240</f>
        <v>6.1732013733776876</v>
      </c>
      <c r="H73" s="31">
        <f xml:space="preserve"> '[1]Exec Summary'!O$240</f>
        <v>3.6196299609075897</v>
      </c>
      <c r="I73" s="31">
        <f xml:space="preserve"> '[1]Exec Summary'!P$240</f>
        <v>1.9364420113325909</v>
      </c>
      <c r="J73" s="22">
        <f t="shared" ref="J73:J78" si="5">SUM(E73:I73)</f>
        <v>26.741828609935109</v>
      </c>
      <c r="K73" s="30">
        <f xml:space="preserve"> '[2]Exec Summary'!L$216</f>
        <v>5.5987425704628828</v>
      </c>
      <c r="L73" s="31">
        <f xml:space="preserve"> '[2]Exec Summary'!M$216</f>
        <v>4.6345792123947733</v>
      </c>
      <c r="M73" s="31">
        <f xml:space="preserve"> '[2]Exec Summary'!N$216</f>
        <v>4.836371139365454</v>
      </c>
      <c r="N73" s="31">
        <f xml:space="preserve"> '[2]Exec Summary'!O$216</f>
        <v>4.9096021587701912</v>
      </c>
      <c r="O73" s="31">
        <f xml:space="preserve"> '[2]Exec Summary'!P$216</f>
        <v>5.1383550194349352</v>
      </c>
      <c r="P73" s="22">
        <f t="shared" ref="P73:P78" si="6">SUM(K73:O73)</f>
        <v>25.117650100428239</v>
      </c>
      <c r="Q73" s="30"/>
      <c r="R73" s="31"/>
      <c r="S73" s="31"/>
      <c r="T73" s="31"/>
      <c r="U73" s="31"/>
      <c r="V73" s="22"/>
      <c r="W73" s="30">
        <f>'[3]Exec Summary'!L216</f>
        <v>5.2933313469966965</v>
      </c>
      <c r="X73" s="31">
        <f>'[3]Exec Summary'!M216</f>
        <v>5.2530725956289315</v>
      </c>
      <c r="Y73" s="31">
        <f>'[3]Exec Summary'!N216</f>
        <v>5.2328661717961884</v>
      </c>
      <c r="Z73" s="31">
        <f>'[3]Exec Summary'!O216</f>
        <v>4.9935172370581125</v>
      </c>
      <c r="AA73" s="31">
        <f>'[3]Exec Summary'!P216</f>
        <v>4.8960969974847686</v>
      </c>
      <c r="AB73" s="22">
        <f t="shared" ref="AB73:AB78" si="7">SUM(W73:AA73)</f>
        <v>25.668884348964696</v>
      </c>
    </row>
    <row r="74" spans="2:28" x14ac:dyDescent="0.3">
      <c r="C74" s="6" t="s">
        <v>33</v>
      </c>
      <c r="D74" s="3"/>
      <c r="E74" s="30">
        <f xml:space="preserve"> '[1]Exec Summary'!L$232</f>
        <v>13.292999999999999</v>
      </c>
      <c r="F74" s="31">
        <f xml:space="preserve"> '[1]Exec Summary'!M$232</f>
        <v>13.132</v>
      </c>
      <c r="G74" s="31">
        <f xml:space="preserve"> '[1]Exec Summary'!N$232</f>
        <v>12.927000000000001</v>
      </c>
      <c r="H74" s="31">
        <f xml:space="preserve"> '[1]Exec Summary'!O$232</f>
        <v>12.624000000000001</v>
      </c>
      <c r="I74" s="31">
        <f xml:space="preserve"> '[1]Exec Summary'!P$232</f>
        <v>12.754999999999999</v>
      </c>
      <c r="J74" s="22">
        <f t="shared" si="5"/>
        <v>64.730999999999995</v>
      </c>
      <c r="K74" s="30">
        <f xml:space="preserve"> '[2]Exec Summary'!L$232</f>
        <v>16.058612939472699</v>
      </c>
      <c r="L74" s="31">
        <f xml:space="preserve"> '[2]Exec Summary'!M$232</f>
        <v>15.884545534374301</v>
      </c>
      <c r="M74" s="31">
        <f xml:space="preserve"> '[2]Exec Summary'!N$232</f>
        <v>15.6614290981345</v>
      </c>
      <c r="N74" s="31">
        <f xml:space="preserve"> '[2]Exec Summary'!O$232</f>
        <v>15.3368595456186</v>
      </c>
      <c r="O74" s="31">
        <f xml:space="preserve"> '[2]Exec Summary'!P$232</f>
        <v>15.467714299469099</v>
      </c>
      <c r="P74" s="22">
        <f t="shared" si="6"/>
        <v>78.4091614170692</v>
      </c>
      <c r="Q74" s="30"/>
      <c r="R74" s="31"/>
      <c r="S74" s="31"/>
      <c r="T74" s="31"/>
      <c r="U74" s="31"/>
      <c r="V74" s="22"/>
      <c r="W74" s="30">
        <f xml:space="preserve"> '[3]Exec Summary'!L$232</f>
        <v>22.243506945481101</v>
      </c>
      <c r="X74" s="31">
        <f xml:space="preserve"> '[3]Exec Summary'!M$232</f>
        <v>22.051197119902099</v>
      </c>
      <c r="Y74" s="31">
        <f xml:space="preserve"> '[3]Exec Summary'!N$232</f>
        <v>21.617752694374101</v>
      </c>
      <c r="Z74" s="31">
        <f xml:space="preserve"> '[3]Exec Summary'!O$232</f>
        <v>21.0906444159735</v>
      </c>
      <c r="AA74" s="31">
        <f xml:space="preserve"> '[3]Exec Summary'!P$232</f>
        <v>21.2570472184176</v>
      </c>
      <c r="AB74" s="22">
        <f t="shared" si="7"/>
        <v>108.2601483941484</v>
      </c>
    </row>
    <row r="75" spans="2:28" x14ac:dyDescent="0.3">
      <c r="C75" s="6" t="s">
        <v>34</v>
      </c>
      <c r="D75" s="3"/>
      <c r="E75" s="30">
        <f>'[1]Exec Summary'!L218+'[1]Exec Summary'!L217+[1]Summary_Calc!L284</f>
        <v>-7</v>
      </c>
      <c r="F75" s="31">
        <f>'[1]Exec Summary'!M218+'[1]Exec Summary'!M217+[1]Summary_Calc!M284</f>
        <v>-7</v>
      </c>
      <c r="G75" s="31">
        <f>'[1]Exec Summary'!N218+'[1]Exec Summary'!N217+[1]Summary_Calc!N284</f>
        <v>-7</v>
      </c>
      <c r="H75" s="31">
        <f>'[1]Exec Summary'!O218+'[1]Exec Summary'!O217+[1]Summary_Calc!O284</f>
        <v>-7</v>
      </c>
      <c r="I75" s="31">
        <f>'[1]Exec Summary'!P218+'[1]Exec Summary'!P217+[1]Summary_Calc!P284</f>
        <v>-7</v>
      </c>
      <c r="J75" s="22">
        <f t="shared" si="5"/>
        <v>-35</v>
      </c>
      <c r="K75" s="30">
        <f>'[2]Exec Summary'!L217+'[2]Exec Summary'!L218+[2]Summary_Calc!L284</f>
        <v>-7</v>
      </c>
      <c r="L75" s="31">
        <f>'[2]Exec Summary'!M217+'[2]Exec Summary'!M218+[2]Summary_Calc!M284</f>
        <v>-7</v>
      </c>
      <c r="M75" s="31">
        <f>'[2]Exec Summary'!N217+'[2]Exec Summary'!N218+[2]Summary_Calc!N284</f>
        <v>-7</v>
      </c>
      <c r="N75" s="31">
        <f>'[2]Exec Summary'!O217+'[2]Exec Summary'!O218+[2]Summary_Calc!O284</f>
        <v>-7</v>
      </c>
      <c r="O75" s="31">
        <f>'[2]Exec Summary'!P217+'[2]Exec Summary'!P218+[2]Summary_Calc!P284</f>
        <v>-7</v>
      </c>
      <c r="P75" s="22">
        <f t="shared" si="6"/>
        <v>-35</v>
      </c>
      <c r="Q75" s="30"/>
      <c r="R75" s="31"/>
      <c r="S75" s="31"/>
      <c r="T75" s="31"/>
      <c r="U75" s="31"/>
      <c r="V75" s="22"/>
      <c r="W75" s="25">
        <f>'[3]Exec Summary'!L217+'[3]Exec Summary'!L218+[3]Summary_Calc!L284</f>
        <v>-7</v>
      </c>
      <c r="X75" s="31">
        <f>'[3]Exec Summary'!M217+'[3]Exec Summary'!M218+[3]Summary_Calc!M284</f>
        <v>-7</v>
      </c>
      <c r="Y75" s="31">
        <f>'[3]Exec Summary'!N217+'[3]Exec Summary'!N218+[3]Summary_Calc!N284</f>
        <v>-7</v>
      </c>
      <c r="Z75" s="31">
        <f>'[3]Exec Summary'!O217+'[3]Exec Summary'!O218+[3]Summary_Calc!O284</f>
        <v>-7</v>
      </c>
      <c r="AA75" s="31">
        <f>'[3]Exec Summary'!P217+'[3]Exec Summary'!P218+[3]Summary_Calc!P284</f>
        <v>-7</v>
      </c>
      <c r="AB75" s="22">
        <f t="shared" si="7"/>
        <v>-35</v>
      </c>
    </row>
    <row r="76" spans="2:28" x14ac:dyDescent="0.3">
      <c r="C76" s="6" t="s">
        <v>35</v>
      </c>
      <c r="D76" s="3"/>
      <c r="E76" s="38"/>
      <c r="F76" s="39"/>
      <c r="G76" s="39"/>
      <c r="H76" s="39"/>
      <c r="I76" s="39"/>
      <c r="J76" s="40"/>
      <c r="K76" s="38"/>
      <c r="L76" s="39"/>
      <c r="M76" s="39"/>
      <c r="N76" s="39"/>
      <c r="O76" s="39"/>
      <c r="P76" s="40"/>
      <c r="Q76" s="38"/>
      <c r="R76" s="39"/>
      <c r="S76" s="39"/>
      <c r="T76" s="39"/>
      <c r="U76" s="39"/>
      <c r="V76" s="40"/>
      <c r="W76" s="30">
        <f>'[3]Water Network'!L106</f>
        <v>1.4393913537602401</v>
      </c>
      <c r="X76" s="31">
        <f>'[3]Water Network'!M106</f>
        <v>1.4393913537602401</v>
      </c>
      <c r="Y76" s="31">
        <f>'[3]Water Network'!N106</f>
        <v>1.4393913537602401</v>
      </c>
      <c r="Z76" s="31">
        <f>'[3]Water Network'!O106</f>
        <v>1.4393913537602401</v>
      </c>
      <c r="AA76" s="31">
        <f>'[3]Water Network'!P106</f>
        <v>1.4393913537602401</v>
      </c>
      <c r="AB76" s="22">
        <f t="shared" si="7"/>
        <v>7.1969567688012006</v>
      </c>
    </row>
    <row r="77" spans="2:28" x14ac:dyDescent="0.3">
      <c r="C77" s="6" t="s">
        <v>36</v>
      </c>
      <c r="D77" s="3"/>
      <c r="E77" s="30">
        <f xml:space="preserve"> '[1]Exec Summary'!L$246</f>
        <v>11.989902991224824</v>
      </c>
      <c r="F77" s="31">
        <f xml:space="preserve"> '[1]Exec Summary'!M$246</f>
        <v>4.6513052644913842</v>
      </c>
      <c r="G77" s="31">
        <f xml:space="preserve"> '[1]Exec Summary'!N$246</f>
        <v>0.46577865978835575</v>
      </c>
      <c r="H77" s="31">
        <f xml:space="preserve"> '[1]Exec Summary'!O$246</f>
        <v>-5.8426487164353489</v>
      </c>
      <c r="I77" s="31">
        <f xml:space="preserve"> '[1]Exec Summary'!P$246</f>
        <v>-13.241060594137707</v>
      </c>
      <c r="J77" s="22">
        <f t="shared" si="5"/>
        <v>-1.9767223950684922</v>
      </c>
      <c r="K77" s="30">
        <f xml:space="preserve"> '[2]Exec Summary'!L$222</f>
        <v>-0.14199733865092412</v>
      </c>
      <c r="L77" s="31">
        <f xml:space="preserve"> '[2]Exec Summary'!M$222</f>
        <v>0.70990408846506625</v>
      </c>
      <c r="M77" s="31">
        <f xml:space="preserve"> '[2]Exec Summary'!N$222</f>
        <v>0.53079392881011245</v>
      </c>
      <c r="N77" s="31">
        <f xml:space="preserve"> '[2]Exec Summary'!O$222</f>
        <v>-0.19202908038300848</v>
      </c>
      <c r="O77" s="31">
        <f xml:space="preserve"> '[2]Exec Summary'!P$222</f>
        <v>-0.98327472939115523</v>
      </c>
      <c r="P77" s="22">
        <f t="shared" si="6"/>
        <v>-7.6603131149909132E-2</v>
      </c>
      <c r="Q77" s="30"/>
      <c r="R77" s="31"/>
      <c r="S77" s="31"/>
      <c r="T77" s="31"/>
      <c r="U77" s="31"/>
      <c r="V77" s="22"/>
      <c r="W77" s="30">
        <f xml:space="preserve"> '[3]Exec Summary'!L$222</f>
        <v>2.0373293255928502</v>
      </c>
      <c r="X77" s="31">
        <f xml:space="preserve"> '[3]Exec Summary'!M$222</f>
        <v>1.6483515703989156</v>
      </c>
      <c r="Y77" s="31">
        <f xml:space="preserve"> '[3]Exec Summary'!N$222</f>
        <v>0.43043765992257477</v>
      </c>
      <c r="Z77" s="31">
        <f xml:space="preserve"> '[3]Exec Summary'!O$222</f>
        <v>-1.4480554944283881</v>
      </c>
      <c r="AA77" s="31">
        <f xml:space="preserve"> '[3]Exec Summary'!P$222</f>
        <v>-3.048467044946733</v>
      </c>
      <c r="AB77" s="22">
        <f t="shared" si="7"/>
        <v>-0.38040398346078064</v>
      </c>
    </row>
    <row r="78" spans="2:28" ht="13.8" thickBot="1" x14ac:dyDescent="0.35">
      <c r="C78" s="57" t="s">
        <v>37</v>
      </c>
      <c r="D78" s="53"/>
      <c r="E78" s="58">
        <f xml:space="preserve"> '[1]Exec Summary'!L$20</f>
        <v>313.32189090099769</v>
      </c>
      <c r="F78" s="59">
        <f xml:space="preserve"> '[1]Exec Summary'!M$20</f>
        <v>312.03759653968018</v>
      </c>
      <c r="G78" s="59">
        <f xml:space="preserve"> '[1]Exec Summary'!N$20</f>
        <v>311.4357824568134</v>
      </c>
      <c r="H78" s="59">
        <f xml:space="preserve"> '[1]Exec Summary'!O$20</f>
        <v>310.61016870143368</v>
      </c>
      <c r="I78" s="59">
        <f xml:space="preserve"> '[1]Exec Summary'!P$20</f>
        <v>310.35428856858726</v>
      </c>
      <c r="J78" s="56">
        <f t="shared" si="5"/>
        <v>1557.7597271675122</v>
      </c>
      <c r="K78" s="58">
        <f xml:space="preserve"> '[2]Exec Summary'!L$20</f>
        <v>294.14850295433138</v>
      </c>
      <c r="L78" s="59">
        <f xml:space="preserve"> '[2]Exec Summary'!M$20</f>
        <v>291.05069639909613</v>
      </c>
      <c r="M78" s="59">
        <f xml:space="preserve"> '[2]Exec Summary'!N$20</f>
        <v>294.31575468266578</v>
      </c>
      <c r="N78" s="59">
        <f xml:space="preserve"> '[2]Exec Summary'!O$20</f>
        <v>295.61703587234121</v>
      </c>
      <c r="O78" s="59">
        <f xml:space="preserve"> '[2]Exec Summary'!P$20</f>
        <v>295.93197087698042</v>
      </c>
      <c r="P78" s="56">
        <f t="shared" si="6"/>
        <v>1471.0639607854148</v>
      </c>
      <c r="Q78" s="58"/>
      <c r="R78" s="59"/>
      <c r="S78" s="59"/>
      <c r="T78" s="59"/>
      <c r="U78" s="59"/>
      <c r="V78" s="56"/>
      <c r="W78" s="58">
        <f>'[3]Exec Summary'!L20</f>
        <v>306.21178537564055</v>
      </c>
      <c r="X78" s="59">
        <f>'[3]Exec Summary'!M20</f>
        <v>307.33317197620903</v>
      </c>
      <c r="Y78" s="59">
        <f>'[3]Exec Summary'!N20</f>
        <v>307.9276537904442</v>
      </c>
      <c r="Z78" s="59">
        <f>'[3]Exec Summary'!O20</f>
        <v>306.0395884978887</v>
      </c>
      <c r="AA78" s="59">
        <f>'[3]Exec Summary'!P20</f>
        <v>304.39997926602649</v>
      </c>
      <c r="AB78" s="56">
        <f t="shared" si="7"/>
        <v>1531.912178906209</v>
      </c>
    </row>
    <row r="79" spans="2:28" x14ac:dyDescent="0.3">
      <c r="E79" s="1" t="b">
        <f t="shared" ref="E79:I79" si="8" xml:space="preserve"> SUM(E71:E77,E70,E59,E49)=E78</f>
        <v>0</v>
      </c>
      <c r="F79" s="1" t="b">
        <f t="shared" si="8"/>
        <v>0</v>
      </c>
      <c r="G79" s="1" t="b">
        <f t="shared" si="8"/>
        <v>0</v>
      </c>
      <c r="H79" s="1" t="b">
        <f t="shared" si="8"/>
        <v>0</v>
      </c>
      <c r="I79" s="1" t="b">
        <f t="shared" si="8"/>
        <v>0</v>
      </c>
      <c r="J79" s="1" t="b">
        <f xml:space="preserve"> SUM(J71:J77,J70,J59,J49)=J78</f>
        <v>0</v>
      </c>
      <c r="K79" s="1" t="b">
        <f t="shared" ref="K79:AB79" si="9" xml:space="preserve"> SUM(K71:K77,K70,K59,K49)=K78</f>
        <v>1</v>
      </c>
      <c r="L79" s="1" t="b">
        <f t="shared" si="9"/>
        <v>1</v>
      </c>
      <c r="M79" s="1" t="b">
        <f t="shared" si="9"/>
        <v>1</v>
      </c>
      <c r="N79" s="1" t="b">
        <f t="shared" si="9"/>
        <v>1</v>
      </c>
      <c r="O79" s="1" t="b">
        <f t="shared" si="9"/>
        <v>1</v>
      </c>
      <c r="P79" s="1" t="b">
        <f t="shared" si="9"/>
        <v>0</v>
      </c>
      <c r="Q79" s="1" t="b">
        <f t="shared" si="9"/>
        <v>1</v>
      </c>
      <c r="R79" s="1" t="b">
        <f t="shared" si="9"/>
        <v>1</v>
      </c>
      <c r="S79" s="1" t="b">
        <f t="shared" si="9"/>
        <v>1</v>
      </c>
      <c r="T79" s="1" t="b">
        <f t="shared" si="9"/>
        <v>1</v>
      </c>
      <c r="U79" s="1" t="b">
        <f t="shared" si="9"/>
        <v>1</v>
      </c>
      <c r="V79" s="1" t="b">
        <f t="shared" si="9"/>
        <v>1</v>
      </c>
      <c r="W79" s="1" t="b">
        <f t="shared" si="9"/>
        <v>1</v>
      </c>
      <c r="X79" s="1" t="b">
        <f t="shared" si="9"/>
        <v>1</v>
      </c>
      <c r="Y79" s="1" t="b">
        <f t="shared" si="9"/>
        <v>1</v>
      </c>
      <c r="Z79" s="1" t="b">
        <f t="shared" si="9"/>
        <v>1</v>
      </c>
      <c r="AA79" s="1" t="b">
        <f t="shared" si="9"/>
        <v>1</v>
      </c>
      <c r="AB79" s="1" t="b">
        <f t="shared" si="9"/>
        <v>1</v>
      </c>
    </row>
    <row r="80" spans="2:28" ht="22.8" x14ac:dyDescent="0.3">
      <c r="B80" s="76" t="s">
        <v>53</v>
      </c>
      <c r="S80" s="75"/>
      <c r="T80" s="75"/>
      <c r="U80" s="74"/>
    </row>
    <row r="81" spans="3:28" ht="13.8" thickBot="1" x14ac:dyDescent="0.35">
      <c r="W81" s="37"/>
      <c r="X81" s="37"/>
      <c r="Y81" s="37"/>
      <c r="Z81" s="37"/>
      <c r="AA81" s="37"/>
    </row>
    <row r="82" spans="3:28" x14ac:dyDescent="0.25">
      <c r="C82" s="8"/>
      <c r="D82" s="12"/>
      <c r="E82" s="9" t="s">
        <v>13</v>
      </c>
      <c r="F82" s="10"/>
      <c r="G82" s="10"/>
      <c r="H82" s="10"/>
      <c r="I82" s="10"/>
      <c r="J82" s="11"/>
      <c r="K82" s="9" t="s">
        <v>6</v>
      </c>
      <c r="L82" s="10"/>
      <c r="M82" s="10"/>
      <c r="N82" s="10"/>
      <c r="O82" s="10"/>
      <c r="P82" s="11"/>
      <c r="Q82" s="9" t="s">
        <v>7</v>
      </c>
      <c r="R82" s="10"/>
      <c r="S82" s="10"/>
      <c r="T82" s="10"/>
      <c r="U82" s="10"/>
      <c r="V82" s="11"/>
      <c r="W82" s="9" t="s">
        <v>8</v>
      </c>
      <c r="X82" s="10"/>
      <c r="Y82" s="10"/>
      <c r="Z82" s="10"/>
      <c r="AA82" s="10"/>
      <c r="AB82" s="11"/>
    </row>
    <row r="83" spans="3:28" ht="13.8" thickBot="1" x14ac:dyDescent="0.35">
      <c r="C83" s="13"/>
      <c r="D83" s="14"/>
      <c r="E83" s="17" t="s">
        <v>0</v>
      </c>
      <c r="F83" s="15" t="s">
        <v>1</v>
      </c>
      <c r="G83" s="15" t="s">
        <v>2</v>
      </c>
      <c r="H83" s="15" t="s">
        <v>3</v>
      </c>
      <c r="I83" s="15" t="s">
        <v>4</v>
      </c>
      <c r="J83" s="16" t="s">
        <v>5</v>
      </c>
      <c r="K83" s="44" t="s">
        <v>0</v>
      </c>
      <c r="L83" s="45" t="s">
        <v>1</v>
      </c>
      <c r="M83" s="45" t="s">
        <v>2</v>
      </c>
      <c r="N83" s="45" t="s">
        <v>3</v>
      </c>
      <c r="O83" s="45" t="s">
        <v>4</v>
      </c>
      <c r="P83" s="46" t="s">
        <v>5</v>
      </c>
      <c r="Q83" s="17" t="s">
        <v>0</v>
      </c>
      <c r="R83" s="15" t="s">
        <v>1</v>
      </c>
      <c r="S83" s="15" t="s">
        <v>2</v>
      </c>
      <c r="T83" s="15" t="s">
        <v>3</v>
      </c>
      <c r="U83" s="15" t="s">
        <v>4</v>
      </c>
      <c r="V83" s="16" t="s">
        <v>5</v>
      </c>
      <c r="W83" s="17" t="s">
        <v>0</v>
      </c>
      <c r="X83" s="15" t="s">
        <v>1</v>
      </c>
      <c r="Y83" s="15" t="s">
        <v>2</v>
      </c>
      <c r="Z83" s="15" t="s">
        <v>3</v>
      </c>
      <c r="AA83" s="15" t="s">
        <v>4</v>
      </c>
      <c r="AB83" s="16" t="s">
        <v>5</v>
      </c>
    </row>
    <row r="84" spans="3:28" x14ac:dyDescent="0.3">
      <c r="C84" s="36" t="s">
        <v>38</v>
      </c>
      <c r="D84" s="2"/>
      <c r="E84" s="19">
        <f>[1]Summary_Calc!L637</f>
        <v>174.26757972538462</v>
      </c>
      <c r="F84" s="20">
        <f>[1]Summary_Calc!M637</f>
        <v>200.19331830602562</v>
      </c>
      <c r="G84" s="20">
        <f>[1]Summary_Calc!N637</f>
        <v>225.26178485358972</v>
      </c>
      <c r="H84" s="20">
        <f>[1]Summary_Calc!O637</f>
        <v>289.29019511000001</v>
      </c>
      <c r="I84" s="20">
        <f>[1]Summary_Calc!P637</f>
        <v>234.05109755499996</v>
      </c>
      <c r="J84" s="21">
        <f>SUM(E84:I84)</f>
        <v>1123.0639755499999</v>
      </c>
      <c r="K84" s="19">
        <f>[2]Summary_Calc!L637</f>
        <v>143.62382186884005</v>
      </c>
      <c r="L84" s="20">
        <f>[2]Summary_Calc!M637</f>
        <v>164.68054338320724</v>
      </c>
      <c r="M84" s="20">
        <f>[2]Summary_Calc!N637</f>
        <v>185.04140979643583</v>
      </c>
      <c r="N84" s="20">
        <f>[2]Summary_Calc!O637</f>
        <v>237.03648244109624</v>
      </c>
      <c r="O84" s="20">
        <f>[2]Summary_Calc!P637</f>
        <v>192.19077288339022</v>
      </c>
      <c r="P84" s="21">
        <f>SUM(K84:O84)</f>
        <v>922.57303037296958</v>
      </c>
      <c r="Q84" s="19"/>
      <c r="R84" s="20"/>
      <c r="S84" s="20"/>
      <c r="T84" s="20"/>
      <c r="U84" s="20"/>
      <c r="V84" s="21"/>
      <c r="W84" s="19">
        <f>[3]Summary_Calc!L637</f>
        <v>152.15768127768507</v>
      </c>
      <c r="X84" s="20">
        <f>[3]Summary_Calc!M637</f>
        <v>169.97322638196039</v>
      </c>
      <c r="Y84" s="20">
        <f>[3]Summary_Calc!N637</f>
        <v>191.83740838261812</v>
      </c>
      <c r="Z84" s="20">
        <f>[3]Summary_Calc!O637</f>
        <v>248.35019019076137</v>
      </c>
      <c r="AA84" s="20">
        <f>[3]Summary_Calc!P637</f>
        <v>200.06683617433802</v>
      </c>
      <c r="AB84" s="21">
        <f>SUM(W84:AA84)</f>
        <v>962.38534240736305</v>
      </c>
    </row>
    <row r="85" spans="3:28" x14ac:dyDescent="0.3">
      <c r="C85" s="18" t="s">
        <v>9</v>
      </c>
      <c r="D85" s="3"/>
      <c r="E85" s="27">
        <f>[1]Summary_Calc!L638</f>
        <v>0.46410000000000001</v>
      </c>
      <c r="F85" s="28">
        <f>[1]Summary_Calc!M638</f>
        <v>0.39889999999999998</v>
      </c>
      <c r="G85" s="28">
        <f>[1]Summary_Calc!N638</f>
        <v>0.35039999999999999</v>
      </c>
      <c r="H85" s="28">
        <f>[1]Summary_Calc!O638</f>
        <v>0.26989999999999997</v>
      </c>
      <c r="I85" s="28">
        <f>[1]Summary_Calc!P638</f>
        <v>0.33069999999999999</v>
      </c>
      <c r="J85" s="29">
        <f>J86/J84</f>
        <v>0.35184687431865508</v>
      </c>
      <c r="K85" s="27">
        <f>[2]Summary_Calc!L638</f>
        <v>0.45723632928593932</v>
      </c>
      <c r="L85" s="28">
        <f>[2]Summary_Calc!M638</f>
        <v>0.39373917419799442</v>
      </c>
      <c r="M85" s="28">
        <f>[2]Summary_Calc!N638</f>
        <v>0.34635471007241697</v>
      </c>
      <c r="N85" s="28">
        <f>[2]Summary_Calc!O638</f>
        <v>0.26746016346439633</v>
      </c>
      <c r="O85" s="28">
        <f>[2]Summary_Calc!P638</f>
        <v>0.32700180961261066</v>
      </c>
      <c r="P85" s="29">
        <f>P86/P84</f>
        <v>0.34777270786213016</v>
      </c>
      <c r="Q85" s="27"/>
      <c r="R85" s="28"/>
      <c r="S85" s="28"/>
      <c r="T85" s="28"/>
      <c r="U85" s="28"/>
      <c r="V85" s="29"/>
      <c r="W85" s="27">
        <f>[3]Summary_Calc!L638</f>
        <v>0.49519940774370808</v>
      </c>
      <c r="X85" s="28">
        <f>[3]Summary_Calc!M638</f>
        <v>0.43948397701747827</v>
      </c>
      <c r="Y85" s="28">
        <f>[3]Summary_Calc!N638</f>
        <v>0.38665845983831171</v>
      </c>
      <c r="Z85" s="28">
        <f>[3]Summary_Calc!O638</f>
        <v>0.29771877954993464</v>
      </c>
      <c r="AA85" s="28">
        <f>[3]Summary_Calc!P638</f>
        <v>0.36429408859047729</v>
      </c>
      <c r="AB85" s="29">
        <f>AB86/AB84</f>
        <v>0.38554841283382535</v>
      </c>
    </row>
    <row r="86" spans="3:28" x14ac:dyDescent="0.3">
      <c r="C86" s="18" t="s">
        <v>10</v>
      </c>
      <c r="D86" s="3"/>
      <c r="E86" s="25">
        <f>E84*E85</f>
        <v>80.877583750551011</v>
      </c>
      <c r="F86" s="26">
        <f>F84*F85</f>
        <v>79.85711467227361</v>
      </c>
      <c r="G86" s="26">
        <f>G84*G85</f>
        <v>78.931729412697834</v>
      </c>
      <c r="H86" s="26">
        <f>H84*H85</f>
        <v>78.079423660188993</v>
      </c>
      <c r="I86" s="26">
        <f>I84*I85</f>
        <v>77.400697961438482</v>
      </c>
      <c r="J86" s="22">
        <f>SUM(E86:I86)</f>
        <v>395.14654945714994</v>
      </c>
      <c r="K86" s="25">
        <f>K84*K85</f>
        <v>65.670029109326038</v>
      </c>
      <c r="L86" s="26">
        <f>L84*L85</f>
        <v>64.841181158181016</v>
      </c>
      <c r="M86" s="26">
        <f>M84*M85</f>
        <v>64.089963841435832</v>
      </c>
      <c r="N86" s="26">
        <f>N84*N85</f>
        <v>63.397816340721107</v>
      </c>
      <c r="O86" s="26">
        <f>O84*O85</f>
        <v>62.846730523714868</v>
      </c>
      <c r="P86" s="22">
        <f>SUM(K86:O86)</f>
        <v>320.84572097337889</v>
      </c>
      <c r="Q86" s="25"/>
      <c r="R86" s="26"/>
      <c r="S86" s="26"/>
      <c r="T86" s="26"/>
      <c r="U86" s="26"/>
      <c r="V86" s="22"/>
      <c r="W86" s="25">
        <f>W84*W85</f>
        <v>75.348393652365544</v>
      </c>
      <c r="X86" s="26">
        <f>X84*X85</f>
        <v>74.700509516836107</v>
      </c>
      <c r="Y86" s="26">
        <f>Y84*Y85</f>
        <v>74.175556864596345</v>
      </c>
      <c r="Z86" s="26">
        <f>Z84*Z85</f>
        <v>73.938515524587629</v>
      </c>
      <c r="AA86" s="26">
        <f>AA84*AA85</f>
        <v>72.883165741310805</v>
      </c>
      <c r="AB86" s="22">
        <f>SUM(W86:AA86)</f>
        <v>371.04614129969639</v>
      </c>
    </row>
    <row r="87" spans="3:28" x14ac:dyDescent="0.3">
      <c r="C87" s="18" t="s">
        <v>11</v>
      </c>
      <c r="D87" s="3"/>
      <c r="E87" s="25">
        <f xml:space="preserve"> '[1]Exec Summary'!L$237</f>
        <v>2.4809999999999999</v>
      </c>
      <c r="F87" s="26">
        <f xml:space="preserve"> '[1]Exec Summary'!M$237</f>
        <v>3.01</v>
      </c>
      <c r="G87" s="26">
        <f xml:space="preserve"> '[1]Exec Summary'!N$237</f>
        <v>3.04</v>
      </c>
      <c r="H87" s="26">
        <f xml:space="preserve"> '[1]Exec Summary'!O$237</f>
        <v>3.07</v>
      </c>
      <c r="I87" s="26">
        <f xml:space="preserve"> '[1]Exec Summary'!P$237</f>
        <v>3.0990000000000002</v>
      </c>
      <c r="J87" s="22">
        <f>SUM(E87:I87)</f>
        <v>14.7</v>
      </c>
      <c r="K87" s="25">
        <f xml:space="preserve"> '[2]Exec Summary'!L$237</f>
        <v>1.9797561787009199</v>
      </c>
      <c r="L87" s="26">
        <f xml:space="preserve"> '[2]Exec Summary'!M$237</f>
        <v>1.97952742768178</v>
      </c>
      <c r="M87" s="26">
        <f xml:space="preserve"> '[2]Exec Summary'!N$237</f>
        <v>1.9798859985800299</v>
      </c>
      <c r="N87" s="26">
        <f xml:space="preserve"> '[2]Exec Summary'!O$237</f>
        <v>1.9798922472160301</v>
      </c>
      <c r="O87" s="26">
        <f xml:space="preserve"> '[2]Exec Summary'!P$237</f>
        <v>1.9797727254509701</v>
      </c>
      <c r="P87" s="22">
        <f>SUM(K87:O87)</f>
        <v>9.8988345776297297</v>
      </c>
      <c r="Q87" s="25"/>
      <c r="R87" s="26"/>
      <c r="S87" s="26"/>
      <c r="T87" s="26"/>
      <c r="U87" s="26"/>
      <c r="V87" s="22"/>
      <c r="W87" s="25">
        <f xml:space="preserve"> '[3]Exec Summary'!L$237</f>
        <v>1.9867015343229799</v>
      </c>
      <c r="X87" s="26">
        <f xml:space="preserve"> '[3]Exec Summary'!M$237</f>
        <v>1.9864719808024101</v>
      </c>
      <c r="Y87" s="26">
        <f xml:space="preserve"> '[3]Exec Summary'!N$237</f>
        <v>1.9868318096345501</v>
      </c>
      <c r="Z87" s="26">
        <f xml:space="preserve"> '[3]Exec Summary'!O$237</f>
        <v>1.9868380801919401</v>
      </c>
      <c r="AA87" s="26">
        <f xml:space="preserve"> '[3]Exec Summary'!P$237</f>
        <v>1.98671813912213</v>
      </c>
      <c r="AB87" s="22">
        <f>SUM(W87:AA87)</f>
        <v>9.9335615440740099</v>
      </c>
    </row>
    <row r="88" spans="3:28" ht="13.8" thickBot="1" x14ac:dyDescent="0.35">
      <c r="C88" s="52" t="s">
        <v>12</v>
      </c>
      <c r="D88" s="53"/>
      <c r="E88" s="54">
        <f>E86+E87</f>
        <v>83.358583750551006</v>
      </c>
      <c r="F88" s="55">
        <f>F86+F87</f>
        <v>82.867114672273615</v>
      </c>
      <c r="G88" s="55">
        <f>G86+G87</f>
        <v>81.97172941269784</v>
      </c>
      <c r="H88" s="55">
        <f>H86+H87</f>
        <v>81.149423660188987</v>
      </c>
      <c r="I88" s="55">
        <f>I86+I87</f>
        <v>80.499697961438486</v>
      </c>
      <c r="J88" s="56">
        <f>SUM(E88:I88)</f>
        <v>409.84654945714993</v>
      </c>
      <c r="K88" s="54">
        <f>K86+K87</f>
        <v>67.649785288026962</v>
      </c>
      <c r="L88" s="55">
        <f>L86+L87</f>
        <v>66.820708585862789</v>
      </c>
      <c r="M88" s="55">
        <f>M86+M87</f>
        <v>66.069849840015863</v>
      </c>
      <c r="N88" s="55">
        <f>N86+N87</f>
        <v>65.377708587937136</v>
      </c>
      <c r="O88" s="55">
        <f>O86+O87</f>
        <v>64.826503249165839</v>
      </c>
      <c r="P88" s="56">
        <f>SUM(K88:O88)</f>
        <v>330.7445555510086</v>
      </c>
      <c r="Q88" s="54"/>
      <c r="R88" s="55"/>
      <c r="S88" s="55"/>
      <c r="T88" s="55"/>
      <c r="U88" s="55"/>
      <c r="V88" s="56"/>
      <c r="W88" s="54">
        <f>W86+W87</f>
        <v>77.33509518668852</v>
      </c>
      <c r="X88" s="55">
        <f>X86+X87</f>
        <v>76.686981497638513</v>
      </c>
      <c r="Y88" s="55">
        <f>Y86+Y87</f>
        <v>76.162388674230897</v>
      </c>
      <c r="Z88" s="55">
        <f>Z86+Z87</f>
        <v>75.925353604779573</v>
      </c>
      <c r="AA88" s="55">
        <f>AA86+AA87</f>
        <v>74.869883880432937</v>
      </c>
      <c r="AB88" s="56">
        <f>SUM(W88:AA88)</f>
        <v>380.97970284377044</v>
      </c>
    </row>
    <row r="89" spans="3:28" x14ac:dyDescent="0.3">
      <c r="C89" s="5" t="s">
        <v>14</v>
      </c>
      <c r="D89" s="2"/>
      <c r="E89" s="41">
        <f>E91/E90</f>
        <v>922.56997137064275</v>
      </c>
      <c r="F89" s="42">
        <f>F91/F90</f>
        <v>888.53190785110883</v>
      </c>
      <c r="G89" s="42">
        <f>G91/G90</f>
        <v>855.63891500646139</v>
      </c>
      <c r="H89" s="42">
        <f>H91/H90</f>
        <v>824.0813123450979</v>
      </c>
      <c r="I89" s="42">
        <f>I91/I90</f>
        <v>793.6142398314754</v>
      </c>
      <c r="J89" s="47"/>
      <c r="K89" s="41">
        <f>K91/K90</f>
        <v>922.00796352072382</v>
      </c>
      <c r="L89" s="42">
        <f>L91/L90</f>
        <v>888.31711009187688</v>
      </c>
      <c r="M89" s="42">
        <f>M91/M90</f>
        <v>856.04697748795479</v>
      </c>
      <c r="N89" s="42">
        <f>N91/N90</f>
        <v>824.95639227381241</v>
      </c>
      <c r="O89" s="42">
        <f>O91/O90</f>
        <v>795.04939373089042</v>
      </c>
      <c r="P89" s="47"/>
      <c r="Q89" s="41"/>
      <c r="R89" s="42"/>
      <c r="S89" s="42"/>
      <c r="T89" s="42"/>
      <c r="U89" s="42"/>
      <c r="V89" s="47"/>
      <c r="W89" s="30">
        <f>W91/W90</f>
        <v>919.87127140401253</v>
      </c>
      <c r="X89" s="31">
        <f>X91/X90</f>
        <v>885.49092622932449</v>
      </c>
      <c r="Y89" s="31">
        <f>Y91/Y90</f>
        <v>853.38844837402348</v>
      </c>
      <c r="Z89" s="31">
        <f>Z91/Z90</f>
        <v>822.6450668336571</v>
      </c>
      <c r="AA89" s="31">
        <f>AA91/AA90</f>
        <v>793.00921787161076</v>
      </c>
      <c r="AB89" s="34"/>
    </row>
    <row r="90" spans="3:28" x14ac:dyDescent="0.3">
      <c r="C90" s="18" t="s">
        <v>15</v>
      </c>
      <c r="D90" s="3"/>
      <c r="E90" s="32">
        <f xml:space="preserve"> [1]InpActive!L$676</f>
        <v>4.6300000000000001E-2</v>
      </c>
      <c r="F90" s="33">
        <f xml:space="preserve"> [1]InpActive!M$676</f>
        <v>4.6300000000000001E-2</v>
      </c>
      <c r="G90" s="33">
        <f xml:space="preserve"> [1]InpActive!N$676</f>
        <v>4.6300000000000001E-2</v>
      </c>
      <c r="H90" s="33">
        <f xml:space="preserve"> [1]InpActive!O$676</f>
        <v>4.6300000000000001E-2</v>
      </c>
      <c r="I90" s="33">
        <f xml:space="preserve"> [1]InpActive!P$676</f>
        <v>4.6300000000000001E-2</v>
      </c>
      <c r="J90" s="34"/>
      <c r="K90" s="32">
        <f xml:space="preserve"> [2]InpActive!L$676</f>
        <v>4.6300000000000001E-2</v>
      </c>
      <c r="L90" s="33">
        <f xml:space="preserve"> [2]InpActive!M$676</f>
        <v>4.6300000000000001E-2</v>
      </c>
      <c r="M90" s="33">
        <f xml:space="preserve"> [2]InpActive!N$676</f>
        <v>4.6300000000000001E-2</v>
      </c>
      <c r="N90" s="33">
        <f xml:space="preserve"> [2]InpActive!O$676</f>
        <v>4.6300000000000001E-2</v>
      </c>
      <c r="O90" s="33">
        <f xml:space="preserve"> [2]InpActive!P$676</f>
        <v>4.6300000000000001E-2</v>
      </c>
      <c r="P90" s="34"/>
      <c r="Q90" s="32"/>
      <c r="R90" s="33"/>
      <c r="S90" s="33"/>
      <c r="T90" s="33"/>
      <c r="U90" s="33"/>
      <c r="V90" s="34"/>
      <c r="W90" s="32">
        <f xml:space="preserve"> '[3]Wastewater Network'!L$778</f>
        <v>4.6300000000000001E-2</v>
      </c>
      <c r="X90" s="33">
        <f xml:space="preserve"> '[3]Wastewater Network'!M$778</f>
        <v>4.6300000000000001E-2</v>
      </c>
      <c r="Y90" s="33">
        <f xml:space="preserve"> '[3]Wastewater Network'!N$778</f>
        <v>4.6300000000000001E-2</v>
      </c>
      <c r="Z90" s="33">
        <f xml:space="preserve"> '[3]Wastewater Network'!O$778</f>
        <v>4.6300000000000001E-2</v>
      </c>
      <c r="AA90" s="33">
        <f xml:space="preserve"> '[3]Wastewater Network'!P$778</f>
        <v>4.6300000000000001E-2</v>
      </c>
      <c r="AB90" s="34"/>
    </row>
    <row r="91" spans="3:28" x14ac:dyDescent="0.3">
      <c r="C91" s="6" t="s">
        <v>16</v>
      </c>
      <c r="D91" s="3"/>
      <c r="E91" s="30">
        <f xml:space="preserve"> [1]Summary_Calc!L$649</f>
        <v>42.71498967446076</v>
      </c>
      <c r="F91" s="31">
        <f xml:space="preserve"> [1]Summary_Calc!M$649</f>
        <v>41.139027333506341</v>
      </c>
      <c r="G91" s="31">
        <f xml:space="preserve"> [1]Summary_Calc!N$649</f>
        <v>39.616081764799162</v>
      </c>
      <c r="H91" s="31">
        <f xml:space="preserve"> [1]Summary_Calc!O$649</f>
        <v>38.154964761578036</v>
      </c>
      <c r="I91" s="31">
        <f xml:space="preserve"> [1]Summary_Calc!P$649</f>
        <v>36.744339304197311</v>
      </c>
      <c r="J91" s="22">
        <f>SUM(E91:I91)</f>
        <v>198.36940283854159</v>
      </c>
      <c r="K91" s="30">
        <f xml:space="preserve"> [2]Summary_Calc!L$649</f>
        <v>42.688968711009515</v>
      </c>
      <c r="L91" s="31">
        <f xml:space="preserve"> [2]Summary_Calc!M$649</f>
        <v>41.129082197253901</v>
      </c>
      <c r="M91" s="31">
        <f xml:space="preserve"> [2]Summary_Calc!N$649</f>
        <v>39.634975057692309</v>
      </c>
      <c r="N91" s="31">
        <f xml:space="preserve"> [2]Summary_Calc!O$649</f>
        <v>38.195480962277514</v>
      </c>
      <c r="O91" s="31">
        <f xml:space="preserve"> [2]Summary_Calc!P$649</f>
        <v>36.810786929740225</v>
      </c>
      <c r="P91" s="22">
        <f>SUM(K91:O91)</f>
        <v>198.45929385797348</v>
      </c>
      <c r="Q91" s="30"/>
      <c r="R91" s="31"/>
      <c r="S91" s="31"/>
      <c r="T91" s="31"/>
      <c r="U91" s="31"/>
      <c r="V91" s="22"/>
      <c r="W91" s="30">
        <f xml:space="preserve"> [3]Summary_Calc!L$649</f>
        <v>42.590039866005782</v>
      </c>
      <c r="X91" s="31">
        <f xml:space="preserve"> [3]Summary_Calc!M$649</f>
        <v>40.998229884417725</v>
      </c>
      <c r="Y91" s="31">
        <f xml:space="preserve"> [3]Summary_Calc!N$649</f>
        <v>39.511885159717288</v>
      </c>
      <c r="Z91" s="31">
        <f xml:space="preserve"> [3]Summary_Calc!O$649</f>
        <v>38.088466594398326</v>
      </c>
      <c r="AA91" s="31">
        <f xml:space="preserve"> [3]Summary_Calc!P$649</f>
        <v>36.716326787455579</v>
      </c>
      <c r="AB91" s="22">
        <f>SUM(W91:AA91)</f>
        <v>197.90494829199471</v>
      </c>
    </row>
    <row r="92" spans="3:28" x14ac:dyDescent="0.3">
      <c r="C92" s="6" t="s">
        <v>17</v>
      </c>
      <c r="D92" s="3"/>
      <c r="E92" s="30">
        <f>E94/E93</f>
        <v>917.28541897668231</v>
      </c>
      <c r="F92" s="31">
        <f>F94/F93</f>
        <v>874.81510407806195</v>
      </c>
      <c r="G92" s="31">
        <f>G94/G93</f>
        <v>834.31116475924762</v>
      </c>
      <c r="H92" s="31">
        <f>H94/H93</f>
        <v>795.68255783089444</v>
      </c>
      <c r="I92" s="31">
        <f>I94/I93</f>
        <v>758.84245540332415</v>
      </c>
      <c r="J92" s="34"/>
      <c r="K92" s="30">
        <f>K94/K93</f>
        <v>917.27608641656502</v>
      </c>
      <c r="L92" s="31">
        <f>L94/L93</f>
        <v>874.80620361547813</v>
      </c>
      <c r="M92" s="31">
        <f>M94/M93</f>
        <v>834.30267638808152</v>
      </c>
      <c r="N92" s="31">
        <f>N94/N93</f>
        <v>795.6744624713134</v>
      </c>
      <c r="O92" s="31">
        <f>O94/O93</f>
        <v>758.83473485889158</v>
      </c>
      <c r="P92" s="34"/>
      <c r="Q92" s="30"/>
      <c r="R92" s="31"/>
      <c r="S92" s="31"/>
      <c r="T92" s="31"/>
      <c r="U92" s="31"/>
      <c r="V92" s="34"/>
      <c r="W92" s="30">
        <f>W94/W93</f>
        <v>915.89773645646017</v>
      </c>
      <c r="X92" s="31">
        <f>X94/X93</f>
        <v>873.49167125852603</v>
      </c>
      <c r="Y92" s="31">
        <f>Y94/Y93</f>
        <v>833.04900687925624</v>
      </c>
      <c r="Z92" s="31">
        <f>Z94/Z93</f>
        <v>794.47883786074681</v>
      </c>
      <c r="AA92" s="31">
        <f>AA94/AA93</f>
        <v>757.69446766779436</v>
      </c>
      <c r="AB92" s="34"/>
    </row>
    <row r="93" spans="3:28" x14ac:dyDescent="0.3">
      <c r="C93" s="18" t="s">
        <v>15</v>
      </c>
      <c r="D93" s="3"/>
      <c r="E93" s="32">
        <f xml:space="preserve"> [1]InpActive!L$675</f>
        <v>4.6300000000000001E-2</v>
      </c>
      <c r="F93" s="33">
        <f xml:space="preserve"> [1]InpActive!M$675</f>
        <v>4.6300000000000001E-2</v>
      </c>
      <c r="G93" s="33">
        <f xml:space="preserve"> [1]InpActive!N$675</f>
        <v>4.6300000000000001E-2</v>
      </c>
      <c r="H93" s="33">
        <f xml:space="preserve"> [1]InpActive!O$675</f>
        <v>4.6300000000000001E-2</v>
      </c>
      <c r="I93" s="33">
        <f xml:space="preserve"> [1]InpActive!P$675</f>
        <v>4.6300000000000001E-2</v>
      </c>
      <c r="J93" s="34"/>
      <c r="K93" s="33">
        <f xml:space="preserve"> [2]InpActive!L$675</f>
        <v>4.6300000000000001E-2</v>
      </c>
      <c r="L93" s="33">
        <f xml:space="preserve"> [2]InpActive!M$675</f>
        <v>4.6300000000000001E-2</v>
      </c>
      <c r="M93" s="33">
        <f xml:space="preserve"> [2]InpActive!N$675</f>
        <v>4.6300000000000001E-2</v>
      </c>
      <c r="N93" s="33">
        <f xml:space="preserve"> [2]InpActive!O$675</f>
        <v>4.6300000000000001E-2</v>
      </c>
      <c r="O93" s="33">
        <f xml:space="preserve"> [2]InpActive!P$675</f>
        <v>4.6300000000000001E-2</v>
      </c>
      <c r="P93" s="34"/>
      <c r="Q93" s="33"/>
      <c r="R93" s="33"/>
      <c r="S93" s="33"/>
      <c r="T93" s="33"/>
      <c r="U93" s="33"/>
      <c r="V93" s="34"/>
      <c r="W93" s="33">
        <f xml:space="preserve"> '[3]Wastewater Network'!L$786</f>
        <v>4.6300000000000001E-2</v>
      </c>
      <c r="X93" s="33">
        <f xml:space="preserve"> '[3]Wastewater Network'!M$786</f>
        <v>4.6300000000000001E-2</v>
      </c>
      <c r="Y93" s="33">
        <f xml:space="preserve"> '[3]Wastewater Network'!N$786</f>
        <v>4.6300000000000001E-2</v>
      </c>
      <c r="Z93" s="33">
        <f xml:space="preserve"> '[3]Wastewater Network'!O$786</f>
        <v>4.6300000000000001E-2</v>
      </c>
      <c r="AA93" s="33">
        <f xml:space="preserve"> '[3]Wastewater Network'!P$786</f>
        <v>4.6300000000000001E-2</v>
      </c>
      <c r="AB93" s="34"/>
    </row>
    <row r="94" spans="3:28" x14ac:dyDescent="0.3">
      <c r="C94" s="6" t="s">
        <v>18</v>
      </c>
      <c r="D94" s="3"/>
      <c r="E94" s="30">
        <f xml:space="preserve"> [1]Summary_Calc!L$648</f>
        <v>42.470314898620394</v>
      </c>
      <c r="F94" s="31">
        <f xml:space="preserve"> [1]Summary_Calc!M$648</f>
        <v>40.503939318814268</v>
      </c>
      <c r="G94" s="31">
        <f xml:space="preserve"> [1]Summary_Calc!N$648</f>
        <v>38.628606928353165</v>
      </c>
      <c r="H94" s="31">
        <f xml:space="preserve"> [1]Summary_Calc!O$648</f>
        <v>36.840102427570415</v>
      </c>
      <c r="I94" s="31">
        <f xml:space="preserve"> [1]Summary_Calc!P$648</f>
        <v>35.13440568517391</v>
      </c>
      <c r="J94" s="22">
        <f>SUM(E94:I94)</f>
        <v>193.57736925853214</v>
      </c>
      <c r="K94" s="30">
        <f xml:space="preserve"> [2]Summary_Calc!L$648</f>
        <v>42.46988280108696</v>
      </c>
      <c r="L94" s="31">
        <f xml:space="preserve"> [2]Summary_Calc!M$648</f>
        <v>40.503527227396638</v>
      </c>
      <c r="M94" s="31">
        <f xml:space="preserve"> [2]Summary_Calc!N$648</f>
        <v>38.628213916768175</v>
      </c>
      <c r="N94" s="31">
        <f xml:space="preserve"> [2]Summary_Calc!O$648</f>
        <v>36.839727612421811</v>
      </c>
      <c r="O94" s="31">
        <f xml:space="preserve"> [2]Summary_Calc!P$648</f>
        <v>35.13404822396668</v>
      </c>
      <c r="P94" s="22">
        <f>SUM(K94:O94)</f>
        <v>193.57539978164027</v>
      </c>
      <c r="Q94" s="30"/>
      <c r="R94" s="31"/>
      <c r="S94" s="31"/>
      <c r="T94" s="31"/>
      <c r="U94" s="31"/>
      <c r="V94" s="22"/>
      <c r="W94" s="30">
        <f xml:space="preserve"> [3]Summary_Calc!L$648</f>
        <v>42.406065197934105</v>
      </c>
      <c r="X94" s="31">
        <f xml:space="preserve"> [3]Summary_Calc!M$648</f>
        <v>40.442664379269758</v>
      </c>
      <c r="Y94" s="31">
        <f xml:space="preserve"> [3]Summary_Calc!N$648</f>
        <v>38.570169018509567</v>
      </c>
      <c r="Z94" s="31">
        <f xml:space="preserve"> [3]Summary_Calc!O$648</f>
        <v>36.784370192952579</v>
      </c>
      <c r="AA94" s="31">
        <f xml:space="preserve"> [3]Summary_Calc!P$648</f>
        <v>35.081253853018879</v>
      </c>
      <c r="AB94" s="22">
        <f>SUM(W94:AA94)</f>
        <v>193.28452264168493</v>
      </c>
    </row>
    <row r="95" spans="3:28" x14ac:dyDescent="0.3">
      <c r="C95" s="6" t="s">
        <v>19</v>
      </c>
      <c r="D95" s="3"/>
      <c r="E95" s="30">
        <f>E97/E96</f>
        <v>46.694997987416798</v>
      </c>
      <c r="F95" s="31">
        <f>F97/F96</f>
        <v>151.39611938489222</v>
      </c>
      <c r="G95" s="31">
        <f>G97/G96</f>
        <v>277.71960859469368</v>
      </c>
      <c r="H95" s="31">
        <f>H97/H96</f>
        <v>443.6316041621107</v>
      </c>
      <c r="I95" s="31">
        <f>I97/I96</f>
        <v>607.02204641109108</v>
      </c>
      <c r="J95" s="34"/>
      <c r="K95" s="30">
        <f>K97/K96</f>
        <v>38.976896379757001</v>
      </c>
      <c r="L95" s="31">
        <f>L97/L96</f>
        <v>126.06884356964434</v>
      </c>
      <c r="M95" s="31">
        <f>M97/M96</f>
        <v>230.62726020238296</v>
      </c>
      <c r="N95" s="31">
        <f>N97/N96</f>
        <v>367.24427408270026</v>
      </c>
      <c r="O95" s="31">
        <f>O97/O96</f>
        <v>501.73221842269635</v>
      </c>
      <c r="P95" s="34"/>
      <c r="Q95" s="30"/>
      <c r="R95" s="31"/>
      <c r="S95" s="31"/>
      <c r="T95" s="31"/>
      <c r="U95" s="31"/>
      <c r="V95" s="34"/>
      <c r="W95" s="30">
        <f>W97/W96</f>
        <v>38.404643812659756</v>
      </c>
      <c r="X95" s="31">
        <f>X97/X96</f>
        <v>122.66751104935551</v>
      </c>
      <c r="Y95" s="31">
        <f>Y97/Y96</f>
        <v>223.45528947934335</v>
      </c>
      <c r="Z95" s="31">
        <f>Z97/Z96</f>
        <v>359.14607266854767</v>
      </c>
      <c r="AA95" s="31">
        <f>AA97/AA96</f>
        <v>493.31528205359439</v>
      </c>
      <c r="AB95" s="34"/>
    </row>
    <row r="96" spans="3:28" x14ac:dyDescent="0.3">
      <c r="C96" s="18" t="s">
        <v>15</v>
      </c>
      <c r="D96" s="3"/>
      <c r="E96" s="32">
        <f xml:space="preserve"> [1]InpActive!L$677</f>
        <v>4.6300000000000001E-2</v>
      </c>
      <c r="F96" s="33">
        <f xml:space="preserve"> [1]InpActive!M$677</f>
        <v>4.6300000000000001E-2</v>
      </c>
      <c r="G96" s="33">
        <f xml:space="preserve"> [1]InpActive!N$677</f>
        <v>4.6300000000000001E-2</v>
      </c>
      <c r="H96" s="33">
        <f xml:space="preserve"> [1]InpActive!O$677</f>
        <v>4.6300000000000001E-2</v>
      </c>
      <c r="I96" s="33">
        <f xml:space="preserve"> [1]InpActive!P$677</f>
        <v>4.6300000000000001E-2</v>
      </c>
      <c r="J96" s="34"/>
      <c r="K96" s="33">
        <f xml:space="preserve"> [2]InpActive!L$677</f>
        <v>4.6300000000000001E-2</v>
      </c>
      <c r="L96" s="33">
        <f xml:space="preserve"> [2]InpActive!M$677</f>
        <v>4.6300000000000001E-2</v>
      </c>
      <c r="M96" s="33">
        <f xml:space="preserve"> [2]InpActive!N$677</f>
        <v>4.6300000000000001E-2</v>
      </c>
      <c r="N96" s="33">
        <f xml:space="preserve"> [2]InpActive!O$677</f>
        <v>4.6300000000000001E-2</v>
      </c>
      <c r="O96" s="33">
        <f xml:space="preserve"> [2]InpActive!P$677</f>
        <v>4.6300000000000001E-2</v>
      </c>
      <c r="P96" s="34"/>
      <c r="Q96" s="33"/>
      <c r="R96" s="33"/>
      <c r="S96" s="33"/>
      <c r="T96" s="33"/>
      <c r="U96" s="33"/>
      <c r="V96" s="34"/>
      <c r="W96" s="32">
        <f xml:space="preserve"> '[3]Wastewater Network'!L$1029</f>
        <v>4.6300000000000001E-2</v>
      </c>
      <c r="X96" s="33">
        <f xml:space="preserve"> '[3]Wastewater Network'!M$1029</f>
        <v>4.6300000000000001E-2</v>
      </c>
      <c r="Y96" s="33">
        <f xml:space="preserve"> '[3]Wastewater Network'!N$1029</f>
        <v>4.6300000000000001E-2</v>
      </c>
      <c r="Z96" s="33">
        <f xml:space="preserve"> '[3]Wastewater Network'!O$1029</f>
        <v>4.6300000000000001E-2</v>
      </c>
      <c r="AA96" s="33">
        <f xml:space="preserve"> '[3]Wastewater Network'!P$1029</f>
        <v>4.6300000000000001E-2</v>
      </c>
      <c r="AB96" s="34"/>
    </row>
    <row r="97" spans="3:28" x14ac:dyDescent="0.3">
      <c r="C97" s="6" t="s">
        <v>20</v>
      </c>
      <c r="D97" s="3"/>
      <c r="E97" s="30">
        <f xml:space="preserve"> [1]Summary_Calc!L$650</f>
        <v>2.1619784068173979</v>
      </c>
      <c r="F97" s="31">
        <f xml:space="preserve"> [1]Summary_Calc!M$650</f>
        <v>7.0096403275205095</v>
      </c>
      <c r="G97" s="31">
        <f xml:space="preserve"> [1]Summary_Calc!N$650</f>
        <v>12.858417877934317</v>
      </c>
      <c r="H97" s="31">
        <f xml:space="preserve"> [1]Summary_Calc!O$650</f>
        <v>20.540143272705727</v>
      </c>
      <c r="I97" s="31">
        <f xml:space="preserve"> [1]Summary_Calc!P$650</f>
        <v>28.105120748833517</v>
      </c>
      <c r="J97" s="22">
        <f>SUM(E97:I97)</f>
        <v>70.675300633811474</v>
      </c>
      <c r="K97" s="30">
        <f xml:space="preserve"> [2]Summary_Calc!L$650</f>
        <v>1.8046303023827492</v>
      </c>
      <c r="L97" s="31">
        <f xml:space="preserve"> [2]Summary_Calc!M$650</f>
        <v>5.8369874572745335</v>
      </c>
      <c r="M97" s="31">
        <f xml:space="preserve"> [2]Summary_Calc!N$650</f>
        <v>10.678042147370331</v>
      </c>
      <c r="N97" s="31">
        <f xml:space="preserve"> [2]Summary_Calc!O$650</f>
        <v>17.003409890029022</v>
      </c>
      <c r="O97" s="31">
        <f xml:space="preserve"> [2]Summary_Calc!P$650</f>
        <v>23.230201712970842</v>
      </c>
      <c r="P97" s="22">
        <f>SUM(K97:O97)</f>
        <v>58.553271510027471</v>
      </c>
      <c r="Q97" s="30"/>
      <c r="R97" s="31"/>
      <c r="S97" s="31"/>
      <c r="T97" s="31"/>
      <c r="U97" s="31"/>
      <c r="V97" s="22"/>
      <c r="W97" s="30">
        <f xml:space="preserve"> [3]Summary_Calc!L$650</f>
        <v>1.7781350085261469</v>
      </c>
      <c r="X97" s="31">
        <f xml:space="preserve"> [3]Summary_Calc!M$650</f>
        <v>5.6795057615851601</v>
      </c>
      <c r="Y97" s="31">
        <f xml:space="preserve"> [3]Summary_Calc!N$650</f>
        <v>10.345979902893598</v>
      </c>
      <c r="Z97" s="31">
        <f xml:space="preserve"> [3]Summary_Calc!O$650</f>
        <v>16.628463164553757</v>
      </c>
      <c r="AA97" s="31">
        <f xml:space="preserve"> [3]Summary_Calc!P$650</f>
        <v>22.84049755908142</v>
      </c>
      <c r="AB97" s="22">
        <f>SUM(W97:AA97)</f>
        <v>57.272581396640085</v>
      </c>
    </row>
    <row r="98" spans="3:28" ht="13.8" thickBot="1" x14ac:dyDescent="0.35">
      <c r="C98" s="57" t="s">
        <v>39</v>
      </c>
      <c r="D98" s="53"/>
      <c r="E98" s="58">
        <f xml:space="preserve"> [1]Summary_Calc!L$652</f>
        <v>87.347282979898552</v>
      </c>
      <c r="F98" s="59">
        <f xml:space="preserve"> [1]Summary_Calc!M$652</f>
        <v>88.652606979841124</v>
      </c>
      <c r="G98" s="59">
        <f xml:space="preserve"> [1]Summary_Calc!N$652</f>
        <v>91.103106571086641</v>
      </c>
      <c r="H98" s="59">
        <f xml:space="preserve"> [1]Summary_Calc!O$652</f>
        <v>95.535210461854177</v>
      </c>
      <c r="I98" s="59">
        <f xml:space="preserve"> [1]Summary_Calc!P$652</f>
        <v>99.983865738204742</v>
      </c>
      <c r="J98" s="56">
        <f>SUM(E98:I98)</f>
        <v>462.62207273088518</v>
      </c>
      <c r="K98" s="60">
        <f xml:space="preserve"> [2]Summary_Calc!L$652</f>
        <v>86.963481814479223</v>
      </c>
      <c r="L98" s="59">
        <f xml:space="preserve"> [2]Summary_Calc!M$652</f>
        <v>87.469596881925071</v>
      </c>
      <c r="M98" s="59">
        <f xml:space="preserve"> [2]Summary_Calc!N$652</f>
        <v>88.941231121830825</v>
      </c>
      <c r="N98" s="59">
        <f xml:space="preserve"> [2]Summary_Calc!O$652</f>
        <v>92.038618464728344</v>
      </c>
      <c r="O98" s="59">
        <f xml:space="preserve"> [2]Summary_Calc!P$652</f>
        <v>95.175036866677743</v>
      </c>
      <c r="P98" s="56">
        <f>SUM(K98:O98)</f>
        <v>450.58796514964126</v>
      </c>
      <c r="Q98" s="60"/>
      <c r="R98" s="59"/>
      <c r="S98" s="59"/>
      <c r="T98" s="59"/>
      <c r="U98" s="59"/>
      <c r="V98" s="56"/>
      <c r="W98" s="58">
        <f xml:space="preserve"> [3]Summary_Calc!L$652</f>
        <v>86.774240072466043</v>
      </c>
      <c r="X98" s="59">
        <f xml:space="preserve"> [3]Summary_Calc!M$652</f>
        <v>87.120400025272644</v>
      </c>
      <c r="Y98" s="59">
        <f xml:space="preserve"> [3]Summary_Calc!N$652</f>
        <v>88.428034081120458</v>
      </c>
      <c r="Z98" s="59">
        <f xml:space="preserve"> [3]Summary_Calc!O$652</f>
        <v>91.501299951904656</v>
      </c>
      <c r="AA98" s="59">
        <f xml:space="preserve"> [3]Summary_Calc!P$652</f>
        <v>94.638078199555878</v>
      </c>
      <c r="AB98" s="56">
        <f>SUM(W98:AA98)</f>
        <v>448.46205233031964</v>
      </c>
    </row>
    <row r="99" spans="3:28" x14ac:dyDescent="0.3">
      <c r="C99" s="5" t="s">
        <v>21</v>
      </c>
      <c r="D99" s="2"/>
      <c r="E99" s="41">
        <f>E101/E100</f>
        <v>901.21247653341254</v>
      </c>
      <c r="F99" s="42">
        <f>F101/F100</f>
        <v>867.96239418435573</v>
      </c>
      <c r="G99" s="42">
        <f>G101/G100</f>
        <v>835.83087412406178</v>
      </c>
      <c r="H99" s="42">
        <f>H101/H100</f>
        <v>805.00382996430892</v>
      </c>
      <c r="I99" s="42">
        <f>I101/I100</f>
        <v>775.2420701793767</v>
      </c>
      <c r="J99" s="47"/>
      <c r="K99" s="41">
        <f>K101/K100</f>
        <v>900.66347916521909</v>
      </c>
      <c r="L99" s="42">
        <f>L101/L100</f>
        <v>867.75256899324984</v>
      </c>
      <c r="M99" s="42">
        <f>M101/M100</f>
        <v>836.22948995910849</v>
      </c>
      <c r="N99" s="42">
        <f>N101/N100</f>
        <v>805.85865179267364</v>
      </c>
      <c r="O99" s="42">
        <f>O101/O100</f>
        <v>776.64400026602016</v>
      </c>
      <c r="P99" s="51"/>
      <c r="Q99" s="41"/>
      <c r="R99" s="42"/>
      <c r="S99" s="42"/>
      <c r="T99" s="42"/>
      <c r="U99" s="42"/>
      <c r="V99" s="51"/>
      <c r="W99" s="41">
        <f>W101/W100</f>
        <v>898.57625147100941</v>
      </c>
      <c r="X99" s="42">
        <f>X101/X100</f>
        <v>864.99181128711587</v>
      </c>
      <c r="Y99" s="42">
        <f>Y101/Y100</f>
        <v>833.63250579416467</v>
      </c>
      <c r="Z99" s="42">
        <f>Z101/Z100</f>
        <v>803.60083353645803</v>
      </c>
      <c r="AA99" s="42">
        <f>AA101/AA100</f>
        <v>774.65105447788301</v>
      </c>
      <c r="AB99" s="47"/>
    </row>
    <row r="100" spans="3:28" x14ac:dyDescent="0.3">
      <c r="C100" s="18" t="s">
        <v>22</v>
      </c>
      <c r="D100" s="3"/>
      <c r="E100" s="48">
        <f xml:space="preserve"> '[1]Wastewater Network'!L$982</f>
        <v>2.3009296116504929E-2</v>
      </c>
      <c r="F100" s="49">
        <f xml:space="preserve"> '[1]Wastewater Network'!M$982</f>
        <v>2.3009296116504929E-2</v>
      </c>
      <c r="G100" s="49">
        <f xml:space="preserve"> '[1]Wastewater Network'!N$982</f>
        <v>2.3009296116504929E-2</v>
      </c>
      <c r="H100" s="49">
        <f xml:space="preserve"> '[1]Wastewater Network'!O$982</f>
        <v>2.3009296116504929E-2</v>
      </c>
      <c r="I100" s="49">
        <f xml:space="preserve"> '[1]Wastewater Network'!P$982</f>
        <v>2.3009296116504929E-2</v>
      </c>
      <c r="J100" s="34"/>
      <c r="K100" s="48">
        <f xml:space="preserve"> '[2]Wastewater Network'!L$982</f>
        <v>2.0790485436893213E-2</v>
      </c>
      <c r="L100" s="49">
        <f xml:space="preserve"> '[2]Wastewater Network'!M$982</f>
        <v>2.0790485436893213E-2</v>
      </c>
      <c r="M100" s="49">
        <f xml:space="preserve"> '[2]Wastewater Network'!N$982</f>
        <v>2.0790485436893213E-2</v>
      </c>
      <c r="N100" s="49">
        <f xml:space="preserve"> '[2]Wastewater Network'!O$982</f>
        <v>2.0790485436893213E-2</v>
      </c>
      <c r="O100" s="49">
        <f xml:space="preserve"> '[2]Wastewater Network'!P$982</f>
        <v>2.0790485436893213E-2</v>
      </c>
      <c r="P100" s="35"/>
      <c r="Q100" s="48"/>
      <c r="R100" s="49"/>
      <c r="S100" s="49"/>
      <c r="T100" s="49"/>
      <c r="U100" s="49"/>
      <c r="V100" s="35"/>
      <c r="W100" s="32">
        <f xml:space="preserve"> '[3]Wastewater Network'!L$990</f>
        <v>1.920357193840716E-2</v>
      </c>
      <c r="X100" s="33">
        <f xml:space="preserve"> '[3]Wastewater Network'!M$990</f>
        <v>1.920357193840716E-2</v>
      </c>
      <c r="Y100" s="33">
        <f xml:space="preserve"> '[3]Wastewater Network'!N$990</f>
        <v>1.920357193840716E-2</v>
      </c>
      <c r="Z100" s="33">
        <f xml:space="preserve"> '[3]Wastewater Network'!O$990</f>
        <v>1.920357193840716E-2</v>
      </c>
      <c r="AA100" s="33">
        <f xml:space="preserve"> '[3]Wastewater Network'!P$990</f>
        <v>1.920357193840716E-2</v>
      </c>
      <c r="AB100" s="34"/>
    </row>
    <row r="101" spans="3:28" x14ac:dyDescent="0.3">
      <c r="C101" s="6" t="s">
        <v>23</v>
      </c>
      <c r="D101" s="3"/>
      <c r="E101" s="23">
        <f xml:space="preserve"> [1]Summary_Calc!L$663</f>
        <v>20.736264736446039</v>
      </c>
      <c r="F101" s="24">
        <f xml:space="preserve"> [1]Summary_Calc!M$663</f>
        <v>19.971203745778418</v>
      </c>
      <c r="G101" s="24">
        <f xml:space="preserve"> [1]Summary_Calc!N$663</f>
        <v>19.231880086037695</v>
      </c>
      <c r="H101" s="24">
        <f xml:space="preserve"> [1]Summary_Calc!O$663</f>
        <v>18.522571498569366</v>
      </c>
      <c r="I101" s="24">
        <f xml:space="preserve"> [1]Summary_Calc!P$663</f>
        <v>17.837774354729575</v>
      </c>
      <c r="J101" s="22">
        <f>SUM(E101:I101)</f>
        <v>96.299694421561085</v>
      </c>
      <c r="K101" s="23">
        <f xml:space="preserve"> [2]Summary_Calc!L$663</f>
        <v>18.725230947126061</v>
      </c>
      <c r="L101" s="24">
        <f xml:space="preserve"> [2]Summary_Calc!M$663</f>
        <v>18.040997148480834</v>
      </c>
      <c r="M101" s="24">
        <f xml:space="preserve"> [2]Summary_Calc!N$663</f>
        <v>17.385617032895485</v>
      </c>
      <c r="N101" s="24">
        <f xml:space="preserve"> [2]Summary_Calc!O$663</f>
        <v>16.75419256428998</v>
      </c>
      <c r="O101" s="24">
        <f xml:space="preserve"> [2]Summary_Calc!P$663</f>
        <v>16.146805777181182</v>
      </c>
      <c r="P101" s="31">
        <f>SUM(K101:O101)</f>
        <v>87.052843469973539</v>
      </c>
      <c r="Q101" s="23"/>
      <c r="R101" s="24"/>
      <c r="S101" s="24"/>
      <c r="T101" s="24"/>
      <c r="U101" s="24"/>
      <c r="V101" s="31"/>
      <c r="W101" s="30">
        <f xml:space="preserve"> [3]Summary_Calc!L$663</f>
        <v>17.255873687267773</v>
      </c>
      <c r="X101" s="31">
        <f xml:space="preserve"> [3]Summary_Calc!M$663</f>
        <v>16.61093247418524</v>
      </c>
      <c r="Y101" s="31">
        <f xml:space="preserve"> [3]Summary_Calc!N$663</f>
        <v>16.008721795212864</v>
      </c>
      <c r="Z101" s="31">
        <f xml:space="preserve"> [3]Summary_Calc!O$663</f>
        <v>15.432006416581329</v>
      </c>
      <c r="AA101" s="31">
        <f xml:space="preserve"> [3]Summary_Calc!P$663</f>
        <v>14.87606725182899</v>
      </c>
      <c r="AB101" s="22">
        <f>SUM(W101:AA101)</f>
        <v>80.183601625076193</v>
      </c>
    </row>
    <row r="102" spans="3:28" x14ac:dyDescent="0.3">
      <c r="C102" s="6" t="s">
        <v>24</v>
      </c>
      <c r="D102" s="3"/>
      <c r="E102" s="30">
        <f>E104/E103</f>
        <v>896.05026152737219</v>
      </c>
      <c r="F102" s="31">
        <f>F104/F103</f>
        <v>854.56313441865473</v>
      </c>
      <c r="G102" s="31">
        <f>G104/G103</f>
        <v>814.99686129507108</v>
      </c>
      <c r="H102" s="31">
        <f>H104/H103</f>
        <v>777.26250661710935</v>
      </c>
      <c r="I102" s="31">
        <f>I104/I103</f>
        <v>741.27525256073716</v>
      </c>
      <c r="J102" s="34"/>
      <c r="K102" s="30">
        <f>K104/K103</f>
        <v>896.04114501602157</v>
      </c>
      <c r="L102" s="31">
        <f>L104/L103</f>
        <v>854.55444000177977</v>
      </c>
      <c r="M102" s="31">
        <f>M104/M103</f>
        <v>814.98856942969746</v>
      </c>
      <c r="N102" s="31">
        <f>N104/N103</f>
        <v>777.25459866510232</v>
      </c>
      <c r="O102" s="31">
        <f>O104/O103</f>
        <v>741.26771074690816</v>
      </c>
      <c r="P102" s="35"/>
      <c r="Q102" s="30"/>
      <c r="R102" s="31"/>
      <c r="S102" s="31"/>
      <c r="T102" s="31"/>
      <c r="U102" s="31"/>
      <c r="V102" s="35"/>
      <c r="W102" s="30">
        <f>W104/W103</f>
        <v>894.69470385749298</v>
      </c>
      <c r="X102" s="31">
        <f>X104/X103</f>
        <v>853.27033906889108</v>
      </c>
      <c r="Y102" s="31">
        <f>Y104/Y103</f>
        <v>813.76392237000164</v>
      </c>
      <c r="Z102" s="31">
        <f>Z104/Z103</f>
        <v>776.08665276427053</v>
      </c>
      <c r="AA102" s="31">
        <f>AA104/AA103</f>
        <v>740.15384074128485</v>
      </c>
      <c r="AB102" s="34"/>
    </row>
    <row r="103" spans="3:28" x14ac:dyDescent="0.3">
      <c r="C103" s="18" t="s">
        <v>22</v>
      </c>
      <c r="D103" s="3"/>
      <c r="E103" s="48">
        <f xml:space="preserve"> '[1]Wastewater Network'!L$862</f>
        <v>3.3038799019607934E-2</v>
      </c>
      <c r="F103" s="33">
        <f xml:space="preserve"> '[1]Wastewater Network'!M$862</f>
        <v>3.3038799019607934E-2</v>
      </c>
      <c r="G103" s="33">
        <f xml:space="preserve"> '[1]Wastewater Network'!N$862</f>
        <v>3.3038799019607934E-2</v>
      </c>
      <c r="H103" s="33">
        <f xml:space="preserve"> '[1]Wastewater Network'!O$862</f>
        <v>3.3038799019607934E-2</v>
      </c>
      <c r="I103" s="33">
        <f xml:space="preserve"> '[1]Wastewater Network'!P$862</f>
        <v>3.3038799019607934E-2</v>
      </c>
      <c r="J103" s="34"/>
      <c r="K103" s="48">
        <f xml:space="preserve"> '[2]Wastewater Network'!L$862</f>
        <v>3.0798235294117626E-2</v>
      </c>
      <c r="L103" s="33">
        <f xml:space="preserve"> '[2]Wastewater Network'!M$862</f>
        <v>3.0798235294117626E-2</v>
      </c>
      <c r="M103" s="33">
        <f xml:space="preserve"> '[2]Wastewater Network'!N$862</f>
        <v>3.0798235294117626E-2</v>
      </c>
      <c r="N103" s="33">
        <f xml:space="preserve"> '[2]Wastewater Network'!O$862</f>
        <v>3.0798235294117626E-2</v>
      </c>
      <c r="O103" s="33">
        <f xml:space="preserve"> '[2]Wastewater Network'!P$862</f>
        <v>3.0798235294117626E-2</v>
      </c>
      <c r="P103" s="35"/>
      <c r="Q103" s="48"/>
      <c r="R103" s="33"/>
      <c r="S103" s="33"/>
      <c r="T103" s="33"/>
      <c r="U103" s="33"/>
      <c r="V103" s="35"/>
      <c r="W103" s="32">
        <f xml:space="preserve"> '[3]Wastewater Network'!L$870</f>
        <v>2.9195763820156317E-2</v>
      </c>
      <c r="X103" s="33">
        <f xml:space="preserve"> '[3]Wastewater Network'!M$870</f>
        <v>2.9195763820156317E-2</v>
      </c>
      <c r="Y103" s="33">
        <f xml:space="preserve"> '[3]Wastewater Network'!N$870</f>
        <v>2.9195763820156317E-2</v>
      </c>
      <c r="Z103" s="33">
        <f xml:space="preserve"> '[3]Wastewater Network'!O$870</f>
        <v>2.9195763820156317E-2</v>
      </c>
      <c r="AA103" s="33">
        <f xml:space="preserve"> '[3]Wastewater Network'!P$870</f>
        <v>2.9195763820156317E-2</v>
      </c>
      <c r="AB103" s="34"/>
    </row>
    <row r="104" spans="3:28" x14ac:dyDescent="0.3">
      <c r="C104" s="6" t="s">
        <v>25</v>
      </c>
      <c r="D104" s="3"/>
      <c r="E104" s="23">
        <f xml:space="preserve"> [1]Summary_Calc!L$662</f>
        <v>29.604424502069978</v>
      </c>
      <c r="F104" s="31">
        <f xml:space="preserve"> [1]Summary_Calc!M$662</f>
        <v>28.233739647624134</v>
      </c>
      <c r="G104" s="31">
        <f xml:space="preserve"> [1]Summary_Calc!N$662</f>
        <v>26.926517501939138</v>
      </c>
      <c r="H104" s="31">
        <f xml:space="preserve"> [1]Summary_Calc!O$662</f>
        <v>25.679819741599356</v>
      </c>
      <c r="I104" s="31">
        <f xml:space="preserve"> [1]Summary_Calc!P$662</f>
        <v>24.490844087563307</v>
      </c>
      <c r="J104" s="22">
        <f>SUM(E104:I104)</f>
        <v>134.93534548079592</v>
      </c>
      <c r="K104" s="23">
        <f xml:space="preserve"> [2]Summary_Calc!L$662</f>
        <v>27.596486017414005</v>
      </c>
      <c r="L104" s="31">
        <f xml:space="preserve"> [2]Summary_Calc!M$662</f>
        <v>26.318768714807739</v>
      </c>
      <c r="M104" s="31">
        <f xml:space="preserve"> [2]Summary_Calc!N$662</f>
        <v>25.10020972331214</v>
      </c>
      <c r="N104" s="31">
        <f xml:space="preserve"> [2]Summary_Calc!O$662</f>
        <v>23.938070013122786</v>
      </c>
      <c r="O104" s="31">
        <f xml:space="preserve"> [2]Summary_Calc!P$662</f>
        <v>22.829737371515204</v>
      </c>
      <c r="P104" s="31">
        <f>SUM(K104:O104)</f>
        <v>125.78327184017186</v>
      </c>
      <c r="Q104" s="23"/>
      <c r="R104" s="31"/>
      <c r="S104" s="31"/>
      <c r="T104" s="31"/>
      <c r="U104" s="31"/>
      <c r="V104" s="31"/>
      <c r="W104" s="30">
        <f xml:space="preserve"> [3]Summary_Calc!L$662</f>
        <v>26.121295264968065</v>
      </c>
      <c r="X104" s="31">
        <f xml:space="preserve"> [3]Summary_Calc!M$662</f>
        <v>24.911879294200045</v>
      </c>
      <c r="Y104" s="31">
        <f xml:space="preserve"> [3]Summary_Calc!N$662</f>
        <v>23.758459282878587</v>
      </c>
      <c r="Z104" s="31">
        <f xml:space="preserve"> [3]Summary_Calc!O$662</f>
        <v>22.65844261808131</v>
      </c>
      <c r="AA104" s="31">
        <f xml:space="preserve"> [3]Summary_Calc!P$662</f>
        <v>21.609356724864146</v>
      </c>
      <c r="AB104" s="22">
        <f>SUM(W104:AA104)</f>
        <v>119.05943318499214</v>
      </c>
    </row>
    <row r="105" spans="3:28" x14ac:dyDescent="0.3">
      <c r="C105" s="6" t="s">
        <v>26</v>
      </c>
      <c r="D105" s="3"/>
      <c r="E105" s="30">
        <f>E107/E106</f>
        <v>45.614008784008107</v>
      </c>
      <c r="F105" s="31">
        <f>F107/F106</f>
        <v>147.89129922113199</v>
      </c>
      <c r="G105" s="31">
        <f>G107/G106</f>
        <v>271.2903996557265</v>
      </c>
      <c r="H105" s="31">
        <f>H107/H106</f>
        <v>433.36153252575787</v>
      </c>
      <c r="I105" s="31">
        <f>I107/I106</f>
        <v>592.96948603667443</v>
      </c>
      <c r="J105" s="34"/>
      <c r="K105" s="30">
        <f>K107/K106</f>
        <v>38.074581228565627</v>
      </c>
      <c r="L105" s="31">
        <f>L107/L106</f>
        <v>123.15034984100711</v>
      </c>
      <c r="M105" s="31">
        <f>M107/M106</f>
        <v>225.2882391286978</v>
      </c>
      <c r="N105" s="31">
        <f>N107/N106</f>
        <v>358.74256913768568</v>
      </c>
      <c r="O105" s="31">
        <f>O107/O106</f>
        <v>490.11711756621099</v>
      </c>
      <c r="P105" s="35"/>
      <c r="Q105" s="30"/>
      <c r="R105" s="31"/>
      <c r="S105" s="31"/>
      <c r="T105" s="31"/>
      <c r="U105" s="31"/>
      <c r="V105" s="35"/>
      <c r="W105" s="30">
        <f>W107/W106</f>
        <v>37.515576308396696</v>
      </c>
      <c r="X105" s="31">
        <f>X107/X106</f>
        <v>119.82775816856295</v>
      </c>
      <c r="Y105" s="31">
        <f>Y107/Y106</f>
        <v>218.28229952789664</v>
      </c>
      <c r="Z105" s="31">
        <f>Z107/Z106</f>
        <v>350.83184108627074</v>
      </c>
      <c r="AA105" s="31">
        <f>AA107/AA106</f>
        <v>481.89503327405373</v>
      </c>
      <c r="AB105" s="34"/>
    </row>
    <row r="106" spans="3:28" x14ac:dyDescent="0.3">
      <c r="C106" s="18" t="s">
        <v>22</v>
      </c>
      <c r="D106" s="3"/>
      <c r="E106" s="48">
        <f xml:space="preserve"> '[1]Wastewater Network'!L$1115</f>
        <v>3.3038799019607934E-2</v>
      </c>
      <c r="F106" s="49">
        <f xml:space="preserve"> '[1]Wastewater Network'!M$1115</f>
        <v>3.3038799019607934E-2</v>
      </c>
      <c r="G106" s="49">
        <f xml:space="preserve"> '[1]Wastewater Network'!N$1115</f>
        <v>3.3038799019607934E-2</v>
      </c>
      <c r="H106" s="49">
        <f xml:space="preserve"> '[1]Wastewater Network'!O$1115</f>
        <v>3.3038799019607934E-2</v>
      </c>
      <c r="I106" s="49">
        <f xml:space="preserve"> '[1]Wastewater Network'!P$1115</f>
        <v>3.3038799019607934E-2</v>
      </c>
      <c r="J106" s="34"/>
      <c r="K106" s="48">
        <f xml:space="preserve"> '[2]Wastewater Network'!L$1115</f>
        <v>3.0798235294117626E-2</v>
      </c>
      <c r="L106" s="49">
        <f xml:space="preserve"> '[2]Wastewater Network'!M$1115</f>
        <v>3.0798235294117626E-2</v>
      </c>
      <c r="M106" s="49">
        <f xml:space="preserve"> '[2]Wastewater Network'!N$1115</f>
        <v>3.0798235294117626E-2</v>
      </c>
      <c r="N106" s="49">
        <f xml:space="preserve"> '[2]Wastewater Network'!O$1115</f>
        <v>3.0798235294117626E-2</v>
      </c>
      <c r="O106" s="49">
        <f xml:space="preserve"> '[2]Wastewater Network'!P$1115</f>
        <v>3.0798235294117626E-2</v>
      </c>
      <c r="P106" s="35"/>
      <c r="Q106" s="48"/>
      <c r="R106" s="49"/>
      <c r="S106" s="49"/>
      <c r="T106" s="49"/>
      <c r="U106" s="49"/>
      <c r="V106" s="35"/>
      <c r="W106" s="32">
        <f xml:space="preserve"> '[3]Wastewater Network'!L$1123</f>
        <v>2.9195763820156317E-2</v>
      </c>
      <c r="X106" s="33">
        <f xml:space="preserve"> '[3]Wastewater Network'!M$1123</f>
        <v>2.9195763820156317E-2</v>
      </c>
      <c r="Y106" s="33">
        <f xml:space="preserve"> '[3]Wastewater Network'!N$1123</f>
        <v>2.9195763820156317E-2</v>
      </c>
      <c r="Z106" s="33">
        <f xml:space="preserve"> '[3]Wastewater Network'!O$1123</f>
        <v>2.9195763820156317E-2</v>
      </c>
      <c r="AA106" s="33">
        <f xml:space="preserve"> '[3]Wastewater Network'!P$1123</f>
        <v>2.9195763820156317E-2</v>
      </c>
      <c r="AB106" s="34"/>
    </row>
    <row r="107" spans="3:28" x14ac:dyDescent="0.3">
      <c r="C107" s="6" t="s">
        <v>27</v>
      </c>
      <c r="D107" s="3"/>
      <c r="E107" s="23">
        <f xml:space="preserve"> [1]Summary_Calc!L$664</f>
        <v>1.5070320686934746</v>
      </c>
      <c r="F107" s="31">
        <f xml:space="preserve"> [1]Summary_Calc!M$664</f>
        <v>4.8861509117156787</v>
      </c>
      <c r="G107" s="31">
        <f xml:space="preserve"> [1]Summary_Calc!N$664</f>
        <v>8.9631089901746606</v>
      </c>
      <c r="H107" s="31">
        <f xml:space="preserve"> [1]Summary_Calc!O$664</f>
        <v>14.317744575947801</v>
      </c>
      <c r="I107" s="31">
        <f xml:space="preserve"> [1]Summary_Calc!P$664</f>
        <v>19.5909996739259</v>
      </c>
      <c r="J107" s="22">
        <f>SUM(E107:I107)</f>
        <v>49.265036220457517</v>
      </c>
      <c r="K107" s="23">
        <f xml:space="preserve"> [2]Summary_Calc!L$664</f>
        <v>1.1726299114023584</v>
      </c>
      <c r="L107" s="31">
        <f xml:space="preserve"> [2]Summary_Calc!M$664</f>
        <v>3.7928134509562383</v>
      </c>
      <c r="M107" s="31">
        <f xml:space="preserve"> [2]Summary_Calc!N$664</f>
        <v>6.9384801976830719</v>
      </c>
      <c r="N107" s="31">
        <f xml:space="preserve"> [2]Summary_Calc!O$664</f>
        <v>11.048638054318705</v>
      </c>
      <c r="O107" s="31">
        <f xml:space="preserve"> [2]Summary_Calc!P$664</f>
        <v>15.094742308478878</v>
      </c>
      <c r="P107" s="31">
        <f>SUM(K107:O107)</f>
        <v>38.047303922839248</v>
      </c>
      <c r="Q107" s="23"/>
      <c r="R107" s="31"/>
      <c r="S107" s="31"/>
      <c r="T107" s="31"/>
      <c r="U107" s="31"/>
      <c r="V107" s="31"/>
      <c r="W107" s="30">
        <f xml:space="preserve"> [3]Summary_Calc!L$664</f>
        <v>1.0952959054770017</v>
      </c>
      <c r="X107" s="31">
        <f xml:space="preserve"> [3]Summary_Calc!M$664</f>
        <v>3.498462926588171</v>
      </c>
      <c r="Y107" s="31">
        <f xml:space="preserve"> [3]Summary_Calc!N$664</f>
        <v>6.372918463137089</v>
      </c>
      <c r="Z107" s="31">
        <f xml:space="preserve"> [3]Summary_Calc!O$664</f>
        <v>10.242803572945373</v>
      </c>
      <c r="AA107" s="31">
        <f xml:space="preserve"> [3]Summary_Calc!P$664</f>
        <v>14.069293577575642</v>
      </c>
      <c r="AB107" s="22">
        <f>SUM(W107:AA107)</f>
        <v>35.278774445723279</v>
      </c>
    </row>
    <row r="108" spans="3:28" x14ac:dyDescent="0.3">
      <c r="C108" s="6" t="s">
        <v>28</v>
      </c>
      <c r="D108" s="3"/>
      <c r="E108" s="23">
        <f xml:space="preserve"> [1]Summary_Calc!L$665</f>
        <v>0</v>
      </c>
      <c r="F108" s="24">
        <f xml:space="preserve"> [1]Summary_Calc!M$665</f>
        <v>0</v>
      </c>
      <c r="G108" s="24">
        <f xml:space="preserve"> [1]Summary_Calc!N$665</f>
        <v>0</v>
      </c>
      <c r="H108" s="24">
        <f xml:space="preserve"> [1]Summary_Calc!O$665</f>
        <v>0</v>
      </c>
      <c r="I108" s="24">
        <f xml:space="preserve"> [1]Summary_Calc!P$665</f>
        <v>0</v>
      </c>
      <c r="J108" s="22">
        <f>SUM(E108:I108)</f>
        <v>0</v>
      </c>
      <c r="K108" s="23">
        <f xml:space="preserve"> [2]Summary_Calc!L$665</f>
        <v>0</v>
      </c>
      <c r="L108" s="24">
        <f xml:space="preserve"> [2]Summary_Calc!M$665</f>
        <v>0</v>
      </c>
      <c r="M108" s="24">
        <f xml:space="preserve"> [2]Summary_Calc!N$665</f>
        <v>0</v>
      </c>
      <c r="N108" s="24">
        <f xml:space="preserve"> [2]Summary_Calc!O$665</f>
        <v>0</v>
      </c>
      <c r="O108" s="24">
        <f xml:space="preserve"> [2]Summary_Calc!P$665</f>
        <v>0</v>
      </c>
      <c r="P108" s="31">
        <f>SUM(K108:O108)</f>
        <v>0</v>
      </c>
      <c r="Q108" s="23"/>
      <c r="R108" s="24"/>
      <c r="S108" s="24"/>
      <c r="T108" s="24"/>
      <c r="U108" s="24"/>
      <c r="V108" s="31"/>
      <c r="W108" s="30">
        <f xml:space="preserve"> [3]Summary_Calc!L$665</f>
        <v>0</v>
      </c>
      <c r="X108" s="31">
        <f xml:space="preserve"> [3]Summary_Calc!M$665</f>
        <v>0</v>
      </c>
      <c r="Y108" s="31">
        <f xml:space="preserve"> [3]Summary_Calc!N$665</f>
        <v>0</v>
      </c>
      <c r="Z108" s="31">
        <f xml:space="preserve"> [3]Summary_Calc!O$665</f>
        <v>0</v>
      </c>
      <c r="AA108" s="31">
        <f xml:space="preserve"> [3]Summary_Calc!P$665</f>
        <v>0</v>
      </c>
      <c r="AB108" s="22">
        <f>SUM(W108:AA108)</f>
        <v>0</v>
      </c>
    </row>
    <row r="109" spans="3:28" ht="13.8" thickBot="1" x14ac:dyDescent="0.35">
      <c r="C109" s="57" t="s">
        <v>29</v>
      </c>
      <c r="D109" s="53"/>
      <c r="E109" s="63">
        <f xml:space="preserve"> [1]Summary_Calc!L$667</f>
        <v>51.847721307209497</v>
      </c>
      <c r="F109" s="64">
        <f xml:space="preserve"> [1]Summary_Calc!M$667</f>
        <v>53.091094305118233</v>
      </c>
      <c r="G109" s="64">
        <f xml:space="preserve"> [1]Summary_Calc!N$667</f>
        <v>55.121506578151497</v>
      </c>
      <c r="H109" s="64">
        <f xml:space="preserve"> [1]Summary_Calc!O$667</f>
        <v>58.520135816116522</v>
      </c>
      <c r="I109" s="64">
        <f xml:space="preserve"> [1]Summary_Calc!P$667</f>
        <v>61.919618116218778</v>
      </c>
      <c r="J109" s="56">
        <f>SUM(E109:I109)</f>
        <v>280.50007612281451</v>
      </c>
      <c r="K109" s="63">
        <f xml:space="preserve"> [2]Summary_Calc!L$667</f>
        <v>47.494346875942426</v>
      </c>
      <c r="L109" s="64">
        <f xml:space="preserve"> [2]Summary_Calc!M$667</f>
        <v>48.152579314244811</v>
      </c>
      <c r="M109" s="64">
        <f xml:space="preserve"> [2]Summary_Calc!N$667</f>
        <v>49.424306953890699</v>
      </c>
      <c r="N109" s="64">
        <f xml:space="preserve"> [2]Summary_Calc!O$667</f>
        <v>51.740900631731463</v>
      </c>
      <c r="O109" s="64">
        <f xml:space="preserve"> [2]Summary_Calc!P$667</f>
        <v>54.071285457175264</v>
      </c>
      <c r="P109" s="59">
        <f>SUM(K109:O109)</f>
        <v>250.88341923298466</v>
      </c>
      <c r="Q109" s="63"/>
      <c r="R109" s="64"/>
      <c r="S109" s="64"/>
      <c r="T109" s="64"/>
      <c r="U109" s="64"/>
      <c r="V109" s="59"/>
      <c r="W109" s="58">
        <f xml:space="preserve"> [3]Summary_Calc!L$667</f>
        <v>44.472464857712836</v>
      </c>
      <c r="X109" s="59">
        <f xml:space="preserve"> [3]Summary_Calc!M$667</f>
        <v>45.021274694973449</v>
      </c>
      <c r="Y109" s="59">
        <f xml:space="preserve"> [3]Summary_Calc!N$667</f>
        <v>46.140099541228544</v>
      </c>
      <c r="Z109" s="59">
        <f xml:space="preserve"> [3]Summary_Calc!O$667</f>
        <v>48.333252607608017</v>
      </c>
      <c r="AA109" s="59">
        <f xml:space="preserve"> [3]Summary_Calc!P$667</f>
        <v>50.554717554268777</v>
      </c>
      <c r="AB109" s="56">
        <f>SUM(W109:AA109)</f>
        <v>234.52180925579165</v>
      </c>
    </row>
    <row r="110" spans="3:28" x14ac:dyDescent="0.3">
      <c r="C110" s="6" t="s">
        <v>30</v>
      </c>
      <c r="D110" s="3"/>
      <c r="E110" s="41">
        <f>'[1]Wastewater Network'!L107</f>
        <v>-3.9813698071595418</v>
      </c>
      <c r="F110" s="42">
        <f>'[1]Wastewater Network'!M107</f>
        <v>0</v>
      </c>
      <c r="G110" s="42">
        <f>'[1]Wastewater Network'!N107</f>
        <v>0</v>
      </c>
      <c r="H110" s="42">
        <f>'[1]Wastewater Network'!O107</f>
        <v>0</v>
      </c>
      <c r="I110" s="42">
        <f>'[1]Wastewater Network'!P107</f>
        <v>0</v>
      </c>
      <c r="J110" s="43">
        <f>SUM(E110:I110)</f>
        <v>-3.9813698071595418</v>
      </c>
      <c r="K110" s="73">
        <f>'[2]Wastewater Network'!L$107 - '[2]Wastewater Network'!L$106</f>
        <v>-3.9829523211485292</v>
      </c>
      <c r="L110" s="42">
        <f>'[2]Wastewater Network'!M$107 - '[2]Wastewater Network'!M$106</f>
        <v>0</v>
      </c>
      <c r="M110" s="42">
        <f>'[2]Wastewater Network'!N$107 - '[2]Wastewater Network'!N$106</f>
        <v>0</v>
      </c>
      <c r="N110" s="42">
        <f>'[2]Wastewater Network'!O$107 - '[2]Wastewater Network'!O$106</f>
        <v>0</v>
      </c>
      <c r="O110" s="42">
        <f>'[2]Wastewater Network'!P$107 - '[2]Wastewater Network'!P$106</f>
        <v>0</v>
      </c>
      <c r="P110" s="43">
        <f>SUM(K110:O110)</f>
        <v>-3.9829523211485292</v>
      </c>
      <c r="Q110" s="72"/>
      <c r="R110" s="42"/>
      <c r="S110" s="42"/>
      <c r="T110" s="42"/>
      <c r="U110" s="42"/>
      <c r="V110" s="43"/>
      <c r="W110" s="41">
        <f>'[3]Wastewater Network'!L107-'[3]Wastewater Network'!L106</f>
        <v>-0.66022119104667665</v>
      </c>
      <c r="X110" s="42">
        <f>'[3]Wastewater Network'!M107-'[3]Wastewater Network'!M106</f>
        <v>0</v>
      </c>
      <c r="Y110" s="42">
        <f>'[3]Wastewater Network'!N107-'[3]Wastewater Network'!N106</f>
        <v>0</v>
      </c>
      <c r="Z110" s="42">
        <f>'[3]Wastewater Network'!O107-'[3]Wastewater Network'!O106</f>
        <v>0</v>
      </c>
      <c r="AA110" s="42">
        <f>'[3]Wastewater Network'!P107-'[3]Wastewater Network'!P106</f>
        <v>0</v>
      </c>
      <c r="AB110" s="43">
        <f>SUM(W110:AA110)</f>
        <v>-0.66022119104667665</v>
      </c>
    </row>
    <row r="111" spans="3:28" x14ac:dyDescent="0.3">
      <c r="C111" s="6" t="s">
        <v>31</v>
      </c>
      <c r="D111" s="3"/>
      <c r="E111" s="38"/>
      <c r="F111" s="39"/>
      <c r="G111" s="39"/>
      <c r="H111" s="39"/>
      <c r="I111" s="39"/>
      <c r="J111" s="40"/>
      <c r="K111" s="38"/>
      <c r="L111" s="39"/>
      <c r="M111" s="39"/>
      <c r="N111" s="39"/>
      <c r="O111" s="39"/>
      <c r="P111" s="40"/>
      <c r="Q111" s="38"/>
      <c r="R111" s="39"/>
      <c r="S111" s="39"/>
      <c r="T111" s="39"/>
      <c r="U111" s="39"/>
      <c r="V111" s="40"/>
      <c r="W111" s="38"/>
      <c r="X111" s="39"/>
      <c r="Y111" s="39"/>
      <c r="Z111" s="39"/>
      <c r="AA111" s="39"/>
      <c r="AB111" s="40"/>
    </row>
    <row r="112" spans="3:28" x14ac:dyDescent="0.3">
      <c r="C112" s="6" t="s">
        <v>32</v>
      </c>
      <c r="D112" s="3"/>
      <c r="E112" s="30">
        <f xml:space="preserve"> '[1]Exec Summary'!L$240</f>
        <v>7.80955967101763</v>
      </c>
      <c r="F112" s="31">
        <f xml:space="preserve"> '[1]Exec Summary'!M$240</f>
        <v>7.2029955932996073</v>
      </c>
      <c r="G112" s="31">
        <f xml:space="preserve"> '[1]Exec Summary'!N$240</f>
        <v>6.1732013733776876</v>
      </c>
      <c r="H112" s="31">
        <f xml:space="preserve"> '[1]Exec Summary'!O$240</f>
        <v>3.6196299609075897</v>
      </c>
      <c r="I112" s="31">
        <f xml:space="preserve"> '[1]Exec Summary'!P$240</f>
        <v>1.9364420113325909</v>
      </c>
      <c r="J112" s="22">
        <f>SUM(E112:I112)</f>
        <v>26.741828609935109</v>
      </c>
      <c r="K112" s="30">
        <f xml:space="preserve"> '[2]Exec Summary'!L$240</f>
        <v>4.2889724691742588</v>
      </c>
      <c r="L112" s="31">
        <f xml:space="preserve"> '[2]Exec Summary'!M$240</f>
        <v>5.3345135766094653</v>
      </c>
      <c r="M112" s="31">
        <f xml:space="preserve"> '[2]Exec Summary'!N$240</f>
        <v>5.2669147134848604</v>
      </c>
      <c r="N112" s="31">
        <f xml:space="preserve"> '[2]Exec Summary'!O$240</f>
        <v>4.1543326852107585</v>
      </c>
      <c r="O112" s="31">
        <f xml:space="preserve"> '[2]Exec Summary'!P$240</f>
        <v>3.9178973358869436</v>
      </c>
      <c r="P112" s="22">
        <f>SUM(K112:O112)</f>
        <v>22.96263078036629</v>
      </c>
      <c r="Q112" s="30"/>
      <c r="R112" s="31"/>
      <c r="S112" s="31"/>
      <c r="T112" s="31"/>
      <c r="U112" s="31"/>
      <c r="V112" s="22"/>
      <c r="W112" s="30">
        <f xml:space="preserve"> '[3]Exec Summary'!L$240</f>
        <v>5.6276747597346697</v>
      </c>
      <c r="X112" s="31">
        <f xml:space="preserve"> '[3]Exec Summary'!M$240</f>
        <v>5.861591006608216</v>
      </c>
      <c r="Y112" s="31">
        <f xml:space="preserve"> '[3]Exec Summary'!N$240</f>
        <v>5.6527906114939146</v>
      </c>
      <c r="Z112" s="31">
        <f xml:space="preserve"> '[3]Exec Summary'!O$240</f>
        <v>4.3942773972820177</v>
      </c>
      <c r="AA112" s="31">
        <f xml:space="preserve"> '[3]Exec Summary'!P$240</f>
        <v>3.9221380409191666</v>
      </c>
      <c r="AB112" s="22">
        <f t="shared" ref="AB112:AB117" si="10">SUM(W112:AA112)</f>
        <v>25.458471816037985</v>
      </c>
    </row>
    <row r="113" spans="2:28" x14ac:dyDescent="0.3">
      <c r="C113" s="6" t="s">
        <v>33</v>
      </c>
      <c r="D113" s="3"/>
      <c r="E113" s="30">
        <f xml:space="preserve"> '[1]Exec Summary'!L$256</f>
        <v>3.3090000000000002</v>
      </c>
      <c r="F113" s="31">
        <f xml:space="preserve"> '[1]Exec Summary'!M$256</f>
        <v>3.3119999999999998</v>
      </c>
      <c r="G113" s="31">
        <f xml:space="preserve"> '[1]Exec Summary'!N$256</f>
        <v>3.3140000000000001</v>
      </c>
      <c r="H113" s="31">
        <f xml:space="preserve"> '[1]Exec Summary'!O$256</f>
        <v>3.3170000000000002</v>
      </c>
      <c r="I113" s="31">
        <f xml:space="preserve"> '[1]Exec Summary'!P$256</f>
        <v>3.319</v>
      </c>
      <c r="J113" s="22">
        <f>SUM(E113:I113)</f>
        <v>16.571000000000002</v>
      </c>
      <c r="K113" s="30">
        <f xml:space="preserve"> '[2]Exec Summary'!L$256</f>
        <v>0.84636999527213297</v>
      </c>
      <c r="L113" s="31">
        <f xml:space="preserve"> '[2]Exec Summary'!M$256</f>
        <v>0.84536646525853298</v>
      </c>
      <c r="M113" s="31">
        <f xml:space="preserve"> '[2]Exec Summary'!N$256</f>
        <v>0.84433257597230804</v>
      </c>
      <c r="N113" s="31">
        <f xml:space="preserve"> '[2]Exec Summary'!O$256</f>
        <v>0.84333720637114995</v>
      </c>
      <c r="O113" s="31">
        <f xml:space="preserve"> '[2]Exec Summary'!P$256</f>
        <v>0.84209225470425397</v>
      </c>
      <c r="P113" s="22">
        <f>SUM(K113:O113)</f>
        <v>4.221498497578378</v>
      </c>
      <c r="Q113" s="30"/>
      <c r="R113" s="31"/>
      <c r="S113" s="31"/>
      <c r="T113" s="31"/>
      <c r="U113" s="31"/>
      <c r="V113" s="22"/>
      <c r="W113" s="30">
        <f xml:space="preserve"> '[3]Exec Summary'!L$256</f>
        <v>3.53395442032294</v>
      </c>
      <c r="X113" s="31">
        <f xml:space="preserve"> '[3]Exec Summary'!M$256</f>
        <v>3.5377099510565402</v>
      </c>
      <c r="Y113" s="31">
        <f xml:space="preserve"> '[3]Exec Summary'!N$256</f>
        <v>3.5405265991067498</v>
      </c>
      <c r="Z113" s="31">
        <f xml:space="preserve"> '[3]Exec Summary'!O$256</f>
        <v>3.5433432471569501</v>
      </c>
      <c r="AA113" s="31">
        <f xml:space="preserve"> '[3]Exec Summary'!P$256</f>
        <v>3.54615989520715</v>
      </c>
      <c r="AB113" s="22">
        <f t="shared" si="10"/>
        <v>17.70169411285033</v>
      </c>
    </row>
    <row r="114" spans="2:28" x14ac:dyDescent="0.3">
      <c r="C114" s="6" t="s">
        <v>34</v>
      </c>
      <c r="D114" s="3"/>
      <c r="E114" s="30">
        <f>'[1]Exec Summary'!L241+'[1]Exec Summary'!L242+[1]Summary_Calc!L509</f>
        <v>-1.7</v>
      </c>
      <c r="F114" s="31">
        <f>'[1]Exec Summary'!M241+'[1]Exec Summary'!M242+[1]Summary_Calc!M509</f>
        <v>-1.7</v>
      </c>
      <c r="G114" s="31">
        <f>'[1]Exec Summary'!N241+'[1]Exec Summary'!N242+[1]Summary_Calc!N509</f>
        <v>-1.7</v>
      </c>
      <c r="H114" s="31">
        <f>'[1]Exec Summary'!O241+'[1]Exec Summary'!O242+[1]Summary_Calc!O509</f>
        <v>-1.7</v>
      </c>
      <c r="I114" s="31">
        <f>'[1]Exec Summary'!P241+'[1]Exec Summary'!P242+[1]Summary_Calc!P509</f>
        <v>-1.7</v>
      </c>
      <c r="J114" s="22">
        <f>SUM(E114:I114)</f>
        <v>-8.5</v>
      </c>
      <c r="K114" s="30">
        <f>'[2]Exec Summary'!L241+'[2]Exec Summary'!L242+[2]Summary_Calc!L509</f>
        <v>-1.7</v>
      </c>
      <c r="L114" s="31">
        <f>'[2]Exec Summary'!M241+'[2]Exec Summary'!M242+[2]Summary_Calc!M509</f>
        <v>-1.7</v>
      </c>
      <c r="M114" s="31">
        <f>'[2]Exec Summary'!N241+'[2]Exec Summary'!N242+[2]Summary_Calc!N509</f>
        <v>-1.7</v>
      </c>
      <c r="N114" s="31">
        <f>'[2]Exec Summary'!O241+'[2]Exec Summary'!O242+[2]Summary_Calc!O509</f>
        <v>-1.7</v>
      </c>
      <c r="O114" s="31">
        <f>'[2]Exec Summary'!P241+'[2]Exec Summary'!P242+[2]Summary_Calc!P509</f>
        <v>-1.7</v>
      </c>
      <c r="P114" s="22">
        <f>SUM(K114:O114)</f>
        <v>-8.5</v>
      </c>
      <c r="Q114" s="30"/>
      <c r="R114" s="31"/>
      <c r="S114" s="31"/>
      <c r="T114" s="31"/>
      <c r="U114" s="31"/>
      <c r="V114" s="22"/>
      <c r="W114" s="25">
        <f>'[3]Exec Summary'!L241+'[3]Exec Summary'!L242+[3]Summary_Calc!L509</f>
        <v>-1.7</v>
      </c>
      <c r="X114" s="31">
        <f>'[3]Exec Summary'!M241+'[3]Exec Summary'!M242+[3]Summary_Calc!M509</f>
        <v>-1.7</v>
      </c>
      <c r="Y114" s="31">
        <f>'[3]Exec Summary'!N241+'[3]Exec Summary'!N242+[3]Summary_Calc!N509</f>
        <v>-1.7</v>
      </c>
      <c r="Z114" s="31">
        <f>'[3]Exec Summary'!O241+'[3]Exec Summary'!O242+[3]Summary_Calc!O509</f>
        <v>-1.7</v>
      </c>
      <c r="AA114" s="31">
        <f>'[3]Exec Summary'!P241+'[3]Exec Summary'!P242+[3]Summary_Calc!P509</f>
        <v>-1.7</v>
      </c>
      <c r="AB114" s="22">
        <f t="shared" si="10"/>
        <v>-8.5</v>
      </c>
    </row>
    <row r="115" spans="2:28" x14ac:dyDescent="0.3">
      <c r="C115" s="6" t="s">
        <v>35</v>
      </c>
      <c r="D115" s="3"/>
      <c r="E115" s="38"/>
      <c r="F115" s="39"/>
      <c r="G115" s="39"/>
      <c r="H115" s="39"/>
      <c r="I115" s="39"/>
      <c r="J115" s="40"/>
      <c r="K115" s="38"/>
      <c r="L115" s="39"/>
      <c r="M115" s="39"/>
      <c r="N115" s="39"/>
      <c r="O115" s="39"/>
      <c r="P115" s="40"/>
      <c r="Q115" s="38"/>
      <c r="R115" s="39"/>
      <c r="S115" s="39"/>
      <c r="T115" s="39"/>
      <c r="U115" s="39"/>
      <c r="V115" s="40"/>
      <c r="W115" s="30">
        <f>'[3]Wastewater Network'!L106</f>
        <v>0.91762964695893001</v>
      </c>
      <c r="X115" s="31">
        <f>'[3]Wastewater Network'!M106</f>
        <v>0.91762964695893001</v>
      </c>
      <c r="Y115" s="31">
        <f>'[3]Wastewater Network'!N106</f>
        <v>0.91762964695893001</v>
      </c>
      <c r="Z115" s="31">
        <f>'[3]Wastewater Network'!O106</f>
        <v>0.91762964695893001</v>
      </c>
      <c r="AA115" s="31">
        <f>'[3]Wastewater Network'!P106</f>
        <v>0.91762964695893001</v>
      </c>
      <c r="AB115" s="22">
        <f t="shared" si="10"/>
        <v>4.5881482347946498</v>
      </c>
    </row>
    <row r="116" spans="2:28" x14ac:dyDescent="0.3">
      <c r="C116" s="6" t="s">
        <v>36</v>
      </c>
      <c r="D116" s="3"/>
      <c r="E116" s="30">
        <f xml:space="preserve"> '[1]Exec Summary'!L$246</f>
        <v>11.989902991224824</v>
      </c>
      <c r="F116" s="31">
        <f xml:space="preserve"> '[1]Exec Summary'!M$246</f>
        <v>4.6513052644913842</v>
      </c>
      <c r="G116" s="31">
        <f xml:space="preserve"> '[1]Exec Summary'!N$246</f>
        <v>0.46577865978835575</v>
      </c>
      <c r="H116" s="31">
        <f xml:space="preserve"> '[1]Exec Summary'!O$246</f>
        <v>-5.8426487164353489</v>
      </c>
      <c r="I116" s="31">
        <f xml:space="preserve"> '[1]Exec Summary'!P$246</f>
        <v>-13.241060594137707</v>
      </c>
      <c r="J116" s="22">
        <f>SUM(E116:I116)</f>
        <v>-1.9767223950684922</v>
      </c>
      <c r="K116" s="30">
        <f xml:space="preserve"> '[2]Exec Summary'!L$246</f>
        <v>-0.10044390820544891</v>
      </c>
      <c r="L116" s="31">
        <f xml:space="preserve"> '[2]Exec Summary'!M$246</f>
        <v>0.53500776499009817</v>
      </c>
      <c r="M116" s="31">
        <f xml:space="preserve"> '[2]Exec Summary'!N$246</f>
        <v>0.4004130396538983</v>
      </c>
      <c r="N116" s="31">
        <f xml:space="preserve"> '[2]Exec Summary'!O$246</f>
        <v>-0.14003813830461809</v>
      </c>
      <c r="O116" s="31">
        <f xml:space="preserve"> '[2]Exec Summary'!P$246</f>
        <v>-0.75368508684900348</v>
      </c>
      <c r="P116" s="22">
        <f>SUM(K116:O116)</f>
        <v>-5.8746328715074014E-2</v>
      </c>
      <c r="Q116" s="30"/>
      <c r="R116" s="31"/>
      <c r="S116" s="31"/>
      <c r="T116" s="31"/>
      <c r="U116" s="31"/>
      <c r="V116" s="22"/>
      <c r="W116" s="30">
        <f xml:space="preserve"> '[3]Exec Summary'!L$246</f>
        <v>1.5532431195959759</v>
      </c>
      <c r="X116" s="31">
        <f xml:space="preserve"> '[3]Exec Summary'!M$246</f>
        <v>1.2581228376720617</v>
      </c>
      <c r="Y116" s="31">
        <f xml:space="preserve"> '[3]Exec Summary'!N$246</f>
        <v>0.34450166523919279</v>
      </c>
      <c r="Z116" s="31">
        <f xml:space="preserve"> '[3]Exec Summary'!O$246</f>
        <v>-1.0872251463119369</v>
      </c>
      <c r="AA116" s="31">
        <f xml:space="preserve"> '[3]Exec Summary'!P$246</f>
        <v>-2.3602459234075468</v>
      </c>
      <c r="AB116" s="22">
        <f t="shared" si="10"/>
        <v>-0.29160344721225329</v>
      </c>
    </row>
    <row r="117" spans="2:28" ht="13.8" thickBot="1" x14ac:dyDescent="0.35">
      <c r="C117" s="57" t="s">
        <v>37</v>
      </c>
      <c r="D117" s="53"/>
      <c r="E117" s="58">
        <f xml:space="preserve"> '[1]Exec Summary'!L$27</f>
        <v>239.98068089274199</v>
      </c>
      <c r="F117" s="59">
        <f xml:space="preserve"> '[1]Exec Summary'!M$27</f>
        <v>238.077116815024</v>
      </c>
      <c r="G117" s="59">
        <f xml:space="preserve"> '[1]Exec Summary'!N$27</f>
        <v>236.44932259510202</v>
      </c>
      <c r="H117" s="59">
        <f xml:space="preserve"> '[1]Exec Summary'!O$27</f>
        <v>234.59875118263193</v>
      </c>
      <c r="I117" s="59">
        <f xml:space="preserve"> '[1]Exec Summary'!P$27</f>
        <v>232.71756323305689</v>
      </c>
      <c r="J117" s="56">
        <f>SUM(E117:I117)</f>
        <v>1181.8234347185567</v>
      </c>
      <c r="K117" s="58">
        <f xml:space="preserve"> '[2]Exec Summary'!L$27</f>
        <v>201.45956021354107</v>
      </c>
      <c r="L117" s="59">
        <f xml:space="preserve"> '[2]Exec Summary'!M$27</f>
        <v>207.45777258889078</v>
      </c>
      <c r="M117" s="59">
        <f xml:space="preserve"> '[2]Exec Summary'!N$27</f>
        <v>209.24704824484849</v>
      </c>
      <c r="N117" s="59">
        <f xml:space="preserve"> '[2]Exec Summary'!O$27</f>
        <v>212.31485943767427</v>
      </c>
      <c r="O117" s="59">
        <f xml:space="preserve"> '[2]Exec Summary'!P$27</f>
        <v>216.37913007676107</v>
      </c>
      <c r="P117" s="56">
        <f>SUM(K117:O117)</f>
        <v>1046.8583705617157</v>
      </c>
      <c r="Q117" s="58"/>
      <c r="R117" s="59"/>
      <c r="S117" s="59"/>
      <c r="T117" s="59"/>
      <c r="U117" s="59"/>
      <c r="V117" s="56"/>
      <c r="W117" s="58">
        <f xml:space="preserve"> '[3]Exec Summary'!L$27</f>
        <v>217.85408087243323</v>
      </c>
      <c r="X117" s="59">
        <f xml:space="preserve"> '[3]Exec Summary'!M$27</f>
        <v>218.70370966018035</v>
      </c>
      <c r="Y117" s="59">
        <f xml:space="preserve"> '[3]Exec Summary'!N$27</f>
        <v>219.48597081937874</v>
      </c>
      <c r="Z117" s="59">
        <f xml:space="preserve"> '[3]Exec Summary'!O$27</f>
        <v>221.82793130937824</v>
      </c>
      <c r="AA117" s="59">
        <f xml:space="preserve"> '[3]Exec Summary'!P$27</f>
        <v>224.3883612939353</v>
      </c>
      <c r="AB117" s="56">
        <f t="shared" si="10"/>
        <v>1102.2600539553059</v>
      </c>
    </row>
    <row r="118" spans="2:28" x14ac:dyDescent="0.3">
      <c r="E118" s="1" t="b">
        <f t="shared" ref="E118:AB118" si="11" xml:space="preserve"> SUM(E110:E116,E109,E98,E88)=E117</f>
        <v>1</v>
      </c>
      <c r="F118" s="1" t="b">
        <f t="shared" si="11"/>
        <v>1</v>
      </c>
      <c r="G118" s="1" t="b">
        <f t="shared" si="11"/>
        <v>1</v>
      </c>
      <c r="H118" s="1" t="b">
        <f t="shared" si="11"/>
        <v>1</v>
      </c>
      <c r="I118" s="1" t="b">
        <f t="shared" si="11"/>
        <v>1</v>
      </c>
      <c r="J118" s="1" t="b">
        <f t="shared" si="11"/>
        <v>1</v>
      </c>
      <c r="K118" s="1" t="b">
        <f t="shared" si="11"/>
        <v>1</v>
      </c>
      <c r="L118" s="1" t="b">
        <f t="shared" si="11"/>
        <v>1</v>
      </c>
      <c r="M118" s="1" t="b">
        <f t="shared" si="11"/>
        <v>1</v>
      </c>
      <c r="N118" s="1" t="b">
        <f t="shared" si="11"/>
        <v>1</v>
      </c>
      <c r="O118" s="1" t="b">
        <f t="shared" si="11"/>
        <v>1</v>
      </c>
      <c r="P118" s="1" t="b">
        <f t="shared" si="11"/>
        <v>1</v>
      </c>
      <c r="Q118" s="1" t="b">
        <f t="shared" si="11"/>
        <v>1</v>
      </c>
      <c r="R118" s="81" t="b">
        <f t="shared" si="11"/>
        <v>1</v>
      </c>
      <c r="S118" s="1" t="b">
        <f t="shared" si="11"/>
        <v>1</v>
      </c>
      <c r="T118" s="1" t="b">
        <f t="shared" si="11"/>
        <v>1</v>
      </c>
      <c r="U118" s="1" t="b">
        <f t="shared" si="11"/>
        <v>1</v>
      </c>
      <c r="V118" s="1" t="b">
        <f t="shared" si="11"/>
        <v>1</v>
      </c>
      <c r="W118" s="1" t="b">
        <f t="shared" si="11"/>
        <v>1</v>
      </c>
      <c r="X118" s="1" t="b">
        <f t="shared" si="11"/>
        <v>1</v>
      </c>
      <c r="Y118" s="1" t="b">
        <f t="shared" si="11"/>
        <v>1</v>
      </c>
      <c r="Z118" s="1" t="b">
        <f t="shared" si="11"/>
        <v>1</v>
      </c>
      <c r="AA118" s="1" t="b">
        <f t="shared" si="11"/>
        <v>1</v>
      </c>
      <c r="AB118" s="1" t="b">
        <f t="shared" si="11"/>
        <v>1</v>
      </c>
    </row>
    <row r="119" spans="2:28" ht="22.8" x14ac:dyDescent="0.3">
      <c r="B119" s="76" t="s">
        <v>52</v>
      </c>
    </row>
    <row r="120" spans="2:28" ht="13.8" thickBot="1" x14ac:dyDescent="0.35">
      <c r="W120" s="37"/>
      <c r="X120" s="37"/>
      <c r="Y120" s="37"/>
      <c r="Z120" s="37"/>
      <c r="AA120" s="37"/>
    </row>
    <row r="121" spans="2:28" x14ac:dyDescent="0.25">
      <c r="C121" s="8"/>
      <c r="D121" s="12"/>
      <c r="E121" s="9" t="s">
        <v>13</v>
      </c>
      <c r="F121" s="10"/>
      <c r="G121" s="10"/>
      <c r="H121" s="10"/>
      <c r="I121" s="10"/>
      <c r="J121" s="11"/>
      <c r="K121" s="9" t="s">
        <v>6</v>
      </c>
      <c r="L121" s="10"/>
      <c r="M121" s="10"/>
      <c r="N121" s="10"/>
      <c r="O121" s="10"/>
      <c r="P121" s="11"/>
      <c r="Q121" s="9" t="s">
        <v>7</v>
      </c>
      <c r="R121" s="10"/>
      <c r="S121" s="10"/>
      <c r="T121" s="10"/>
      <c r="U121" s="10"/>
      <c r="V121" s="11"/>
      <c r="W121" s="9" t="s">
        <v>8</v>
      </c>
      <c r="X121" s="10"/>
      <c r="Y121" s="10"/>
      <c r="Z121" s="10"/>
      <c r="AA121" s="10"/>
      <c r="AB121" s="11"/>
    </row>
    <row r="122" spans="2:28" ht="13.8" thickBot="1" x14ac:dyDescent="0.35">
      <c r="C122" s="13"/>
      <c r="D122" s="14"/>
      <c r="E122" s="17" t="s">
        <v>0</v>
      </c>
      <c r="F122" s="15" t="s">
        <v>1</v>
      </c>
      <c r="G122" s="15" t="s">
        <v>2</v>
      </c>
      <c r="H122" s="15" t="s">
        <v>3</v>
      </c>
      <c r="I122" s="15" t="s">
        <v>4</v>
      </c>
      <c r="J122" s="16" t="s">
        <v>5</v>
      </c>
      <c r="K122" s="44" t="s">
        <v>0</v>
      </c>
      <c r="L122" s="45" t="s">
        <v>1</v>
      </c>
      <c r="M122" s="45" t="s">
        <v>2</v>
      </c>
      <c r="N122" s="45" t="s">
        <v>3</v>
      </c>
      <c r="O122" s="45" t="s">
        <v>4</v>
      </c>
      <c r="P122" s="46" t="s">
        <v>5</v>
      </c>
      <c r="Q122" s="17" t="s">
        <v>0</v>
      </c>
      <c r="R122" s="15" t="s">
        <v>1</v>
      </c>
      <c r="S122" s="15" t="s">
        <v>2</v>
      </c>
      <c r="T122" s="15" t="s">
        <v>3</v>
      </c>
      <c r="U122" s="15" t="s">
        <v>4</v>
      </c>
      <c r="V122" s="16" t="s">
        <v>5</v>
      </c>
      <c r="W122" s="17" t="s">
        <v>0</v>
      </c>
      <c r="X122" s="15" t="s">
        <v>1</v>
      </c>
      <c r="Y122" s="15" t="s">
        <v>2</v>
      </c>
      <c r="Z122" s="15" t="s">
        <v>3</v>
      </c>
      <c r="AA122" s="15" t="s">
        <v>4</v>
      </c>
      <c r="AB122" s="16" t="s">
        <v>5</v>
      </c>
    </row>
    <row r="123" spans="2:28" x14ac:dyDescent="0.3">
      <c r="C123" s="36" t="s">
        <v>38</v>
      </c>
      <c r="D123" s="2"/>
      <c r="E123" s="19">
        <f>[1]Summary_Calc!L811</f>
        <v>15.016000000000002</v>
      </c>
      <c r="F123" s="20">
        <f>[1]Summary_Calc!M811</f>
        <v>14.911</v>
      </c>
      <c r="G123" s="20">
        <f>[1]Summary_Calc!N811</f>
        <v>14.822999999999999</v>
      </c>
      <c r="H123" s="20">
        <f>[1]Summary_Calc!O811</f>
        <v>14.738000000000001</v>
      </c>
      <c r="I123" s="20">
        <f>[1]Summary_Calc!P811</f>
        <v>14.655000000000001</v>
      </c>
      <c r="J123" s="21">
        <f>SUM(E123:I123)</f>
        <v>74.143000000000001</v>
      </c>
      <c r="K123" s="19">
        <f>[2]Summary_Calc!L811</f>
        <v>25.195182033397401</v>
      </c>
      <c r="L123" s="20">
        <f>[2]Summary_Calc!M811</f>
        <v>25.0190036827378</v>
      </c>
      <c r="M123" s="20">
        <f>[2]Summary_Calc!N811</f>
        <v>24.871349445994301</v>
      </c>
      <c r="N123" s="20">
        <f>[2]Summary_Calc!O811</f>
        <v>24.728728876412603</v>
      </c>
      <c r="O123" s="20">
        <f>[2]Summary_Calc!P811</f>
        <v>24.589464084938751</v>
      </c>
      <c r="P123" s="21">
        <f>SUM(K123:O123)</f>
        <v>124.40372812348086</v>
      </c>
      <c r="Q123" s="19"/>
      <c r="R123" s="20"/>
      <c r="S123" s="20"/>
      <c r="T123" s="20"/>
      <c r="U123" s="20"/>
      <c r="V123" s="21"/>
      <c r="W123" s="19">
        <f>[3]Summary_Calc!L811</f>
        <v>14.449879033403491</v>
      </c>
      <c r="X123" s="20">
        <f>[3]Summary_Calc!M811</f>
        <v>14.419992001671211</v>
      </c>
      <c r="Y123" s="20">
        <f>[3]Summary_Calc!N811</f>
        <v>14.335183757621101</v>
      </c>
      <c r="Z123" s="20">
        <f>[3]Summary_Calc!O811</f>
        <v>14.253268972539528</v>
      </c>
      <c r="AA123" s="20">
        <f>[3]Summary_Calc!P811</f>
        <v>14.17327997552354</v>
      </c>
      <c r="AB123" s="21">
        <f>SUM(W123:AA123)</f>
        <v>71.631603740758877</v>
      </c>
    </row>
    <row r="124" spans="2:28" x14ac:dyDescent="0.3">
      <c r="C124" s="18" t="s">
        <v>9</v>
      </c>
      <c r="D124" s="3"/>
      <c r="E124" s="27">
        <f xml:space="preserve"> [1]Summary_Calc!L$812</f>
        <v>0.41160000000000002</v>
      </c>
      <c r="F124" s="28">
        <f xml:space="preserve"> [1]Summary_Calc!M$812</f>
        <v>0.4093</v>
      </c>
      <c r="G124" s="28">
        <f xml:space="preserve"> [1]Summary_Calc!N$812</f>
        <v>0.40770000000000001</v>
      </c>
      <c r="H124" s="28">
        <f xml:space="preserve"> [1]Summary_Calc!O$812</f>
        <v>0.40610000000000002</v>
      </c>
      <c r="I124" s="28">
        <f xml:space="preserve"> [1]Summary_Calc!P$812</f>
        <v>0.40460000000000002</v>
      </c>
      <c r="J124" s="29">
        <f>J125/J123</f>
        <v>0.40788084916984746</v>
      </c>
      <c r="K124" s="27">
        <f>[2]Summary_Calc!L812</f>
        <v>0.41159999999999974</v>
      </c>
      <c r="L124" s="28">
        <f>[2]Summary_Calc!M812</f>
        <v>0.40930000000000061</v>
      </c>
      <c r="M124" s="28">
        <f>[2]Summary_Calc!N812</f>
        <v>0.40769999999999984</v>
      </c>
      <c r="N124" s="28">
        <f>[2]Summary_Calc!O812</f>
        <v>0.40610000000000124</v>
      </c>
      <c r="O124" s="28">
        <f>[2]Summary_Calc!P812</f>
        <v>0.40459999999999968</v>
      </c>
      <c r="P124" s="29">
        <f>P125/P123</f>
        <v>0.40788084916984763</v>
      </c>
      <c r="Q124" s="27"/>
      <c r="R124" s="28"/>
      <c r="S124" s="28"/>
      <c r="T124" s="28"/>
      <c r="U124" s="28"/>
      <c r="V124" s="29"/>
      <c r="W124" s="27">
        <f xml:space="preserve"> [3]Summary_Calc!L$812</f>
        <v>0.4174663994316995</v>
      </c>
      <c r="X124" s="28">
        <f xml:space="preserve"> [3]Summary_Calc!M$812</f>
        <v>0.41808437622141553</v>
      </c>
      <c r="Y124" s="28">
        <f xml:space="preserve"> [3]Summary_Calc!N$812</f>
        <v>0.41649501866928923</v>
      </c>
      <c r="Z124" s="28">
        <f xml:space="preserve"> [3]Summary_Calc!O$812</f>
        <v>0.41490561827558364</v>
      </c>
      <c r="AA124" s="28">
        <f xml:space="preserve"> [3]Summary_Calc!P$812</f>
        <v>0.41341621671790996</v>
      </c>
      <c r="AB124" s="29">
        <f>AB125/AB123</f>
        <v>0.41608547854832328</v>
      </c>
    </row>
    <row r="125" spans="2:28" x14ac:dyDescent="0.3">
      <c r="C125" s="18" t="s">
        <v>10</v>
      </c>
      <c r="D125" s="3"/>
      <c r="E125" s="25">
        <f>E123*E124</f>
        <v>6.1805856000000015</v>
      </c>
      <c r="F125" s="26">
        <f>F123*F124</f>
        <v>6.1030723</v>
      </c>
      <c r="G125" s="26">
        <f>G123*G124</f>
        <v>6.0433370999999996</v>
      </c>
      <c r="H125" s="26">
        <f>H123*H124</f>
        <v>5.9851018000000007</v>
      </c>
      <c r="I125" s="26">
        <f>I123*I124</f>
        <v>5.9294130000000003</v>
      </c>
      <c r="J125" s="22">
        <f>SUM(E125:I125)</f>
        <v>30.241509799999999</v>
      </c>
      <c r="K125" s="25">
        <f>K123*K124</f>
        <v>10.370336924946363</v>
      </c>
      <c r="L125" s="26">
        <f>L123*L124</f>
        <v>10.240278207344597</v>
      </c>
      <c r="M125" s="26">
        <f>M123*M124</f>
        <v>10.140049169131872</v>
      </c>
      <c r="N125" s="26">
        <f>N123*N124</f>
        <v>10.042336796711188</v>
      </c>
      <c r="O125" s="26">
        <f>O123*O124</f>
        <v>9.9488971687662104</v>
      </c>
      <c r="P125" s="22">
        <f>SUM(K125:O125)</f>
        <v>50.741898266900229</v>
      </c>
      <c r="Q125" s="25"/>
      <c r="R125" s="26"/>
      <c r="S125" s="26"/>
      <c r="T125" s="26"/>
      <c r="U125" s="26"/>
      <c r="V125" s="22"/>
      <c r="W125" s="25">
        <f>W123*W124</f>
        <v>6.0323389722985619</v>
      </c>
      <c r="X125" s="26">
        <f>X123*X124</f>
        <v>6.0287733611365093</v>
      </c>
      <c r="Y125" s="26">
        <f>Y123*Y124</f>
        <v>5.970532626758092</v>
      </c>
      <c r="Z125" s="26">
        <f>Z123*Z124</f>
        <v>5.913761375499706</v>
      </c>
      <c r="AA125" s="26">
        <f>AA123*AA124</f>
        <v>5.8594637859646532</v>
      </c>
      <c r="AB125" s="22">
        <f>SUM(W125:AA125)</f>
        <v>29.804870121657522</v>
      </c>
    </row>
    <row r="126" spans="2:28" x14ac:dyDescent="0.3">
      <c r="C126" s="18" t="s">
        <v>11</v>
      </c>
      <c r="D126" s="3"/>
      <c r="E126" s="25">
        <f xml:space="preserve"> '[1]Exec Summary'!L$261</f>
        <v>0.33400000000000002</v>
      </c>
      <c r="F126" s="26">
        <f xml:space="preserve"> '[1]Exec Summary'!M$261</f>
        <v>0.40500000000000003</v>
      </c>
      <c r="G126" s="26">
        <f xml:space="preserve"> '[1]Exec Summary'!N$261</f>
        <v>0.40899999999999997</v>
      </c>
      <c r="H126" s="26">
        <f xml:space="preserve"> '[1]Exec Summary'!O$261</f>
        <v>0.41299999999999998</v>
      </c>
      <c r="I126" s="26">
        <f xml:space="preserve"> '[1]Exec Summary'!P$261</f>
        <v>0.41699999999999998</v>
      </c>
      <c r="J126" s="22">
        <f>SUM(E126:I126)</f>
        <v>1.9780000000000002</v>
      </c>
      <c r="K126" s="25">
        <f xml:space="preserve"> '[2]Exec Summary'!L$261</f>
        <v>0.26652098496013998</v>
      </c>
      <c r="L126" s="26">
        <f xml:space="preserve"> '[2]Exec Summary'!M$261</f>
        <v>0.26634837482097101</v>
      </c>
      <c r="M126" s="26">
        <f xml:space="preserve"> '[2]Exec Summary'!N$261</f>
        <v>0.26637282020369502</v>
      </c>
      <c r="N126" s="26">
        <f xml:space="preserve"> '[2]Exec Summary'!O$261</f>
        <v>0.26635032511407902</v>
      </c>
      <c r="O126" s="26">
        <f xml:space="preserve"> '[2]Exec Summary'!P$261</f>
        <v>0.26639729800356599</v>
      </c>
      <c r="P126" s="22">
        <f>SUM(K126:O126)</f>
        <v>1.3319898031024511</v>
      </c>
      <c r="Q126" s="25"/>
      <c r="R126" s="26"/>
      <c r="S126" s="26"/>
      <c r="T126" s="26"/>
      <c r="U126" s="26"/>
      <c r="V126" s="22"/>
      <c r="W126" s="25">
        <f xml:space="preserve"> '[3]Exec Summary'!L$261</f>
        <v>0.26745599051345298</v>
      </c>
      <c r="X126" s="26">
        <f xml:space="preserve"> '[3]Exec Summary'!M$261</f>
        <v>0.267282774825574</v>
      </c>
      <c r="Y126" s="26">
        <f xml:space="preserve"> '[3]Exec Summary'!N$261</f>
        <v>0.26730730596727997</v>
      </c>
      <c r="Z126" s="26">
        <f xml:space="preserve"> '[3]Exec Summary'!O$261</f>
        <v>0.26728473196067498</v>
      </c>
      <c r="AA126" s="26">
        <f xml:space="preserve"> '[3]Exec Summary'!P$261</f>
        <v>0.26733186963986</v>
      </c>
      <c r="AB126" s="22">
        <f>SUM(W126:AA126)</f>
        <v>1.3366626729068418</v>
      </c>
    </row>
    <row r="127" spans="2:28" ht="13.8" thickBot="1" x14ac:dyDescent="0.35">
      <c r="C127" s="52" t="s">
        <v>12</v>
      </c>
      <c r="D127" s="53"/>
      <c r="E127" s="54">
        <f>E125+E126</f>
        <v>6.5145856000000011</v>
      </c>
      <c r="F127" s="55">
        <f>F125+F126</f>
        <v>6.5080723000000003</v>
      </c>
      <c r="G127" s="55">
        <f>G125+G126</f>
        <v>6.4523370999999994</v>
      </c>
      <c r="H127" s="55">
        <f>H125+H126</f>
        <v>6.3981018000000009</v>
      </c>
      <c r="I127" s="55">
        <f>I125+I126</f>
        <v>6.3464130000000001</v>
      </c>
      <c r="J127" s="56">
        <f>SUM(E127:I127)</f>
        <v>32.219509799999997</v>
      </c>
      <c r="K127" s="54">
        <f>K125+K126</f>
        <v>10.636857909906503</v>
      </c>
      <c r="L127" s="55">
        <f>L125+L126</f>
        <v>10.506626582165568</v>
      </c>
      <c r="M127" s="55">
        <f>M125+M126</f>
        <v>10.406421989335568</v>
      </c>
      <c r="N127" s="55">
        <f>N125+N126</f>
        <v>10.308687121825267</v>
      </c>
      <c r="O127" s="55">
        <f>O125+O126</f>
        <v>10.215294466769777</v>
      </c>
      <c r="P127" s="56">
        <f>SUM(K127:O127)</f>
        <v>52.073888070002681</v>
      </c>
      <c r="Q127" s="54"/>
      <c r="R127" s="55"/>
      <c r="S127" s="55"/>
      <c r="T127" s="55"/>
      <c r="U127" s="55"/>
      <c r="V127" s="56"/>
      <c r="W127" s="54">
        <f>W125+W126</f>
        <v>6.2997949628120145</v>
      </c>
      <c r="X127" s="55">
        <f>X125+X126</f>
        <v>6.2960561359620835</v>
      </c>
      <c r="Y127" s="55">
        <f>Y125+Y126</f>
        <v>6.2378399327253717</v>
      </c>
      <c r="Z127" s="55">
        <f>Z125+Z126</f>
        <v>6.1810461074603813</v>
      </c>
      <c r="AA127" s="55">
        <f>AA125+AA126</f>
        <v>6.1267956556045133</v>
      </c>
      <c r="AB127" s="56">
        <f>SUM(W127:AA127)</f>
        <v>31.141532794564366</v>
      </c>
    </row>
    <row r="128" spans="2:28" x14ac:dyDescent="0.3">
      <c r="C128" s="5" t="s">
        <v>14</v>
      </c>
      <c r="D128" s="2"/>
      <c r="E128" s="41">
        <f>E130/E129</f>
        <v>69.622813487367168</v>
      </c>
      <c r="F128" s="42">
        <f>F130/F129</f>
        <v>64.691695094414058</v>
      </c>
      <c r="G128" s="42">
        <f>G130/G129</f>
        <v>60.102049120997208</v>
      </c>
      <c r="H128" s="42">
        <f>H130/H129</f>
        <v>55.845999050832447</v>
      </c>
      <c r="I128" s="42">
        <f>I130/I129</f>
        <v>51.886538504528382</v>
      </c>
      <c r="J128" s="47"/>
      <c r="K128" s="41">
        <f>K130/K129</f>
        <v>69.581108838445132</v>
      </c>
      <c r="L128" s="42">
        <f>L130/L129</f>
        <v>64.676714256566854</v>
      </c>
      <c r="M128" s="42">
        <f>M130/M129</f>
        <v>60.131324152568233</v>
      </c>
      <c r="N128" s="42">
        <f>N130/N129</f>
        <v>55.905869895179748</v>
      </c>
      <c r="O128" s="42">
        <f>O130/O129</f>
        <v>51.980897797133437</v>
      </c>
      <c r="P128" s="47"/>
      <c r="Q128" s="41"/>
      <c r="R128" s="42"/>
      <c r="S128" s="42"/>
      <c r="T128" s="42"/>
      <c r="U128" s="42"/>
      <c r="V128" s="47"/>
      <c r="W128" s="30">
        <f>W130/W129</f>
        <v>69.298369552252268</v>
      </c>
      <c r="X128" s="31">
        <f>X130/X129</f>
        <v>64.358116330023734</v>
      </c>
      <c r="Y128" s="31">
        <f>Y130/Y129</f>
        <v>59.839673757232759</v>
      </c>
      <c r="Z128" s="31">
        <f>Z130/Z129</f>
        <v>55.651670231536571</v>
      </c>
      <c r="AA128" s="31">
        <f>AA130/AA129</f>
        <v>51.756772808029325</v>
      </c>
      <c r="AB128" s="34"/>
    </row>
    <row r="129" spans="3:28" x14ac:dyDescent="0.3">
      <c r="C129" s="18" t="s">
        <v>15</v>
      </c>
      <c r="D129" s="3"/>
      <c r="E129" s="32">
        <f xml:space="preserve"> [1]InpActive!L$872</f>
        <v>7.9899999999999999E-2</v>
      </c>
      <c r="F129" s="33">
        <f xml:space="preserve"> [1]InpActive!M$872</f>
        <v>7.9899999999999999E-2</v>
      </c>
      <c r="G129" s="33">
        <f xml:space="preserve"> [1]InpActive!N$872</f>
        <v>7.9899999999999999E-2</v>
      </c>
      <c r="H129" s="33">
        <f xml:space="preserve"> [1]InpActive!O$872</f>
        <v>7.9899999999999999E-2</v>
      </c>
      <c r="I129" s="33">
        <f xml:space="preserve"> [1]InpActive!P$872</f>
        <v>7.9899999999999999E-2</v>
      </c>
      <c r="J129" s="34"/>
      <c r="K129" s="32">
        <f xml:space="preserve"> [2]InpActive!L$872</f>
        <v>7.9899999999999999E-2</v>
      </c>
      <c r="L129" s="33">
        <f xml:space="preserve"> [2]InpActive!M$872</f>
        <v>7.9899999999999999E-2</v>
      </c>
      <c r="M129" s="33">
        <f xml:space="preserve"> [2]InpActive!N$872</f>
        <v>7.9899999999999999E-2</v>
      </c>
      <c r="N129" s="33">
        <f xml:space="preserve"> [2]InpActive!O$872</f>
        <v>7.9899999999999999E-2</v>
      </c>
      <c r="O129" s="33">
        <f xml:space="preserve"> [2]InpActive!P$872</f>
        <v>7.9899999999999999E-2</v>
      </c>
      <c r="P129" s="34"/>
      <c r="Q129" s="32"/>
      <c r="R129" s="33"/>
      <c r="S129" s="33"/>
      <c r="T129" s="33"/>
      <c r="U129" s="33"/>
      <c r="V129" s="34"/>
      <c r="W129" s="32">
        <f xml:space="preserve"> '[3]Bio Resources'!L$778</f>
        <v>7.9899999999999999E-2</v>
      </c>
      <c r="X129" s="33">
        <f xml:space="preserve"> '[3]Bio Resources'!M$778</f>
        <v>7.9899999999999999E-2</v>
      </c>
      <c r="Y129" s="33">
        <f xml:space="preserve"> '[3]Bio Resources'!N$778</f>
        <v>7.9899999999999999E-2</v>
      </c>
      <c r="Z129" s="33">
        <f xml:space="preserve"> '[3]Bio Resources'!O$778</f>
        <v>7.9899999999999999E-2</v>
      </c>
      <c r="AA129" s="33">
        <f xml:space="preserve"> '[3]Bio Resources'!P$778</f>
        <v>7.9899999999999999E-2</v>
      </c>
      <c r="AB129" s="34"/>
    </row>
    <row r="130" spans="3:28" x14ac:dyDescent="0.3">
      <c r="C130" s="6" t="s">
        <v>16</v>
      </c>
      <c r="D130" s="3"/>
      <c r="E130" s="30">
        <f xml:space="preserve"> [1]Summary_Calc!L$823</f>
        <v>5.5628627976406362</v>
      </c>
      <c r="F130" s="31">
        <f xml:space="preserve"> [1]Summary_Calc!M$823</f>
        <v>5.1688664380436835</v>
      </c>
      <c r="G130" s="31">
        <f xml:space="preserve"> [1]Summary_Calc!N$823</f>
        <v>4.8021537247676767</v>
      </c>
      <c r="H130" s="31">
        <f xml:space="preserve"> [1]Summary_Calc!O$823</f>
        <v>4.4620953241615124</v>
      </c>
      <c r="I130" s="31">
        <f xml:space="preserve"> [1]Summary_Calc!P$823</f>
        <v>4.1457344265118179</v>
      </c>
      <c r="J130" s="22">
        <f>SUM(E130:I130)</f>
        <v>24.141712711125329</v>
      </c>
      <c r="K130" s="30">
        <f xml:space="preserve"> [2]Summary_Calc!L$823</f>
        <v>5.5595305961917658</v>
      </c>
      <c r="L130" s="31">
        <f xml:space="preserve"> [2]Summary_Calc!M$823</f>
        <v>5.1676694690996916</v>
      </c>
      <c r="M130" s="31">
        <f xml:space="preserve"> [2]Summary_Calc!N$823</f>
        <v>4.8044927997902018</v>
      </c>
      <c r="N130" s="31">
        <f xml:space="preserve"> [2]Summary_Calc!O$823</f>
        <v>4.4668790046248619</v>
      </c>
      <c r="O130" s="31">
        <f xml:space="preserve"> [2]Summary_Calc!P$823</f>
        <v>4.1532737339909618</v>
      </c>
      <c r="P130" s="22">
        <f>SUM(K130:O130)</f>
        <v>24.151845603697481</v>
      </c>
      <c r="Q130" s="30"/>
      <c r="R130" s="31"/>
      <c r="S130" s="31"/>
      <c r="T130" s="31"/>
      <c r="U130" s="31"/>
      <c r="V130" s="22"/>
      <c r="W130" s="30">
        <f xml:space="preserve"> [3]Summary_Calc!L$823</f>
        <v>5.5369397272249561</v>
      </c>
      <c r="X130" s="31">
        <f xml:space="preserve"> [3]Summary_Calc!M$823</f>
        <v>5.142213494768896</v>
      </c>
      <c r="Y130" s="31">
        <f xml:space="preserve"> [3]Summary_Calc!N$823</f>
        <v>4.7811899332028975</v>
      </c>
      <c r="Z130" s="31">
        <f xml:space="preserve"> [3]Summary_Calc!O$823</f>
        <v>4.4465684514997719</v>
      </c>
      <c r="AA130" s="31">
        <f xml:space="preserve"> [3]Summary_Calc!P$823</f>
        <v>4.1353661473615428</v>
      </c>
      <c r="AB130" s="22">
        <f>SUM(W130:AA130)</f>
        <v>24.042277754058063</v>
      </c>
    </row>
    <row r="131" spans="3:28" x14ac:dyDescent="0.3">
      <c r="C131" s="6" t="s">
        <v>17</v>
      </c>
      <c r="D131" s="3"/>
      <c r="E131" s="30">
        <f>E133/E132</f>
        <v>69.224008608489186</v>
      </c>
      <c r="F131" s="31">
        <f>F133/F132</f>
        <v>63.693010320670894</v>
      </c>
      <c r="G131" s="31">
        <f>G133/G132</f>
        <v>58.603938796049299</v>
      </c>
      <c r="H131" s="31">
        <f>H133/H132</f>
        <v>53.921484086244952</v>
      </c>
      <c r="I131" s="31">
        <f>I133/I132</f>
        <v>49.613157507753982</v>
      </c>
      <c r="J131" s="34"/>
      <c r="K131" s="30">
        <f>K133/K132</f>
        <v>69.224008608489015</v>
      </c>
      <c r="L131" s="31">
        <f>L133/L132</f>
        <v>63.693010320670737</v>
      </c>
      <c r="M131" s="31">
        <f>M133/M132</f>
        <v>58.60393879604915</v>
      </c>
      <c r="N131" s="31">
        <f>N133/N132</f>
        <v>53.921484086244831</v>
      </c>
      <c r="O131" s="31">
        <f>O133/O132</f>
        <v>49.613157507753868</v>
      </c>
      <c r="P131" s="34"/>
      <c r="Q131" s="30"/>
      <c r="R131" s="31"/>
      <c r="S131" s="31"/>
      <c r="T131" s="31"/>
      <c r="U131" s="31"/>
      <c r="V131" s="34"/>
      <c r="W131" s="30">
        <f>W133/W132</f>
        <v>68.99902387010701</v>
      </c>
      <c r="X131" s="31">
        <f>X133/X132</f>
        <v>63.486001862885459</v>
      </c>
      <c r="Y131" s="31">
        <f>Y133/Y132</f>
        <v>58.413470314040921</v>
      </c>
      <c r="Z131" s="31">
        <f>Z133/Z132</f>
        <v>53.746234035949058</v>
      </c>
      <c r="AA131" s="31">
        <f>AA133/AA132</f>
        <v>49.451909936476738</v>
      </c>
      <c r="AB131" s="34"/>
    </row>
    <row r="132" spans="3:28" x14ac:dyDescent="0.3">
      <c r="C132" s="18" t="s">
        <v>15</v>
      </c>
      <c r="D132" s="3"/>
      <c r="E132" s="32">
        <f xml:space="preserve"> [1]InpActive!L$871</f>
        <v>7.9899999999999999E-2</v>
      </c>
      <c r="F132" s="33">
        <f xml:space="preserve"> [1]InpActive!M$871</f>
        <v>7.9899999999999999E-2</v>
      </c>
      <c r="G132" s="33">
        <f xml:space="preserve"> [1]InpActive!N$871</f>
        <v>7.9899999999999999E-2</v>
      </c>
      <c r="H132" s="33">
        <f xml:space="preserve"> [1]InpActive!O$871</f>
        <v>7.9899999999999999E-2</v>
      </c>
      <c r="I132" s="33">
        <f xml:space="preserve"> [1]InpActive!P$871</f>
        <v>7.9899999999999999E-2</v>
      </c>
      <c r="J132" s="34"/>
      <c r="K132" s="33">
        <f xml:space="preserve"> [2]InpActive!L$871</f>
        <v>7.9899999999999999E-2</v>
      </c>
      <c r="L132" s="33">
        <f xml:space="preserve"> [2]InpActive!M$871</f>
        <v>7.9899999999999999E-2</v>
      </c>
      <c r="M132" s="33">
        <f xml:space="preserve"> [2]InpActive!N$871</f>
        <v>7.9899999999999999E-2</v>
      </c>
      <c r="N132" s="33">
        <f xml:space="preserve"> [2]InpActive!O$871</f>
        <v>7.9899999999999999E-2</v>
      </c>
      <c r="O132" s="33">
        <f xml:space="preserve"> [2]InpActive!P$871</f>
        <v>7.9899999999999999E-2</v>
      </c>
      <c r="P132" s="34"/>
      <c r="Q132" s="33"/>
      <c r="R132" s="33"/>
      <c r="S132" s="33"/>
      <c r="T132" s="33"/>
      <c r="U132" s="33"/>
      <c r="V132" s="34"/>
      <c r="W132" s="33">
        <f xml:space="preserve"> '[3]Bio Resources'!L$786</f>
        <v>7.9899999999999999E-2</v>
      </c>
      <c r="X132" s="33">
        <f xml:space="preserve"> '[3]Bio Resources'!M$786</f>
        <v>7.9899999999999999E-2</v>
      </c>
      <c r="Y132" s="33">
        <f xml:space="preserve"> '[3]Bio Resources'!N$786</f>
        <v>7.9899999999999999E-2</v>
      </c>
      <c r="Z132" s="33">
        <f xml:space="preserve"> '[3]Bio Resources'!O$786</f>
        <v>7.9899999999999999E-2</v>
      </c>
      <c r="AA132" s="33">
        <f xml:space="preserve"> '[3]Bio Resources'!P$786</f>
        <v>7.9899999999999999E-2</v>
      </c>
      <c r="AB132" s="34"/>
    </row>
    <row r="133" spans="3:28" x14ac:dyDescent="0.3">
      <c r="C133" s="6" t="s">
        <v>18</v>
      </c>
      <c r="D133" s="3"/>
      <c r="E133" s="30">
        <f xml:space="preserve"> [1]Summary_Calc!L$822</f>
        <v>5.530998287818286</v>
      </c>
      <c r="F133" s="31">
        <f xml:space="preserve"> [1]Summary_Calc!M$822</f>
        <v>5.0890715246216045</v>
      </c>
      <c r="G133" s="31">
        <f xml:space="preserve"> [1]Summary_Calc!N$822</f>
        <v>4.6824547098043388</v>
      </c>
      <c r="H133" s="31">
        <f xml:space="preserve"> [1]Summary_Calc!O$822</f>
        <v>4.3083265784909717</v>
      </c>
      <c r="I133" s="31">
        <f xml:space="preserve"> [1]Summary_Calc!P$822</f>
        <v>3.9640912848695433</v>
      </c>
      <c r="J133" s="22">
        <f>SUM(E133:I133)</f>
        <v>23.574942385604746</v>
      </c>
      <c r="K133" s="30">
        <f xml:space="preserve"> [2]Summary_Calc!L$822</f>
        <v>5.5309982878182717</v>
      </c>
      <c r="L133" s="31">
        <f xml:space="preserve"> [2]Summary_Calc!M$822</f>
        <v>5.0890715246215921</v>
      </c>
      <c r="M133" s="31">
        <f xml:space="preserve"> [2]Summary_Calc!N$822</f>
        <v>4.6824547098043272</v>
      </c>
      <c r="N133" s="31">
        <f xml:space="preserve"> [2]Summary_Calc!O$822</f>
        <v>4.3083265784909619</v>
      </c>
      <c r="O133" s="31">
        <f xml:space="preserve"> [2]Summary_Calc!P$822</f>
        <v>3.964091284869534</v>
      </c>
      <c r="P133" s="22">
        <f>SUM(K133:O133)</f>
        <v>23.574942385604686</v>
      </c>
      <c r="Q133" s="30"/>
      <c r="R133" s="31"/>
      <c r="S133" s="31"/>
      <c r="T133" s="31"/>
      <c r="U133" s="31"/>
      <c r="V133" s="22"/>
      <c r="W133" s="30">
        <f xml:space="preserve"> [3]Summary_Calc!L$822</f>
        <v>5.5130220072215499</v>
      </c>
      <c r="X133" s="31">
        <f xml:space="preserve"> [3]Summary_Calc!M$822</f>
        <v>5.0725315488445482</v>
      </c>
      <c r="Y133" s="31">
        <f xml:space="preserve"> [3]Summary_Calc!N$822</f>
        <v>4.6672362780918695</v>
      </c>
      <c r="Z133" s="31">
        <f xml:space="preserve"> [3]Summary_Calc!O$822</f>
        <v>4.2943240994723295</v>
      </c>
      <c r="AA133" s="31">
        <f xml:space="preserve"> [3]Summary_Calc!P$822</f>
        <v>3.9512076039244914</v>
      </c>
      <c r="AB133" s="22">
        <f>SUM(W133:AA133)</f>
        <v>23.498321537554791</v>
      </c>
    </row>
    <row r="134" spans="3:28" x14ac:dyDescent="0.3">
      <c r="C134" s="6" t="s">
        <v>19</v>
      </c>
      <c r="D134" s="3"/>
      <c r="E134" s="30">
        <f>E136/E135</f>
        <v>4.4177072000000006</v>
      </c>
      <c r="F134" s="31">
        <f>F136/F135</f>
        <v>13.098453390320001</v>
      </c>
      <c r="G134" s="31">
        <f>G136/G135</f>
        <v>21.474408027168792</v>
      </c>
      <c r="H134" s="31">
        <f>H136/H135</f>
        <v>29.55565496110211</v>
      </c>
      <c r="I134" s="31">
        <f>I136/I135</f>
        <v>37.352072167842962</v>
      </c>
      <c r="J134" s="34"/>
      <c r="K134" s="30">
        <f>K136/K135</f>
        <v>7.4124225542255182</v>
      </c>
      <c r="L134" s="31">
        <f>L136/L135</f>
        <v>21.977751566667845</v>
      </c>
      <c r="M134" s="31">
        <f>M136/M135</f>
        <v>36.031674167818949</v>
      </c>
      <c r="N134" s="31">
        <f>N136/N135</f>
        <v>49.591109940147454</v>
      </c>
      <c r="O134" s="31">
        <f>O136/O135</f>
        <v>62.67263303099373</v>
      </c>
      <c r="P134" s="34"/>
      <c r="Q134" s="30"/>
      <c r="R134" s="31"/>
      <c r="S134" s="31"/>
      <c r="T134" s="31"/>
      <c r="U134" s="31"/>
      <c r="V134" s="34"/>
      <c r="W134" s="30">
        <f>W136/W135</f>
        <v>4.2087700305524649</v>
      </c>
      <c r="X134" s="31">
        <f>X136/X135</f>
        <v>12.478889617397657</v>
      </c>
      <c r="Y134" s="31">
        <f>Y136/Y135</f>
        <v>20.45874792430153</v>
      </c>
      <c r="Z134" s="31">
        <f>Z136/Z135</f>
        <v>28.158193229467727</v>
      </c>
      <c r="AA134" s="31">
        <f>AA136/AA135</f>
        <v>35.586608758747069</v>
      </c>
      <c r="AB134" s="34"/>
    </row>
    <row r="135" spans="3:28" x14ac:dyDescent="0.3">
      <c r="C135" s="18" t="s">
        <v>15</v>
      </c>
      <c r="D135" s="3"/>
      <c r="E135" s="32">
        <f xml:space="preserve"> [1]InpActive!L$873</f>
        <v>3.1899999999999998E-2</v>
      </c>
      <c r="F135" s="33">
        <f xml:space="preserve"> [1]InpActive!M$873</f>
        <v>3.1899999999999998E-2</v>
      </c>
      <c r="G135" s="33">
        <f xml:space="preserve"> [1]InpActive!N$873</f>
        <v>3.1899999999999998E-2</v>
      </c>
      <c r="H135" s="33">
        <f xml:space="preserve"> [1]InpActive!O$873</f>
        <v>3.1899999999999998E-2</v>
      </c>
      <c r="I135" s="33">
        <f xml:space="preserve"> [1]InpActive!P$873</f>
        <v>3.1899999999999998E-2</v>
      </c>
      <c r="J135" s="34"/>
      <c r="K135" s="32">
        <f xml:space="preserve"> [2]InpActive!L$873</f>
        <v>3.1899999999999998E-2</v>
      </c>
      <c r="L135" s="33">
        <f xml:space="preserve"> [2]InpActive!M$873</f>
        <v>3.1899999999999998E-2</v>
      </c>
      <c r="M135" s="33">
        <f xml:space="preserve"> [2]InpActive!N$873</f>
        <v>3.1899999999999998E-2</v>
      </c>
      <c r="N135" s="33">
        <f xml:space="preserve"> [2]InpActive!O$873</f>
        <v>3.1899999999999998E-2</v>
      </c>
      <c r="O135" s="33">
        <f xml:space="preserve"> [2]InpActive!P$873</f>
        <v>3.1899999999999998E-2</v>
      </c>
      <c r="P135" s="34"/>
      <c r="Q135" s="32"/>
      <c r="R135" s="33"/>
      <c r="S135" s="33"/>
      <c r="T135" s="33"/>
      <c r="U135" s="33"/>
      <c r="V135" s="34"/>
      <c r="W135" s="32">
        <f xml:space="preserve"> '[3]Bio Resources'!L$1029</f>
        <v>3.1899999999999998E-2</v>
      </c>
      <c r="X135" s="33">
        <f xml:space="preserve"> '[3]Bio Resources'!M$1029</f>
        <v>3.1899999999999998E-2</v>
      </c>
      <c r="Y135" s="33">
        <f xml:space="preserve"> '[3]Bio Resources'!N$1029</f>
        <v>3.1899999999999998E-2</v>
      </c>
      <c r="Z135" s="33">
        <f xml:space="preserve"> '[3]Bio Resources'!O$1029</f>
        <v>3.1899999999999998E-2</v>
      </c>
      <c r="AA135" s="33">
        <f xml:space="preserve"> '[3]Bio Resources'!P$1029</f>
        <v>3.1899999999999998E-2</v>
      </c>
      <c r="AB135" s="34"/>
    </row>
    <row r="136" spans="3:28" x14ac:dyDescent="0.3">
      <c r="C136" s="6" t="s">
        <v>20</v>
      </c>
      <c r="D136" s="3"/>
      <c r="E136" s="30">
        <f xml:space="preserve"> [1]Summary_Calc!L$824</f>
        <v>0.14092485968000001</v>
      </c>
      <c r="F136" s="31">
        <f xml:space="preserve"> [1]Summary_Calc!M$824</f>
        <v>0.41784066315120799</v>
      </c>
      <c r="G136" s="31">
        <f xml:space="preserve"> [1]Summary_Calc!N$824</f>
        <v>0.68503361606668445</v>
      </c>
      <c r="H136" s="31">
        <f xml:space="preserve"> [1]Summary_Calc!O$824</f>
        <v>0.94282539325915726</v>
      </c>
      <c r="I136" s="31">
        <f xml:space="preserve"> [1]Summary_Calc!P$824</f>
        <v>1.1915311021541903</v>
      </c>
      <c r="J136" s="22">
        <f>SUM(E136:I136)</f>
        <v>3.37815563431124</v>
      </c>
      <c r="K136" s="30">
        <f xml:space="preserve"> [2]Summary_Calc!L$824</f>
        <v>0.236456279479794</v>
      </c>
      <c r="L136" s="31">
        <f xml:space="preserve"> [2]Summary_Calc!M$824</f>
        <v>0.70109027497670418</v>
      </c>
      <c r="M136" s="31">
        <f xml:space="preserve"> [2]Summary_Calc!N$824</f>
        <v>1.1494104059534245</v>
      </c>
      <c r="N136" s="31">
        <f xml:space="preserve"> [2]Summary_Calc!O$824</f>
        <v>1.5819564070907037</v>
      </c>
      <c r="O136" s="31">
        <f xml:space="preserve"> [2]Summary_Calc!P$824</f>
        <v>1.9992569936886999</v>
      </c>
      <c r="P136" s="22">
        <f>SUM(K136:O136)</f>
        <v>5.6681703611893264</v>
      </c>
      <c r="Q136" s="30"/>
      <c r="R136" s="31"/>
      <c r="S136" s="31"/>
      <c r="T136" s="31"/>
      <c r="U136" s="31"/>
      <c r="V136" s="22"/>
      <c r="W136" s="30">
        <f xml:space="preserve"> [3]Summary_Calc!L$824</f>
        <v>0.13425976397462361</v>
      </c>
      <c r="X136" s="31">
        <f xml:space="preserve"> [3]Summary_Calc!M$824</f>
        <v>0.39807657879498526</v>
      </c>
      <c r="Y136" s="31">
        <f xml:space="preserve"> [3]Summary_Calc!N$824</f>
        <v>0.65263405878521874</v>
      </c>
      <c r="Z136" s="31">
        <f xml:space="preserve"> [3]Summary_Calc!O$824</f>
        <v>0.89824636402002045</v>
      </c>
      <c r="AA136" s="31">
        <f xml:space="preserve"> [3]Summary_Calc!P$824</f>
        <v>1.1352128194040314</v>
      </c>
      <c r="AB136" s="22">
        <f>SUM(W136:AA136)</f>
        <v>3.2184295849788795</v>
      </c>
    </row>
    <row r="137" spans="3:28" ht="13.8" thickBot="1" x14ac:dyDescent="0.35">
      <c r="C137" s="57" t="s">
        <v>39</v>
      </c>
      <c r="D137" s="53"/>
      <c r="E137" s="58">
        <f xml:space="preserve"> [1]Summary_Calc!L$826</f>
        <v>11.234785945138922</v>
      </c>
      <c r="F137" s="59">
        <f xml:space="preserve"> [1]Summary_Calc!M$826</f>
        <v>10.675778625816497</v>
      </c>
      <c r="G137" s="59">
        <f xml:space="preserve"> [1]Summary_Calc!N$826</f>
        <v>10.1696420506387</v>
      </c>
      <c r="H137" s="59">
        <f xml:space="preserve"> [1]Summary_Calc!O$826</f>
        <v>9.7132472959116409</v>
      </c>
      <c r="I137" s="59">
        <f xml:space="preserve"> [1]Summary_Calc!P$826</f>
        <v>9.301356813535552</v>
      </c>
      <c r="J137" s="56">
        <f>SUM(E137:I137)</f>
        <v>51.094810731041306</v>
      </c>
      <c r="K137" s="60">
        <f xml:space="preserve"> [2]Summary_Calc!L$826</f>
        <v>11.326985163489832</v>
      </c>
      <c r="L137" s="80">
        <f xml:space="preserve"> [2]Summary_Calc!M$826</f>
        <v>10.957831268697987</v>
      </c>
      <c r="M137" s="61">
        <f xml:space="preserve"> [2]Summary_Calc!N$826</f>
        <v>10.636357915547954</v>
      </c>
      <c r="N137" s="61">
        <f xml:space="preserve"> [2]Summary_Calc!O$826</f>
        <v>10.357161990206528</v>
      </c>
      <c r="O137" s="61">
        <f xml:space="preserve"> [2]Summary_Calc!P$826</f>
        <v>10.116622012549197</v>
      </c>
      <c r="P137" s="56">
        <f>SUM(K137:O137)</f>
        <v>53.394958350491493</v>
      </c>
      <c r="Q137" s="60"/>
      <c r="R137" s="61"/>
      <c r="S137" s="61"/>
      <c r="T137" s="61"/>
      <c r="U137" s="61"/>
      <c r="V137" s="56"/>
      <c r="W137" s="58">
        <f xml:space="preserve"> [3]Summary_Calc!L$826</f>
        <v>11.184221498421129</v>
      </c>
      <c r="X137" s="59">
        <f xml:space="preserve"> [3]Summary_Calc!M$826</f>
        <v>10.612821622408429</v>
      </c>
      <c r="Y137" s="59">
        <f xml:space="preserve"> [3]Summary_Calc!N$826</f>
        <v>10.101060270079985</v>
      </c>
      <c r="Z137" s="59">
        <f xml:space="preserve"> [3]Summary_Calc!O$826</f>
        <v>9.6391389149921221</v>
      </c>
      <c r="AA137" s="59">
        <f xml:space="preserve"> [3]Summary_Calc!P$826</f>
        <v>9.2217865706900657</v>
      </c>
      <c r="AB137" s="56">
        <f>SUM(W137:AA137)</f>
        <v>50.759028876591728</v>
      </c>
    </row>
    <row r="138" spans="3:28" x14ac:dyDescent="0.3">
      <c r="C138" s="5" t="s">
        <v>21</v>
      </c>
      <c r="D138" s="2"/>
      <c r="E138" s="41">
        <f>E140/E139</f>
        <v>66.841382088546851</v>
      </c>
      <c r="F138" s="42">
        <f>F140/F139</f>
        <v>62.107261875392233</v>
      </c>
      <c r="G138" s="42">
        <f>G140/G139</f>
        <v>57.700972258613369</v>
      </c>
      <c r="H138" s="42">
        <f>H140/H139</f>
        <v>53.614951388751692</v>
      </c>
      <c r="I138" s="42">
        <f>I140/I139</f>
        <v>49.813671291272478</v>
      </c>
      <c r="J138" s="47"/>
      <c r="K138" s="41">
        <f>K140/K139</f>
        <v>66.801343540349237</v>
      </c>
      <c r="L138" s="42">
        <f>L140/L139</f>
        <v>62.092879522017014</v>
      </c>
      <c r="M138" s="42">
        <f>M140/M139</f>
        <v>57.729077752673149</v>
      </c>
      <c r="N138" s="42">
        <f>N140/N139</f>
        <v>53.672430392867327</v>
      </c>
      <c r="O138" s="42">
        <f>O140/O139</f>
        <v>49.904260930137958</v>
      </c>
      <c r="P138" s="51"/>
      <c r="Q138" s="41"/>
      <c r="R138" s="42"/>
      <c r="S138" s="42"/>
      <c r="T138" s="42"/>
      <c r="U138" s="42"/>
      <c r="V138" s="47"/>
      <c r="W138" s="31">
        <f>W140/W139</f>
        <v>66.529899688639802</v>
      </c>
      <c r="X138" s="31">
        <f>X140/X139</f>
        <v>61.787009582639293</v>
      </c>
      <c r="Y138" s="31">
        <f>Y140/Y139</f>
        <v>57.449078790631312</v>
      </c>
      <c r="Z138" s="31">
        <f>Z140/Z139</f>
        <v>53.428386005786685</v>
      </c>
      <c r="AA138" s="31">
        <f>AA140/AA139</f>
        <v>49.689089734348549</v>
      </c>
      <c r="AB138" s="34"/>
    </row>
    <row r="139" spans="3:28" x14ac:dyDescent="0.3">
      <c r="C139" s="18" t="s">
        <v>22</v>
      </c>
      <c r="D139" s="3"/>
      <c r="E139" s="48">
        <f xml:space="preserve"> '[1]Bio Resources'!L$982</f>
        <v>2.3009296116504929E-2</v>
      </c>
      <c r="F139" s="49">
        <f xml:space="preserve"> '[1]Bio Resources'!M$982</f>
        <v>2.3009296116504929E-2</v>
      </c>
      <c r="G139" s="49">
        <f xml:space="preserve"> '[1]Bio Resources'!N$982</f>
        <v>2.3009296116504929E-2</v>
      </c>
      <c r="H139" s="49">
        <f xml:space="preserve"> '[1]Bio Resources'!O$982</f>
        <v>2.3009296116504929E-2</v>
      </c>
      <c r="I139" s="49">
        <f xml:space="preserve"> '[1]Bio Resources'!P$982</f>
        <v>2.3009296116504929E-2</v>
      </c>
      <c r="J139" s="34"/>
      <c r="K139" s="48">
        <f xml:space="preserve"> '[2]Bio Resources'!L$982</f>
        <v>2.0790485436893213E-2</v>
      </c>
      <c r="L139" s="49">
        <f xml:space="preserve"> '[2]Bio Resources'!M$982</f>
        <v>2.0790485436893213E-2</v>
      </c>
      <c r="M139" s="49">
        <f xml:space="preserve"> '[2]Bio Resources'!N$982</f>
        <v>2.0790485436893213E-2</v>
      </c>
      <c r="N139" s="49">
        <f xml:space="preserve"> '[2]Bio Resources'!O$982</f>
        <v>2.0790485436893213E-2</v>
      </c>
      <c r="O139" s="49">
        <f xml:space="preserve"> '[2]Bio Resources'!P$982</f>
        <v>2.0790485436893213E-2</v>
      </c>
      <c r="P139" s="35"/>
      <c r="Q139" s="48"/>
      <c r="R139" s="49"/>
      <c r="S139" s="49"/>
      <c r="T139" s="49"/>
      <c r="U139" s="49"/>
      <c r="V139" s="34"/>
      <c r="W139" s="49">
        <f xml:space="preserve"> '[3]Bio Resources'!L$990</f>
        <v>1.920357193840716E-2</v>
      </c>
      <c r="X139" s="49">
        <f xml:space="preserve"> '[3]Bio Resources'!M$990</f>
        <v>1.920357193840716E-2</v>
      </c>
      <c r="Y139" s="49">
        <f xml:space="preserve"> '[3]Bio Resources'!N$990</f>
        <v>1.920357193840716E-2</v>
      </c>
      <c r="Z139" s="49">
        <f xml:space="preserve"> '[3]Bio Resources'!O$990</f>
        <v>1.920357193840716E-2</v>
      </c>
      <c r="AA139" s="49">
        <f xml:space="preserve"> '[3]Bio Resources'!P$990</f>
        <v>1.920357193840716E-2</v>
      </c>
      <c r="AB139" s="34"/>
    </row>
    <row r="140" spans="3:28" x14ac:dyDescent="0.3">
      <c r="C140" s="6" t="s">
        <v>23</v>
      </c>
      <c r="D140" s="3"/>
      <c r="E140" s="23">
        <f xml:space="preserve"> [1]Summary_Calc!L$837</f>
        <v>1.537973153311823</v>
      </c>
      <c r="F140" s="24">
        <f xml:space="preserve"> [1]Summary_Calc!M$837</f>
        <v>1.4290443794762171</v>
      </c>
      <c r="G140" s="24">
        <f xml:space="preserve"> [1]Summary_Calc!N$837</f>
        <v>1.3276587569086713</v>
      </c>
      <c r="H140" s="24">
        <f xml:space="preserve"> [1]Summary_Calc!O$837</f>
        <v>1.2336422927758048</v>
      </c>
      <c r="I140" s="24">
        <f xml:space="preserve"> [1]Summary_Calc!P$837</f>
        <v>1.1461775133911289</v>
      </c>
      <c r="J140" s="22">
        <f>SUM(E140:I140)</f>
        <v>6.6744960958636455</v>
      </c>
      <c r="K140" s="23">
        <f xml:space="preserve"> [2]Summary_Calc!L$837</f>
        <v>1.3888323600405315</v>
      </c>
      <c r="L140" s="24">
        <f xml:space="preserve"> [2]Summary_Calc!M$837</f>
        <v>1.2909411074372596</v>
      </c>
      <c r="M140" s="24">
        <f xml:space="preserve"> [2]Summary_Calc!N$837</f>
        <v>1.2002155503022272</v>
      </c>
      <c r="N140" s="24">
        <f xml:space="preserve"> [2]Summary_Calc!O$837</f>
        <v>1.1158758824455728</v>
      </c>
      <c r="O140" s="24">
        <f xml:space="preserve"> [2]Summary_Calc!P$837</f>
        <v>1.0375338101069522</v>
      </c>
      <c r="P140" s="31">
        <f>SUM(K140:O140)</f>
        <v>6.033398710332543</v>
      </c>
      <c r="Q140" s="23"/>
      <c r="R140" s="24"/>
      <c r="S140" s="24"/>
      <c r="T140" s="24"/>
      <c r="U140" s="24"/>
      <c r="V140" s="22"/>
      <c r="W140" s="24">
        <f xml:space="preserve"> [3]Summary_Calc!L$837</f>
        <v>1.2776117147258066</v>
      </c>
      <c r="X140" s="24">
        <f xml:space="preserve"> [3]Summary_Calc!M$837</f>
        <v>1.1865312833792663</v>
      </c>
      <c r="Y140" s="24">
        <f xml:space="preserve"> [3]Summary_Calc!N$837</f>
        <v>1.1032275173511095</v>
      </c>
      <c r="Z140" s="24">
        <f xml:space="preserve"> [3]Summary_Calc!O$837</f>
        <v>1.026015854215111</v>
      </c>
      <c r="AA140" s="24">
        <f xml:space="preserve"> [3]Summary_Calc!P$837</f>
        <v>0.95420800926753113</v>
      </c>
      <c r="AB140" s="22">
        <f>SUM(W140:AA140)</f>
        <v>5.5475943789388245</v>
      </c>
    </row>
    <row r="141" spans="3:28" x14ac:dyDescent="0.3">
      <c r="C141" s="6" t="s">
        <v>24</v>
      </c>
      <c r="D141" s="3"/>
      <c r="E141" s="30">
        <f>E143/E142</f>
        <v>66.458509464580047</v>
      </c>
      <c r="F141" s="31">
        <f>F143/F142</f>
        <v>61.148474558360093</v>
      </c>
      <c r="G141" s="31">
        <f>G143/G142</f>
        <v>56.262711441147125</v>
      </c>
      <c r="H141" s="31">
        <f>H143/H142</f>
        <v>51.767320796999478</v>
      </c>
      <c r="I141" s="31">
        <f>I143/I142</f>
        <v>47.631111865319212</v>
      </c>
      <c r="J141" s="34"/>
      <c r="K141" s="30">
        <f>K143/K142</f>
        <v>66.458509464579876</v>
      </c>
      <c r="L141" s="31">
        <f>L143/L142</f>
        <v>61.14847455835995</v>
      </c>
      <c r="M141" s="31">
        <f>M143/M142</f>
        <v>56.26271144114699</v>
      </c>
      <c r="N141" s="31">
        <f>N143/N142</f>
        <v>51.76732079699935</v>
      </c>
      <c r="O141" s="31">
        <f>O143/O142</f>
        <v>47.631111865319092</v>
      </c>
      <c r="P141" s="35"/>
      <c r="Q141" s="30"/>
      <c r="R141" s="31"/>
      <c r="S141" s="31"/>
      <c r="T141" s="31"/>
      <c r="U141" s="31"/>
      <c r="V141" s="34"/>
      <c r="W141" s="31">
        <f>W143/W142</f>
        <v>66.242512866496227</v>
      </c>
      <c r="X141" s="31">
        <f>X143/X142</f>
        <v>60.949736088463176</v>
      </c>
      <c r="Y141" s="31">
        <f>Y143/Y142</f>
        <v>56.079852174994983</v>
      </c>
      <c r="Z141" s="31">
        <f>Z143/Z142</f>
        <v>51.599071986212891</v>
      </c>
      <c r="AA141" s="31">
        <f>AA143/AA142</f>
        <v>47.476306134514495</v>
      </c>
      <c r="AB141" s="34"/>
    </row>
    <row r="142" spans="3:28" x14ac:dyDescent="0.3">
      <c r="C142" s="18" t="s">
        <v>22</v>
      </c>
      <c r="D142" s="3"/>
      <c r="E142" s="32">
        <f xml:space="preserve"> '[1]Bio Resources'!L$862</f>
        <v>3.3038799019607934E-2</v>
      </c>
      <c r="F142" s="33">
        <f xml:space="preserve"> '[1]Bio Resources'!M$862</f>
        <v>3.3038799019607934E-2</v>
      </c>
      <c r="G142" s="33">
        <f xml:space="preserve"> '[1]Bio Resources'!N$862</f>
        <v>3.3038799019607934E-2</v>
      </c>
      <c r="H142" s="33">
        <f xml:space="preserve"> '[1]Bio Resources'!O$862</f>
        <v>3.3038799019607934E-2</v>
      </c>
      <c r="I142" s="33">
        <f xml:space="preserve"> '[1]Bio Resources'!P$862</f>
        <v>3.3038799019607934E-2</v>
      </c>
      <c r="J142" s="34"/>
      <c r="K142" s="32">
        <f xml:space="preserve"> '[2]Bio Resources'!L$862</f>
        <v>3.0798235294117626E-2</v>
      </c>
      <c r="L142" s="33">
        <f xml:space="preserve"> '[2]Bio Resources'!M$862</f>
        <v>3.0798235294117626E-2</v>
      </c>
      <c r="M142" s="33">
        <f xml:space="preserve"> '[2]Bio Resources'!N$862</f>
        <v>3.0798235294117626E-2</v>
      </c>
      <c r="N142" s="33">
        <f xml:space="preserve"> '[2]Bio Resources'!O$862</f>
        <v>3.0798235294117626E-2</v>
      </c>
      <c r="O142" s="33">
        <f xml:space="preserve"> '[2]Bio Resources'!P$862</f>
        <v>3.0798235294117626E-2</v>
      </c>
      <c r="P142" s="35"/>
      <c r="Q142" s="32"/>
      <c r="R142" s="33"/>
      <c r="S142" s="33"/>
      <c r="T142" s="33"/>
      <c r="U142" s="33"/>
      <c r="V142" s="34"/>
      <c r="W142" s="33">
        <f xml:space="preserve"> '[3]Bio Resources'!L$870</f>
        <v>2.9195763820156317E-2</v>
      </c>
      <c r="X142" s="33">
        <f xml:space="preserve"> '[3]Bio Resources'!M$870</f>
        <v>2.9195763820156317E-2</v>
      </c>
      <c r="Y142" s="33">
        <f xml:space="preserve"> '[3]Bio Resources'!N$870</f>
        <v>2.9195763820156317E-2</v>
      </c>
      <c r="Z142" s="33">
        <f xml:space="preserve"> '[3]Bio Resources'!O$870</f>
        <v>2.9195763820156317E-2</v>
      </c>
      <c r="AA142" s="33">
        <f xml:space="preserve"> '[3]Bio Resources'!P$870</f>
        <v>2.9195763820156317E-2</v>
      </c>
      <c r="AB142" s="34"/>
    </row>
    <row r="143" spans="3:28" x14ac:dyDescent="0.3">
      <c r="C143" s="6" t="s">
        <v>25</v>
      </c>
      <c r="D143" s="3"/>
      <c r="E143" s="30">
        <f xml:space="preserve"> [1]Summary_Calc!L$836</f>
        <v>2.1957093373429717</v>
      </c>
      <c r="F143" s="31">
        <f xml:space="preserve"> [1]Summary_Calc!M$836</f>
        <v>2.020272161289268</v>
      </c>
      <c r="G143" s="31">
        <f xml:space="preserve"> [1]Summary_Calc!N$836</f>
        <v>1.8588524156022557</v>
      </c>
      <c r="H143" s="31">
        <f xml:space="preserve"> [1]Summary_Calc!O$836</f>
        <v>1.7103301075956356</v>
      </c>
      <c r="I143" s="31">
        <f xml:space="preserve"> [1]Summary_Calc!P$836</f>
        <v>1.5736747319987443</v>
      </c>
      <c r="J143" s="22">
        <f>SUM(E143:I143)</f>
        <v>9.3588387538288753</v>
      </c>
      <c r="K143" s="23">
        <f xml:space="preserve"> [2]Summary_Calc!L$836</f>
        <v>2.0468048117864743</v>
      </c>
      <c r="L143" s="31">
        <f xml:space="preserve"> [2]Summary_Calc!M$836</f>
        <v>1.8832651073247351</v>
      </c>
      <c r="M143" s="31">
        <f xml:space="preserve"> [2]Summary_Calc!N$836</f>
        <v>1.7327922252494887</v>
      </c>
      <c r="N143" s="31">
        <f xml:space="preserve"> [2]Summary_Calc!O$836</f>
        <v>1.5943421264520548</v>
      </c>
      <c r="O143" s="31">
        <f xml:space="preserve"> [2]Summary_Calc!P$836</f>
        <v>1.4669541905485353</v>
      </c>
      <c r="P143" s="31">
        <f>SUM(K143:O143)</f>
        <v>8.7241584613612879</v>
      </c>
      <c r="Q143" s="30"/>
      <c r="R143" s="31"/>
      <c r="S143" s="31"/>
      <c r="T143" s="31"/>
      <c r="U143" s="31"/>
      <c r="V143" s="22"/>
      <c r="W143" s="31">
        <f xml:space="preserve"> [3]Summary_Calc!L$836</f>
        <v>1.93400076050389</v>
      </c>
      <c r="X143" s="31">
        <f xml:space="preserve"> [3]Summary_Calc!M$836</f>
        <v>1.779474099739629</v>
      </c>
      <c r="Y143" s="31">
        <f xml:space="preserve"> [3]Summary_Calc!N$836</f>
        <v>1.6372941191704331</v>
      </c>
      <c r="Z143" s="31">
        <f xml:space="preserve"> [3]Summary_Calc!O$836</f>
        <v>1.5064743190487158</v>
      </c>
      <c r="AA143" s="31">
        <f xml:space="preserve"> [3]Summary_Calc!P$836</f>
        <v>1.3861070209567237</v>
      </c>
      <c r="AB143" s="22">
        <f>SUM(W143:AA143)</f>
        <v>8.2433503194193918</v>
      </c>
    </row>
    <row r="144" spans="3:28" x14ac:dyDescent="0.3">
      <c r="C144" s="6" t="s">
        <v>26</v>
      </c>
      <c r="D144" s="3"/>
      <c r="E144" s="30">
        <f>E146/E145</f>
        <v>4.3472447701600005</v>
      </c>
      <c r="F144" s="31">
        <f>F146/F145</f>
        <v>12.889533058744398</v>
      </c>
      <c r="G144" s="31">
        <f>G146/G145</f>
        <v>21.131891219135454</v>
      </c>
      <c r="H144" s="31">
        <f>H146/H145</f>
        <v>29.084242264472532</v>
      </c>
      <c r="I144" s="31">
        <f>I146/I145</f>
        <v>36.756306616765862</v>
      </c>
      <c r="J144" s="34"/>
      <c r="K144" s="30">
        <f>K146/K145</f>
        <v>7.2941944144856228</v>
      </c>
      <c r="L144" s="31">
        <f>L146/L145</f>
        <v>21.627206429179488</v>
      </c>
      <c r="M144" s="31">
        <f>M146/M145</f>
        <v>35.45696896484224</v>
      </c>
      <c r="N144" s="31">
        <f>N146/N145</f>
        <v>48.800131736602104</v>
      </c>
      <c r="O144" s="31">
        <f>O146/O145</f>
        <v>61.673004534149378</v>
      </c>
      <c r="P144" s="35"/>
      <c r="Q144" s="30"/>
      <c r="R144" s="31"/>
      <c r="S144" s="31"/>
      <c r="T144" s="31"/>
      <c r="U144" s="31"/>
      <c r="V144" s="34"/>
      <c r="W144" s="31">
        <f>W146/W145</f>
        <v>4.1416401485651519</v>
      </c>
      <c r="X144" s="31">
        <f>X146/X145</f>
        <v>12.279851328000165</v>
      </c>
      <c r="Y144" s="31">
        <f>Y146/Y145</f>
        <v>20.132430894908918</v>
      </c>
      <c r="Z144" s="31">
        <f>Z146/Z145</f>
        <v>27.709070047457718</v>
      </c>
      <c r="AA144" s="31">
        <f>AA146/AA145</f>
        <v>35.019002349045046</v>
      </c>
      <c r="AB144" s="34"/>
    </row>
    <row r="145" spans="2:28" x14ac:dyDescent="0.3">
      <c r="C145" s="18" t="s">
        <v>22</v>
      </c>
      <c r="D145" s="3"/>
      <c r="E145" s="48">
        <f xml:space="preserve"> '[1]Bio Resources'!L$1115</f>
        <v>3.3038799019607934E-2</v>
      </c>
      <c r="F145" s="49">
        <f xml:space="preserve"> '[1]Bio Resources'!M$1115</f>
        <v>3.3038799019607934E-2</v>
      </c>
      <c r="G145" s="49">
        <f xml:space="preserve"> '[1]Bio Resources'!N$1115</f>
        <v>3.3038799019607934E-2</v>
      </c>
      <c r="H145" s="49">
        <f xml:space="preserve"> '[1]Bio Resources'!O$1115</f>
        <v>3.3038799019607934E-2</v>
      </c>
      <c r="I145" s="49">
        <f xml:space="preserve"> '[1]Bio Resources'!P$1115</f>
        <v>3.3038799019607934E-2</v>
      </c>
      <c r="J145" s="34"/>
      <c r="K145" s="48">
        <f xml:space="preserve"> '[2]Bio Resources'!L$1115</f>
        <v>3.0798235294117626E-2</v>
      </c>
      <c r="L145" s="49">
        <f xml:space="preserve"> '[2]Bio Resources'!M$1115</f>
        <v>3.0798235294117626E-2</v>
      </c>
      <c r="M145" s="49">
        <f xml:space="preserve"> '[2]Bio Resources'!N$1115</f>
        <v>3.0798235294117626E-2</v>
      </c>
      <c r="N145" s="49">
        <f xml:space="preserve"> '[2]Bio Resources'!O$1115</f>
        <v>3.0798235294117626E-2</v>
      </c>
      <c r="O145" s="49">
        <f xml:space="preserve"> '[2]Bio Resources'!P$1115</f>
        <v>3.0798235294117626E-2</v>
      </c>
      <c r="P145" s="35"/>
      <c r="Q145" s="48"/>
      <c r="R145" s="49"/>
      <c r="S145" s="49"/>
      <c r="T145" s="49"/>
      <c r="U145" s="49"/>
      <c r="V145" s="34"/>
      <c r="W145" s="49">
        <f xml:space="preserve"> '[3]Bio Resources'!L$1123</f>
        <v>2.9195763820156317E-2</v>
      </c>
      <c r="X145" s="49">
        <f xml:space="preserve"> '[3]Bio Resources'!M$1123</f>
        <v>2.9195763820156317E-2</v>
      </c>
      <c r="Y145" s="49">
        <f xml:space="preserve"> '[3]Bio Resources'!N$1123</f>
        <v>2.9195763820156317E-2</v>
      </c>
      <c r="Z145" s="49">
        <f xml:space="preserve"> '[3]Bio Resources'!O$1123</f>
        <v>2.9195763820156317E-2</v>
      </c>
      <c r="AA145" s="49">
        <f xml:space="preserve"> '[3]Bio Resources'!P$1123</f>
        <v>2.9195763820156317E-2</v>
      </c>
      <c r="AB145" s="34"/>
    </row>
    <row r="146" spans="2:28" x14ac:dyDescent="0.3">
      <c r="C146" s="6" t="s">
        <v>27</v>
      </c>
      <c r="D146" s="3"/>
      <c r="E146" s="30">
        <f xml:space="preserve"> [1]Summary_Calc!L$838</f>
        <v>0.14362774625035796</v>
      </c>
      <c r="F146" s="31">
        <f xml:space="preserve"> [1]Summary_Calc!M$838</f>
        <v>0.42585469218444849</v>
      </c>
      <c r="G146" s="31">
        <f xml:space="preserve"> [1]Summary_Calc!N$838</f>
        <v>0.69817230689323395</v>
      </c>
      <c r="H146" s="31">
        <f xml:space="preserve"> [1]Summary_Calc!O$838</f>
        <v>0.96090843481349475</v>
      </c>
      <c r="I146" s="31">
        <f xml:space="preserve"> [1]Summary_Calc!P$838</f>
        <v>1.2143842270144125</v>
      </c>
      <c r="J146" s="22">
        <f>SUM(E146:I146)</f>
        <v>3.4429474071559478</v>
      </c>
      <c r="K146" s="30">
        <f xml:space="preserve"> [2]Summary_Calc!L$838</f>
        <v>0.22464831585836675</v>
      </c>
      <c r="L146" s="31">
        <f xml:space="preserve"> [2]Summary_Calc!M$838</f>
        <v>0.66607979236032333</v>
      </c>
      <c r="M146" s="31">
        <f xml:space="preserve"> [2]Summary_Calc!N$838</f>
        <v>1.0920120729954377</v>
      </c>
      <c r="N146" s="31">
        <f xml:space="preserve"> [2]Summary_Calc!O$838</f>
        <v>1.5029579396078085</v>
      </c>
      <c r="O146" s="31">
        <f xml:space="preserve"> [2]Summary_Calc!P$838</f>
        <v>1.8994197049379158</v>
      </c>
      <c r="P146" s="31">
        <f>SUM(K146:O146)</f>
        <v>5.3851178257598526</v>
      </c>
      <c r="Q146" s="30"/>
      <c r="R146" s="31"/>
      <c r="S146" s="31"/>
      <c r="T146" s="31"/>
      <c r="U146" s="31"/>
      <c r="V146" s="22"/>
      <c r="W146" s="31">
        <f xml:space="preserve"> [3]Summary_Calc!L$838</f>
        <v>0.1209183476055853</v>
      </c>
      <c r="X146" s="31">
        <f xml:space="preserve"> [3]Summary_Calc!M$838</f>
        <v>0.3585196391189257</v>
      </c>
      <c r="Y146" s="31">
        <f xml:space="preserve"> [3]Summary_Calc!N$838</f>
        <v>0.58778169753337906</v>
      </c>
      <c r="Z146" s="31">
        <f xml:space="preserve"> [3]Summary_Calc!O$838</f>
        <v>0.8089874647817431</v>
      </c>
      <c r="AA146" s="31">
        <f xml:space="preserve"> [3]Summary_Calc!P$838</f>
        <v>1.0224065218002185</v>
      </c>
      <c r="AB146" s="22">
        <f>SUM(W146:AA146)</f>
        <v>2.8986136708398513</v>
      </c>
    </row>
    <row r="147" spans="2:28" x14ac:dyDescent="0.3">
      <c r="C147" s="6" t="s">
        <v>28</v>
      </c>
      <c r="D147" s="3"/>
      <c r="E147" s="23">
        <f xml:space="preserve"> [1]Summary_Calc!L$839</f>
        <v>0</v>
      </c>
      <c r="F147" s="24">
        <f xml:space="preserve"> [1]Summary_Calc!M$839</f>
        <v>0</v>
      </c>
      <c r="G147" s="24">
        <f xml:space="preserve"> [1]Summary_Calc!N$839</f>
        <v>0</v>
      </c>
      <c r="H147" s="24">
        <f xml:space="preserve"> [1]Summary_Calc!O$839</f>
        <v>0</v>
      </c>
      <c r="I147" s="24">
        <f xml:space="preserve"> [1]Summary_Calc!P$839</f>
        <v>0</v>
      </c>
      <c r="J147" s="22">
        <f>SUM(E147:I147)</f>
        <v>0</v>
      </c>
      <c r="K147" s="30">
        <f xml:space="preserve"> [2]Summary_Calc!L$839</f>
        <v>0</v>
      </c>
      <c r="L147" s="24">
        <f xml:space="preserve"> [2]Summary_Calc!M$839</f>
        <v>0</v>
      </c>
      <c r="M147" s="24">
        <f xml:space="preserve"> [2]Summary_Calc!N$839</f>
        <v>0</v>
      </c>
      <c r="N147" s="24">
        <f xml:space="preserve"> [2]Summary_Calc!O$839</f>
        <v>0</v>
      </c>
      <c r="O147" s="24">
        <f xml:space="preserve"> [2]Summary_Calc!P$839</f>
        <v>0</v>
      </c>
      <c r="P147" s="31">
        <f>SUM(K147:O147)</f>
        <v>0</v>
      </c>
      <c r="Q147" s="23"/>
      <c r="R147" s="24"/>
      <c r="S147" s="24"/>
      <c r="T147" s="24"/>
      <c r="U147" s="24"/>
      <c r="V147" s="22"/>
      <c r="W147" s="24">
        <f xml:space="preserve"> [3]Summary_Calc!L$839</f>
        <v>0</v>
      </c>
      <c r="X147" s="24">
        <f xml:space="preserve"> [3]Summary_Calc!M$839</f>
        <v>0</v>
      </c>
      <c r="Y147" s="24">
        <f xml:space="preserve"> [3]Summary_Calc!N$839</f>
        <v>0</v>
      </c>
      <c r="Z147" s="24">
        <f xml:space="preserve"> [3]Summary_Calc!O$839</f>
        <v>0</v>
      </c>
      <c r="AA147" s="24">
        <f xml:space="preserve"> [3]Summary_Calc!P$839</f>
        <v>0</v>
      </c>
      <c r="AB147" s="22">
        <f>SUM(W147:AA147)</f>
        <v>0</v>
      </c>
    </row>
    <row r="148" spans="2:28" ht="13.8" thickBot="1" x14ac:dyDescent="0.35">
      <c r="C148" s="57" t="s">
        <v>29</v>
      </c>
      <c r="D148" s="53"/>
      <c r="E148" s="63">
        <f xml:space="preserve"> [1]Summary_Calc!L$841</f>
        <v>3.8773102369051529</v>
      </c>
      <c r="F148" s="64">
        <f xml:space="preserve"> [1]Summary_Calc!M$841</f>
        <v>3.8751712329499339</v>
      </c>
      <c r="G148" s="64">
        <f xml:space="preserve"> [1]Summary_Calc!N$841</f>
        <v>3.8846834794041607</v>
      </c>
      <c r="H148" s="64">
        <f xml:space="preserve"> [1]Summary_Calc!O$841</f>
        <v>3.9048808351849353</v>
      </c>
      <c r="I148" s="64">
        <f xml:space="preserve"> [1]Summary_Calc!P$841</f>
        <v>3.9342364724042858</v>
      </c>
      <c r="J148" s="56">
        <f>SUM(E148:I148)</f>
        <v>19.476282256848467</v>
      </c>
      <c r="K148" s="63">
        <f xml:space="preserve"> [2]Summary_Calc!L$841</f>
        <v>3.6602854876853725</v>
      </c>
      <c r="L148" s="78">
        <f xml:space="preserve"> [2]Summary_Calc!M$841</f>
        <v>3.8402860071223182</v>
      </c>
      <c r="M148" s="64">
        <f xml:space="preserve"> [2]Summary_Calc!N$841</f>
        <v>4.0250198485471538</v>
      </c>
      <c r="N148" s="64">
        <f xml:space="preserve"> [2]Summary_Calc!O$841</f>
        <v>4.2131759485054365</v>
      </c>
      <c r="O148" s="64">
        <f xml:space="preserve"> [2]Summary_Calc!P$841</f>
        <v>4.4039077055934035</v>
      </c>
      <c r="P148" s="59">
        <f>SUM(K148:O148)</f>
        <v>20.142674997453685</v>
      </c>
      <c r="Q148" s="58"/>
      <c r="R148" s="59"/>
      <c r="S148" s="59"/>
      <c r="T148" s="59"/>
      <c r="U148" s="59"/>
      <c r="V148" s="56"/>
      <c r="W148" s="71">
        <f xml:space="preserve"> [3]Summary_Calc!L$841</f>
        <v>3.3325308228352819</v>
      </c>
      <c r="X148" s="71">
        <f xml:space="preserve"> [3]Summary_Calc!M$841</f>
        <v>3.3245250222378209</v>
      </c>
      <c r="Y148" s="71">
        <f xml:space="preserve"> [3]Summary_Calc!N$841</f>
        <v>3.3283033340549215</v>
      </c>
      <c r="Z148" s="71">
        <f xml:space="preserve"> [3]Summary_Calc!O$841</f>
        <v>3.3414776380455695</v>
      </c>
      <c r="AA148" s="71">
        <f xml:space="preserve"> [3]Summary_Calc!P$841</f>
        <v>3.3627215520244729</v>
      </c>
      <c r="AB148" s="62">
        <f>SUM(W148:AA148)</f>
        <v>16.689558369198068</v>
      </c>
    </row>
    <row r="149" spans="2:28" x14ac:dyDescent="0.3">
      <c r="C149" s="6" t="s">
        <v>30</v>
      </c>
      <c r="D149" s="3"/>
      <c r="E149" s="41">
        <f>'[1]Bio Resources'!L107-'[1]Bio Resources'!L106</f>
        <v>0</v>
      </c>
      <c r="F149" s="42">
        <f>'[1]Bio Resources'!M107-'[1]Bio Resources'!M106</f>
        <v>0</v>
      </c>
      <c r="G149" s="42">
        <f>'[1]Bio Resources'!N107-'[1]Bio Resources'!N106</f>
        <v>0</v>
      </c>
      <c r="H149" s="42">
        <f>'[1]Bio Resources'!O107-'[1]Bio Resources'!O106</f>
        <v>0</v>
      </c>
      <c r="I149" s="42">
        <f>'[1]Bio Resources'!P107-'[1]Bio Resources'!P106</f>
        <v>0</v>
      </c>
      <c r="J149" s="43">
        <f>SUM(E149:I149)</f>
        <v>0</v>
      </c>
      <c r="K149" s="41">
        <f>'[2]Bio Resources'!L107-'[2]Bio Resources'!L106</f>
        <v>0</v>
      </c>
      <c r="L149" s="20">
        <f>'[2]Bio Resources'!M107-'[2]Bio Resources'!M106</f>
        <v>0</v>
      </c>
      <c r="M149" s="42">
        <f>'[2]Bio Resources'!N107-'[2]Bio Resources'!N106</f>
        <v>0</v>
      </c>
      <c r="N149" s="42">
        <f>'[2]Bio Resources'!O107-'[2]Bio Resources'!O106</f>
        <v>0</v>
      </c>
      <c r="O149" s="42">
        <f>'[2]Bio Resources'!P107-'[2]Bio Resources'!P106</f>
        <v>0</v>
      </c>
      <c r="P149" s="43">
        <f>SUM(K149:O149)</f>
        <v>0</v>
      </c>
      <c r="Q149" s="41"/>
      <c r="R149" s="42"/>
      <c r="S149" s="42"/>
      <c r="T149" s="42"/>
      <c r="U149" s="42"/>
      <c r="V149" s="22"/>
      <c r="W149" s="41">
        <f>'[3]Bio Resources'!L107-'[3]Bio Resources'!L106</f>
        <v>0</v>
      </c>
      <c r="X149" s="42">
        <f>'[3]Bio Resources'!M107-'[3]Bio Resources'!M106</f>
        <v>0</v>
      </c>
      <c r="Y149" s="42">
        <f>'[3]Bio Resources'!N107-'[3]Bio Resources'!N106</f>
        <v>0</v>
      </c>
      <c r="Z149" s="42">
        <f>'[3]Bio Resources'!O107-'[3]Bio Resources'!O106</f>
        <v>0</v>
      </c>
      <c r="AA149" s="42">
        <f>'[3]Bio Resources'!P107-'[3]Bio Resources'!P106</f>
        <v>0</v>
      </c>
      <c r="AB149" s="43">
        <f>SUM(W149:AA149)</f>
        <v>0</v>
      </c>
    </row>
    <row r="150" spans="2:28" x14ac:dyDescent="0.3">
      <c r="C150" s="6" t="s">
        <v>31</v>
      </c>
      <c r="D150" s="3"/>
      <c r="E150" s="38"/>
      <c r="F150" s="39"/>
      <c r="G150" s="39"/>
      <c r="H150" s="39"/>
      <c r="I150" s="39"/>
      <c r="J150" s="40"/>
      <c r="K150" s="38"/>
      <c r="L150" s="79"/>
      <c r="M150" s="39"/>
      <c r="N150" s="39"/>
      <c r="O150" s="39"/>
      <c r="P150" s="40"/>
      <c r="Q150" s="38"/>
      <c r="R150" s="39"/>
      <c r="S150" s="39"/>
      <c r="T150" s="39"/>
      <c r="U150" s="39"/>
      <c r="V150" s="40"/>
      <c r="W150" s="38"/>
      <c r="X150" s="39"/>
      <c r="Y150" s="39"/>
      <c r="Z150" s="39"/>
      <c r="AA150" s="39"/>
      <c r="AB150" s="40"/>
    </row>
    <row r="151" spans="2:28" x14ac:dyDescent="0.3">
      <c r="C151" s="6" t="s">
        <v>32</v>
      </c>
      <c r="D151" s="3"/>
      <c r="E151" s="30">
        <f xml:space="preserve"> '[1]Exec Summary'!L$264</f>
        <v>1.2092539552245469</v>
      </c>
      <c r="F151" s="31">
        <f xml:space="preserve"> '[1]Exec Summary'!M$264</f>
        <v>1.2411649290119855</v>
      </c>
      <c r="G151" s="31">
        <f xml:space="preserve"> '[1]Exec Summary'!N$264</f>
        <v>1.2874637207609119</v>
      </c>
      <c r="H151" s="31">
        <f xml:space="preserve"> '[1]Exec Summary'!O$264</f>
        <v>1.3074377661366403</v>
      </c>
      <c r="I151" s="31">
        <f xml:space="preserve"> '[1]Exec Summary'!P$264</f>
        <v>1.3194800221375576</v>
      </c>
      <c r="J151" s="22">
        <f>SUM(E151:I151)</f>
        <v>6.3648003932716417</v>
      </c>
      <c r="K151" s="30">
        <f xml:space="preserve"> '[2]Exec Summary'!L$264</f>
        <v>1.3214143476203679</v>
      </c>
      <c r="L151" s="26">
        <f xml:space="preserve"> '[2]Exec Summary'!M$264</f>
        <v>1.2661974652495627</v>
      </c>
      <c r="M151" s="31">
        <f xml:space="preserve"> '[2]Exec Summary'!N$264</f>
        <v>1.2046444325140837</v>
      </c>
      <c r="N151" s="31">
        <f xml:space="preserve"> '[2]Exec Summary'!O$264</f>
        <v>1.1262155445018658</v>
      </c>
      <c r="O151" s="31">
        <f xml:space="preserve"> '[2]Exec Summary'!P$264</f>
        <v>1.0587286034917971</v>
      </c>
      <c r="P151" s="22">
        <f>SUM(K151:O151)</f>
        <v>5.9772003933776769</v>
      </c>
      <c r="Q151" s="30"/>
      <c r="R151" s="31"/>
      <c r="S151" s="31"/>
      <c r="T151" s="31"/>
      <c r="U151" s="31"/>
      <c r="V151" s="22"/>
      <c r="W151" s="30">
        <f xml:space="preserve"> '[3]Exec Summary'!L$264</f>
        <v>1.3970386519135038</v>
      </c>
      <c r="X151" s="31">
        <f xml:space="preserve"> '[3]Exec Summary'!M$264</f>
        <v>1.3148573767234482</v>
      </c>
      <c r="Y151" s="31">
        <f xml:space="preserve"> '[3]Exec Summary'!N$264</f>
        <v>1.2388134917279214</v>
      </c>
      <c r="Z151" s="31">
        <f xml:space="preserve"> '[3]Exec Summary'!O$264</f>
        <v>1.1424495430649342</v>
      </c>
      <c r="AA151" s="31">
        <f xml:space="preserve"> '[3]Exec Summary'!P$264</f>
        <v>1.0564030989474169</v>
      </c>
      <c r="AB151" s="22">
        <f t="shared" ref="AB151:AB156" si="12">SUM(W151:AA151)</f>
        <v>6.1495621623772241</v>
      </c>
    </row>
    <row r="152" spans="2:28" x14ac:dyDescent="0.3">
      <c r="C152" s="6" t="s">
        <v>33</v>
      </c>
      <c r="D152" s="3"/>
      <c r="E152" s="30">
        <f xml:space="preserve"> '[1]Exec Summary'!L$280</f>
        <v>0</v>
      </c>
      <c r="F152" s="31">
        <f xml:space="preserve"> '[1]Exec Summary'!M$280</f>
        <v>0</v>
      </c>
      <c r="G152" s="31">
        <f xml:space="preserve"> '[1]Exec Summary'!N$280</f>
        <v>0</v>
      </c>
      <c r="H152" s="31">
        <f xml:space="preserve"> '[1]Exec Summary'!O$280</f>
        <v>0</v>
      </c>
      <c r="I152" s="31">
        <f xml:space="preserve"> '[1]Exec Summary'!P$280</f>
        <v>0</v>
      </c>
      <c r="J152" s="22">
        <f>SUM(E152:I152)</f>
        <v>0</v>
      </c>
      <c r="K152" s="30">
        <f xml:space="preserve"> '[2]Exec Summary'!L$280</f>
        <v>0</v>
      </c>
      <c r="L152" s="26">
        <f xml:space="preserve"> '[2]Exec Summary'!M$280</f>
        <v>0</v>
      </c>
      <c r="M152" s="31">
        <f xml:space="preserve"> '[2]Exec Summary'!N$280</f>
        <v>0</v>
      </c>
      <c r="N152" s="31">
        <f xml:space="preserve"> '[2]Exec Summary'!O$280</f>
        <v>0</v>
      </c>
      <c r="O152" s="31">
        <f xml:space="preserve"> '[2]Exec Summary'!P$280</f>
        <v>0</v>
      </c>
      <c r="P152" s="22">
        <f>SUM(K152:O152)</f>
        <v>0</v>
      </c>
      <c r="Q152" s="30"/>
      <c r="R152" s="31"/>
      <c r="S152" s="31"/>
      <c r="T152" s="31"/>
      <c r="U152" s="31"/>
      <c r="V152" s="22"/>
      <c r="W152" s="30">
        <f xml:space="preserve"> '[3]Exec Summary'!L$280</f>
        <v>0</v>
      </c>
      <c r="X152" s="31">
        <f xml:space="preserve"> '[3]Exec Summary'!M$280</f>
        <v>0</v>
      </c>
      <c r="Y152" s="31">
        <f xml:space="preserve"> '[3]Exec Summary'!N$280</f>
        <v>0</v>
      </c>
      <c r="Z152" s="31">
        <f xml:space="preserve"> '[3]Exec Summary'!O$280</f>
        <v>0</v>
      </c>
      <c r="AA152" s="31">
        <f xml:space="preserve"> '[3]Exec Summary'!P$280</f>
        <v>0</v>
      </c>
      <c r="AB152" s="22">
        <f t="shared" si="12"/>
        <v>0</v>
      </c>
    </row>
    <row r="153" spans="2:28" x14ac:dyDescent="0.3">
      <c r="C153" s="6" t="s">
        <v>34</v>
      </c>
      <c r="D153" s="3"/>
      <c r="E153" s="30">
        <f>'[1]Exec Summary'!L265+'[1]Exec Summary'!L266+[1]Summary_Calc!L702</f>
        <v>0</v>
      </c>
      <c r="F153" s="31">
        <f>'[1]Exec Summary'!M265+'[1]Exec Summary'!M266+[1]Summary_Calc!M702</f>
        <v>0</v>
      </c>
      <c r="G153" s="31">
        <f>'[1]Exec Summary'!N265+'[1]Exec Summary'!N266+[1]Summary_Calc!N702</f>
        <v>0</v>
      </c>
      <c r="H153" s="31">
        <f>'[1]Exec Summary'!O265+'[1]Exec Summary'!O266+[1]Summary_Calc!O702</f>
        <v>0</v>
      </c>
      <c r="I153" s="31">
        <f>'[1]Exec Summary'!P265+'[1]Exec Summary'!P266+[1]Summary_Calc!P702</f>
        <v>0</v>
      </c>
      <c r="J153" s="22">
        <f>SUM(E153:I153)</f>
        <v>0</v>
      </c>
      <c r="K153" s="30">
        <f>'[2]Exec Summary'!L265+'[2]Exec Summary'!L266+[2]Summary_Calc!L702</f>
        <v>0</v>
      </c>
      <c r="L153" s="26">
        <f>'[2]Exec Summary'!M265+'[2]Exec Summary'!M266+[2]Summary_Calc!M702</f>
        <v>0</v>
      </c>
      <c r="M153" s="31">
        <f>'[2]Exec Summary'!N265+'[2]Exec Summary'!N266+[2]Summary_Calc!N702</f>
        <v>0</v>
      </c>
      <c r="N153" s="31">
        <f>'[2]Exec Summary'!O265+'[2]Exec Summary'!O266+[2]Summary_Calc!O702</f>
        <v>0</v>
      </c>
      <c r="O153" s="31">
        <f>'[2]Exec Summary'!P265+'[2]Exec Summary'!P266+[2]Summary_Calc!P702</f>
        <v>0</v>
      </c>
      <c r="P153" s="22">
        <f>SUM(K153:O153)</f>
        <v>0</v>
      </c>
      <c r="Q153" s="30"/>
      <c r="R153" s="31"/>
      <c r="S153" s="31"/>
      <c r="T153" s="31"/>
      <c r="U153" s="31"/>
      <c r="V153" s="22"/>
      <c r="W153" s="25">
        <f>'[3]Exec Summary'!L265+'[3]Exec Summary'!L266+[3]Summary_Calc!L702</f>
        <v>0</v>
      </c>
      <c r="X153" s="31">
        <f>'[3]Exec Summary'!M265+'[3]Exec Summary'!M266+[3]Summary_Calc!M702</f>
        <v>0</v>
      </c>
      <c r="Y153" s="31">
        <f>'[3]Exec Summary'!N265+'[3]Exec Summary'!N266+[3]Summary_Calc!N702</f>
        <v>0</v>
      </c>
      <c r="Z153" s="31">
        <f>'[3]Exec Summary'!O265+'[3]Exec Summary'!O266+[3]Summary_Calc!O702</f>
        <v>0</v>
      </c>
      <c r="AA153" s="31">
        <f>'[3]Exec Summary'!P265+'[3]Exec Summary'!P266+[3]Summary_Calc!P702</f>
        <v>0</v>
      </c>
      <c r="AB153" s="22">
        <f t="shared" si="12"/>
        <v>0</v>
      </c>
    </row>
    <row r="154" spans="2:28" x14ac:dyDescent="0.3">
      <c r="C154" s="6" t="s">
        <v>35</v>
      </c>
      <c r="D154" s="3"/>
      <c r="E154" s="38"/>
      <c r="F154" s="39"/>
      <c r="G154" s="39"/>
      <c r="H154" s="39"/>
      <c r="I154" s="39"/>
      <c r="J154" s="40"/>
      <c r="K154" s="38"/>
      <c r="L154" s="79"/>
      <c r="M154" s="39"/>
      <c r="N154" s="39"/>
      <c r="O154" s="39"/>
      <c r="P154" s="40"/>
      <c r="Q154" s="38"/>
      <c r="R154" s="39"/>
      <c r="S154" s="39"/>
      <c r="T154" s="39"/>
      <c r="U154" s="39"/>
      <c r="V154" s="40"/>
      <c r="W154" s="30">
        <f>'[3]Bio Resources'!L$106</f>
        <v>0</v>
      </c>
      <c r="X154" s="31">
        <f>'[3]Bio Resources'!M$106</f>
        <v>0</v>
      </c>
      <c r="Y154" s="31">
        <f>'[3]Bio Resources'!N$106</f>
        <v>0</v>
      </c>
      <c r="Z154" s="31">
        <f>'[3]Bio Resources'!O$106</f>
        <v>0</v>
      </c>
      <c r="AA154" s="31">
        <f>'[3]Bio Resources'!P$106</f>
        <v>0</v>
      </c>
      <c r="AB154" s="22">
        <f t="shared" si="12"/>
        <v>0</v>
      </c>
    </row>
    <row r="155" spans="2:28" x14ac:dyDescent="0.3">
      <c r="C155" s="6" t="s">
        <v>36</v>
      </c>
      <c r="D155" s="3"/>
      <c r="E155" s="30">
        <f xml:space="preserve"> '[1]Exec Summary'!L$270</f>
        <v>-1.03521329444904</v>
      </c>
      <c r="F155" s="31">
        <f xml:space="preserve"> '[1]Exec Summary'!M$270</f>
        <v>-0.46755367117139812</v>
      </c>
      <c r="G155" s="31">
        <f xml:space="preserve"> '[1]Exec Summary'!N$270</f>
        <v>8.4805857552172625E-2</v>
      </c>
      <c r="H155" s="31">
        <f xml:space="preserve"> '[1]Exec Summary'!O$270</f>
        <v>0.57523855649845856</v>
      </c>
      <c r="I155" s="31">
        <f xml:space="preserve"> '[1]Exec Summary'!P$270</f>
        <v>1.0094622016551966</v>
      </c>
      <c r="J155" s="22">
        <f>SUM(E155:I155)</f>
        <v>0.16673965008538971</v>
      </c>
      <c r="K155" s="30">
        <f xml:space="preserve"> '[2]Exec Summary'!L$270</f>
        <v>-1.4090594040098381E-2</v>
      </c>
      <c r="L155" s="26">
        <f xml:space="preserve"> '[2]Exec Summary'!M$270</f>
        <v>6.6188764833487568E-2</v>
      </c>
      <c r="M155" s="31">
        <f xml:space="preserve"> '[2]Exec Summary'!N$270</f>
        <v>4.8199222866202263E-2</v>
      </c>
      <c r="N155" s="31">
        <f xml:space="preserve"> '[2]Exec Summary'!O$270</f>
        <v>-1.8123395550468047E-2</v>
      </c>
      <c r="O155" s="31">
        <f xml:space="preserve"> '[2]Exec Summary'!P$270</f>
        <v>-8.9118915001400012E-2</v>
      </c>
      <c r="P155" s="22">
        <f>SUM(K155:O155)</f>
        <v>-6.9449168922766091E-3</v>
      </c>
      <c r="Q155" s="30"/>
      <c r="R155" s="31"/>
      <c r="S155" s="31"/>
      <c r="T155" s="31"/>
      <c r="U155" s="31"/>
      <c r="V155" s="22"/>
      <c r="W155" s="30">
        <f xml:space="preserve"> '[3]Exec Summary'!L$270</f>
        <v>0.14893240139961961</v>
      </c>
      <c r="X155" s="31">
        <f xml:space="preserve"> '[3]Exec Summary'!M$270</f>
        <v>0.11488512390717887</v>
      </c>
      <c r="Y155" s="31">
        <f xml:space="preserve"> '[3]Exec Summary'!N$270</f>
        <v>2.4455270799975892E-2</v>
      </c>
      <c r="Z155" s="31">
        <f xml:space="preserve"> '[3]Exec Summary'!O$270</f>
        <v>-0.10516080164593333</v>
      </c>
      <c r="AA155" s="31">
        <f xml:space="preserve"> '[3]Exec Summary'!P$270</f>
        <v>-0.21001909606573221</v>
      </c>
      <c r="AB155" s="22">
        <f t="shared" si="12"/>
        <v>-2.6907101604891182E-2</v>
      </c>
    </row>
    <row r="156" spans="2:28" ht="13.8" thickBot="1" x14ac:dyDescent="0.35">
      <c r="C156" s="57" t="s">
        <v>37</v>
      </c>
      <c r="D156" s="53"/>
      <c r="E156" s="58">
        <f xml:space="preserve"> '[1]Exec Summary'!L$30</f>
        <v>21.80072244281958</v>
      </c>
      <c r="F156" s="59">
        <f xml:space="preserve"> '[1]Exec Summary'!M$30</f>
        <v>21.83263341660702</v>
      </c>
      <c r="G156" s="59">
        <f xml:space="preserve"> '[1]Exec Summary'!N$30</f>
        <v>21.878932208355945</v>
      </c>
      <c r="H156" s="59">
        <f xml:space="preserve"> '[1]Exec Summary'!O$30</f>
        <v>21.898906253731674</v>
      </c>
      <c r="I156" s="59">
        <f xml:space="preserve"> '[1]Exec Summary'!P$30</f>
        <v>21.910948509732592</v>
      </c>
      <c r="J156" s="56">
        <f>SUM(E156:I156)</f>
        <v>109.32214283124681</v>
      </c>
      <c r="K156" s="58">
        <f xml:space="preserve"> '[2]Exec Summary'!L$30</f>
        <v>26.931452314661978</v>
      </c>
      <c r="L156" s="55">
        <f xml:space="preserve"> '[2]Exec Summary'!M$30</f>
        <v>26.637130088068922</v>
      </c>
      <c r="M156" s="59">
        <f xml:space="preserve"> '[2]Exec Summary'!N$30</f>
        <v>26.320643408810962</v>
      </c>
      <c r="N156" s="59">
        <f xml:space="preserve"> '[2]Exec Summary'!O$30</f>
        <v>25.987117209488627</v>
      </c>
      <c r="O156" s="59">
        <f xml:space="preserve"> '[2]Exec Summary'!P$30</f>
        <v>25.705433873402775</v>
      </c>
      <c r="P156" s="56">
        <f>SUM(K156:O156)</f>
        <v>131.58177689443326</v>
      </c>
      <c r="Q156" s="58"/>
      <c r="R156" s="59"/>
      <c r="S156" s="59"/>
      <c r="T156" s="59"/>
      <c r="U156" s="59"/>
      <c r="V156" s="56"/>
      <c r="W156" s="58">
        <f xml:space="preserve"> '[3]Exec Summary'!L$30</f>
        <v>22.362518337381552</v>
      </c>
      <c r="X156" s="59">
        <f xml:space="preserve"> '[3]Exec Summary'!M$30</f>
        <v>21.663145281238961</v>
      </c>
      <c r="Y156" s="59">
        <f xml:space="preserve"> '[3]Exec Summary'!N$30</f>
        <v>20.930472299388175</v>
      </c>
      <c r="Z156" s="59">
        <f xml:space="preserve"> '[3]Exec Summary'!O$30</f>
        <v>20.198951401917075</v>
      </c>
      <c r="AA156" s="59">
        <f xml:space="preserve"> '[3]Exec Summary'!P$30</f>
        <v>19.557687781200734</v>
      </c>
      <c r="AB156" s="56">
        <f t="shared" si="12"/>
        <v>104.71277510112648</v>
      </c>
    </row>
    <row r="157" spans="2:28" x14ac:dyDescent="0.3">
      <c r="E157" s="1" t="b">
        <f t="shared" ref="E157:AB157" si="13" xml:space="preserve"> SUM(E149:E155,E148,E137,E127)=E156</f>
        <v>1</v>
      </c>
      <c r="F157" s="1" t="b">
        <f t="shared" si="13"/>
        <v>1</v>
      </c>
      <c r="G157" s="1" t="b">
        <f t="shared" si="13"/>
        <v>1</v>
      </c>
      <c r="H157" s="1" t="b">
        <f t="shared" si="13"/>
        <v>1</v>
      </c>
      <c r="I157" s="1" t="b">
        <f t="shared" si="13"/>
        <v>1</v>
      </c>
      <c r="J157" s="1" t="b">
        <f t="shared" si="13"/>
        <v>1</v>
      </c>
      <c r="K157" s="1" t="b">
        <f t="shared" si="13"/>
        <v>1</v>
      </c>
      <c r="L157" s="81" t="b">
        <f t="shared" si="13"/>
        <v>1</v>
      </c>
      <c r="M157" s="1" t="b">
        <f t="shared" si="13"/>
        <v>1</v>
      </c>
      <c r="N157" s="1" t="b">
        <f t="shared" si="13"/>
        <v>1</v>
      </c>
      <c r="O157" s="1" t="b">
        <f t="shared" si="13"/>
        <v>1</v>
      </c>
      <c r="P157" s="1" t="b">
        <f t="shared" si="13"/>
        <v>1</v>
      </c>
      <c r="Q157" s="1" t="b">
        <f t="shared" si="13"/>
        <v>1</v>
      </c>
      <c r="R157" s="1" t="b">
        <f t="shared" si="13"/>
        <v>1</v>
      </c>
      <c r="S157" s="1" t="b">
        <f t="shared" si="13"/>
        <v>1</v>
      </c>
      <c r="T157" s="1" t="b">
        <f t="shared" si="13"/>
        <v>1</v>
      </c>
      <c r="U157" s="1" t="b">
        <f t="shared" si="13"/>
        <v>1</v>
      </c>
      <c r="V157" s="1" t="b">
        <f t="shared" si="13"/>
        <v>1</v>
      </c>
      <c r="W157" s="1" t="b">
        <f t="shared" si="13"/>
        <v>1</v>
      </c>
      <c r="X157" s="1" t="b">
        <f t="shared" si="13"/>
        <v>1</v>
      </c>
      <c r="Y157" s="1" t="b">
        <f t="shared" si="13"/>
        <v>1</v>
      </c>
      <c r="Z157" s="1" t="b">
        <f t="shared" si="13"/>
        <v>1</v>
      </c>
      <c r="AA157" s="1" t="b">
        <f t="shared" si="13"/>
        <v>1</v>
      </c>
      <c r="AB157" s="1" t="b">
        <f t="shared" si="13"/>
        <v>1</v>
      </c>
    </row>
    <row r="158" spans="2:28" ht="22.8" x14ac:dyDescent="0.3">
      <c r="B158" s="76" t="s">
        <v>50</v>
      </c>
    </row>
    <row r="159" spans="2:28" ht="13.8" thickBot="1" x14ac:dyDescent="0.35">
      <c r="B159" s="50"/>
    </row>
    <row r="160" spans="2:28" x14ac:dyDescent="0.25">
      <c r="C160" s="8"/>
      <c r="D160" s="12"/>
      <c r="E160" s="9" t="s">
        <v>13</v>
      </c>
      <c r="F160" s="10"/>
      <c r="G160" s="10"/>
      <c r="H160" s="10"/>
      <c r="I160" s="10"/>
      <c r="J160" s="11"/>
      <c r="K160" s="9" t="s">
        <v>6</v>
      </c>
      <c r="L160" s="10"/>
      <c r="M160" s="10"/>
      <c r="N160" s="10"/>
      <c r="O160" s="10"/>
      <c r="P160" s="11"/>
      <c r="Q160" s="9" t="s">
        <v>7</v>
      </c>
      <c r="R160" s="10"/>
      <c r="S160" s="10"/>
      <c r="T160" s="10"/>
      <c r="U160" s="10"/>
      <c r="V160" s="11"/>
      <c r="W160" s="9" t="s">
        <v>8</v>
      </c>
      <c r="X160" s="10"/>
      <c r="Y160" s="10"/>
      <c r="Z160" s="10"/>
      <c r="AA160" s="10"/>
      <c r="AB160" s="11"/>
    </row>
    <row r="161" spans="1:28" ht="13.8" thickBot="1" x14ac:dyDescent="0.35">
      <c r="C161" s="13"/>
      <c r="D161" s="14"/>
      <c r="E161" s="17" t="s">
        <v>0</v>
      </c>
      <c r="F161" s="15" t="s">
        <v>1</v>
      </c>
      <c r="G161" s="15" t="s">
        <v>2</v>
      </c>
      <c r="H161" s="15" t="s">
        <v>3</v>
      </c>
      <c r="I161" s="15" t="s">
        <v>4</v>
      </c>
      <c r="J161" s="16" t="s">
        <v>5</v>
      </c>
      <c r="K161" s="44" t="s">
        <v>0</v>
      </c>
      <c r="L161" s="45" t="s">
        <v>1</v>
      </c>
      <c r="M161" s="45" t="s">
        <v>2</v>
      </c>
      <c r="N161" s="45" t="s">
        <v>3</v>
      </c>
      <c r="O161" s="45" t="s">
        <v>4</v>
      </c>
      <c r="P161" s="46" t="s">
        <v>5</v>
      </c>
      <c r="Q161" s="17" t="s">
        <v>0</v>
      </c>
      <c r="R161" s="15" t="s">
        <v>1</v>
      </c>
      <c r="S161" s="15" t="s">
        <v>2</v>
      </c>
      <c r="T161" s="15" t="s">
        <v>3</v>
      </c>
      <c r="U161" s="15" t="s">
        <v>4</v>
      </c>
      <c r="V161" s="16" t="s">
        <v>5</v>
      </c>
      <c r="W161" s="17" t="s">
        <v>0</v>
      </c>
      <c r="X161" s="15" t="s">
        <v>1</v>
      </c>
      <c r="Y161" s="15" t="s">
        <v>2</v>
      </c>
      <c r="Z161" s="15" t="s">
        <v>3</v>
      </c>
      <c r="AA161" s="15" t="s">
        <v>4</v>
      </c>
      <c r="AB161" s="16" t="s">
        <v>5</v>
      </c>
    </row>
    <row r="162" spans="1:28" x14ac:dyDescent="0.3">
      <c r="C162" s="5" t="s">
        <v>51</v>
      </c>
      <c r="D162" s="2"/>
      <c r="E162" s="41">
        <f xml:space="preserve"> [1]Retail_Residential!L$56</f>
        <v>668.86687210604657</v>
      </c>
      <c r="F162" s="42">
        <f xml:space="preserve"> [1]Retail_Residential!M$56</f>
        <v>679.2280277487281</v>
      </c>
      <c r="G162" s="42">
        <f xml:space="preserve"> [1]Retail_Residential!N$56</f>
        <v>690.98098698268984</v>
      </c>
      <c r="H162" s="42">
        <f xml:space="preserve"> [1]Retail_Residential!O$56</f>
        <v>702.38979261741872</v>
      </c>
      <c r="I162" s="42">
        <f xml:space="preserve"> [1]Retail_Residential!P$56</f>
        <v>714.13563781670621</v>
      </c>
      <c r="J162" s="43">
        <f>SUM(E162:I162)</f>
        <v>3455.6013172715893</v>
      </c>
      <c r="K162" s="41">
        <f xml:space="preserve"> [2]Retail_Residential!L$56</f>
        <v>609.42281771524654</v>
      </c>
      <c r="L162" s="42">
        <f xml:space="preserve"> [2]Retail_Residential!M$56</f>
        <v>623.87567740282782</v>
      </c>
      <c r="M162" s="42">
        <f xml:space="preserve"> [2]Retail_Residential!N$56</f>
        <v>640.77713487770097</v>
      </c>
      <c r="N162" s="42">
        <f xml:space="preserve"> [2]Retail_Residential!O$56</f>
        <v>657.140674226898</v>
      </c>
      <c r="O162" s="42">
        <f xml:space="preserve"> [2]Retail_Residential!P$56</f>
        <v>673.42481651597882</v>
      </c>
      <c r="P162" s="43">
        <f>SUM(K162:O162)</f>
        <v>3204.6411207386518</v>
      </c>
      <c r="Q162" s="41"/>
      <c r="R162" s="42"/>
      <c r="S162" s="42"/>
      <c r="T162" s="42"/>
      <c r="U162" s="42"/>
      <c r="V162" s="43"/>
      <c r="W162" s="41">
        <f xml:space="preserve"> [3]Retail_Residential!L$56</f>
        <v>628.41444228807381</v>
      </c>
      <c r="X162" s="42">
        <f xml:space="preserve"> [3]Retail_Residential!M$56</f>
        <v>641.4996030096703</v>
      </c>
      <c r="Y162" s="42">
        <f xml:space="preserve"> [3]Retail_Residential!N$56</f>
        <v>654.58095909585757</v>
      </c>
      <c r="Z162" s="42">
        <f xml:space="preserve"> [3]Retail_Residential!O$56</f>
        <v>666.84202740695514</v>
      </c>
      <c r="AA162" s="42">
        <f xml:space="preserve"> [3]Retail_Residential!P$56</f>
        <v>679.28017758580097</v>
      </c>
      <c r="AB162" s="43">
        <f>SUM(W162:AA162)</f>
        <v>3270.6172093863574</v>
      </c>
    </row>
    <row r="163" spans="1:28" x14ac:dyDescent="0.3">
      <c r="C163" s="6" t="s">
        <v>41</v>
      </c>
      <c r="D163" s="3"/>
      <c r="E163" s="66">
        <f xml:space="preserve"> [1]Retail_Residential!L$58</f>
        <v>0.76717248283146178</v>
      </c>
      <c r="F163" s="67">
        <f xml:space="preserve"> [1]Retail_Residential!M$58</f>
        <v>0.77070353020803328</v>
      </c>
      <c r="G163" s="67">
        <f xml:space="preserve"> [1]Retail_Residential!N$58</f>
        <v>0.77447437513560224</v>
      </c>
      <c r="H163" s="67">
        <f xml:space="preserve"> [1]Retail_Residential!O$58</f>
        <v>0.77787181860306265</v>
      </c>
      <c r="I163" s="67">
        <f xml:space="preserve"> [1]Retail_Residential!P$58</f>
        <v>0.7809245966060655</v>
      </c>
      <c r="J163" s="34"/>
      <c r="K163" s="66">
        <f xml:space="preserve"> [2]Retail_Residential!L$58</f>
        <v>0.76735911847796845</v>
      </c>
      <c r="L163" s="67">
        <f xml:space="preserve"> [2]Retail_Residential!M$58</f>
        <v>0.77084217113162878</v>
      </c>
      <c r="M163" s="67">
        <f xml:space="preserve"> [2]Retail_Residential!N$58</f>
        <v>0.77463906212518874</v>
      </c>
      <c r="N163" s="67">
        <f xml:space="preserve"> [2]Retail_Residential!O$58</f>
        <v>0.77810476717706079</v>
      </c>
      <c r="O163" s="67">
        <f xml:space="preserve"> [2]Retail_Residential!P$58</f>
        <v>0.78123876935531122</v>
      </c>
      <c r="P163" s="34"/>
      <c r="Q163" s="66"/>
      <c r="R163" s="67"/>
      <c r="S163" s="67"/>
      <c r="T163" s="67"/>
      <c r="U163" s="67"/>
      <c r="V163" s="34"/>
      <c r="W163" s="66">
        <f xml:space="preserve"> [3]Retail_Residential!L$58</f>
        <v>0.76719370150318378</v>
      </c>
      <c r="X163" s="67">
        <f xml:space="preserve"> [3]Retail_Residential!M$58</f>
        <v>0.77116194896904666</v>
      </c>
      <c r="Y163" s="67">
        <f xml:space="preserve"> [3]Retail_Residential!N$58</f>
        <v>0.7749625277918738</v>
      </c>
      <c r="Z163" s="67">
        <f xml:space="preserve"> [3]Retail_Residential!O$58</f>
        <v>0.77836839917918921</v>
      </c>
      <c r="AA163" s="67">
        <f xml:space="preserve"> [3]Retail_Residential!P$58</f>
        <v>0.78154844170539506</v>
      </c>
      <c r="AB163" s="34"/>
    </row>
    <row r="164" spans="1:28" x14ac:dyDescent="0.3">
      <c r="C164" s="6" t="s">
        <v>46</v>
      </c>
      <c r="D164" s="3"/>
      <c r="E164" s="30">
        <f>E162*E163</f>
        <v>513.13625895730956</v>
      </c>
      <c r="F164" s="31">
        <f>F162*F163</f>
        <v>523.48343880218476</v>
      </c>
      <c r="G164" s="31">
        <f>G162*G163</f>
        <v>535.14706812400038</v>
      </c>
      <c r="H164" s="31">
        <f>H162*H163</f>
        <v>546.36922535153951</v>
      </c>
      <c r="I164" s="31">
        <f>I162*I163</f>
        <v>557.68608488402663</v>
      </c>
      <c r="J164" s="22">
        <f t="shared" ref="J164:J170" si="14">SUM(E164:I164)</f>
        <v>2675.822076119061</v>
      </c>
      <c r="K164" s="30">
        <f>K162*K163</f>
        <v>467.64615618233125</v>
      </c>
      <c r="L164" s="31">
        <f>L162*L163</f>
        <v>480.90968168541144</v>
      </c>
      <c r="M164" s="31">
        <f>M162*M163</f>
        <v>496.37099879292782</v>
      </c>
      <c r="N164" s="31">
        <f>N162*N163</f>
        <v>511.32429132189719</v>
      </c>
      <c r="O164" s="31">
        <f>O162*O163</f>
        <v>526.10557490826955</v>
      </c>
      <c r="P164" s="22">
        <f t="shared" ref="P164:P170" si="15">SUM(K164:O164)</f>
        <v>2482.3567028908374</v>
      </c>
      <c r="Q164" s="30"/>
      <c r="R164" s="31"/>
      <c r="S164" s="31"/>
      <c r="T164" s="31"/>
      <c r="U164" s="31"/>
      <c r="V164" s="22"/>
      <c r="W164" s="30">
        <f>W162*W163</f>
        <v>482.1156020570462</v>
      </c>
      <c r="X164" s="31">
        <f>X162*X163</f>
        <v>494.70008411980706</v>
      </c>
      <c r="Y164" s="31">
        <f>Y162*Y163</f>
        <v>507.27571470535491</v>
      </c>
      <c r="Z164" s="31">
        <f>Z162*Z163</f>
        <v>519.04876137815666</v>
      </c>
      <c r="AA164" s="31">
        <f>AA162*AA163</f>
        <v>530.89036427354677</v>
      </c>
      <c r="AB164" s="22">
        <f t="shared" ref="AB164:AB170" si="16">SUM(W164:AA164)</f>
        <v>2534.0305265339116</v>
      </c>
    </row>
    <row r="165" spans="1:28" x14ac:dyDescent="0.3">
      <c r="B165" s="1" t="s">
        <v>45</v>
      </c>
      <c r="C165" s="6" t="s">
        <v>42</v>
      </c>
      <c r="D165" s="3"/>
      <c r="E165" s="30">
        <f>[1]Retail_Residential!L67</f>
        <v>52.817999999999998</v>
      </c>
      <c r="F165" s="31">
        <f>[1]Retail_Residential!M67</f>
        <v>54.006999999999998</v>
      </c>
      <c r="G165" s="31">
        <f>[1]Retail_Residential!N67</f>
        <v>54.654000000000003</v>
      </c>
      <c r="H165" s="31">
        <f>[1]Retail_Residential!O67</f>
        <v>55.316000000000003</v>
      </c>
      <c r="I165" s="31">
        <f>[1]Retail_Residential!P67</f>
        <v>55.989000000000004</v>
      </c>
      <c r="J165" s="22">
        <f t="shared" si="14"/>
        <v>272.78399999999999</v>
      </c>
      <c r="K165" s="30">
        <f xml:space="preserve"> [2]Retail_Residential!L$67</f>
        <v>50.305483757811515</v>
      </c>
      <c r="L165" s="31">
        <f xml:space="preserve"> [2]Retail_Residential!M$67</f>
        <v>50.305483757811757</v>
      </c>
      <c r="M165" s="31">
        <f xml:space="preserve"> [2]Retail_Residential!N$67</f>
        <v>50.305483757811714</v>
      </c>
      <c r="N165" s="31">
        <f xml:space="preserve"> [2]Retail_Residential!O$67</f>
        <v>50.305483757811544</v>
      </c>
      <c r="O165" s="31">
        <f xml:space="preserve"> [2]Retail_Residential!P$67</f>
        <v>50.305483757811615</v>
      </c>
      <c r="P165" s="22">
        <f t="shared" si="15"/>
        <v>251.52741878905812</v>
      </c>
      <c r="Q165" s="30"/>
      <c r="R165" s="31"/>
      <c r="S165" s="31"/>
      <c r="T165" s="31"/>
      <c r="U165" s="31"/>
      <c r="V165" s="22"/>
      <c r="W165" s="30">
        <f xml:space="preserve"> [3]Retail_Residential!L$67</f>
        <v>48.942344529955783</v>
      </c>
      <c r="X165" s="31">
        <f xml:space="preserve"> [3]Retail_Residential!M$67</f>
        <v>49.494268226014697</v>
      </c>
      <c r="Y165" s="31">
        <f xml:space="preserve"> [3]Retail_Residential!N$67</f>
        <v>50.041756663237173</v>
      </c>
      <c r="Z165" s="31">
        <f xml:space="preserve"> [3]Retail_Residential!O$67</f>
        <v>50.560429758229205</v>
      </c>
      <c r="AA165" s="31">
        <f xml:space="preserve"> [3]Retail_Residential!P$67</f>
        <v>51.071351658721028</v>
      </c>
      <c r="AB165" s="22">
        <f t="shared" si="16"/>
        <v>250.11015083615791</v>
      </c>
    </row>
    <row r="166" spans="1:28" x14ac:dyDescent="0.3">
      <c r="C166" s="6" t="s">
        <v>47</v>
      </c>
      <c r="D166" s="3"/>
      <c r="E166" s="30">
        <f xml:space="preserve"> [1]Retail_Residential!L$69</f>
        <v>567.65715093611834</v>
      </c>
      <c r="F166" s="31">
        <f xml:space="preserve"> [1]Retail_Residential!M$69</f>
        <v>579.22717835533513</v>
      </c>
      <c r="G166" s="31">
        <f xml:space="preserve"> [1]Retail_Residential!N$69</f>
        <v>591.57268093556331</v>
      </c>
      <c r="H166" s="31">
        <f xml:space="preserve"> [1]Retail_Residential!O$69</f>
        <v>603.49222426355061</v>
      </c>
      <c r="I166" s="31">
        <f xml:space="preserve"> [1]Retail_Residential!P$69</f>
        <v>615.51836737004783</v>
      </c>
      <c r="J166" s="22">
        <f t="shared" si="14"/>
        <v>2957.4676018606151</v>
      </c>
      <c r="K166" s="30">
        <f xml:space="preserve"> [2]Retail_Residential!L$69</f>
        <v>519.20047013662122</v>
      </c>
      <c r="L166" s="31">
        <f xml:space="preserve"> [2]Retail_Residential!M$69</f>
        <v>532.52809264596192</v>
      </c>
      <c r="M166" s="31">
        <f xml:space="preserve"> [2]Retail_Residential!N$69</f>
        <v>548.05704353733324</v>
      </c>
      <c r="N166" s="31">
        <f xml:space="preserve"> [2]Retail_Residential!O$69</f>
        <v>563.0815808508944</v>
      </c>
      <c r="O166" s="31">
        <f xml:space="preserve"> [2]Retail_Residential!P$69</f>
        <v>577.93765857049107</v>
      </c>
      <c r="P166" s="22">
        <f t="shared" si="15"/>
        <v>2740.8048457413024</v>
      </c>
      <c r="Q166" s="30"/>
      <c r="R166" s="31"/>
      <c r="S166" s="31"/>
      <c r="T166" s="31"/>
      <c r="U166" s="31"/>
      <c r="V166" s="22"/>
      <c r="W166" s="30">
        <f xml:space="preserve"> [3]Retail_Residential!L$69</f>
        <v>531.99130724998906</v>
      </c>
      <c r="X166" s="31">
        <f xml:space="preserve"> [3]Retail_Residential!M$69</f>
        <v>545.1742197656497</v>
      </c>
      <c r="Y166" s="31">
        <f xml:space="preserve"> [3]Retail_Residential!N$69</f>
        <v>558.34687812991876</v>
      </c>
      <c r="Z166" s="31">
        <f xml:space="preserve"> [3]Retail_Residential!O$69</f>
        <v>570.69099065048385</v>
      </c>
      <c r="AA166" s="31">
        <f xml:space="preserve"> [3]Retail_Residential!P$69</f>
        <v>583.0984851414355</v>
      </c>
      <c r="AB166" s="22">
        <f t="shared" si="16"/>
        <v>2789.3018809374771</v>
      </c>
    </row>
    <row r="167" spans="1:28" x14ac:dyDescent="0.3">
      <c r="C167" s="6" t="s">
        <v>43</v>
      </c>
      <c r="D167" s="3"/>
      <c r="E167" s="66">
        <f xml:space="preserve"> [1]Retail_Residential!L$72</f>
        <v>0.01</v>
      </c>
      <c r="F167" s="67">
        <f xml:space="preserve"> [1]Retail_Residential!M$72</f>
        <v>0.01</v>
      </c>
      <c r="G167" s="67">
        <f xml:space="preserve"> [1]Retail_Residential!N$72</f>
        <v>0.01</v>
      </c>
      <c r="H167" s="67">
        <f xml:space="preserve"> [1]Retail_Residential!O$72</f>
        <v>0.01</v>
      </c>
      <c r="I167" s="67">
        <f xml:space="preserve"> [1]Retail_Residential!P$72</f>
        <v>0.01</v>
      </c>
      <c r="J167" s="34"/>
      <c r="K167" s="66">
        <f xml:space="preserve"> [2]Retail_Residential!L$72</f>
        <v>0.01</v>
      </c>
      <c r="L167" s="67">
        <f xml:space="preserve"> [2]Retail_Residential!M$72</f>
        <v>0.01</v>
      </c>
      <c r="M167" s="67">
        <f xml:space="preserve"> [2]Retail_Residential!N$72</f>
        <v>0.01</v>
      </c>
      <c r="N167" s="67">
        <f xml:space="preserve"> [2]Retail_Residential!O$72</f>
        <v>0.01</v>
      </c>
      <c r="O167" s="67">
        <f xml:space="preserve"> [2]Retail_Residential!P$72</f>
        <v>0.01</v>
      </c>
      <c r="P167" s="34"/>
      <c r="Q167" s="66"/>
      <c r="R167" s="67"/>
      <c r="S167" s="67"/>
      <c r="T167" s="67"/>
      <c r="U167" s="67"/>
      <c r="V167" s="34"/>
      <c r="W167" s="66">
        <f xml:space="preserve"> [3]Retail_Residential!L$72</f>
        <v>0.01</v>
      </c>
      <c r="X167" s="67">
        <f xml:space="preserve"> [3]Retail_Residential!M$72</f>
        <v>0.01</v>
      </c>
      <c r="Y167" s="67">
        <f xml:space="preserve"> [3]Retail_Residential!N$72</f>
        <v>0.01</v>
      </c>
      <c r="Z167" s="67">
        <f xml:space="preserve"> [3]Retail_Residential!O$72</f>
        <v>0.01</v>
      </c>
      <c r="AA167" s="67">
        <f xml:space="preserve"> [3]Retail_Residential!P$72</f>
        <v>0.01</v>
      </c>
      <c r="AB167" s="34"/>
    </row>
    <row r="168" spans="1:28" x14ac:dyDescent="0.3">
      <c r="C168" s="6" t="s">
        <v>48</v>
      </c>
      <c r="D168" s="3"/>
      <c r="E168" s="30">
        <f>[1]Retail_Residential!L98</f>
        <v>5.733910615516379</v>
      </c>
      <c r="F168" s="31">
        <f>[1]Retail_Residential!M98</f>
        <v>5.8507795793468631</v>
      </c>
      <c r="G168" s="31">
        <f>[1]Retail_Residential!N98</f>
        <v>5.975481625611792</v>
      </c>
      <c r="H168" s="31">
        <f>[1]Retail_Residential!O98</f>
        <v>6.0958810531672043</v>
      </c>
      <c r="I168" s="31">
        <f>[1]Retail_Residential!P98</f>
        <v>6.2173572461621234</v>
      </c>
      <c r="J168" s="22">
        <f t="shared" si="14"/>
        <v>29.873410119804362</v>
      </c>
      <c r="K168" s="30">
        <f xml:space="preserve"> [2]Retail_Residential!L$95</f>
        <v>5.2444491932992605</v>
      </c>
      <c r="L168" s="31">
        <f xml:space="preserve"> [2]Retail_Residential!M$95</f>
        <v>5.3790716428885617</v>
      </c>
      <c r="M168" s="31">
        <f xml:space="preserve"> [2]Retail_Residential!N$95</f>
        <v>5.5359297327003105</v>
      </c>
      <c r="N168" s="31">
        <f xml:space="preserve"> [2]Retail_Residential!O$95</f>
        <v>5.6876927358675857</v>
      </c>
      <c r="O168" s="31">
        <f xml:space="preserve"> [2]Retail_Residential!P$95</f>
        <v>5.8377541269746871</v>
      </c>
      <c r="P168" s="22">
        <f t="shared" si="15"/>
        <v>27.684897431730406</v>
      </c>
      <c r="Q168" s="30"/>
      <c r="R168" s="31"/>
      <c r="S168" s="31"/>
      <c r="T168" s="31"/>
      <c r="U168" s="31"/>
      <c r="V168" s="22"/>
      <c r="W168" s="30">
        <f xml:space="preserve"> [3]Retail_Residential!L$98</f>
        <v>5.3736495681816905</v>
      </c>
      <c r="X168" s="31">
        <f xml:space="preserve"> [3]Retail_Residential!M$98</f>
        <v>5.5068103006631191</v>
      </c>
      <c r="Y168" s="31">
        <f xml:space="preserve"> [3]Retail_Residential!N$98</f>
        <v>5.639867455857825</v>
      </c>
      <c r="Z168" s="31">
        <f xml:space="preserve"> [3]Retail_Residential!O$98</f>
        <v>5.7645554611160605</v>
      </c>
      <c r="AA168" s="31">
        <f xml:space="preserve"> [3]Retail_Residential!P$98</f>
        <v>5.8898836882973455</v>
      </c>
      <c r="AB168" s="22">
        <f t="shared" si="16"/>
        <v>28.174766474116041</v>
      </c>
    </row>
    <row r="169" spans="1:28" x14ac:dyDescent="0.3">
      <c r="C169" s="6" t="s">
        <v>44</v>
      </c>
      <c r="D169" s="3"/>
      <c r="E169" s="30">
        <f>[1]Retail_Residential!L68</f>
        <v>1.7028919788087569</v>
      </c>
      <c r="F169" s="31">
        <f>[1]Retail_Residential!M68</f>
        <v>1.7367395531503853</v>
      </c>
      <c r="G169" s="31">
        <f>[1]Retail_Residential!N68</f>
        <v>1.7716128115629732</v>
      </c>
      <c r="H169" s="31">
        <f>[1]Retail_Residential!O68</f>
        <v>1.8069989120110388</v>
      </c>
      <c r="I169" s="31">
        <f>[1]Retail_Residential!P68</f>
        <v>1.8432824860211938</v>
      </c>
      <c r="J169" s="22">
        <f t="shared" si="14"/>
        <v>8.8615257415543471</v>
      </c>
      <c r="K169" s="30">
        <f xml:space="preserve"> [2]Retail_Residential!L$68</f>
        <v>1.248830196478423</v>
      </c>
      <c r="L169" s="31">
        <f xml:space="preserve"> [2]Retail_Residential!M$68</f>
        <v>1.3129272027386938</v>
      </c>
      <c r="M169" s="31">
        <f xml:space="preserve"> [2]Retail_Residential!N$68</f>
        <v>1.3805609865936179</v>
      </c>
      <c r="N169" s="31">
        <f xml:space="preserve"> [2]Retail_Residential!O$68</f>
        <v>1.4518057711856838</v>
      </c>
      <c r="O169" s="31">
        <f xml:space="preserve"> [2]Retail_Residential!P$68</f>
        <v>1.5265999044098708</v>
      </c>
      <c r="P169" s="22">
        <f t="shared" si="15"/>
        <v>6.9207240614062888</v>
      </c>
      <c r="Q169" s="30"/>
      <c r="R169" s="31"/>
      <c r="S169" s="31"/>
      <c r="T169" s="31"/>
      <c r="U169" s="31"/>
      <c r="V169" s="22"/>
      <c r="W169" s="30">
        <f xml:space="preserve"> [3]Retail_Residential!L$64</f>
        <v>0.93336066298705123</v>
      </c>
      <c r="X169" s="31">
        <f xml:space="preserve"> [3]Retail_Residential!M$64</f>
        <v>0.97986741982798575</v>
      </c>
      <c r="Y169" s="31">
        <f xml:space="preserve"> [3]Retail_Residential!N$64</f>
        <v>1.0294067613266507</v>
      </c>
      <c r="Z169" s="31">
        <f xml:space="preserve"> [3]Retail_Residential!O$64</f>
        <v>1.0817995140979269</v>
      </c>
      <c r="AA169" s="31">
        <f xml:space="preserve"> [3]Retail_Residential!P$64</f>
        <v>1.1367692091676895</v>
      </c>
      <c r="AB169" s="22">
        <f t="shared" si="16"/>
        <v>5.1612035674073038</v>
      </c>
    </row>
    <row r="170" spans="1:28" ht="13.8" thickBot="1" x14ac:dyDescent="0.35">
      <c r="C170" s="7" t="s">
        <v>49</v>
      </c>
      <c r="D170" s="4"/>
      <c r="E170" s="68">
        <f xml:space="preserve"> [1]Retail_Residential!L$101</f>
        <v>60.254802594325135</v>
      </c>
      <c r="F170" s="69">
        <f xml:space="preserve"> [1]Retail_Residential!M$101</f>
        <v>61.594519132497247</v>
      </c>
      <c r="G170" s="69">
        <f xml:space="preserve"> [1]Retail_Residential!N$101</f>
        <v>62.40109443717477</v>
      </c>
      <c r="H170" s="69">
        <f xml:space="preserve"> [1]Retail_Residential!O$101</f>
        <v>63.218879965178246</v>
      </c>
      <c r="I170" s="69">
        <f xml:space="preserve"> [1]Retail_Residential!P$101</f>
        <v>64.049639732183323</v>
      </c>
      <c r="J170" s="70">
        <f t="shared" si="14"/>
        <v>311.51893586135873</v>
      </c>
      <c r="K170" s="68">
        <f xml:space="preserve"> [2]Retail_Residential!L$101</f>
        <v>56.798763147589199</v>
      </c>
      <c r="L170" s="69">
        <f xml:space="preserve"> [2]Retail_Residential!M$101</f>
        <v>56.997482603439011</v>
      </c>
      <c r="M170" s="69">
        <f xml:space="preserve"> [2]Retail_Residential!N$101</f>
        <v>57.22197447710564</v>
      </c>
      <c r="N170" s="69">
        <f xml:space="preserve"> [2]Retail_Residential!O$101</f>
        <v>57.444982264864812</v>
      </c>
      <c r="O170" s="69">
        <f xml:space="preserve"> [2]Retail_Residential!P$101</f>
        <v>57.669837789196173</v>
      </c>
      <c r="P170" s="70">
        <f t="shared" si="15"/>
        <v>286.13304028219483</v>
      </c>
      <c r="Q170" s="68"/>
      <c r="R170" s="69"/>
      <c r="S170" s="69"/>
      <c r="T170" s="69"/>
      <c r="U170" s="69"/>
      <c r="V170" s="70"/>
      <c r="W170" s="68">
        <f>[3]Retail_Residential!L101</f>
        <v>55.249354761124522</v>
      </c>
      <c r="X170" s="69">
        <f>[3]Retail_Residential!M101</f>
        <v>55.980945946505798</v>
      </c>
      <c r="Y170" s="69">
        <f>[3]Retail_Residential!N101</f>
        <v>56.711030880421646</v>
      </c>
      <c r="Z170" s="69">
        <f>[3]Retail_Residential!O101</f>
        <v>57.406784733443189</v>
      </c>
      <c r="AA170" s="69">
        <f>[3]Retail_Residential!P101</f>
        <v>58.098004556186062</v>
      </c>
      <c r="AB170" s="70">
        <f t="shared" si="16"/>
        <v>283.44612087768127</v>
      </c>
    </row>
    <row r="171" spans="1:28" x14ac:dyDescent="0.3"/>
    <row r="172" spans="1:28" s="77" customFormat="1" x14ac:dyDescent="0.3">
      <c r="A172" s="77" t="s">
        <v>54</v>
      </c>
    </row>
    <row r="173" spans="1:28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showGridLines="0" tabSelected="1" topLeftCell="A64" zoomScale="90" zoomScaleNormal="90" workbookViewId="0">
      <selection activeCell="E81" sqref="E81:F82"/>
    </sheetView>
  </sheetViews>
  <sheetFormatPr defaultColWidth="0" defaultRowHeight="13.8" zeroHeight="1" x14ac:dyDescent="0.3"/>
  <cols>
    <col min="1" max="2" width="4.21875" style="91" customWidth="1"/>
    <col min="3" max="3" width="40.5546875" style="91" customWidth="1"/>
    <col min="4" max="4" width="8.6640625" style="91" customWidth="1"/>
    <col min="5" max="5" width="9.6640625" style="91" customWidth="1"/>
    <col min="6" max="29" width="8.6640625" style="91" customWidth="1"/>
    <col min="30" max="32" width="0" style="91" hidden="1" customWidth="1"/>
    <col min="33" max="16384" width="8.6640625" style="91" hidden="1"/>
  </cols>
  <sheetData>
    <row r="1" spans="2:28" x14ac:dyDescent="0.3"/>
    <row r="2" spans="2:28" ht="22.8" x14ac:dyDescent="0.3">
      <c r="B2" s="76" t="s">
        <v>61</v>
      </c>
    </row>
    <row r="3" spans="2:28" ht="14.4" thickBot="1" x14ac:dyDescent="0.35"/>
    <row r="4" spans="2:28" x14ac:dyDescent="0.25">
      <c r="C4" s="8"/>
      <c r="D4" s="12"/>
      <c r="E4" s="9" t="s">
        <v>13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9" t="s">
        <v>7</v>
      </c>
      <c r="R4" s="10"/>
      <c r="S4" s="10"/>
      <c r="T4" s="10"/>
      <c r="U4" s="10"/>
      <c r="V4" s="11"/>
      <c r="W4" s="9" t="s">
        <v>8</v>
      </c>
      <c r="X4" s="10"/>
      <c r="Y4" s="10"/>
      <c r="Z4" s="10"/>
      <c r="AA4" s="10"/>
      <c r="AB4" s="11"/>
    </row>
    <row r="5" spans="2:28" ht="14.4" thickBot="1" x14ac:dyDescent="0.35">
      <c r="C5" s="13"/>
      <c r="D5" s="14"/>
      <c r="E5" s="44" t="s">
        <v>0</v>
      </c>
      <c r="F5" s="45" t="s">
        <v>1</v>
      </c>
      <c r="G5" s="45" t="s">
        <v>2</v>
      </c>
      <c r="H5" s="45" t="s">
        <v>3</v>
      </c>
      <c r="I5" s="45" t="s">
        <v>4</v>
      </c>
      <c r="J5" s="46" t="s">
        <v>5</v>
      </c>
      <c r="K5" s="44" t="s">
        <v>0</v>
      </c>
      <c r="L5" s="45" t="s">
        <v>1</v>
      </c>
      <c r="M5" s="45" t="s">
        <v>2</v>
      </c>
      <c r="N5" s="45" t="s">
        <v>3</v>
      </c>
      <c r="O5" s="45" t="s">
        <v>4</v>
      </c>
      <c r="P5" s="46" t="s">
        <v>5</v>
      </c>
      <c r="Q5" s="44" t="s">
        <v>0</v>
      </c>
      <c r="R5" s="45" t="s">
        <v>1</v>
      </c>
      <c r="S5" s="45" t="s">
        <v>2</v>
      </c>
      <c r="T5" s="45" t="s">
        <v>3</v>
      </c>
      <c r="U5" s="45" t="s">
        <v>4</v>
      </c>
      <c r="V5" s="46" t="s">
        <v>5</v>
      </c>
      <c r="W5" s="44" t="s">
        <v>0</v>
      </c>
      <c r="X5" s="45" t="s">
        <v>1</v>
      </c>
      <c r="Y5" s="45" t="s">
        <v>2</v>
      </c>
      <c r="Z5" s="45" t="s">
        <v>3</v>
      </c>
      <c r="AA5" s="45" t="s">
        <v>4</v>
      </c>
      <c r="AB5" s="46" t="s">
        <v>5</v>
      </c>
    </row>
    <row r="6" spans="2:28" x14ac:dyDescent="0.3">
      <c r="C6" s="36" t="s">
        <v>63</v>
      </c>
      <c r="D6" s="82"/>
      <c r="E6" s="19">
        <f>'Detailed Tables - FMs'!E39</f>
        <v>78.06807367175422</v>
      </c>
      <c r="F6" s="20">
        <f>'Detailed Tables - FMs'!F39</f>
        <v>78.357655814366737</v>
      </c>
      <c r="G6" s="20">
        <f>'Detailed Tables - FMs'!G39</f>
        <v>78.631260120356529</v>
      </c>
      <c r="H6" s="20">
        <f>'Detailed Tables - FMs'!H39</f>
        <v>78.864262302208289</v>
      </c>
      <c r="I6" s="20">
        <f>'Detailed Tables - FMs'!I39</f>
        <v>79.071357130073295</v>
      </c>
      <c r="J6" s="85">
        <f>'Detailed Tables - FMs'!J39</f>
        <v>392.9926090387591</v>
      </c>
      <c r="K6" s="19">
        <f>'Detailed Tables - FMs'!K39</f>
        <v>77.236649406989159</v>
      </c>
      <c r="L6" s="20">
        <f>'Detailed Tables - FMs'!L39</f>
        <v>76.659866002875688</v>
      </c>
      <c r="M6" s="20">
        <f>'Detailed Tables - FMs'!M39</f>
        <v>75.720549146145004</v>
      </c>
      <c r="N6" s="20">
        <f>'Detailed Tables - FMs'!N39</f>
        <v>74.520498096574457</v>
      </c>
      <c r="O6" s="20">
        <f>'Detailed Tables - FMs'!O39</f>
        <v>73.296467874441689</v>
      </c>
      <c r="P6" s="85">
        <f>'Detailed Tables - FMs'!P39</f>
        <v>377.43403052702598</v>
      </c>
      <c r="Q6" s="19">
        <f>'Detailed Tables - FMs'!Q39</f>
        <v>0</v>
      </c>
      <c r="R6" s="20">
        <f>'Detailed Tables - FMs'!R39</f>
        <v>0</v>
      </c>
      <c r="S6" s="20">
        <f>'Detailed Tables - FMs'!S39</f>
        <v>0</v>
      </c>
      <c r="T6" s="20">
        <f>'Detailed Tables - FMs'!T39</f>
        <v>0</v>
      </c>
      <c r="U6" s="20">
        <f>'Detailed Tables - FMs'!U39</f>
        <v>0</v>
      </c>
      <c r="V6" s="85">
        <f>'Detailed Tables - FMs'!V39</f>
        <v>0</v>
      </c>
      <c r="W6" s="19">
        <f>'Detailed Tables - FMs'!W39</f>
        <v>77.711646016163058</v>
      </c>
      <c r="X6" s="20">
        <f>'Detailed Tables - FMs'!X39</f>
        <v>76.704117371408756</v>
      </c>
      <c r="Y6" s="20">
        <f>'Detailed Tables - FMs'!Y39</f>
        <v>75.420960335600384</v>
      </c>
      <c r="Z6" s="20">
        <f>'Detailed Tables - FMs'!Z39</f>
        <v>73.859161107980228</v>
      </c>
      <c r="AA6" s="20">
        <f>'Detailed Tables - FMs'!AA39</f>
        <v>72.391006917926788</v>
      </c>
      <c r="AB6" s="85">
        <f>'Detailed Tables - FMs'!AB39</f>
        <v>376.08689174907926</v>
      </c>
    </row>
    <row r="7" spans="2:28" x14ac:dyDescent="0.3">
      <c r="C7" s="18" t="s">
        <v>40</v>
      </c>
      <c r="D7" s="83"/>
      <c r="E7" s="25">
        <f>'Detailed Tables - FMs'!E78</f>
        <v>313.32189090099769</v>
      </c>
      <c r="F7" s="26">
        <f>'Detailed Tables - FMs'!F78</f>
        <v>312.03759653968018</v>
      </c>
      <c r="G7" s="26">
        <f>'Detailed Tables - FMs'!G78</f>
        <v>311.4357824568134</v>
      </c>
      <c r="H7" s="26">
        <f>'Detailed Tables - FMs'!H78</f>
        <v>310.61016870143368</v>
      </c>
      <c r="I7" s="26">
        <f>'Detailed Tables - FMs'!I78</f>
        <v>310.35428856858726</v>
      </c>
      <c r="J7" s="86">
        <f>'Detailed Tables - FMs'!J78</f>
        <v>1557.7597271675122</v>
      </c>
      <c r="K7" s="25">
        <f>'Detailed Tables - FMs'!K78</f>
        <v>294.14850295433138</v>
      </c>
      <c r="L7" s="26">
        <f>'Detailed Tables - FMs'!L78</f>
        <v>291.05069639909613</v>
      </c>
      <c r="M7" s="26">
        <f>'Detailed Tables - FMs'!M78</f>
        <v>294.31575468266578</v>
      </c>
      <c r="N7" s="26">
        <f>'Detailed Tables - FMs'!N78</f>
        <v>295.61703587234121</v>
      </c>
      <c r="O7" s="26">
        <f>'Detailed Tables - FMs'!O78</f>
        <v>295.93197087698042</v>
      </c>
      <c r="P7" s="86">
        <f>'Detailed Tables - FMs'!P78</f>
        <v>1471.0639607854148</v>
      </c>
      <c r="Q7" s="25">
        <f>'Detailed Tables - FMs'!Q78</f>
        <v>0</v>
      </c>
      <c r="R7" s="26">
        <f>'Detailed Tables - FMs'!R78</f>
        <v>0</v>
      </c>
      <c r="S7" s="26">
        <f>'Detailed Tables - FMs'!S78</f>
        <v>0</v>
      </c>
      <c r="T7" s="26">
        <f>'Detailed Tables - FMs'!T78</f>
        <v>0</v>
      </c>
      <c r="U7" s="26">
        <f>'Detailed Tables - FMs'!U78</f>
        <v>0</v>
      </c>
      <c r="V7" s="86">
        <f>'Detailed Tables - FMs'!V78</f>
        <v>0</v>
      </c>
      <c r="W7" s="25">
        <f>'Detailed Tables - FMs'!W78</f>
        <v>306.21178537564055</v>
      </c>
      <c r="X7" s="26">
        <f>'Detailed Tables - FMs'!X78</f>
        <v>307.33317197620903</v>
      </c>
      <c r="Y7" s="26">
        <f>'Detailed Tables - FMs'!Y78</f>
        <v>307.9276537904442</v>
      </c>
      <c r="Z7" s="26">
        <f>'Detailed Tables - FMs'!Z78</f>
        <v>306.0395884978887</v>
      </c>
      <c r="AA7" s="26">
        <f>'Detailed Tables - FMs'!AA78</f>
        <v>304.39997926602649</v>
      </c>
      <c r="AB7" s="86">
        <f>'Detailed Tables - FMs'!AB78</f>
        <v>1531.912178906209</v>
      </c>
    </row>
    <row r="8" spans="2:28" x14ac:dyDescent="0.3">
      <c r="C8" s="18" t="s">
        <v>53</v>
      </c>
      <c r="D8" s="83"/>
      <c r="E8" s="25">
        <f>'Detailed Tables - FMs'!E117</f>
        <v>239.98068089274199</v>
      </c>
      <c r="F8" s="26">
        <f>'Detailed Tables - FMs'!F117</f>
        <v>238.077116815024</v>
      </c>
      <c r="G8" s="26">
        <f>'Detailed Tables - FMs'!G117</f>
        <v>236.44932259510202</v>
      </c>
      <c r="H8" s="26">
        <f>'Detailed Tables - FMs'!H117</f>
        <v>234.59875118263193</v>
      </c>
      <c r="I8" s="26">
        <f>'Detailed Tables - FMs'!I117</f>
        <v>232.71756323305689</v>
      </c>
      <c r="J8" s="86">
        <f>'Detailed Tables - FMs'!J117</f>
        <v>1181.8234347185567</v>
      </c>
      <c r="K8" s="25">
        <f>'Detailed Tables - FMs'!K117</f>
        <v>201.45956021354107</v>
      </c>
      <c r="L8" s="26">
        <f>'Detailed Tables - FMs'!L117</f>
        <v>207.45777258889078</v>
      </c>
      <c r="M8" s="26">
        <f>'Detailed Tables - FMs'!M117</f>
        <v>209.24704824484849</v>
      </c>
      <c r="N8" s="26">
        <f>'Detailed Tables - FMs'!N117</f>
        <v>212.31485943767427</v>
      </c>
      <c r="O8" s="26">
        <f>'Detailed Tables - FMs'!O117</f>
        <v>216.37913007676107</v>
      </c>
      <c r="P8" s="86">
        <f>'Detailed Tables - FMs'!P117</f>
        <v>1046.8583705617157</v>
      </c>
      <c r="Q8" s="25">
        <f>'Detailed Tables - FMs'!Q117</f>
        <v>0</v>
      </c>
      <c r="R8" s="26">
        <f>'Detailed Tables - FMs'!R117</f>
        <v>0</v>
      </c>
      <c r="S8" s="26">
        <f>'Detailed Tables - FMs'!S117</f>
        <v>0</v>
      </c>
      <c r="T8" s="26">
        <f>'Detailed Tables - FMs'!T117</f>
        <v>0</v>
      </c>
      <c r="U8" s="26">
        <f>'Detailed Tables - FMs'!U117</f>
        <v>0</v>
      </c>
      <c r="V8" s="86">
        <f>'Detailed Tables - FMs'!V117</f>
        <v>0</v>
      </c>
      <c r="W8" s="25">
        <f>'Detailed Tables - FMs'!W117</f>
        <v>217.85408087243323</v>
      </c>
      <c r="X8" s="26">
        <f>'Detailed Tables - FMs'!X117</f>
        <v>218.70370966018035</v>
      </c>
      <c r="Y8" s="26">
        <f>'Detailed Tables - FMs'!Y117</f>
        <v>219.48597081937874</v>
      </c>
      <c r="Z8" s="26">
        <f>'Detailed Tables - FMs'!Z117</f>
        <v>221.82793130937824</v>
      </c>
      <c r="AA8" s="26">
        <f>'Detailed Tables - FMs'!AA117</f>
        <v>224.3883612939353</v>
      </c>
      <c r="AB8" s="86">
        <f>'Detailed Tables - FMs'!AB117</f>
        <v>1102.2600539553059</v>
      </c>
    </row>
    <row r="9" spans="2:28" x14ac:dyDescent="0.3">
      <c r="C9" s="18" t="s">
        <v>55</v>
      </c>
      <c r="D9" s="83"/>
      <c r="E9" s="25">
        <f>'Detailed Tables - FMs'!E156</f>
        <v>21.80072244281958</v>
      </c>
      <c r="F9" s="26">
        <f>'Detailed Tables - FMs'!F156</f>
        <v>21.83263341660702</v>
      </c>
      <c r="G9" s="26">
        <f>'Detailed Tables - FMs'!G156</f>
        <v>21.878932208355945</v>
      </c>
      <c r="H9" s="26">
        <f>'Detailed Tables - FMs'!H156</f>
        <v>21.898906253731674</v>
      </c>
      <c r="I9" s="26">
        <f>'Detailed Tables - FMs'!I156</f>
        <v>21.910948509732592</v>
      </c>
      <c r="J9" s="86">
        <f>'Detailed Tables - FMs'!J156</f>
        <v>109.32214283124681</v>
      </c>
      <c r="K9" s="25">
        <f>'Detailed Tables - FMs'!K156</f>
        <v>26.931452314661978</v>
      </c>
      <c r="L9" s="26">
        <f>'Detailed Tables - FMs'!L156</f>
        <v>26.637130088068922</v>
      </c>
      <c r="M9" s="26">
        <f>'Detailed Tables - FMs'!M156</f>
        <v>26.320643408810962</v>
      </c>
      <c r="N9" s="26">
        <f>'Detailed Tables - FMs'!N156</f>
        <v>25.987117209488627</v>
      </c>
      <c r="O9" s="26">
        <f>'Detailed Tables - FMs'!O156</f>
        <v>25.705433873402775</v>
      </c>
      <c r="P9" s="86">
        <f>'Detailed Tables - FMs'!P156</f>
        <v>131.58177689443326</v>
      </c>
      <c r="Q9" s="25">
        <f>'Detailed Tables - FMs'!Q156</f>
        <v>0</v>
      </c>
      <c r="R9" s="26">
        <f>'Detailed Tables - FMs'!R156</f>
        <v>0</v>
      </c>
      <c r="S9" s="26">
        <f>'Detailed Tables - FMs'!S156</f>
        <v>0</v>
      </c>
      <c r="T9" s="26">
        <f>'Detailed Tables - FMs'!T156</f>
        <v>0</v>
      </c>
      <c r="U9" s="26">
        <f>'Detailed Tables - FMs'!U156</f>
        <v>0</v>
      </c>
      <c r="V9" s="86">
        <f>'Detailed Tables - FMs'!V156</f>
        <v>0</v>
      </c>
      <c r="W9" s="25">
        <f>'Detailed Tables - FMs'!W156</f>
        <v>22.362518337381552</v>
      </c>
      <c r="X9" s="26">
        <f>'Detailed Tables - FMs'!X156</f>
        <v>21.663145281238961</v>
      </c>
      <c r="Y9" s="26">
        <f>'Detailed Tables - FMs'!Y156</f>
        <v>20.930472299388175</v>
      </c>
      <c r="Z9" s="26">
        <f>'Detailed Tables - FMs'!Z156</f>
        <v>20.198951401917075</v>
      </c>
      <c r="AA9" s="26">
        <f>'Detailed Tables - FMs'!AA156</f>
        <v>19.557687781200734</v>
      </c>
      <c r="AB9" s="86">
        <f>'Detailed Tables - FMs'!AB156</f>
        <v>104.71277510112648</v>
      </c>
    </row>
    <row r="10" spans="2:28" ht="14.4" thickBot="1" x14ac:dyDescent="0.35">
      <c r="C10" s="52" t="s">
        <v>56</v>
      </c>
      <c r="D10" s="84"/>
      <c r="E10" s="54">
        <f>SUM(E6:E9)</f>
        <v>653.17136790831353</v>
      </c>
      <c r="F10" s="55">
        <f t="shared" ref="F10:AB10" si="0">SUM(F6:F9)</f>
        <v>650.30500258567793</v>
      </c>
      <c r="G10" s="55">
        <f t="shared" si="0"/>
        <v>648.39529738062788</v>
      </c>
      <c r="H10" s="55">
        <f t="shared" si="0"/>
        <v>645.97208844000556</v>
      </c>
      <c r="I10" s="55">
        <f t="shared" si="0"/>
        <v>644.05415744145012</v>
      </c>
      <c r="J10" s="87">
        <f t="shared" si="0"/>
        <v>3241.897913756075</v>
      </c>
      <c r="K10" s="54">
        <f t="shared" si="0"/>
        <v>599.77616488952367</v>
      </c>
      <c r="L10" s="55">
        <f t="shared" si="0"/>
        <v>601.80546507893155</v>
      </c>
      <c r="M10" s="55">
        <f t="shared" si="0"/>
        <v>605.60399548247017</v>
      </c>
      <c r="N10" s="55">
        <f t="shared" si="0"/>
        <v>608.43951061607845</v>
      </c>
      <c r="O10" s="55">
        <f t="shared" si="0"/>
        <v>611.3130027015859</v>
      </c>
      <c r="P10" s="87">
        <f t="shared" si="0"/>
        <v>3026.9381387685899</v>
      </c>
      <c r="Q10" s="54">
        <f t="shared" si="0"/>
        <v>0</v>
      </c>
      <c r="R10" s="55">
        <f t="shared" si="0"/>
        <v>0</v>
      </c>
      <c r="S10" s="55">
        <f t="shared" si="0"/>
        <v>0</v>
      </c>
      <c r="T10" s="55">
        <f t="shared" si="0"/>
        <v>0</v>
      </c>
      <c r="U10" s="55">
        <f t="shared" si="0"/>
        <v>0</v>
      </c>
      <c r="V10" s="87">
        <f t="shared" si="0"/>
        <v>0</v>
      </c>
      <c r="W10" s="54">
        <f t="shared" si="0"/>
        <v>624.14003060161838</v>
      </c>
      <c r="X10" s="55">
        <f t="shared" si="0"/>
        <v>624.40414428903705</v>
      </c>
      <c r="Y10" s="55">
        <f t="shared" si="0"/>
        <v>623.76505724481149</v>
      </c>
      <c r="Z10" s="55">
        <f t="shared" si="0"/>
        <v>621.92563231716429</v>
      </c>
      <c r="AA10" s="55">
        <f t="shared" si="0"/>
        <v>620.73703525908923</v>
      </c>
      <c r="AB10" s="87">
        <f t="shared" si="0"/>
        <v>3114.9718997117207</v>
      </c>
    </row>
    <row r="11" spans="2:28" x14ac:dyDescent="0.3"/>
    <row r="12" spans="2:28" ht="22.8" x14ac:dyDescent="0.3">
      <c r="B12" s="76" t="s">
        <v>62</v>
      </c>
    </row>
    <row r="13" spans="2:28" ht="14.4" thickBot="1" x14ac:dyDescent="0.35"/>
    <row r="14" spans="2:28" x14ac:dyDescent="0.25">
      <c r="C14" s="8"/>
      <c r="D14" s="12"/>
      <c r="E14" s="9" t="s">
        <v>13</v>
      </c>
      <c r="F14" s="10"/>
      <c r="G14" s="10"/>
      <c r="H14" s="10"/>
      <c r="I14" s="11"/>
      <c r="J14" s="9" t="s">
        <v>6</v>
      </c>
      <c r="K14" s="10"/>
      <c r="L14" s="10"/>
      <c r="M14" s="10"/>
      <c r="N14" s="10"/>
      <c r="O14" s="9" t="s">
        <v>7</v>
      </c>
      <c r="P14" s="10"/>
      <c r="Q14" s="10"/>
      <c r="R14" s="10"/>
      <c r="S14" s="10"/>
      <c r="T14" s="9" t="s">
        <v>8</v>
      </c>
      <c r="U14" s="10"/>
      <c r="V14" s="10"/>
      <c r="W14" s="10"/>
      <c r="X14" s="10"/>
    </row>
    <row r="15" spans="2:28" ht="14.4" thickBot="1" x14ac:dyDescent="0.35">
      <c r="C15" s="13"/>
      <c r="D15" s="14"/>
      <c r="E15" s="17" t="s">
        <v>57</v>
      </c>
      <c r="F15" s="15" t="s">
        <v>58</v>
      </c>
      <c r="G15" s="15" t="s">
        <v>59</v>
      </c>
      <c r="H15" s="15" t="s">
        <v>60</v>
      </c>
      <c r="I15" s="16" t="s">
        <v>5</v>
      </c>
      <c r="J15" s="17" t="s">
        <v>57</v>
      </c>
      <c r="K15" s="15" t="s">
        <v>58</v>
      </c>
      <c r="L15" s="15" t="s">
        <v>59</v>
      </c>
      <c r="M15" s="15" t="s">
        <v>60</v>
      </c>
      <c r="N15" s="16" t="s">
        <v>5</v>
      </c>
      <c r="O15" s="17" t="s">
        <v>57</v>
      </c>
      <c r="P15" s="15" t="s">
        <v>58</v>
      </c>
      <c r="Q15" s="15" t="s">
        <v>59</v>
      </c>
      <c r="R15" s="15" t="s">
        <v>60</v>
      </c>
      <c r="S15" s="16" t="s">
        <v>5</v>
      </c>
      <c r="T15" s="17" t="s">
        <v>57</v>
      </c>
      <c r="U15" s="15" t="s">
        <v>58</v>
      </c>
      <c r="V15" s="15" t="s">
        <v>59</v>
      </c>
      <c r="W15" s="15" t="s">
        <v>60</v>
      </c>
      <c r="X15" s="16" t="s">
        <v>5</v>
      </c>
    </row>
    <row r="16" spans="2:28" x14ac:dyDescent="0.3">
      <c r="C16" s="36" t="s">
        <v>38</v>
      </c>
      <c r="D16" s="92"/>
      <c r="E16" s="41">
        <f xml:space="preserve"> 'Detailed Tables - FMs'!J$6</f>
        <v>287.72500000000002</v>
      </c>
      <c r="F16" s="42">
        <f xml:space="preserve"> 'Detailed Tables - FMs'!J$45</f>
        <v>1400.308</v>
      </c>
      <c r="G16" s="42">
        <f xml:space="preserve"> 'Detailed Tables - FMs'!J$84</f>
        <v>1123.0639755499999</v>
      </c>
      <c r="H16" s="42">
        <f xml:space="preserve"> 'Detailed Tables - FMs'!J$123</f>
        <v>74.143000000000001</v>
      </c>
      <c r="I16" s="43">
        <f>SUM(E16:H16)</f>
        <v>2885.2399755500001</v>
      </c>
      <c r="J16" s="41">
        <f xml:space="preserve"> 'Detailed Tables - FMs'!P$6</f>
        <v>286.15179215021982</v>
      </c>
      <c r="K16" s="42">
        <f xml:space="preserve"> 'Detailed Tables - FMs'!P$45</f>
        <v>1281.5089631930541</v>
      </c>
      <c r="L16" s="42">
        <f xml:space="preserve"> 'Detailed Tables - FMs'!P$84</f>
        <v>922.57303037296958</v>
      </c>
      <c r="M16" s="42">
        <f xml:space="preserve"> 'Detailed Tables - FMs'!P$123</f>
        <v>124.40372812348086</v>
      </c>
      <c r="N16" s="43">
        <f>SUM(J16:M16)</f>
        <v>2614.6375138397243</v>
      </c>
      <c r="O16" s="41">
        <f xml:space="preserve"> 'Detailed Tables - FMs'!V$6</f>
        <v>0</v>
      </c>
      <c r="P16" s="42">
        <f xml:space="preserve"> 'Detailed Tables - FMs'!V$45</f>
        <v>0</v>
      </c>
      <c r="Q16" s="42">
        <f xml:space="preserve"> 'Detailed Tables - FMs'!V$84</f>
        <v>0</v>
      </c>
      <c r="R16" s="42">
        <f xml:space="preserve"> 'Detailed Tables - FMs'!V$123</f>
        <v>0</v>
      </c>
      <c r="S16" s="43">
        <f>SUM(O16:R16)</f>
        <v>0</v>
      </c>
      <c r="T16" s="41">
        <f xml:space="preserve"> 'Detailed Tables - FMs'!AB$6</f>
        <v>284.79190917287576</v>
      </c>
      <c r="U16" s="42">
        <f xml:space="preserve"> 'Detailed Tables - FMs'!AB$45</f>
        <v>1273.7248673911647</v>
      </c>
      <c r="V16" s="42">
        <f xml:space="preserve"> 'Detailed Tables - FMs'!AB$84</f>
        <v>962.38534240736305</v>
      </c>
      <c r="W16" s="42">
        <f xml:space="preserve"> 'Detailed Tables - FMs'!AB$123</f>
        <v>71.631603740758877</v>
      </c>
      <c r="X16" s="43">
        <f>SUM(T16:W16)</f>
        <v>2592.5337227121622</v>
      </c>
    </row>
    <row r="17" spans="3:24" x14ac:dyDescent="0.3">
      <c r="C17" s="18" t="s">
        <v>9</v>
      </c>
      <c r="D17" s="93"/>
      <c r="E17" s="48">
        <f xml:space="preserve"> 'Detailed Tables - FMs'!J$7</f>
        <v>0.90485804535580849</v>
      </c>
      <c r="F17" s="49">
        <f xml:space="preserve"> 'Detailed Tables - FMs'!J$46</f>
        <v>0.52231487358495421</v>
      </c>
      <c r="G17" s="49">
        <f xml:space="preserve"> 'Detailed Tables - FMs'!J$85</f>
        <v>0.35184687431865508</v>
      </c>
      <c r="H17" s="49">
        <f xml:space="preserve"> 'Detailed Tables - FMs'!J$124</f>
        <v>0.40788084916984746</v>
      </c>
      <c r="I17" s="29">
        <f>I18/I16</f>
        <v>0.49116886233596813</v>
      </c>
      <c r="J17" s="48">
        <f xml:space="preserve"> 'Detailed Tables - FMs'!P$7</f>
        <v>0.90485804535580849</v>
      </c>
      <c r="K17" s="49">
        <f xml:space="preserve"> 'Detailed Tables - FMs'!P$46</f>
        <v>0.52989018271964639</v>
      </c>
      <c r="L17" s="49">
        <f xml:space="preserve"> 'Detailed Tables - FMs'!P$85</f>
        <v>0.34777270786213016</v>
      </c>
      <c r="M17" s="49">
        <f xml:space="preserve"> 'Detailed Tables - FMs'!P$124</f>
        <v>0.40788084916984763</v>
      </c>
      <c r="N17" s="29">
        <f>N18/N16</f>
        <v>0.50086231161750883</v>
      </c>
      <c r="O17" s="48">
        <f xml:space="preserve"> 'Detailed Tables - FMs'!V$7</f>
        <v>0</v>
      </c>
      <c r="P17" s="49">
        <f xml:space="preserve"> 'Detailed Tables - FMs'!V$46</f>
        <v>0</v>
      </c>
      <c r="Q17" s="49">
        <f xml:space="preserve"> 'Detailed Tables - FMs'!V$85</f>
        <v>0</v>
      </c>
      <c r="R17" s="49">
        <f xml:space="preserve"> 'Detailed Tables - FMs'!V$124</f>
        <v>0</v>
      </c>
      <c r="S17" s="29" t="e">
        <f>S18/S16</f>
        <v>#DIV/0!</v>
      </c>
      <c r="T17" s="48">
        <f xml:space="preserve"> 'Detailed Tables - FMs'!AB$7</f>
        <v>0.91398117691848246</v>
      </c>
      <c r="U17" s="49">
        <f xml:space="preserve"> 'Detailed Tables - FMs'!AB$46</f>
        <v>0.58280819937727724</v>
      </c>
      <c r="V17" s="49">
        <f xml:space="preserve"> 'Detailed Tables - FMs'!AB$85</f>
        <v>0.38554841283382535</v>
      </c>
      <c r="W17" s="49">
        <f xml:space="preserve"> 'Detailed Tables - FMs'!AB$124</f>
        <v>0.41608547854832328</v>
      </c>
      <c r="X17" s="29">
        <f>X18/X16</f>
        <v>0.54135563981867985</v>
      </c>
    </row>
    <row r="18" spans="3:24" x14ac:dyDescent="0.3">
      <c r="C18" s="18" t="s">
        <v>10</v>
      </c>
      <c r="D18" s="93"/>
      <c r="E18" s="30">
        <f xml:space="preserve"> 'Detailed Tables - FMs'!J$8</f>
        <v>260.35028110000002</v>
      </c>
      <c r="F18" s="31">
        <f xml:space="preserve"> 'Detailed Tables - FMs'!J$47</f>
        <v>731.40169600000002</v>
      </c>
      <c r="G18" s="31">
        <f xml:space="preserve"> 'Detailed Tables - FMs'!J$86</f>
        <v>395.14654945714994</v>
      </c>
      <c r="H18" s="31">
        <f xml:space="preserve"> 'Detailed Tables - FMs'!J$125</f>
        <v>30.241509799999999</v>
      </c>
      <c r="I18" s="22">
        <f>SUM(E18:H18)</f>
        <v>1417.1400363571499</v>
      </c>
      <c r="J18" s="30">
        <f xml:space="preserve"> 'Detailed Tables - FMs'!P$8</f>
        <v>258.92675132010947</v>
      </c>
      <c r="K18" s="31">
        <f xml:space="preserve"> 'Detailed Tables - FMs'!P$47</f>
        <v>679.059018663232</v>
      </c>
      <c r="L18" s="31">
        <f xml:space="preserve"> 'Detailed Tables - FMs'!P$86</f>
        <v>320.84572097337889</v>
      </c>
      <c r="M18" s="31">
        <f xml:space="preserve"> 'Detailed Tables - FMs'!P$125</f>
        <v>50.741898266900229</v>
      </c>
      <c r="N18" s="22">
        <f>SUM(J18:M18)</f>
        <v>1309.5733892236206</v>
      </c>
      <c r="O18" s="30">
        <f xml:space="preserve"> 'Detailed Tables - FMs'!V$8</f>
        <v>0</v>
      </c>
      <c r="P18" s="31">
        <f xml:space="preserve"> 'Detailed Tables - FMs'!V$47</f>
        <v>0</v>
      </c>
      <c r="Q18" s="31">
        <f xml:space="preserve"> 'Detailed Tables - FMs'!V$86</f>
        <v>0</v>
      </c>
      <c r="R18" s="31">
        <f xml:space="preserve"> 'Detailed Tables - FMs'!V$125</f>
        <v>0</v>
      </c>
      <c r="S18" s="22">
        <f>SUM(O18:R18)</f>
        <v>0</v>
      </c>
      <c r="T18" s="30">
        <f xml:space="preserve"> 'Detailed Tables - FMs'!AB$8</f>
        <v>260.29444432268656</v>
      </c>
      <c r="U18" s="31">
        <f xml:space="preserve"> 'Detailed Tables - FMs'!AB$47</f>
        <v>742.33729646630593</v>
      </c>
      <c r="V18" s="31">
        <f xml:space="preserve"> 'Detailed Tables - FMs'!AB$86</f>
        <v>371.04614129969639</v>
      </c>
      <c r="W18" s="31">
        <f xml:space="preserve"> 'Detailed Tables - FMs'!AB$125</f>
        <v>29.804870121657522</v>
      </c>
      <c r="X18" s="22">
        <f>SUM(T18:W18)</f>
        <v>1403.4827522103465</v>
      </c>
    </row>
    <row r="19" spans="3:24" x14ac:dyDescent="0.3">
      <c r="C19" s="18" t="s">
        <v>11</v>
      </c>
      <c r="D19" s="93"/>
      <c r="E19" s="30">
        <f xml:space="preserve"> 'Detailed Tables - FMs'!J$9</f>
        <v>2.407</v>
      </c>
      <c r="F19" s="31">
        <f xml:space="preserve"> 'Detailed Tables - FMs'!J$48</f>
        <v>35.816999999999993</v>
      </c>
      <c r="G19" s="31">
        <f xml:space="preserve"> 'Detailed Tables - FMs'!J$87</f>
        <v>14.7</v>
      </c>
      <c r="H19" s="31">
        <f xml:space="preserve"> 'Detailed Tables - FMs'!J$126</f>
        <v>1.9780000000000002</v>
      </c>
      <c r="I19" s="22">
        <f>SUM(E19:H19)</f>
        <v>54.901999999999994</v>
      </c>
      <c r="J19" s="30">
        <f xml:space="preserve"> 'Detailed Tables - FMs'!P$9</f>
        <v>1.6208186868884811</v>
      </c>
      <c r="K19" s="31">
        <f xml:space="preserve"> 'Detailed Tables - FMs'!P$48</f>
        <v>24.118169007838318</v>
      </c>
      <c r="L19" s="31">
        <f xml:space="preserve"> 'Detailed Tables - FMs'!P$87</f>
        <v>9.8988345776297297</v>
      </c>
      <c r="M19" s="31">
        <f xml:space="preserve"> 'Detailed Tables - FMs'!P$126</f>
        <v>1.3319898031024511</v>
      </c>
      <c r="N19" s="22">
        <f>SUM(J19:M19)</f>
        <v>36.969812075458982</v>
      </c>
      <c r="O19" s="30">
        <f xml:space="preserve"> 'Detailed Tables - FMs'!V$9</f>
        <v>0</v>
      </c>
      <c r="P19" s="31">
        <f xml:space="preserve"> 'Detailed Tables - FMs'!V$48</f>
        <v>0</v>
      </c>
      <c r="Q19" s="31">
        <f xml:space="preserve"> 'Detailed Tables - FMs'!V$87</f>
        <v>0</v>
      </c>
      <c r="R19" s="31">
        <f xml:space="preserve"> 'Detailed Tables - FMs'!V$126</f>
        <v>0</v>
      </c>
      <c r="S19" s="22">
        <f>SUM(O19:R19)</f>
        <v>0</v>
      </c>
      <c r="T19" s="30">
        <f xml:space="preserve"> 'Detailed Tables - FMs'!AB$9</f>
        <v>1.6265048225350991</v>
      </c>
      <c r="U19" s="31">
        <f xml:space="preserve"> 'Detailed Tables - FMs'!AB$48</f>
        <v>24.202780063742349</v>
      </c>
      <c r="V19" s="31">
        <f xml:space="preserve"> 'Detailed Tables - FMs'!AB$87</f>
        <v>9.9335615440740099</v>
      </c>
      <c r="W19" s="31">
        <f xml:space="preserve"> 'Detailed Tables - FMs'!AB$126</f>
        <v>1.3366626729068418</v>
      </c>
      <c r="X19" s="22">
        <f>SUM(T19:W19)</f>
        <v>37.099509103258299</v>
      </c>
    </row>
    <row r="20" spans="3:24" ht="14.4" thickBot="1" x14ac:dyDescent="0.35">
      <c r="C20" s="52" t="s">
        <v>12</v>
      </c>
      <c r="D20" s="94"/>
      <c r="E20" s="68">
        <f xml:space="preserve"> 'Detailed Tables - FMs'!J$10</f>
        <v>262.7572811</v>
      </c>
      <c r="F20" s="69">
        <f xml:space="preserve"> 'Detailed Tables - FMs'!J$49</f>
        <v>767.21869600000002</v>
      </c>
      <c r="G20" s="69">
        <f xml:space="preserve"> 'Detailed Tables - FMs'!J$88</f>
        <v>409.84654945714993</v>
      </c>
      <c r="H20" s="69">
        <f xml:space="preserve"> 'Detailed Tables - FMs'!J$127</f>
        <v>32.219509799999997</v>
      </c>
      <c r="I20" s="70">
        <f>I18+I19</f>
        <v>1472.04203635715</v>
      </c>
      <c r="J20" s="68">
        <f xml:space="preserve"> 'Detailed Tables - FMs'!P$10</f>
        <v>260.547570006998</v>
      </c>
      <c r="K20" s="69">
        <f xml:space="preserve"> 'Detailed Tables - FMs'!P$49</f>
        <v>703.17718767107033</v>
      </c>
      <c r="L20" s="69">
        <f xml:space="preserve"> 'Detailed Tables - FMs'!P$88</f>
        <v>330.7445555510086</v>
      </c>
      <c r="M20" s="69">
        <f xml:space="preserve"> 'Detailed Tables - FMs'!P$127</f>
        <v>52.073888070002681</v>
      </c>
      <c r="N20" s="70">
        <f>N18+N19</f>
        <v>1346.5432012990796</v>
      </c>
      <c r="O20" s="68">
        <f xml:space="preserve"> 'Detailed Tables - FMs'!V$10</f>
        <v>0</v>
      </c>
      <c r="P20" s="69">
        <f xml:space="preserve"> 'Detailed Tables - FMs'!V$49</f>
        <v>0</v>
      </c>
      <c r="Q20" s="69">
        <f xml:space="preserve"> 'Detailed Tables - FMs'!V$88</f>
        <v>0</v>
      </c>
      <c r="R20" s="69">
        <f xml:space="preserve"> 'Detailed Tables - FMs'!V$127</f>
        <v>0</v>
      </c>
      <c r="S20" s="70">
        <f>S18+S19</f>
        <v>0</v>
      </c>
      <c r="T20" s="68">
        <f xml:space="preserve"> 'Detailed Tables - FMs'!AB$10</f>
        <v>261.92094914522164</v>
      </c>
      <c r="U20" s="69">
        <f xml:space="preserve"> 'Detailed Tables - FMs'!AB$49</f>
        <v>766.54007653004828</v>
      </c>
      <c r="V20" s="69">
        <f xml:space="preserve"> 'Detailed Tables - FMs'!AB$88</f>
        <v>380.97970284377044</v>
      </c>
      <c r="W20" s="69">
        <f xml:space="preserve"> 'Detailed Tables - FMs'!AB$127</f>
        <v>31.141532794564366</v>
      </c>
      <c r="X20" s="70">
        <f>X18+X19</f>
        <v>1440.5822613136047</v>
      </c>
    </row>
    <row r="21" spans="3:24" x14ac:dyDescent="0.3">
      <c r="C21" s="5" t="s">
        <v>14</v>
      </c>
      <c r="D21" s="92"/>
      <c r="E21" s="98">
        <f xml:space="preserve"> 'Detailed Tables - FMs'!J$11</f>
        <v>0</v>
      </c>
      <c r="F21" s="99">
        <f xml:space="preserve"> 'Detailed Tables - FMs'!J$50</f>
        <v>0</v>
      </c>
      <c r="G21" s="99">
        <f xml:space="preserve"> 'Detailed Tables - FMs'!J$89</f>
        <v>0</v>
      </c>
      <c r="H21" s="99">
        <f xml:space="preserve"> 'Detailed Tables - FMs'!J$128</f>
        <v>0</v>
      </c>
      <c r="I21" s="34"/>
      <c r="J21" s="98">
        <f xml:space="preserve"> 'Detailed Tables - FMs'!P$11</f>
        <v>0</v>
      </c>
      <c r="K21" s="99">
        <f xml:space="preserve"> 'Detailed Tables - FMs'!P$50</f>
        <v>0</v>
      </c>
      <c r="L21" s="99">
        <f xml:space="preserve"> 'Detailed Tables - FMs'!P$89</f>
        <v>0</v>
      </c>
      <c r="M21" s="99">
        <f xml:space="preserve"> 'Detailed Tables - FMs'!P$128</f>
        <v>0</v>
      </c>
      <c r="N21" s="34"/>
      <c r="O21" s="98">
        <f xml:space="preserve"> 'Detailed Tables - FMs'!V$11</f>
        <v>0</v>
      </c>
      <c r="P21" s="99">
        <f xml:space="preserve"> 'Detailed Tables - FMs'!V$50</f>
        <v>0</v>
      </c>
      <c r="Q21" s="99">
        <f xml:space="preserve"> 'Detailed Tables - FMs'!V$89</f>
        <v>0</v>
      </c>
      <c r="R21" s="99">
        <f xml:space="preserve"> 'Detailed Tables - FMs'!V$128</f>
        <v>0</v>
      </c>
      <c r="S21" s="34"/>
      <c r="T21" s="98">
        <f xml:space="preserve"> 'Detailed Tables - FMs'!AB$11</f>
        <v>0</v>
      </c>
      <c r="U21" s="99">
        <f xml:space="preserve"> 'Detailed Tables - FMs'!AB$50</f>
        <v>0</v>
      </c>
      <c r="V21" s="99">
        <f xml:space="preserve"> 'Detailed Tables - FMs'!AB$89</f>
        <v>0</v>
      </c>
      <c r="W21" s="99">
        <f xml:space="preserve"> 'Detailed Tables - FMs'!AB$128</f>
        <v>0</v>
      </c>
      <c r="X21" s="34"/>
    </row>
    <row r="22" spans="3:24" x14ac:dyDescent="0.3">
      <c r="C22" s="18" t="s">
        <v>15</v>
      </c>
      <c r="D22" s="93"/>
      <c r="E22" s="100">
        <f xml:space="preserve"> 'Detailed Tables - FMs'!J$12</f>
        <v>0</v>
      </c>
      <c r="F22" s="89">
        <f xml:space="preserve"> 'Detailed Tables - FMs'!J$51</f>
        <v>0</v>
      </c>
      <c r="G22" s="89">
        <f xml:space="preserve"> 'Detailed Tables - FMs'!J$90</f>
        <v>0</v>
      </c>
      <c r="H22" s="89">
        <f xml:space="preserve"> 'Detailed Tables - FMs'!J$129</f>
        <v>0</v>
      </c>
      <c r="I22" s="34"/>
      <c r="J22" s="100">
        <f xml:space="preserve"> 'Detailed Tables - FMs'!P$12</f>
        <v>0</v>
      </c>
      <c r="K22" s="89">
        <f xml:space="preserve"> 'Detailed Tables - FMs'!P$51</f>
        <v>0</v>
      </c>
      <c r="L22" s="89">
        <f xml:space="preserve"> 'Detailed Tables - FMs'!P$90</f>
        <v>0</v>
      </c>
      <c r="M22" s="89">
        <f xml:space="preserve"> 'Detailed Tables - FMs'!P$129</f>
        <v>0</v>
      </c>
      <c r="N22" s="34"/>
      <c r="O22" s="100">
        <f xml:space="preserve"> 'Detailed Tables - FMs'!V$12</f>
        <v>0</v>
      </c>
      <c r="P22" s="89">
        <f xml:space="preserve"> 'Detailed Tables - FMs'!V$51</f>
        <v>0</v>
      </c>
      <c r="Q22" s="89">
        <f xml:space="preserve"> 'Detailed Tables - FMs'!V$90</f>
        <v>0</v>
      </c>
      <c r="R22" s="89">
        <f xml:space="preserve"> 'Detailed Tables - FMs'!V$129</f>
        <v>0</v>
      </c>
      <c r="S22" s="34"/>
      <c r="T22" s="100">
        <f xml:space="preserve"> 'Detailed Tables - FMs'!AB$12</f>
        <v>0</v>
      </c>
      <c r="U22" s="89">
        <f xml:space="preserve"> 'Detailed Tables - FMs'!AB$51</f>
        <v>0</v>
      </c>
      <c r="V22" s="89">
        <f xml:space="preserve"> 'Detailed Tables - FMs'!AB$90</f>
        <v>0</v>
      </c>
      <c r="W22" s="89">
        <f xml:space="preserve"> 'Detailed Tables - FMs'!AB$129</f>
        <v>0</v>
      </c>
      <c r="X22" s="34"/>
    </row>
    <row r="23" spans="3:24" x14ac:dyDescent="0.3">
      <c r="C23" s="6" t="s">
        <v>16</v>
      </c>
      <c r="D23" s="93"/>
      <c r="E23" s="30">
        <f xml:space="preserve"> 'Detailed Tables - FMs'!J$13</f>
        <v>38.392878660150082</v>
      </c>
      <c r="F23" s="31">
        <f xml:space="preserve"> 'Detailed Tables - FMs'!J$52</f>
        <v>191.63564745349052</v>
      </c>
      <c r="G23" s="31">
        <f xml:space="preserve"> 'Detailed Tables - FMs'!J$91</f>
        <v>198.36940283854159</v>
      </c>
      <c r="H23" s="31">
        <f xml:space="preserve"> 'Detailed Tables - FMs'!J$130</f>
        <v>24.141712711125329</v>
      </c>
      <c r="I23" s="22">
        <f>SUM(E23:H23)</f>
        <v>452.53964166330746</v>
      </c>
      <c r="J23" s="30">
        <f xml:space="preserve"> 'Detailed Tables - FMs'!P$13</f>
        <v>38.410195334930101</v>
      </c>
      <c r="K23" s="31">
        <f xml:space="preserve"> 'Detailed Tables - FMs'!P$52</f>
        <v>191.72400400293833</v>
      </c>
      <c r="L23" s="31">
        <f xml:space="preserve"> 'Detailed Tables - FMs'!P$91</f>
        <v>198.45929385797348</v>
      </c>
      <c r="M23" s="31">
        <f xml:space="preserve"> 'Detailed Tables - FMs'!P$130</f>
        <v>24.151845603697481</v>
      </c>
      <c r="N23" s="22">
        <f>SUM(J23:M23)</f>
        <v>452.74533879953941</v>
      </c>
      <c r="O23" s="30">
        <f xml:space="preserve"> 'Detailed Tables - FMs'!V$13</f>
        <v>0</v>
      </c>
      <c r="P23" s="31">
        <f xml:space="preserve"> 'Detailed Tables - FMs'!V$52</f>
        <v>0</v>
      </c>
      <c r="Q23" s="31">
        <f xml:space="preserve"> 'Detailed Tables - FMs'!V$91</f>
        <v>0</v>
      </c>
      <c r="R23" s="31">
        <f xml:space="preserve"> 'Detailed Tables - FMs'!V$130</f>
        <v>0</v>
      </c>
      <c r="S23" s="22">
        <f>SUM(O23:R23)</f>
        <v>0</v>
      </c>
      <c r="T23" s="30">
        <f xml:space="preserve"> 'Detailed Tables - FMs'!AB$13</f>
        <v>38.245373381680004</v>
      </c>
      <c r="U23" s="31">
        <f xml:space="preserve"> 'Detailed Tables - FMs'!AB$52</f>
        <v>189.56447749237964</v>
      </c>
      <c r="V23" s="31">
        <f xml:space="preserve"> 'Detailed Tables - FMs'!AB$91</f>
        <v>197.90494829199471</v>
      </c>
      <c r="W23" s="31">
        <f xml:space="preserve"> 'Detailed Tables - FMs'!AB$130</f>
        <v>24.042277754058063</v>
      </c>
      <c r="X23" s="22">
        <f>SUM(T23:W23)</f>
        <v>449.75707692011247</v>
      </c>
    </row>
    <row r="24" spans="3:24" x14ac:dyDescent="0.3">
      <c r="C24" s="6" t="s">
        <v>17</v>
      </c>
      <c r="D24" s="93"/>
      <c r="E24" s="100">
        <f xml:space="preserve"> 'Detailed Tables - FMs'!J$14</f>
        <v>0</v>
      </c>
      <c r="F24" s="89">
        <f xml:space="preserve"> 'Detailed Tables - FMs'!J$53</f>
        <v>0</v>
      </c>
      <c r="G24" s="89">
        <f xml:space="preserve"> 'Detailed Tables - FMs'!J$92</f>
        <v>0</v>
      </c>
      <c r="H24" s="89">
        <f xml:space="preserve"> 'Detailed Tables - FMs'!J$131</f>
        <v>0</v>
      </c>
      <c r="I24" s="34"/>
      <c r="J24" s="100">
        <f xml:space="preserve"> 'Detailed Tables - FMs'!P$14</f>
        <v>0</v>
      </c>
      <c r="K24" s="89">
        <f xml:space="preserve"> 'Detailed Tables - FMs'!P$53</f>
        <v>0</v>
      </c>
      <c r="L24" s="89">
        <f xml:space="preserve"> 'Detailed Tables - FMs'!P$92</f>
        <v>0</v>
      </c>
      <c r="M24" s="89">
        <f xml:space="preserve"> 'Detailed Tables - FMs'!P$131</f>
        <v>0</v>
      </c>
      <c r="N24" s="34"/>
      <c r="O24" s="100">
        <f xml:space="preserve"> 'Detailed Tables - FMs'!V$14</f>
        <v>0</v>
      </c>
      <c r="P24" s="89">
        <f xml:space="preserve"> 'Detailed Tables - FMs'!V$53</f>
        <v>0</v>
      </c>
      <c r="Q24" s="89">
        <f xml:space="preserve"> 'Detailed Tables - FMs'!V$92</f>
        <v>0</v>
      </c>
      <c r="R24" s="89">
        <f xml:space="preserve"> 'Detailed Tables - FMs'!V$131</f>
        <v>0</v>
      </c>
      <c r="S24" s="34"/>
      <c r="T24" s="100">
        <f xml:space="preserve"> 'Detailed Tables - FMs'!AB$14</f>
        <v>0</v>
      </c>
      <c r="U24" s="89">
        <f xml:space="preserve"> 'Detailed Tables - FMs'!AB$53</f>
        <v>0</v>
      </c>
      <c r="V24" s="89">
        <f xml:space="preserve"> 'Detailed Tables - FMs'!AB$92</f>
        <v>0</v>
      </c>
      <c r="W24" s="89">
        <f xml:space="preserve"> 'Detailed Tables - FMs'!AB$131</f>
        <v>0</v>
      </c>
      <c r="X24" s="34"/>
    </row>
    <row r="25" spans="3:24" x14ac:dyDescent="0.3">
      <c r="C25" s="18" t="s">
        <v>15</v>
      </c>
      <c r="D25" s="93"/>
      <c r="E25" s="100">
        <f xml:space="preserve"> 'Detailed Tables - FMs'!J$15</f>
        <v>0</v>
      </c>
      <c r="F25" s="89">
        <f xml:space="preserve"> 'Detailed Tables - FMs'!J$54</f>
        <v>0</v>
      </c>
      <c r="G25" s="89">
        <f xml:space="preserve"> 'Detailed Tables - FMs'!J$93</f>
        <v>0</v>
      </c>
      <c r="H25" s="89">
        <f xml:space="preserve"> 'Detailed Tables - FMs'!J$132</f>
        <v>0</v>
      </c>
      <c r="I25" s="34"/>
      <c r="J25" s="100">
        <f xml:space="preserve"> 'Detailed Tables - FMs'!P$15</f>
        <v>0</v>
      </c>
      <c r="K25" s="89">
        <f xml:space="preserve"> 'Detailed Tables - FMs'!P$54</f>
        <v>0</v>
      </c>
      <c r="L25" s="89">
        <f xml:space="preserve"> 'Detailed Tables - FMs'!P$93</f>
        <v>0</v>
      </c>
      <c r="M25" s="89">
        <f xml:space="preserve"> 'Detailed Tables - FMs'!P$132</f>
        <v>0</v>
      </c>
      <c r="N25" s="34"/>
      <c r="O25" s="100">
        <f xml:space="preserve"> 'Detailed Tables - FMs'!V$15</f>
        <v>0</v>
      </c>
      <c r="P25" s="89">
        <f xml:space="preserve"> 'Detailed Tables - FMs'!V$54</f>
        <v>0</v>
      </c>
      <c r="Q25" s="89">
        <f xml:space="preserve"> 'Detailed Tables - FMs'!V$93</f>
        <v>0</v>
      </c>
      <c r="R25" s="89">
        <f xml:space="preserve"> 'Detailed Tables - FMs'!V$132</f>
        <v>0</v>
      </c>
      <c r="S25" s="34"/>
      <c r="T25" s="100">
        <f xml:space="preserve"> 'Detailed Tables - FMs'!AB$15</f>
        <v>0</v>
      </c>
      <c r="U25" s="89">
        <f xml:space="preserve"> 'Detailed Tables - FMs'!AB$54</f>
        <v>0</v>
      </c>
      <c r="V25" s="89">
        <f xml:space="preserve"> 'Detailed Tables - FMs'!AB$93</f>
        <v>0</v>
      </c>
      <c r="W25" s="89">
        <f xml:space="preserve"> 'Detailed Tables - FMs'!AB$132</f>
        <v>0</v>
      </c>
      <c r="X25" s="34"/>
    </row>
    <row r="26" spans="3:24" x14ac:dyDescent="0.3">
      <c r="C26" s="6" t="s">
        <v>18</v>
      </c>
      <c r="D26" s="93"/>
      <c r="E26" s="30">
        <f xml:space="preserve"> 'Detailed Tables - FMs'!J$16</f>
        <v>37.472642735672991</v>
      </c>
      <c r="F26" s="31">
        <f xml:space="preserve"> 'Detailed Tables - FMs'!J$55</f>
        <v>187.01239818376084</v>
      </c>
      <c r="G26" s="31">
        <f xml:space="preserve"> 'Detailed Tables - FMs'!J$94</f>
        <v>193.57736925853214</v>
      </c>
      <c r="H26" s="31">
        <f xml:space="preserve"> 'Detailed Tables - FMs'!J$133</f>
        <v>23.574942385604746</v>
      </c>
      <c r="I26" s="22">
        <f>SUM(E26:H26)</f>
        <v>441.63735256357069</v>
      </c>
      <c r="J26" s="30">
        <f xml:space="preserve"> 'Detailed Tables - FMs'!P$16</f>
        <v>37.47263486173253</v>
      </c>
      <c r="K26" s="31">
        <f xml:space="preserve"> 'Detailed Tables - FMs'!P$55</f>
        <v>187.01235823893373</v>
      </c>
      <c r="L26" s="31">
        <f xml:space="preserve"> 'Detailed Tables - FMs'!P$94</f>
        <v>193.57539978164027</v>
      </c>
      <c r="M26" s="31">
        <f xml:space="preserve"> 'Detailed Tables - FMs'!P$133</f>
        <v>23.574942385604686</v>
      </c>
      <c r="N26" s="22">
        <f>SUM(J26:M26)</f>
        <v>441.63533526791122</v>
      </c>
      <c r="O26" s="30">
        <f xml:space="preserve"> 'Detailed Tables - FMs'!V$16</f>
        <v>0</v>
      </c>
      <c r="P26" s="31">
        <f xml:space="preserve"> 'Detailed Tables - FMs'!V$55</f>
        <v>0</v>
      </c>
      <c r="Q26" s="31">
        <f xml:space="preserve"> 'Detailed Tables - FMs'!V$94</f>
        <v>0</v>
      </c>
      <c r="R26" s="31">
        <f xml:space="preserve"> 'Detailed Tables - FMs'!V$133</f>
        <v>0</v>
      </c>
      <c r="S26" s="22">
        <f>SUM(O26:R26)</f>
        <v>0</v>
      </c>
      <c r="T26" s="30">
        <f xml:space="preserve"> 'Detailed Tables - FMs'!AB$16</f>
        <v>37.360108905613508</v>
      </c>
      <c r="U26" s="31">
        <f xml:space="preserve"> 'Detailed Tables - FMs'!AB$55</f>
        <v>185.14519549563894</v>
      </c>
      <c r="V26" s="31">
        <f xml:space="preserve"> 'Detailed Tables - FMs'!AB$94</f>
        <v>193.28452264168493</v>
      </c>
      <c r="W26" s="31">
        <f xml:space="preserve"> 'Detailed Tables - FMs'!AB$133</f>
        <v>23.498321537554791</v>
      </c>
      <c r="X26" s="22">
        <f>SUM(T26:W26)</f>
        <v>439.28814858049219</v>
      </c>
    </row>
    <row r="27" spans="3:24" x14ac:dyDescent="0.3">
      <c r="C27" s="6" t="s">
        <v>19</v>
      </c>
      <c r="D27" s="93"/>
      <c r="E27" s="100">
        <f xml:space="preserve"> 'Detailed Tables - FMs'!J$17</f>
        <v>0</v>
      </c>
      <c r="F27" s="89">
        <f xml:space="preserve"> 'Detailed Tables - FMs'!J$56</f>
        <v>0</v>
      </c>
      <c r="G27" s="89">
        <f xml:space="preserve"> 'Detailed Tables - FMs'!J$95</f>
        <v>0</v>
      </c>
      <c r="H27" s="89">
        <f xml:space="preserve"> 'Detailed Tables - FMs'!J$134</f>
        <v>0</v>
      </c>
      <c r="I27" s="34"/>
      <c r="J27" s="100">
        <f xml:space="preserve"> 'Detailed Tables - FMs'!P$17</f>
        <v>0</v>
      </c>
      <c r="K27" s="89">
        <f xml:space="preserve"> 'Detailed Tables - FMs'!P$56</f>
        <v>0</v>
      </c>
      <c r="L27" s="89">
        <f xml:space="preserve"> 'Detailed Tables - FMs'!P$95</f>
        <v>0</v>
      </c>
      <c r="M27" s="89">
        <f xml:space="preserve"> 'Detailed Tables - FMs'!P$134</f>
        <v>0</v>
      </c>
      <c r="N27" s="34"/>
      <c r="O27" s="100">
        <f xml:space="preserve"> 'Detailed Tables - FMs'!V$17</f>
        <v>0</v>
      </c>
      <c r="P27" s="89">
        <f xml:space="preserve"> 'Detailed Tables - FMs'!V$56</f>
        <v>0</v>
      </c>
      <c r="Q27" s="89">
        <f xml:space="preserve"> 'Detailed Tables - FMs'!V$95</f>
        <v>0</v>
      </c>
      <c r="R27" s="89">
        <f xml:space="preserve"> 'Detailed Tables - FMs'!V$134</f>
        <v>0</v>
      </c>
      <c r="S27" s="34"/>
      <c r="T27" s="100">
        <f xml:space="preserve"> 'Detailed Tables - FMs'!AB$17</f>
        <v>0</v>
      </c>
      <c r="U27" s="89">
        <f xml:space="preserve"> 'Detailed Tables - FMs'!AB$56</f>
        <v>0</v>
      </c>
      <c r="V27" s="89">
        <f xml:space="preserve"> 'Detailed Tables - FMs'!AB$95</f>
        <v>0</v>
      </c>
      <c r="W27" s="89">
        <f xml:space="preserve"> 'Detailed Tables - FMs'!AB$134</f>
        <v>0</v>
      </c>
      <c r="X27" s="34"/>
    </row>
    <row r="28" spans="3:24" x14ac:dyDescent="0.3">
      <c r="C28" s="18" t="s">
        <v>15</v>
      </c>
      <c r="D28" s="93"/>
      <c r="E28" s="100">
        <f xml:space="preserve"> 'Detailed Tables - FMs'!J$18</f>
        <v>0</v>
      </c>
      <c r="F28" s="89">
        <f xml:space="preserve"> 'Detailed Tables - FMs'!J$57</f>
        <v>0</v>
      </c>
      <c r="G28" s="89">
        <f xml:space="preserve"> 'Detailed Tables - FMs'!J$96</f>
        <v>0</v>
      </c>
      <c r="H28" s="89">
        <f xml:space="preserve"> 'Detailed Tables - FMs'!J$135</f>
        <v>0</v>
      </c>
      <c r="I28" s="34"/>
      <c r="J28" s="100">
        <f xml:space="preserve"> 'Detailed Tables - FMs'!P$18</f>
        <v>0</v>
      </c>
      <c r="K28" s="89">
        <f xml:space="preserve"> 'Detailed Tables - FMs'!P$57</f>
        <v>0</v>
      </c>
      <c r="L28" s="89">
        <f xml:space="preserve"> 'Detailed Tables - FMs'!P$96</f>
        <v>0</v>
      </c>
      <c r="M28" s="89">
        <f xml:space="preserve"> 'Detailed Tables - FMs'!P$135</f>
        <v>0</v>
      </c>
      <c r="N28" s="34"/>
      <c r="O28" s="100">
        <f xml:space="preserve"> 'Detailed Tables - FMs'!V$18</f>
        <v>0</v>
      </c>
      <c r="P28" s="89">
        <f xml:space="preserve"> 'Detailed Tables - FMs'!V$57</f>
        <v>0</v>
      </c>
      <c r="Q28" s="89">
        <f xml:space="preserve"> 'Detailed Tables - FMs'!V$96</f>
        <v>0</v>
      </c>
      <c r="R28" s="89">
        <f xml:space="preserve"> 'Detailed Tables - FMs'!V$135</f>
        <v>0</v>
      </c>
      <c r="S28" s="34"/>
      <c r="T28" s="100">
        <f xml:space="preserve"> 'Detailed Tables - FMs'!AB$18</f>
        <v>0</v>
      </c>
      <c r="U28" s="89">
        <f xml:space="preserve"> 'Detailed Tables - FMs'!AB$57</f>
        <v>0</v>
      </c>
      <c r="V28" s="89">
        <f xml:space="preserve"> 'Detailed Tables - FMs'!AB$96</f>
        <v>0</v>
      </c>
      <c r="W28" s="89">
        <f xml:space="preserve"> 'Detailed Tables - FMs'!AB$135</f>
        <v>0</v>
      </c>
      <c r="X28" s="34"/>
    </row>
    <row r="29" spans="3:24" x14ac:dyDescent="0.3">
      <c r="C29" s="6" t="s">
        <v>20</v>
      </c>
      <c r="D29" s="93"/>
      <c r="E29" s="30">
        <f xml:space="preserve"> 'Detailed Tables - FMs'!J$19</f>
        <v>3.1128319254360441</v>
      </c>
      <c r="F29" s="31">
        <f xml:space="preserve"> 'Detailed Tables - FMs'!J$58</f>
        <v>79.344771664111562</v>
      </c>
      <c r="G29" s="31">
        <f xml:space="preserve"> 'Detailed Tables - FMs'!J$97</f>
        <v>70.675300633811474</v>
      </c>
      <c r="H29" s="31">
        <f xml:space="preserve"> 'Detailed Tables - FMs'!J$136</f>
        <v>3.37815563431124</v>
      </c>
      <c r="I29" s="22">
        <f>SUM(E29:H29)</f>
        <v>156.51105985767032</v>
      </c>
      <c r="J29" s="30">
        <f xml:space="preserve"> 'Detailed Tables - FMs'!P$19</f>
        <v>3.0958117442903577</v>
      </c>
      <c r="K29" s="31">
        <f xml:space="preserve"> 'Detailed Tables - FMs'!P$58</f>
        <v>71.55324166042999</v>
      </c>
      <c r="L29" s="31">
        <f xml:space="preserve"> 'Detailed Tables - FMs'!P$97</f>
        <v>58.553271510027471</v>
      </c>
      <c r="M29" s="31">
        <f xml:space="preserve"> 'Detailed Tables - FMs'!P$136</f>
        <v>5.6681703611893264</v>
      </c>
      <c r="N29" s="22">
        <f>SUM(J29:M29)</f>
        <v>138.87049527593715</v>
      </c>
      <c r="O29" s="30">
        <f xml:space="preserve"> 'Detailed Tables - FMs'!V$19</f>
        <v>0</v>
      </c>
      <c r="P29" s="31">
        <f xml:space="preserve"> 'Detailed Tables - FMs'!V$58</f>
        <v>0</v>
      </c>
      <c r="Q29" s="31">
        <f xml:space="preserve"> 'Detailed Tables - FMs'!V$97</f>
        <v>0</v>
      </c>
      <c r="R29" s="31">
        <f xml:space="preserve"> 'Detailed Tables - FMs'!V$136</f>
        <v>0</v>
      </c>
      <c r="S29" s="22">
        <f>SUM(O29:R29)</f>
        <v>0</v>
      </c>
      <c r="T29" s="30">
        <f xml:space="preserve"> 'Detailed Tables - FMs'!AB$19</f>
        <v>2.8324111709518531</v>
      </c>
      <c r="U29" s="31">
        <f xml:space="preserve"> 'Detailed Tables - FMs'!AB$58</f>
        <v>63.089792660114824</v>
      </c>
      <c r="V29" s="31">
        <f xml:space="preserve"> 'Detailed Tables - FMs'!AB$97</f>
        <v>57.272581396640085</v>
      </c>
      <c r="W29" s="31">
        <f xml:space="preserve"> 'Detailed Tables - FMs'!AB$136</f>
        <v>3.2184295849788795</v>
      </c>
      <c r="X29" s="22">
        <f>SUM(T29:W29)</f>
        <v>126.41321481268565</v>
      </c>
    </row>
    <row r="30" spans="3:24" ht="14.4" thickBot="1" x14ac:dyDescent="0.35">
      <c r="C30" s="57" t="s">
        <v>39</v>
      </c>
      <c r="D30" s="94"/>
      <c r="E30" s="68">
        <f xml:space="preserve"> 'Detailed Tables - FMs'!J$20</f>
        <v>78.978353321259121</v>
      </c>
      <c r="F30" s="69">
        <f xml:space="preserve"> 'Detailed Tables - FMs'!J$59</f>
        <v>457.99281730136289</v>
      </c>
      <c r="G30" s="69">
        <f xml:space="preserve"> 'Detailed Tables - FMs'!J$98</f>
        <v>462.62207273088518</v>
      </c>
      <c r="H30" s="69">
        <f xml:space="preserve"> 'Detailed Tables - FMs'!J$137</f>
        <v>51.094810731041306</v>
      </c>
      <c r="I30" s="70">
        <f>I23+I26+I29</f>
        <v>1050.6880540845484</v>
      </c>
      <c r="J30" s="68">
        <f xml:space="preserve"> 'Detailed Tables - FMs'!P$20</f>
        <v>78.978641940952983</v>
      </c>
      <c r="K30" s="69">
        <f xml:space="preserve"> 'Detailed Tables - FMs'!P$59</f>
        <v>450.28960390230202</v>
      </c>
      <c r="L30" s="69">
        <f xml:space="preserve"> 'Detailed Tables - FMs'!P$98</f>
        <v>450.58796514964126</v>
      </c>
      <c r="M30" s="69">
        <f xml:space="preserve"> 'Detailed Tables - FMs'!P$137</f>
        <v>53.394958350491493</v>
      </c>
      <c r="N30" s="70">
        <f>N23+N26+N29</f>
        <v>1033.2511693433878</v>
      </c>
      <c r="O30" s="68">
        <f xml:space="preserve"> 'Detailed Tables - FMs'!V$20</f>
        <v>0</v>
      </c>
      <c r="P30" s="69">
        <f xml:space="preserve"> 'Detailed Tables - FMs'!V$59</f>
        <v>0</v>
      </c>
      <c r="Q30" s="69">
        <f xml:space="preserve"> 'Detailed Tables - FMs'!V$98</f>
        <v>0</v>
      </c>
      <c r="R30" s="69">
        <f xml:space="preserve"> 'Detailed Tables - FMs'!V$137</f>
        <v>0</v>
      </c>
      <c r="S30" s="70">
        <f>S23+S26+S29</f>
        <v>0</v>
      </c>
      <c r="T30" s="68">
        <f xml:space="preserve"> 'Detailed Tables - FMs'!AB$20</f>
        <v>78.437893458245355</v>
      </c>
      <c r="U30" s="69">
        <f xml:space="preserve"> 'Detailed Tables - FMs'!AB$59</f>
        <v>437.79946564813338</v>
      </c>
      <c r="V30" s="69">
        <f xml:space="preserve"> 'Detailed Tables - FMs'!AB$98</f>
        <v>448.46205233031964</v>
      </c>
      <c r="W30" s="69">
        <f xml:space="preserve"> 'Detailed Tables - FMs'!AB$137</f>
        <v>50.759028876591728</v>
      </c>
      <c r="X30" s="70">
        <f>X23+X26+X29</f>
        <v>1015.4584403132902</v>
      </c>
    </row>
    <row r="31" spans="3:24" x14ac:dyDescent="0.3">
      <c r="C31" s="5" t="s">
        <v>21</v>
      </c>
      <c r="D31" s="92"/>
      <c r="E31" s="98">
        <f xml:space="preserve"> 'Detailed Tables - FMs'!J$21</f>
        <v>0</v>
      </c>
      <c r="F31" s="99">
        <f xml:space="preserve"> 'Detailed Tables - FMs'!J$60</f>
        <v>0</v>
      </c>
      <c r="G31" s="99">
        <f xml:space="preserve"> 'Detailed Tables - FMs'!J$99</f>
        <v>0</v>
      </c>
      <c r="H31" s="99">
        <f xml:space="preserve"> 'Detailed Tables - FMs'!J$138</f>
        <v>0</v>
      </c>
      <c r="I31" s="34"/>
      <c r="J31" s="98">
        <f xml:space="preserve"> 'Detailed Tables - FMs'!P$21</f>
        <v>0</v>
      </c>
      <c r="K31" s="99">
        <f xml:space="preserve"> 'Detailed Tables - FMs'!P$60</f>
        <v>0</v>
      </c>
      <c r="L31" s="99">
        <f xml:space="preserve"> 'Detailed Tables - FMs'!P$99</f>
        <v>0</v>
      </c>
      <c r="M31" s="99">
        <f xml:space="preserve"> 'Detailed Tables - FMs'!P$138</f>
        <v>0</v>
      </c>
      <c r="N31" s="34"/>
      <c r="O31" s="98">
        <f xml:space="preserve"> 'Detailed Tables - FMs'!V$21</f>
        <v>0</v>
      </c>
      <c r="P31" s="99">
        <f xml:space="preserve"> 'Detailed Tables - FMs'!V$60</f>
        <v>0</v>
      </c>
      <c r="Q31" s="99">
        <f xml:space="preserve"> 'Detailed Tables - FMs'!V$99</f>
        <v>0</v>
      </c>
      <c r="R31" s="99">
        <f xml:space="preserve"> 'Detailed Tables - FMs'!V$138</f>
        <v>0</v>
      </c>
      <c r="S31" s="34"/>
      <c r="T31" s="98">
        <f xml:space="preserve"> 'Detailed Tables - FMs'!AB$21</f>
        <v>0</v>
      </c>
      <c r="U31" s="99">
        <f xml:space="preserve"> 'Detailed Tables - FMs'!AB$60</f>
        <v>0</v>
      </c>
      <c r="V31" s="99">
        <f xml:space="preserve"> 'Detailed Tables - FMs'!AB$99</f>
        <v>0</v>
      </c>
      <c r="W31" s="99">
        <f xml:space="preserve"> 'Detailed Tables - FMs'!AB$138</f>
        <v>0</v>
      </c>
      <c r="X31" s="34"/>
    </row>
    <row r="32" spans="3:24" x14ac:dyDescent="0.3">
      <c r="C32" s="18" t="s">
        <v>22</v>
      </c>
      <c r="D32" s="93"/>
      <c r="E32" s="100">
        <f xml:space="preserve"> 'Detailed Tables - FMs'!J$22</f>
        <v>0</v>
      </c>
      <c r="F32" s="89">
        <f xml:space="preserve"> 'Detailed Tables - FMs'!J$61</f>
        <v>0</v>
      </c>
      <c r="G32" s="89">
        <f xml:space="preserve"> 'Detailed Tables - FMs'!J$100</f>
        <v>0</v>
      </c>
      <c r="H32" s="89">
        <f xml:space="preserve"> 'Detailed Tables - FMs'!J$139</f>
        <v>0</v>
      </c>
      <c r="I32" s="34"/>
      <c r="J32" s="100">
        <f xml:space="preserve"> 'Detailed Tables - FMs'!P$22</f>
        <v>0</v>
      </c>
      <c r="K32" s="89">
        <f xml:space="preserve"> 'Detailed Tables - FMs'!P$61</f>
        <v>0</v>
      </c>
      <c r="L32" s="89">
        <f xml:space="preserve"> 'Detailed Tables - FMs'!P$100</f>
        <v>0</v>
      </c>
      <c r="M32" s="89">
        <f xml:space="preserve"> 'Detailed Tables - FMs'!P$139</f>
        <v>0</v>
      </c>
      <c r="N32" s="34"/>
      <c r="O32" s="100">
        <f xml:space="preserve"> 'Detailed Tables - FMs'!V$22</f>
        <v>0</v>
      </c>
      <c r="P32" s="89">
        <f xml:space="preserve"> 'Detailed Tables - FMs'!V$61</f>
        <v>0</v>
      </c>
      <c r="Q32" s="89">
        <f xml:space="preserve"> 'Detailed Tables - FMs'!V$100</f>
        <v>0</v>
      </c>
      <c r="R32" s="89">
        <f xml:space="preserve"> 'Detailed Tables - FMs'!V$139</f>
        <v>0</v>
      </c>
      <c r="S32" s="34"/>
      <c r="T32" s="100">
        <f xml:space="preserve"> 'Detailed Tables - FMs'!AB$22</f>
        <v>0</v>
      </c>
      <c r="U32" s="89">
        <f xml:space="preserve"> 'Detailed Tables - FMs'!AB$61</f>
        <v>0</v>
      </c>
      <c r="V32" s="89">
        <f xml:space="preserve"> 'Detailed Tables - FMs'!AB$100</f>
        <v>0</v>
      </c>
      <c r="W32" s="89">
        <f xml:space="preserve"> 'Detailed Tables - FMs'!AB$139</f>
        <v>0</v>
      </c>
      <c r="X32" s="34"/>
    </row>
    <row r="33" spans="3:24" x14ac:dyDescent="0.3">
      <c r="C33" s="6" t="s">
        <v>23</v>
      </c>
      <c r="D33" s="93"/>
      <c r="E33" s="30">
        <f xml:space="preserve"> 'Detailed Tables - FMs'!J$23</f>
        <v>15.418143907280694</v>
      </c>
      <c r="F33" s="31">
        <f xml:space="preserve"> 'Detailed Tables - FMs'!J$62</f>
        <v>89.849607436196067</v>
      </c>
      <c r="G33" s="31">
        <f xml:space="preserve"> 'Detailed Tables - FMs'!J$101</f>
        <v>96.299694421561085</v>
      </c>
      <c r="H33" s="31">
        <f xml:space="preserve"> 'Detailed Tables - FMs'!J$140</f>
        <v>6.6744960958636455</v>
      </c>
      <c r="I33" s="22">
        <f>SUM(E33:H33)</f>
        <v>208.24194186090151</v>
      </c>
      <c r="J33" s="30">
        <f xml:space="preserve"> 'Detailed Tables - FMs'!P$23</f>
        <v>13.937639618337599</v>
      </c>
      <c r="K33" s="31">
        <f xml:space="preserve"> 'Detailed Tables - FMs'!P$62</f>
        <v>81.222746809323155</v>
      </c>
      <c r="L33" s="31">
        <f xml:space="preserve"> 'Detailed Tables - FMs'!P$101</f>
        <v>87.052843469973539</v>
      </c>
      <c r="M33" s="31">
        <f xml:space="preserve"> 'Detailed Tables - FMs'!P$140</f>
        <v>6.033398710332543</v>
      </c>
      <c r="N33" s="22">
        <f>SUM(J33:M33)</f>
        <v>188.24662860796681</v>
      </c>
      <c r="O33" s="30">
        <f xml:space="preserve"> 'Detailed Tables - FMs'!V$23</f>
        <v>0</v>
      </c>
      <c r="P33" s="31">
        <f xml:space="preserve"> 'Detailed Tables - FMs'!V$62</f>
        <v>0</v>
      </c>
      <c r="Q33" s="31">
        <f xml:space="preserve"> 'Detailed Tables - FMs'!V$101</f>
        <v>0</v>
      </c>
      <c r="R33" s="31">
        <f xml:space="preserve"> 'Detailed Tables - FMs'!V$140</f>
        <v>0</v>
      </c>
      <c r="S33" s="22">
        <f>SUM(O33:R33)</f>
        <v>0</v>
      </c>
      <c r="T33" s="30">
        <f xml:space="preserve"> 'Detailed Tables - FMs'!AB$23</f>
        <v>12.81855311310402</v>
      </c>
      <c r="U33" s="31">
        <f xml:space="preserve"> 'Detailed Tables - FMs'!AB$62</f>
        <v>74.178069609889491</v>
      </c>
      <c r="V33" s="31">
        <f xml:space="preserve"> 'Detailed Tables - FMs'!AB$101</f>
        <v>80.183601625076193</v>
      </c>
      <c r="W33" s="31">
        <f xml:space="preserve"> 'Detailed Tables - FMs'!AB$140</f>
        <v>5.5475943789388245</v>
      </c>
      <c r="X33" s="22">
        <f>SUM(T33:W33)</f>
        <v>172.72781872700853</v>
      </c>
    </row>
    <row r="34" spans="3:24" x14ac:dyDescent="0.3">
      <c r="C34" s="6" t="s">
        <v>24</v>
      </c>
      <c r="D34" s="93"/>
      <c r="E34" s="100">
        <f xml:space="preserve"> 'Detailed Tables - FMs'!J$24</f>
        <v>0</v>
      </c>
      <c r="F34" s="89">
        <f xml:space="preserve"> 'Detailed Tables - FMs'!J$63</f>
        <v>0</v>
      </c>
      <c r="G34" s="89">
        <f xml:space="preserve"> 'Detailed Tables - FMs'!J$102</f>
        <v>0</v>
      </c>
      <c r="H34" s="89">
        <f xml:space="preserve"> 'Detailed Tables - FMs'!J$141</f>
        <v>0</v>
      </c>
      <c r="I34" s="34"/>
      <c r="J34" s="100">
        <f xml:space="preserve"> 'Detailed Tables - FMs'!P$24</f>
        <v>0</v>
      </c>
      <c r="K34" s="89">
        <f xml:space="preserve"> 'Detailed Tables - FMs'!P$63</f>
        <v>0</v>
      </c>
      <c r="L34" s="89">
        <f xml:space="preserve"> 'Detailed Tables - FMs'!P$102</f>
        <v>0</v>
      </c>
      <c r="M34" s="89">
        <f xml:space="preserve"> 'Detailed Tables - FMs'!P$141</f>
        <v>0</v>
      </c>
      <c r="N34" s="34"/>
      <c r="O34" s="100">
        <f xml:space="preserve"> 'Detailed Tables - FMs'!V$24</f>
        <v>0</v>
      </c>
      <c r="P34" s="89">
        <f xml:space="preserve"> 'Detailed Tables - FMs'!V$63</f>
        <v>0</v>
      </c>
      <c r="Q34" s="89">
        <f xml:space="preserve"> 'Detailed Tables - FMs'!V$102</f>
        <v>0</v>
      </c>
      <c r="R34" s="89">
        <f xml:space="preserve"> 'Detailed Tables - FMs'!V$141</f>
        <v>0</v>
      </c>
      <c r="S34" s="34"/>
      <c r="T34" s="100">
        <f xml:space="preserve"> 'Detailed Tables - FMs'!AB$24</f>
        <v>0</v>
      </c>
      <c r="U34" s="89">
        <f xml:space="preserve"> 'Detailed Tables - FMs'!AB$63</f>
        <v>0</v>
      </c>
      <c r="V34" s="89">
        <f xml:space="preserve"> 'Detailed Tables - FMs'!AB$102</f>
        <v>0</v>
      </c>
      <c r="W34" s="89">
        <f xml:space="preserve"> 'Detailed Tables - FMs'!AB$141</f>
        <v>0</v>
      </c>
      <c r="X34" s="34"/>
    </row>
    <row r="35" spans="3:24" x14ac:dyDescent="0.3">
      <c r="C35" s="18" t="s">
        <v>22</v>
      </c>
      <c r="D35" s="93"/>
      <c r="E35" s="100">
        <f xml:space="preserve"> 'Detailed Tables - FMs'!J$25</f>
        <v>0</v>
      </c>
      <c r="F35" s="89">
        <f xml:space="preserve"> 'Detailed Tables - FMs'!J$64</f>
        <v>0</v>
      </c>
      <c r="G35" s="89">
        <f xml:space="preserve"> 'Detailed Tables - FMs'!J$103</f>
        <v>0</v>
      </c>
      <c r="H35" s="89">
        <f xml:space="preserve"> 'Detailed Tables - FMs'!J$142</f>
        <v>0</v>
      </c>
      <c r="I35" s="34"/>
      <c r="J35" s="100">
        <f xml:space="preserve"> 'Detailed Tables - FMs'!P$25</f>
        <v>0</v>
      </c>
      <c r="K35" s="89">
        <f xml:space="preserve"> 'Detailed Tables - FMs'!P$64</f>
        <v>0</v>
      </c>
      <c r="L35" s="89">
        <f xml:space="preserve"> 'Detailed Tables - FMs'!P$103</f>
        <v>0</v>
      </c>
      <c r="M35" s="89">
        <f xml:space="preserve"> 'Detailed Tables - FMs'!P$142</f>
        <v>0</v>
      </c>
      <c r="N35" s="34"/>
      <c r="O35" s="100">
        <f xml:space="preserve"> 'Detailed Tables - FMs'!V$25</f>
        <v>0</v>
      </c>
      <c r="P35" s="89">
        <f xml:space="preserve"> 'Detailed Tables - FMs'!V$64</f>
        <v>0</v>
      </c>
      <c r="Q35" s="89">
        <f xml:space="preserve"> 'Detailed Tables - FMs'!V$103</f>
        <v>0</v>
      </c>
      <c r="R35" s="89">
        <f xml:space="preserve"> 'Detailed Tables - FMs'!V$142</f>
        <v>0</v>
      </c>
      <c r="S35" s="34"/>
      <c r="T35" s="100">
        <f xml:space="preserve"> 'Detailed Tables - FMs'!AB$25</f>
        <v>0</v>
      </c>
      <c r="U35" s="89">
        <f xml:space="preserve"> 'Detailed Tables - FMs'!AB$64</f>
        <v>0</v>
      </c>
      <c r="V35" s="89">
        <f xml:space="preserve"> 'Detailed Tables - FMs'!AB$103</f>
        <v>0</v>
      </c>
      <c r="W35" s="89">
        <f xml:space="preserve"> 'Detailed Tables - FMs'!AB$142</f>
        <v>0</v>
      </c>
      <c r="X35" s="34"/>
    </row>
    <row r="36" spans="3:24" x14ac:dyDescent="0.3">
      <c r="C36" s="6" t="s">
        <v>25</v>
      </c>
      <c r="D36" s="93"/>
      <c r="E36" s="30">
        <f xml:space="preserve"> 'Detailed Tables - FMs'!J$26</f>
        <v>21.608103924705812</v>
      </c>
      <c r="F36" s="31">
        <f xml:space="preserve"> 'Detailed Tables - FMs'!J$65</f>
        <v>125.90158684997117</v>
      </c>
      <c r="G36" s="31">
        <f xml:space="preserve"> 'Detailed Tables - FMs'!J$104</f>
        <v>134.93534548079592</v>
      </c>
      <c r="H36" s="31">
        <f xml:space="preserve"> 'Detailed Tables - FMs'!J$143</f>
        <v>9.3588387538288753</v>
      </c>
      <c r="I36" s="22">
        <f>SUM(E36:H36)</f>
        <v>291.80387500930181</v>
      </c>
      <c r="J36" s="30">
        <f xml:space="preserve"> 'Detailed Tables - FMs'!P$26</f>
        <v>20.142721552967441</v>
      </c>
      <c r="K36" s="31">
        <f xml:space="preserve"> 'Detailed Tables - FMs'!P$65</f>
        <v>117.36340250092448</v>
      </c>
      <c r="L36" s="31">
        <f xml:space="preserve"> 'Detailed Tables - FMs'!P$104</f>
        <v>125.78327184017186</v>
      </c>
      <c r="M36" s="31">
        <f xml:space="preserve"> 'Detailed Tables - FMs'!P$143</f>
        <v>8.7241584613612879</v>
      </c>
      <c r="N36" s="22">
        <f>SUM(J36:M36)</f>
        <v>272.01355435542507</v>
      </c>
      <c r="O36" s="30">
        <f xml:space="preserve"> 'Detailed Tables - FMs'!V$26</f>
        <v>0</v>
      </c>
      <c r="P36" s="31">
        <f xml:space="preserve"> 'Detailed Tables - FMs'!V$65</f>
        <v>0</v>
      </c>
      <c r="Q36" s="31">
        <f xml:space="preserve"> 'Detailed Tables - FMs'!V$104</f>
        <v>0</v>
      </c>
      <c r="R36" s="31">
        <f xml:space="preserve"> 'Detailed Tables - FMs'!V$143</f>
        <v>0</v>
      </c>
      <c r="S36" s="22">
        <f>SUM(O36:R36)</f>
        <v>0</v>
      </c>
      <c r="T36" s="30">
        <f xml:space="preserve"> 'Detailed Tables - FMs'!AB$26</f>
        <v>19.037330983764726</v>
      </c>
      <c r="U36" s="31">
        <f xml:space="preserve"> 'Detailed Tables - FMs'!AB$65</f>
        <v>110.14602804372221</v>
      </c>
      <c r="V36" s="31">
        <f xml:space="preserve"> 'Detailed Tables - FMs'!AB$104</f>
        <v>119.05943318499214</v>
      </c>
      <c r="W36" s="31">
        <f xml:space="preserve"> 'Detailed Tables - FMs'!AB$143</f>
        <v>8.2433503194193918</v>
      </c>
      <c r="X36" s="22">
        <f>SUM(T36:W36)</f>
        <v>256.48614253189851</v>
      </c>
    </row>
    <row r="37" spans="3:24" x14ac:dyDescent="0.3">
      <c r="C37" s="6" t="s">
        <v>26</v>
      </c>
      <c r="D37" s="93"/>
      <c r="E37" s="100">
        <f xml:space="preserve"> 'Detailed Tables - FMs'!J$27</f>
        <v>0</v>
      </c>
      <c r="F37" s="89">
        <f xml:space="preserve"> 'Detailed Tables - FMs'!J$66</f>
        <v>0</v>
      </c>
      <c r="G37" s="89">
        <f xml:space="preserve"> 'Detailed Tables - FMs'!J$105</f>
        <v>0</v>
      </c>
      <c r="H37" s="89">
        <f xml:space="preserve"> 'Detailed Tables - FMs'!J$144</f>
        <v>0</v>
      </c>
      <c r="I37" s="34"/>
      <c r="J37" s="100">
        <f xml:space="preserve"> 'Detailed Tables - FMs'!P$27</f>
        <v>0</v>
      </c>
      <c r="K37" s="89">
        <f xml:space="preserve"> 'Detailed Tables - FMs'!P$66</f>
        <v>0</v>
      </c>
      <c r="L37" s="89">
        <f xml:space="preserve"> 'Detailed Tables - FMs'!P$105</f>
        <v>0</v>
      </c>
      <c r="M37" s="89">
        <f xml:space="preserve"> 'Detailed Tables - FMs'!P$144</f>
        <v>0</v>
      </c>
      <c r="N37" s="34"/>
      <c r="O37" s="100">
        <f xml:space="preserve"> 'Detailed Tables - FMs'!V$27</f>
        <v>0</v>
      </c>
      <c r="P37" s="89">
        <f xml:space="preserve"> 'Detailed Tables - FMs'!V$66</f>
        <v>0</v>
      </c>
      <c r="Q37" s="89">
        <f xml:space="preserve"> 'Detailed Tables - FMs'!V$105</f>
        <v>0</v>
      </c>
      <c r="R37" s="89">
        <f xml:space="preserve"> 'Detailed Tables - FMs'!V$144</f>
        <v>0</v>
      </c>
      <c r="S37" s="34"/>
      <c r="T37" s="100">
        <f xml:space="preserve"> 'Detailed Tables - FMs'!AB$27</f>
        <v>0</v>
      </c>
      <c r="U37" s="89">
        <f xml:space="preserve"> 'Detailed Tables - FMs'!AB$66</f>
        <v>0</v>
      </c>
      <c r="V37" s="89">
        <f xml:space="preserve"> 'Detailed Tables - FMs'!AB$105</f>
        <v>0</v>
      </c>
      <c r="W37" s="89">
        <f xml:space="preserve"> 'Detailed Tables - FMs'!AB$144</f>
        <v>0</v>
      </c>
      <c r="X37" s="34"/>
    </row>
    <row r="38" spans="3:24" x14ac:dyDescent="0.3">
      <c r="C38" s="18" t="s">
        <v>22</v>
      </c>
      <c r="D38" s="93"/>
      <c r="E38" s="100">
        <f xml:space="preserve"> 'Detailed Tables - FMs'!J$28</f>
        <v>0</v>
      </c>
      <c r="F38" s="89">
        <f xml:space="preserve"> 'Detailed Tables - FMs'!J$67</f>
        <v>0</v>
      </c>
      <c r="G38" s="89">
        <f xml:space="preserve"> 'Detailed Tables - FMs'!J$106</f>
        <v>0</v>
      </c>
      <c r="H38" s="89">
        <f xml:space="preserve"> 'Detailed Tables - FMs'!J$145</f>
        <v>0</v>
      </c>
      <c r="I38" s="34"/>
      <c r="J38" s="100">
        <f xml:space="preserve"> 'Detailed Tables - FMs'!P$28</f>
        <v>0</v>
      </c>
      <c r="K38" s="89">
        <f xml:space="preserve"> 'Detailed Tables - FMs'!P$67</f>
        <v>0</v>
      </c>
      <c r="L38" s="89">
        <f xml:space="preserve"> 'Detailed Tables - FMs'!P$106</f>
        <v>0</v>
      </c>
      <c r="M38" s="89">
        <f xml:space="preserve"> 'Detailed Tables - FMs'!P$145</f>
        <v>0</v>
      </c>
      <c r="N38" s="34"/>
      <c r="O38" s="100">
        <f xml:space="preserve"> 'Detailed Tables - FMs'!V$28</f>
        <v>0</v>
      </c>
      <c r="P38" s="89">
        <f xml:space="preserve"> 'Detailed Tables - FMs'!V$67</f>
        <v>0</v>
      </c>
      <c r="Q38" s="89">
        <f xml:space="preserve"> 'Detailed Tables - FMs'!V$106</f>
        <v>0</v>
      </c>
      <c r="R38" s="89">
        <f xml:space="preserve"> 'Detailed Tables - FMs'!V$145</f>
        <v>0</v>
      </c>
      <c r="S38" s="34"/>
      <c r="T38" s="100">
        <f xml:space="preserve"> 'Detailed Tables - FMs'!AB$28</f>
        <v>0</v>
      </c>
      <c r="U38" s="89">
        <f xml:space="preserve"> 'Detailed Tables - FMs'!AB$67</f>
        <v>0</v>
      </c>
      <c r="V38" s="89">
        <f xml:space="preserve"> 'Detailed Tables - FMs'!AB$106</f>
        <v>0</v>
      </c>
      <c r="W38" s="89">
        <f xml:space="preserve"> 'Detailed Tables - FMs'!AB$145</f>
        <v>0</v>
      </c>
      <c r="X38" s="34"/>
    </row>
    <row r="39" spans="3:24" x14ac:dyDescent="0.3">
      <c r="C39" s="6" t="s">
        <v>27</v>
      </c>
      <c r="D39" s="93"/>
      <c r="E39" s="30">
        <f xml:space="preserve"> 'Detailed Tables - FMs'!J$29</f>
        <v>2.3684420826709824</v>
      </c>
      <c r="F39" s="31">
        <f xml:space="preserve"> 'Detailed Tables - FMs'!J$68</f>
        <v>53.41695394411407</v>
      </c>
      <c r="G39" s="31">
        <f xml:space="preserve"> 'Detailed Tables - FMs'!J$107</f>
        <v>49.265036220457517</v>
      </c>
      <c r="H39" s="31">
        <f xml:space="preserve"> 'Detailed Tables - FMs'!J$146</f>
        <v>3.4429474071559478</v>
      </c>
      <c r="I39" s="22">
        <f>SUM(E39:H39)</f>
        <v>108.49337965439851</v>
      </c>
      <c r="J39" s="30">
        <f xml:space="preserve"> 'Detailed Tables - FMs'!P$29</f>
        <v>2.1957516666646937</v>
      </c>
      <c r="K39" s="31">
        <f xml:space="preserve"> 'Detailed Tables - FMs'!P$68</f>
        <v>44.904689616873974</v>
      </c>
      <c r="L39" s="31">
        <f xml:space="preserve"> 'Detailed Tables - FMs'!P$107</f>
        <v>38.047303922839248</v>
      </c>
      <c r="M39" s="31">
        <f xml:space="preserve"> 'Detailed Tables - FMs'!P$146</f>
        <v>5.3851178257598526</v>
      </c>
      <c r="N39" s="22">
        <f>SUM(J39:M39)</f>
        <v>90.532863032137769</v>
      </c>
      <c r="O39" s="30">
        <f xml:space="preserve"> 'Detailed Tables - FMs'!V$29</f>
        <v>0</v>
      </c>
      <c r="P39" s="31">
        <f xml:space="preserve"> 'Detailed Tables - FMs'!V$68</f>
        <v>0</v>
      </c>
      <c r="Q39" s="31">
        <f xml:space="preserve"> 'Detailed Tables - FMs'!V$107</f>
        <v>0</v>
      </c>
      <c r="R39" s="31">
        <f xml:space="preserve"> 'Detailed Tables - FMs'!V$146</f>
        <v>0</v>
      </c>
      <c r="S39" s="22">
        <f>SUM(O39:R39)</f>
        <v>0</v>
      </c>
      <c r="T39" s="30">
        <f xml:space="preserve"> 'Detailed Tables - FMs'!AB$29</f>
        <v>1.9044035629981924</v>
      </c>
      <c r="U39" s="31">
        <f xml:space="preserve"> 'Detailed Tables - FMs'!AB$68</f>
        <v>37.533191466355447</v>
      </c>
      <c r="V39" s="31">
        <f xml:space="preserve"> 'Detailed Tables - FMs'!AB$107</f>
        <v>35.278774445723279</v>
      </c>
      <c r="W39" s="31">
        <f xml:space="preserve"> 'Detailed Tables - FMs'!AB$146</f>
        <v>2.8986136708398513</v>
      </c>
      <c r="X39" s="22">
        <f>SUM(T39:W39)</f>
        <v>77.614983145916767</v>
      </c>
    </row>
    <row r="40" spans="3:24" x14ac:dyDescent="0.3">
      <c r="C40" s="6" t="s">
        <v>28</v>
      </c>
      <c r="D40" s="93"/>
      <c r="E40" s="30">
        <f xml:space="preserve"> 'Detailed Tables - FMs'!J$30</f>
        <v>0</v>
      </c>
      <c r="F40" s="31">
        <f xml:space="preserve"> 'Detailed Tables - FMs'!J$69</f>
        <v>0</v>
      </c>
      <c r="G40" s="31">
        <f xml:space="preserve"> 'Detailed Tables - FMs'!J$108</f>
        <v>0</v>
      </c>
      <c r="H40" s="31">
        <f xml:space="preserve"> 'Detailed Tables - FMs'!J$147</f>
        <v>0</v>
      </c>
      <c r="I40" s="34"/>
      <c r="J40" s="30">
        <f xml:space="preserve"> 'Detailed Tables - FMs'!P$30</f>
        <v>0</v>
      </c>
      <c r="K40" s="31">
        <f xml:space="preserve"> 'Detailed Tables - FMs'!P$69</f>
        <v>0</v>
      </c>
      <c r="L40" s="31">
        <f xml:space="preserve"> 'Detailed Tables - FMs'!P$108</f>
        <v>0</v>
      </c>
      <c r="M40" s="31">
        <f xml:space="preserve"> 'Detailed Tables - FMs'!P$147</f>
        <v>0</v>
      </c>
      <c r="N40" s="34"/>
      <c r="O40" s="30">
        <f xml:space="preserve"> 'Detailed Tables - FMs'!V$30</f>
        <v>0</v>
      </c>
      <c r="P40" s="31">
        <f xml:space="preserve"> 'Detailed Tables - FMs'!V$69</f>
        <v>0</v>
      </c>
      <c r="Q40" s="31">
        <f xml:space="preserve"> 'Detailed Tables - FMs'!V$108</f>
        <v>0</v>
      </c>
      <c r="R40" s="31">
        <f xml:space="preserve"> 'Detailed Tables - FMs'!V$147</f>
        <v>0</v>
      </c>
      <c r="S40" s="34"/>
      <c r="T40" s="30">
        <f xml:space="preserve"> 'Detailed Tables - FMs'!AB$30</f>
        <v>0</v>
      </c>
      <c r="U40" s="31">
        <f xml:space="preserve"> 'Detailed Tables - FMs'!AB$69</f>
        <v>0</v>
      </c>
      <c r="V40" s="31">
        <f xml:space="preserve"> 'Detailed Tables - FMs'!AB$108</f>
        <v>0</v>
      </c>
      <c r="W40" s="31">
        <f xml:space="preserve"> 'Detailed Tables - FMs'!AB$147</f>
        <v>0</v>
      </c>
      <c r="X40" s="34"/>
    </row>
    <row r="41" spans="3:24" ht="14.4" thickBot="1" x14ac:dyDescent="0.35">
      <c r="C41" s="57" t="s">
        <v>29</v>
      </c>
      <c r="D41" s="94"/>
      <c r="E41" s="68">
        <f xml:space="preserve"> 'Detailed Tables - FMs'!J$31</f>
        <v>39.394689914657484</v>
      </c>
      <c r="F41" s="69">
        <f xml:space="preserve"> 'Detailed Tables - FMs'!J$70</f>
        <v>269.1681482302813</v>
      </c>
      <c r="G41" s="69">
        <f xml:space="preserve"> 'Detailed Tables - FMs'!J$109</f>
        <v>280.50007612281451</v>
      </c>
      <c r="H41" s="69">
        <f xml:space="preserve"> 'Detailed Tables - FMs'!J$148</f>
        <v>19.476282256848467</v>
      </c>
      <c r="I41" s="70">
        <f>SUM(E41:H41)</f>
        <v>608.53919652460172</v>
      </c>
      <c r="J41" s="68">
        <f xml:space="preserve"> 'Detailed Tables - FMs'!P$31</f>
        <v>36.276112837969734</v>
      </c>
      <c r="K41" s="69">
        <f xml:space="preserve"> 'Detailed Tables - FMs'!P$70</f>
        <v>243.49083892712164</v>
      </c>
      <c r="L41" s="69">
        <f xml:space="preserve"> 'Detailed Tables - FMs'!P$109</f>
        <v>250.88341923298466</v>
      </c>
      <c r="M41" s="69">
        <f xml:space="preserve"> 'Detailed Tables - FMs'!P$148</f>
        <v>20.142674997453685</v>
      </c>
      <c r="N41" s="70">
        <f>SUM(J41:M41)</f>
        <v>550.79304599552972</v>
      </c>
      <c r="O41" s="68">
        <f xml:space="preserve"> 'Detailed Tables - FMs'!V$31</f>
        <v>0</v>
      </c>
      <c r="P41" s="69">
        <f xml:space="preserve"> 'Detailed Tables - FMs'!V$70</f>
        <v>0</v>
      </c>
      <c r="Q41" s="69">
        <f xml:space="preserve"> 'Detailed Tables - FMs'!V$109</f>
        <v>0</v>
      </c>
      <c r="R41" s="69">
        <f xml:space="preserve"> 'Detailed Tables - FMs'!V$148</f>
        <v>0</v>
      </c>
      <c r="S41" s="70">
        <f>SUM(O41:R41)</f>
        <v>0</v>
      </c>
      <c r="T41" s="68">
        <f xml:space="preserve"> 'Detailed Tables - FMs'!AB$31</f>
        <v>33.760287659866933</v>
      </c>
      <c r="U41" s="69">
        <f xml:space="preserve"> 'Detailed Tables - FMs'!AB$70</f>
        <v>221.85728911996716</v>
      </c>
      <c r="V41" s="69">
        <f xml:space="preserve"> 'Detailed Tables - FMs'!AB$109</f>
        <v>234.52180925579165</v>
      </c>
      <c r="W41" s="69">
        <f xml:space="preserve"> 'Detailed Tables - FMs'!AB$148</f>
        <v>16.689558369198068</v>
      </c>
      <c r="X41" s="70">
        <f>SUM(T41:W41)</f>
        <v>506.8289444048238</v>
      </c>
    </row>
    <row r="42" spans="3:24" x14ac:dyDescent="0.3">
      <c r="C42" s="5" t="s">
        <v>30</v>
      </c>
      <c r="D42" s="95"/>
      <c r="E42" s="41">
        <f xml:space="preserve"> 'Detailed Tables - FMs'!J$32</f>
        <v>7.6169473887408019</v>
      </c>
      <c r="F42" s="42">
        <f xml:space="preserve"> 'Detailed Tables - FMs'!J$71</f>
        <v>5.6561218985734438</v>
      </c>
      <c r="G42" s="42">
        <f xml:space="preserve"> 'Detailed Tables - FMs'!J$110</f>
        <v>-3.9813698071595418</v>
      </c>
      <c r="H42" s="42">
        <f xml:space="preserve"> 'Detailed Tables - FMs'!J$149</f>
        <v>0</v>
      </c>
      <c r="I42" s="43">
        <f t="shared" ref="I42:I49" si="1">SUM(E42:H42)</f>
        <v>9.2916994801547048</v>
      </c>
      <c r="J42" s="41">
        <f xml:space="preserve"> 'Detailed Tables - FMs'!P$32</f>
        <v>0</v>
      </c>
      <c r="K42" s="42">
        <f xml:space="preserve"> 'Detailed Tables - FMs'!P$71</f>
        <v>5.6561218985734856</v>
      </c>
      <c r="L42" s="42">
        <f xml:space="preserve"> 'Detailed Tables - FMs'!P$110</f>
        <v>-3.9829523211485292</v>
      </c>
      <c r="M42" s="42">
        <f xml:space="preserve"> 'Detailed Tables - FMs'!P$149</f>
        <v>0</v>
      </c>
      <c r="N42" s="43">
        <f t="shared" ref="N42:N49" si="2">SUM(J42:M42)</f>
        <v>1.6731695774249564</v>
      </c>
      <c r="O42" s="41">
        <f xml:space="preserve"> 'Detailed Tables - FMs'!V$32</f>
        <v>0</v>
      </c>
      <c r="P42" s="42">
        <f xml:space="preserve"> 'Detailed Tables - FMs'!V$71</f>
        <v>0</v>
      </c>
      <c r="Q42" s="42">
        <f xml:space="preserve"> 'Detailed Tables - FMs'!V$110</f>
        <v>0</v>
      </c>
      <c r="R42" s="42">
        <f xml:space="preserve"> 'Detailed Tables - FMs'!V$149</f>
        <v>0</v>
      </c>
      <c r="S42" s="43">
        <f t="shared" ref="S42:S49" si="3">SUM(O42:R42)</f>
        <v>0</v>
      </c>
      <c r="T42" s="41">
        <f xml:space="preserve"> 'Detailed Tables - FMs'!AB$32</f>
        <v>0</v>
      </c>
      <c r="U42" s="42">
        <f xml:space="preserve"> 'Detailed Tables - FMs'!AB$71</f>
        <v>-3.0237920393266116E-2</v>
      </c>
      <c r="V42" s="42">
        <f xml:space="preserve"> 'Detailed Tables - FMs'!AB$110</f>
        <v>-0.66022119104667665</v>
      </c>
      <c r="W42" s="42">
        <f xml:space="preserve"> 'Detailed Tables - FMs'!AB$149</f>
        <v>0</v>
      </c>
      <c r="X42" s="43">
        <f t="shared" ref="X42:X49" si="4">SUM(T42:W42)</f>
        <v>-0.69045911143994276</v>
      </c>
    </row>
    <row r="43" spans="3:24" x14ac:dyDescent="0.3">
      <c r="C43" s="6" t="s">
        <v>31</v>
      </c>
      <c r="D43" s="96"/>
      <c r="E43" s="88">
        <f xml:space="preserve"> 'Detailed Tables - FMs'!J$33</f>
        <v>0</v>
      </c>
      <c r="F43" s="35">
        <f xml:space="preserve"> 'Detailed Tables - FMs'!J$72</f>
        <v>0</v>
      </c>
      <c r="G43" s="35">
        <f xml:space="preserve"> 'Detailed Tables - FMs'!J$111</f>
        <v>0</v>
      </c>
      <c r="H43" s="35">
        <f xml:space="preserve"> 'Detailed Tables - FMs'!J$150</f>
        <v>0</v>
      </c>
      <c r="I43" s="34">
        <f t="shared" si="1"/>
        <v>0</v>
      </c>
      <c r="J43" s="88">
        <f xml:space="preserve"> 'Detailed Tables - FMs'!P$33</f>
        <v>0</v>
      </c>
      <c r="K43" s="35">
        <f xml:space="preserve"> 'Detailed Tables - FMs'!P$72</f>
        <v>0</v>
      </c>
      <c r="L43" s="35">
        <f xml:space="preserve"> 'Detailed Tables - FMs'!P$111</f>
        <v>0</v>
      </c>
      <c r="M43" s="35">
        <f xml:space="preserve"> 'Detailed Tables - FMs'!P$150</f>
        <v>0</v>
      </c>
      <c r="N43" s="34">
        <f t="shared" si="2"/>
        <v>0</v>
      </c>
      <c r="O43" s="88">
        <f xml:space="preserve"> 'Detailed Tables - FMs'!V$33</f>
        <v>0</v>
      </c>
      <c r="P43" s="35">
        <f xml:space="preserve"> 'Detailed Tables - FMs'!V$72</f>
        <v>0</v>
      </c>
      <c r="Q43" s="35">
        <f xml:space="preserve"> 'Detailed Tables - FMs'!V$111</f>
        <v>0</v>
      </c>
      <c r="R43" s="35">
        <f xml:space="preserve"> 'Detailed Tables - FMs'!V$150</f>
        <v>0</v>
      </c>
      <c r="S43" s="34">
        <f t="shared" si="3"/>
        <v>0</v>
      </c>
      <c r="T43" s="88">
        <f xml:space="preserve"> 'Detailed Tables - FMs'!AB$33</f>
        <v>0</v>
      </c>
      <c r="U43" s="35">
        <f xml:space="preserve"> 'Detailed Tables - FMs'!AB$72</f>
        <v>0</v>
      </c>
      <c r="V43" s="35">
        <f xml:space="preserve"> 'Detailed Tables - FMs'!AB$111</f>
        <v>0</v>
      </c>
      <c r="W43" s="35">
        <f xml:space="preserve"> 'Detailed Tables - FMs'!AB$150</f>
        <v>0</v>
      </c>
      <c r="X43" s="34">
        <f t="shared" si="4"/>
        <v>0</v>
      </c>
    </row>
    <row r="44" spans="3:24" x14ac:dyDescent="0.3">
      <c r="C44" s="6" t="s">
        <v>32</v>
      </c>
      <c r="D44" s="96"/>
      <c r="E44" s="88">
        <f xml:space="preserve"> 'Detailed Tables - FMs'!J$34</f>
        <v>10.865305876658475</v>
      </c>
      <c r="F44" s="35">
        <f xml:space="preserve"> 'Detailed Tables - FMs'!J$73</f>
        <v>26.741828609935109</v>
      </c>
      <c r="G44" s="35">
        <f xml:space="preserve"> 'Detailed Tables - FMs'!J$112</f>
        <v>26.741828609935109</v>
      </c>
      <c r="H44" s="35">
        <f xml:space="preserve"> 'Detailed Tables - FMs'!J$151</f>
        <v>6.3648003932716417</v>
      </c>
      <c r="I44" s="34">
        <f t="shared" si="1"/>
        <v>70.713763489800328</v>
      </c>
      <c r="J44" s="88">
        <f xml:space="preserve"> 'Detailed Tables - FMs'!P$34</f>
        <v>8.5762768481777716</v>
      </c>
      <c r="K44" s="35">
        <f xml:space="preserve"> 'Detailed Tables - FMs'!P$73</f>
        <v>25.117650100428239</v>
      </c>
      <c r="L44" s="35">
        <f xml:space="preserve"> 'Detailed Tables - FMs'!P$112</f>
        <v>22.96263078036629</v>
      </c>
      <c r="M44" s="35">
        <f xml:space="preserve"> 'Detailed Tables - FMs'!P$151</f>
        <v>5.9772003933776769</v>
      </c>
      <c r="N44" s="34">
        <f t="shared" si="2"/>
        <v>62.633758122349981</v>
      </c>
      <c r="O44" s="88">
        <f xml:space="preserve"> 'Detailed Tables - FMs'!V$34</f>
        <v>0</v>
      </c>
      <c r="P44" s="35">
        <f xml:space="preserve"> 'Detailed Tables - FMs'!V$73</f>
        <v>0</v>
      </c>
      <c r="Q44" s="35">
        <f xml:space="preserve"> 'Detailed Tables - FMs'!V$112</f>
        <v>0</v>
      </c>
      <c r="R44" s="35">
        <f xml:space="preserve"> 'Detailed Tables - FMs'!V$151</f>
        <v>0</v>
      </c>
      <c r="S44" s="34">
        <f t="shared" si="3"/>
        <v>0</v>
      </c>
      <c r="T44" s="88">
        <f xml:space="preserve"> 'Detailed Tables - FMs'!AB$34</f>
        <v>8.986306475934537</v>
      </c>
      <c r="U44" s="35">
        <f xml:space="preserve"> 'Detailed Tables - FMs'!AB$73</f>
        <v>25.668884348964696</v>
      </c>
      <c r="V44" s="35">
        <f xml:space="preserve"> 'Detailed Tables - FMs'!AB$112</f>
        <v>25.458471816037985</v>
      </c>
      <c r="W44" s="35">
        <f xml:space="preserve"> 'Detailed Tables - FMs'!AB$151</f>
        <v>6.1495621623772241</v>
      </c>
      <c r="X44" s="34">
        <f t="shared" si="4"/>
        <v>66.263224803314444</v>
      </c>
    </row>
    <row r="45" spans="3:24" x14ac:dyDescent="0.3">
      <c r="C45" s="6" t="s">
        <v>33</v>
      </c>
      <c r="D45" s="96"/>
      <c r="E45" s="30">
        <f xml:space="preserve"> 'Detailed Tables - FMs'!J$35</f>
        <v>0</v>
      </c>
      <c r="F45" s="31">
        <f xml:space="preserve"> 'Detailed Tables - FMs'!J$74</f>
        <v>64.730999999999995</v>
      </c>
      <c r="G45" s="31">
        <f xml:space="preserve"> 'Detailed Tables - FMs'!J$113</f>
        <v>16.571000000000002</v>
      </c>
      <c r="H45" s="31">
        <f xml:space="preserve"> 'Detailed Tables - FMs'!J$152</f>
        <v>0</v>
      </c>
      <c r="I45" s="22">
        <f t="shared" si="1"/>
        <v>81.301999999999992</v>
      </c>
      <c r="J45" s="30">
        <f xml:space="preserve"> 'Detailed Tables - FMs'!P$35</f>
        <v>0</v>
      </c>
      <c r="K45" s="31">
        <f xml:space="preserve"> 'Detailed Tables - FMs'!P$74</f>
        <v>78.4091614170692</v>
      </c>
      <c r="L45" s="31">
        <f xml:space="preserve"> 'Detailed Tables - FMs'!P$113</f>
        <v>4.221498497578378</v>
      </c>
      <c r="M45" s="31">
        <f xml:space="preserve"> 'Detailed Tables - FMs'!P$152</f>
        <v>0</v>
      </c>
      <c r="N45" s="22">
        <f t="shared" si="2"/>
        <v>82.63065991464758</v>
      </c>
      <c r="O45" s="30">
        <f xml:space="preserve"> 'Detailed Tables - FMs'!V$35</f>
        <v>0</v>
      </c>
      <c r="P45" s="31">
        <f xml:space="preserve"> 'Detailed Tables - FMs'!V$74</f>
        <v>0</v>
      </c>
      <c r="Q45" s="31">
        <f xml:space="preserve"> 'Detailed Tables - FMs'!V$113</f>
        <v>0</v>
      </c>
      <c r="R45" s="31">
        <f xml:space="preserve"> 'Detailed Tables - FMs'!V$152</f>
        <v>0</v>
      </c>
      <c r="S45" s="22">
        <f t="shared" si="3"/>
        <v>0</v>
      </c>
      <c r="T45" s="30">
        <f xml:space="preserve"> 'Detailed Tables - FMs'!AB$35</f>
        <v>0</v>
      </c>
      <c r="U45" s="31">
        <f xml:space="preserve"> 'Detailed Tables - FMs'!AB$74</f>
        <v>108.2601483941484</v>
      </c>
      <c r="V45" s="31">
        <f xml:space="preserve"> 'Detailed Tables - FMs'!AB$113</f>
        <v>17.70169411285033</v>
      </c>
      <c r="W45" s="31">
        <f xml:space="preserve"> 'Detailed Tables - FMs'!AB$152</f>
        <v>0</v>
      </c>
      <c r="X45" s="22">
        <f t="shared" si="4"/>
        <v>125.96184250699874</v>
      </c>
    </row>
    <row r="46" spans="3:24" x14ac:dyDescent="0.3">
      <c r="C46" s="6" t="s">
        <v>34</v>
      </c>
      <c r="D46" s="96"/>
      <c r="E46" s="30">
        <f xml:space="preserve"> 'Detailed Tables - FMs'!J$36</f>
        <v>-6.9259999999999993</v>
      </c>
      <c r="F46" s="31">
        <f xml:space="preserve"> 'Detailed Tables - FMs'!J$75</f>
        <v>-35</v>
      </c>
      <c r="G46" s="31">
        <f xml:space="preserve"> 'Detailed Tables - FMs'!J$114</f>
        <v>-8.5</v>
      </c>
      <c r="H46" s="31">
        <f xml:space="preserve"> 'Detailed Tables - FMs'!J$153</f>
        <v>0</v>
      </c>
      <c r="I46" s="22">
        <f t="shared" si="1"/>
        <v>-50.426000000000002</v>
      </c>
      <c r="J46" s="30">
        <f xml:space="preserve"> 'Detailed Tables - FMs'!P$36</f>
        <v>-6.9259999999999993</v>
      </c>
      <c r="K46" s="31">
        <f xml:space="preserve"> 'Detailed Tables - FMs'!P$75</f>
        <v>-35</v>
      </c>
      <c r="L46" s="31">
        <f xml:space="preserve"> 'Detailed Tables - FMs'!P$114</f>
        <v>-8.5</v>
      </c>
      <c r="M46" s="31">
        <f xml:space="preserve"> 'Detailed Tables - FMs'!P$153</f>
        <v>0</v>
      </c>
      <c r="N46" s="22">
        <f t="shared" si="2"/>
        <v>-50.426000000000002</v>
      </c>
      <c r="O46" s="30">
        <f xml:space="preserve"> 'Detailed Tables - FMs'!V$36</f>
        <v>0</v>
      </c>
      <c r="P46" s="31">
        <f xml:space="preserve"> 'Detailed Tables - FMs'!V$75</f>
        <v>0</v>
      </c>
      <c r="Q46" s="31">
        <f xml:space="preserve"> 'Detailed Tables - FMs'!V$114</f>
        <v>0</v>
      </c>
      <c r="R46" s="31">
        <f xml:space="preserve"> 'Detailed Tables - FMs'!V$153</f>
        <v>0</v>
      </c>
      <c r="S46" s="22">
        <f t="shared" si="3"/>
        <v>0</v>
      </c>
      <c r="T46" s="30">
        <f xml:space="preserve"> 'Detailed Tables - FMs'!AB$36</f>
        <v>-6.9259999999999993</v>
      </c>
      <c r="U46" s="31">
        <f xml:space="preserve"> 'Detailed Tables - FMs'!AB$75</f>
        <v>-35</v>
      </c>
      <c r="V46" s="31">
        <f xml:space="preserve"> 'Detailed Tables - FMs'!AB$114</f>
        <v>-8.5</v>
      </c>
      <c r="W46" s="31">
        <f xml:space="preserve"> 'Detailed Tables - FMs'!AB$153</f>
        <v>0</v>
      </c>
      <c r="X46" s="22">
        <f t="shared" si="4"/>
        <v>-50.426000000000002</v>
      </c>
    </row>
    <row r="47" spans="3:24" x14ac:dyDescent="0.3">
      <c r="C47" s="6" t="s">
        <v>35</v>
      </c>
      <c r="D47" s="96"/>
      <c r="E47" s="88">
        <f xml:space="preserve"> 'Detailed Tables - FMs'!J$37</f>
        <v>0</v>
      </c>
      <c r="F47" s="35">
        <f xml:space="preserve"> 'Detailed Tables - FMs'!J$76</f>
        <v>0</v>
      </c>
      <c r="G47" s="35">
        <f xml:space="preserve"> 'Detailed Tables - FMs'!J$115</f>
        <v>0</v>
      </c>
      <c r="H47" s="35">
        <f xml:space="preserve"> 'Detailed Tables - FMs'!J$154</f>
        <v>0</v>
      </c>
      <c r="I47" s="34">
        <f t="shared" si="1"/>
        <v>0</v>
      </c>
      <c r="J47" s="88">
        <f xml:space="preserve"> 'Detailed Tables - FMs'!P$37</f>
        <v>0</v>
      </c>
      <c r="K47" s="35">
        <f xml:space="preserve"> 'Detailed Tables - FMs'!P$76</f>
        <v>0</v>
      </c>
      <c r="L47" s="35">
        <f xml:space="preserve"> 'Detailed Tables - FMs'!P$115</f>
        <v>0</v>
      </c>
      <c r="M47" s="35">
        <f xml:space="preserve"> 'Detailed Tables - FMs'!P$154</f>
        <v>0</v>
      </c>
      <c r="N47" s="34">
        <f t="shared" si="2"/>
        <v>0</v>
      </c>
      <c r="O47" s="88">
        <f xml:space="preserve"> 'Detailed Tables - FMs'!V$37</f>
        <v>0</v>
      </c>
      <c r="P47" s="35">
        <f xml:space="preserve"> 'Detailed Tables - FMs'!V$76</f>
        <v>0</v>
      </c>
      <c r="Q47" s="35">
        <f xml:space="preserve"> 'Detailed Tables - FMs'!V$115</f>
        <v>0</v>
      </c>
      <c r="R47" s="35">
        <f xml:space="preserve"> 'Detailed Tables - FMs'!V$154</f>
        <v>0</v>
      </c>
      <c r="S47" s="34">
        <f t="shared" si="3"/>
        <v>0</v>
      </c>
      <c r="T47" s="30">
        <f xml:space="preserve"> 'Detailed Tables - FMs'!AB$37</f>
        <v>0</v>
      </c>
      <c r="U47" s="31">
        <f xml:space="preserve"> 'Detailed Tables - FMs'!AB$76</f>
        <v>7.1969567688012006</v>
      </c>
      <c r="V47" s="31">
        <f xml:space="preserve"> 'Detailed Tables - FMs'!AB$115</f>
        <v>4.5881482347946498</v>
      </c>
      <c r="W47" s="31">
        <f xml:space="preserve"> 'Detailed Tables - FMs'!AB$154</f>
        <v>0</v>
      </c>
      <c r="X47" s="22">
        <f t="shared" si="4"/>
        <v>11.78510500359585</v>
      </c>
    </row>
    <row r="48" spans="3:24" x14ac:dyDescent="0.3">
      <c r="C48" s="6" t="s">
        <v>36</v>
      </c>
      <c r="D48" s="96"/>
      <c r="E48" s="30">
        <f xml:space="preserve"> 'Detailed Tables - FMs'!J$38</f>
        <v>0.30603143744312433</v>
      </c>
      <c r="F48" s="31">
        <f xml:space="preserve"> 'Detailed Tables - FMs'!J$77</f>
        <v>-1.9767223950684922</v>
      </c>
      <c r="G48" s="31">
        <f xml:space="preserve"> 'Detailed Tables - FMs'!J$116</f>
        <v>-1.9767223950684922</v>
      </c>
      <c r="H48" s="31">
        <f xml:space="preserve"> 'Detailed Tables - FMs'!J$155</f>
        <v>0.16673965008538971</v>
      </c>
      <c r="I48" s="22">
        <f t="shared" si="1"/>
        <v>-3.4806737026084704</v>
      </c>
      <c r="J48" s="30">
        <f xml:space="preserve"> 'Detailed Tables - FMs'!P$38</f>
        <v>-1.8571107072489212E-2</v>
      </c>
      <c r="K48" s="31">
        <f xml:space="preserve"> 'Detailed Tables - FMs'!P$77</f>
        <v>-7.6603131149909132E-2</v>
      </c>
      <c r="L48" s="31">
        <f xml:space="preserve"> 'Detailed Tables - FMs'!P$116</f>
        <v>-5.8746328715074014E-2</v>
      </c>
      <c r="M48" s="31">
        <f xml:space="preserve"> 'Detailed Tables - FMs'!P$155</f>
        <v>-6.9449168922766091E-3</v>
      </c>
      <c r="N48" s="22">
        <f t="shared" si="2"/>
        <v>-0.16086548382974897</v>
      </c>
      <c r="O48" s="30">
        <f xml:space="preserve"> 'Detailed Tables - FMs'!V$38</f>
        <v>0</v>
      </c>
      <c r="P48" s="31">
        <f xml:space="preserve"> 'Detailed Tables - FMs'!V$77</f>
        <v>0</v>
      </c>
      <c r="Q48" s="31">
        <f xml:space="preserve"> 'Detailed Tables - FMs'!V$116</f>
        <v>0</v>
      </c>
      <c r="R48" s="31">
        <f xml:space="preserve"> 'Detailed Tables - FMs'!V$155</f>
        <v>0</v>
      </c>
      <c r="S48" s="22">
        <f t="shared" si="3"/>
        <v>0</v>
      </c>
      <c r="T48" s="30">
        <f xml:space="preserve"> 'Detailed Tables - FMs'!AB$38</f>
        <v>-9.2544990189281862E-2</v>
      </c>
      <c r="U48" s="31">
        <f xml:space="preserve"> 'Detailed Tables - FMs'!AB$77</f>
        <v>-0.38040398346078064</v>
      </c>
      <c r="V48" s="31">
        <f xml:space="preserve"> 'Detailed Tables - FMs'!AB$116</f>
        <v>-0.29160344721225329</v>
      </c>
      <c r="W48" s="31">
        <f xml:space="preserve"> 'Detailed Tables - FMs'!AB$155</f>
        <v>-2.6907101604891182E-2</v>
      </c>
      <c r="X48" s="22">
        <f t="shared" si="4"/>
        <v>-0.79145952246720697</v>
      </c>
    </row>
    <row r="49" spans="2:24" ht="14.4" thickBot="1" x14ac:dyDescent="0.35">
      <c r="C49" s="57" t="s">
        <v>37</v>
      </c>
      <c r="D49" s="97"/>
      <c r="E49" s="68">
        <f xml:space="preserve"> 'Detailed Tables - FMs'!J$39</f>
        <v>392.9926090387591</v>
      </c>
      <c r="F49" s="69">
        <f xml:space="preserve"> 'Detailed Tables - FMs'!J$78</f>
        <v>1557.7597271675122</v>
      </c>
      <c r="G49" s="69">
        <f xml:space="preserve"> 'Detailed Tables - FMs'!J$117</f>
        <v>1181.8234347185567</v>
      </c>
      <c r="H49" s="69">
        <f xml:space="preserve"> 'Detailed Tables - FMs'!J$156</f>
        <v>109.32214283124681</v>
      </c>
      <c r="I49" s="70">
        <f t="shared" si="1"/>
        <v>3241.897913756075</v>
      </c>
      <c r="J49" s="68">
        <f xml:space="preserve"> 'Detailed Tables - FMs'!P$39</f>
        <v>377.43403052702598</v>
      </c>
      <c r="K49" s="69">
        <f xml:space="preserve"> 'Detailed Tables - FMs'!P$78</f>
        <v>1471.0639607854148</v>
      </c>
      <c r="L49" s="69">
        <f xml:space="preserve"> 'Detailed Tables - FMs'!P$117</f>
        <v>1046.8583705617157</v>
      </c>
      <c r="M49" s="69">
        <f xml:space="preserve"> 'Detailed Tables - FMs'!P$156</f>
        <v>131.58177689443326</v>
      </c>
      <c r="N49" s="70">
        <f t="shared" si="2"/>
        <v>3026.9381387685899</v>
      </c>
      <c r="O49" s="68">
        <f xml:space="preserve"> 'Detailed Tables - FMs'!V$39</f>
        <v>0</v>
      </c>
      <c r="P49" s="69">
        <f xml:space="preserve"> 'Detailed Tables - FMs'!V$78</f>
        <v>0</v>
      </c>
      <c r="Q49" s="69">
        <f xml:space="preserve"> 'Detailed Tables - FMs'!V$117</f>
        <v>0</v>
      </c>
      <c r="R49" s="69">
        <f xml:space="preserve"> 'Detailed Tables - FMs'!V$156</f>
        <v>0</v>
      </c>
      <c r="S49" s="70">
        <f t="shared" si="3"/>
        <v>0</v>
      </c>
      <c r="T49" s="68">
        <f xml:space="preserve"> 'Detailed Tables - FMs'!AB$39</f>
        <v>376.08689174907926</v>
      </c>
      <c r="U49" s="69">
        <f xml:space="preserve"> 'Detailed Tables - FMs'!AB$78</f>
        <v>1531.912178906209</v>
      </c>
      <c r="V49" s="69">
        <f xml:space="preserve"> 'Detailed Tables - FMs'!AB$117</f>
        <v>1102.2600539553059</v>
      </c>
      <c r="W49" s="69">
        <f xml:space="preserve"> 'Detailed Tables - FMs'!AB$156</f>
        <v>104.71277510112648</v>
      </c>
      <c r="X49" s="70">
        <f t="shared" si="4"/>
        <v>3114.9718997117207</v>
      </c>
    </row>
    <row r="50" spans="2:24" x14ac:dyDescent="0.3"/>
    <row r="51" spans="2:24" s="103" customFormat="1" ht="22.8" x14ac:dyDescent="0.3">
      <c r="B51" s="76" t="s">
        <v>64</v>
      </c>
      <c r="C51" s="1"/>
      <c r="D51" s="1"/>
      <c r="E51" s="1"/>
      <c r="F51" s="1"/>
      <c r="G51" s="1"/>
      <c r="H51" s="1"/>
      <c r="I51" s="1"/>
      <c r="J51" s="1"/>
    </row>
    <row r="52" spans="2:24" s="103" customFormat="1" ht="14.4" thickBot="1" x14ac:dyDescent="0.35">
      <c r="B52" s="50"/>
      <c r="C52" s="1"/>
      <c r="D52" s="1"/>
      <c r="E52" s="1"/>
      <c r="F52" s="1"/>
      <c r="G52" s="1"/>
      <c r="H52" s="1"/>
      <c r="I52" s="1"/>
      <c r="J52" s="1"/>
    </row>
    <row r="53" spans="2:24" s="103" customFormat="1" ht="14.55" customHeight="1" x14ac:dyDescent="0.3">
      <c r="B53" s="1"/>
      <c r="C53" s="8"/>
      <c r="D53" s="12"/>
      <c r="E53" s="113" t="s">
        <v>13</v>
      </c>
      <c r="F53" s="114"/>
      <c r="G53" s="113" t="s">
        <v>6</v>
      </c>
      <c r="H53" s="114"/>
      <c r="I53" s="113" t="s">
        <v>7</v>
      </c>
      <c r="J53" s="114"/>
      <c r="K53" s="113" t="s">
        <v>8</v>
      </c>
      <c r="L53" s="114"/>
    </row>
    <row r="54" spans="2:24" s="103" customFormat="1" ht="40.5" customHeight="1" thickBot="1" x14ac:dyDescent="0.35">
      <c r="B54" s="1"/>
      <c r="C54" s="13"/>
      <c r="D54" s="14"/>
      <c r="E54" s="115"/>
      <c r="F54" s="116"/>
      <c r="G54" s="115"/>
      <c r="H54" s="116"/>
      <c r="I54" s="115"/>
      <c r="J54" s="116"/>
      <c r="K54" s="115"/>
      <c r="L54" s="116"/>
    </row>
    <row r="55" spans="2:24" s="103" customFormat="1" x14ac:dyDescent="0.3">
      <c r="B55" s="1"/>
      <c r="C55" s="36" t="s">
        <v>38</v>
      </c>
      <c r="D55" s="82"/>
      <c r="E55" s="41"/>
      <c r="F55" s="43">
        <f>I16</f>
        <v>2885.2399755500001</v>
      </c>
      <c r="G55" s="41"/>
      <c r="H55" s="43">
        <f>N16</f>
        <v>2614.6375138397243</v>
      </c>
      <c r="I55" s="41"/>
      <c r="J55" s="43">
        <f>S16</f>
        <v>0</v>
      </c>
      <c r="K55" s="41"/>
      <c r="L55" s="43">
        <f>X16</f>
        <v>2592.5337227121622</v>
      </c>
    </row>
    <row r="56" spans="2:24" s="103" customFormat="1" x14ac:dyDescent="0.3">
      <c r="B56" s="1"/>
      <c r="C56" s="18" t="s">
        <v>9</v>
      </c>
      <c r="D56" s="83"/>
      <c r="E56" s="30"/>
      <c r="F56" s="29">
        <f t="shared" ref="F56:F59" si="5">I17</f>
        <v>0.49116886233596813</v>
      </c>
      <c r="G56" s="32"/>
      <c r="H56" s="29">
        <f t="shared" ref="H56:H59" si="6">N17</f>
        <v>0.50086231161750883</v>
      </c>
      <c r="I56" s="32"/>
      <c r="J56" s="29" t="e">
        <f t="shared" ref="J56:J59" si="7">S17</f>
        <v>#DIV/0!</v>
      </c>
      <c r="K56" s="32"/>
      <c r="L56" s="29">
        <f t="shared" ref="L56:L59" si="8">X17</f>
        <v>0.54135563981867985</v>
      </c>
    </row>
    <row r="57" spans="2:24" s="103" customFormat="1" x14ac:dyDescent="0.3">
      <c r="B57" s="1"/>
      <c r="C57" s="18" t="s">
        <v>10</v>
      </c>
      <c r="D57" s="83"/>
      <c r="E57" s="30"/>
      <c r="F57" s="22">
        <f t="shared" si="5"/>
        <v>1417.1400363571499</v>
      </c>
      <c r="G57" s="30"/>
      <c r="H57" s="22">
        <f t="shared" si="6"/>
        <v>1309.5733892236206</v>
      </c>
      <c r="I57" s="30"/>
      <c r="J57" s="22">
        <f t="shared" si="7"/>
        <v>0</v>
      </c>
      <c r="K57" s="30"/>
      <c r="L57" s="22">
        <f t="shared" si="8"/>
        <v>1403.4827522103465</v>
      </c>
    </row>
    <row r="58" spans="2:24" s="103" customFormat="1" x14ac:dyDescent="0.3">
      <c r="B58" s="1" t="s">
        <v>45</v>
      </c>
      <c r="C58" s="18" t="s">
        <v>11</v>
      </c>
      <c r="D58" s="83"/>
      <c r="E58" s="30"/>
      <c r="F58" s="22">
        <f t="shared" si="5"/>
        <v>54.901999999999994</v>
      </c>
      <c r="G58" s="30"/>
      <c r="H58" s="22">
        <f t="shared" si="6"/>
        <v>36.969812075458982</v>
      </c>
      <c r="I58" s="30"/>
      <c r="J58" s="22">
        <f t="shared" si="7"/>
        <v>0</v>
      </c>
      <c r="K58" s="30"/>
      <c r="L58" s="22">
        <f t="shared" si="8"/>
        <v>37.099509103258299</v>
      </c>
    </row>
    <row r="59" spans="2:24" s="103" customFormat="1" ht="14.4" thickBot="1" x14ac:dyDescent="0.35">
      <c r="B59" s="1"/>
      <c r="C59" s="52" t="s">
        <v>12</v>
      </c>
      <c r="D59" s="90"/>
      <c r="E59" s="68"/>
      <c r="F59" s="56">
        <f t="shared" si="5"/>
        <v>1472.04203635715</v>
      </c>
      <c r="G59" s="58"/>
      <c r="H59" s="56">
        <f t="shared" si="6"/>
        <v>1346.5432012990796</v>
      </c>
      <c r="I59" s="58"/>
      <c r="J59" s="56">
        <f t="shared" si="7"/>
        <v>0</v>
      </c>
      <c r="K59" s="58"/>
      <c r="L59" s="56">
        <f t="shared" si="8"/>
        <v>1440.5822613136047</v>
      </c>
    </row>
    <row r="60" spans="2:24" s="103" customFormat="1" x14ac:dyDescent="0.3">
      <c r="B60" s="1"/>
      <c r="C60" s="18" t="s">
        <v>65</v>
      </c>
      <c r="D60" s="83"/>
      <c r="E60" s="30"/>
      <c r="F60" s="22">
        <f>(SUM('Detailed Tables - FMs'!E11:I11)+SUM('Detailed Tables - FMs'!E14:I14)+SUM('Detailed Tables - FMs'!E17:I17)+SUM('Detailed Tables - FMs'!E50:I50)+SUM('Detailed Tables - FMs'!E53:I53)+SUM('Detailed Tables - FMs'!E56:I56)+SUM('Detailed Tables - FMs'!E89:I89)+SUM('Detailed Tables - FMs'!E92:I92)+SUM('Detailed Tables - FMs'!E95:I95)+SUM('Detailed Tables - FMs'!E128:I128)+SUM('Detailed Tables - FMs'!E131:I131)+SUM('Detailed Tables - FMs'!E134:I134))/5</f>
        <v>4338.331658284379</v>
      </c>
      <c r="G60" s="30"/>
      <c r="H60" s="22">
        <f>(SUM('Detailed Tables - FMs'!K11:O11)+SUM('Detailed Tables - FMs'!K14:O14)+SUM('Detailed Tables - FMs'!K17:O17)+SUM('Detailed Tables - FMs'!K50:O50)+SUM('Detailed Tables - FMs'!K53:O53)+SUM('Detailed Tables - FMs'!K56:O56)+SUM('Detailed Tables - FMs'!K89:O89)+SUM('Detailed Tables - FMs'!K92:O92)+SUM('Detailed Tables - FMs'!K95:O95)+SUM('Detailed Tables - FMs'!K128:O128)+SUM('Detailed Tables - FMs'!K131:O131)+SUM('Detailed Tables - FMs'!K134:O134))/5</f>
        <v>4268.5496200825328</v>
      </c>
      <c r="I60" s="30"/>
      <c r="J60" s="22">
        <f>(SUM('Detailed Tables - FMs'!Q11:U11)+SUM('Detailed Tables - FMs'!Q14:U14)+SUM('Detailed Tables - FMs'!Q17:U17)+SUM('Detailed Tables - FMs'!Q50:U50)+SUM('Detailed Tables - FMs'!Q53:U53)+SUM('Detailed Tables - FMs'!Q56:U56)+SUM('Detailed Tables - FMs'!Q89:U89)+SUM('Detailed Tables - FMs'!Q92:U92)+SUM('Detailed Tables - FMs'!Q95:U95)+SUM('Detailed Tables - FMs'!Q128:U128)+SUM('Detailed Tables - FMs'!Q131:U131)+SUM('Detailed Tables - FMs'!Q134:U134))/5</f>
        <v>0</v>
      </c>
      <c r="K60" s="107"/>
      <c r="L60" s="22">
        <f>(SUM('Detailed Tables - FMs'!W11:AA11)+SUM('Detailed Tables - FMs'!W14:AA14)+SUM('Detailed Tables - FMs'!W17:AA17)+SUM('Detailed Tables - FMs'!W50:AA50)+SUM('Detailed Tables - FMs'!W53:AA53)+SUM('Detailed Tables - FMs'!W56:AA56)+SUM('Detailed Tables - FMs'!W89:AA89)+SUM('Detailed Tables - FMs'!W92:AA92)+SUM('Detailed Tables - FMs'!W95:AA95)+SUM('Detailed Tables - FMs'!W128:AA128)+SUM('Detailed Tables - FMs'!W131:AA131)+SUM('Detailed Tables - FMs'!W134:AA134))/5</f>
        <v>4189.1551949545446</v>
      </c>
    </row>
    <row r="61" spans="2:24" s="103" customFormat="1" x14ac:dyDescent="0.3">
      <c r="B61" s="1"/>
      <c r="C61" s="18" t="s">
        <v>66</v>
      </c>
      <c r="D61" s="83"/>
      <c r="E61" s="30"/>
      <c r="F61" s="108">
        <f>F62/(F60*5)</f>
        <v>4.8437424191770974E-2</v>
      </c>
      <c r="G61" s="30"/>
      <c r="H61" s="108">
        <f>H62/(H60*5)</f>
        <v>4.8412283389289018E-2</v>
      </c>
      <c r="I61" s="30"/>
      <c r="J61" s="108" t="e">
        <f>J62/(J60*5)</f>
        <v>#DIV/0!</v>
      </c>
      <c r="K61" s="30"/>
      <c r="L61" s="108">
        <f>L62/(L60*5)</f>
        <v>4.8480344750001965E-2</v>
      </c>
    </row>
    <row r="62" spans="2:24" s="103" customFormat="1" x14ac:dyDescent="0.3">
      <c r="B62" s="1"/>
      <c r="C62" s="104" t="str">
        <f>C30</f>
        <v>RCV run-off (£ million)</v>
      </c>
      <c r="D62" s="83"/>
      <c r="E62" s="30"/>
      <c r="F62" s="62">
        <f>I30</f>
        <v>1050.6880540845484</v>
      </c>
      <c r="G62" s="60"/>
      <c r="H62" s="62">
        <f>N30</f>
        <v>1033.2511693433878</v>
      </c>
      <c r="I62" s="60"/>
      <c r="J62" s="62">
        <f>S30</f>
        <v>0</v>
      </c>
      <c r="K62" s="60"/>
      <c r="L62" s="62">
        <f>X30</f>
        <v>1015.4584403132902</v>
      </c>
    </row>
    <row r="63" spans="2:24" s="103" customFormat="1" x14ac:dyDescent="0.3">
      <c r="B63" s="1"/>
      <c r="C63" s="18" t="s">
        <v>67</v>
      </c>
      <c r="D63" s="83"/>
      <c r="E63" s="30"/>
      <c r="F63" s="22">
        <f>(SUM('Detailed Tables - FMs'!E21:I21)+SUM('Detailed Tables - FMs'!E60:I60)+SUM('Detailed Tables - FMs'!E99:I99)+SUM('Detailed Tables - FMs'!E138:I138))/5</f>
        <v>1810.0679030465981</v>
      </c>
      <c r="G63" s="30"/>
      <c r="H63" s="22">
        <f>(SUM('Detailed Tables - FMs'!K21:O21)+SUM('Detailed Tables - FMs'!K60:O60)+SUM('Detailed Tables - FMs'!K99:O99)+SUM('Detailed Tables - FMs'!K138:O138))/5</f>
        <v>1810.8920946493986</v>
      </c>
      <c r="I63" s="30"/>
      <c r="J63" s="22">
        <f>(SUM('Detailed Tables - FMs'!Q21:U21)+SUM('Detailed Tables - FMs'!Q60:U60)+SUM('Detailed Tables - FMs'!Q99:U99)+SUM('Detailed Tables - FMs'!Q138:U138))/5</f>
        <v>0</v>
      </c>
      <c r="K63" s="30"/>
      <c r="L63" s="22">
        <f>(SUM('Detailed Tables - FMs'!W21:AA21)+SUM('Detailed Tables - FMs'!W60:AA60)+SUM('Detailed Tables - FMs'!W99:AA99)+SUM('Detailed Tables - FMs'!W138:AA138))/5</f>
        <v>1798.9134446550822</v>
      </c>
    </row>
    <row r="64" spans="2:24" s="103" customFormat="1" x14ac:dyDescent="0.3">
      <c r="B64" s="1"/>
      <c r="C64" s="18" t="s">
        <v>68</v>
      </c>
      <c r="D64" s="83"/>
      <c r="E64" s="30"/>
      <c r="F64" s="108">
        <f>F65/(F63*5)</f>
        <v>2.3009296116504926E-2</v>
      </c>
      <c r="G64" s="30"/>
      <c r="H64" s="108">
        <f>H65/(H63*5)</f>
        <v>2.079048543689321E-2</v>
      </c>
      <c r="I64" s="30"/>
      <c r="J64" s="108" t="e">
        <f>J65/(J63*5)</f>
        <v>#DIV/0!</v>
      </c>
      <c r="K64" s="30"/>
      <c r="L64" s="108">
        <f>L65/(L63*5)</f>
        <v>1.9203571938407164E-2</v>
      </c>
    </row>
    <row r="65" spans="2:12" s="103" customFormat="1" x14ac:dyDescent="0.3">
      <c r="B65" s="1"/>
      <c r="C65" s="18" t="s">
        <v>69</v>
      </c>
      <c r="D65" s="83"/>
      <c r="E65" s="30"/>
      <c r="F65" s="22">
        <f>(SUM('Detailed Tables - FMs'!E23:I23)+SUM('Detailed Tables - FMs'!E62:I62)+SUM('Detailed Tables - FMs'!E101:I101)+SUM('Detailed Tables - FMs'!E140:I140))</f>
        <v>208.24194186090151</v>
      </c>
      <c r="G65" s="30"/>
      <c r="H65" s="22">
        <f>(SUM('Detailed Tables - FMs'!K23:O23)+SUM('Detailed Tables - FMs'!K62:O62)+SUM('Detailed Tables - FMs'!K101:O101)+SUM('Detailed Tables - FMs'!K140:O140))</f>
        <v>188.24662860796681</v>
      </c>
      <c r="I65" s="30"/>
      <c r="J65" s="22">
        <f>(SUM('Detailed Tables - FMs'!Q23:U23)+SUM('Detailed Tables - FMs'!Q62:U62)+SUM('Detailed Tables - FMs'!Q101:U101)+SUM('Detailed Tables - FMs'!Q140:U140))</f>
        <v>0</v>
      </c>
      <c r="K65" s="30"/>
      <c r="L65" s="22">
        <f>(SUM('Detailed Tables - FMs'!W23:AA23)+SUM('Detailed Tables - FMs'!W62:AA62)+SUM('Detailed Tables - FMs'!W101:AA101)+SUM('Detailed Tables - FMs'!W140:AA140))</f>
        <v>172.72781872700853</v>
      </c>
    </row>
    <row r="66" spans="2:12" s="103" customFormat="1" x14ac:dyDescent="0.3">
      <c r="B66" s="1"/>
      <c r="C66" s="18" t="s">
        <v>70</v>
      </c>
      <c r="D66" s="83"/>
      <c r="E66" s="30"/>
      <c r="F66" s="22">
        <f>(SUM('Detailed Tables - FMs'!E24:I24)+SUM('Detailed Tables - FMs'!E27:I27)+SUM('Detailed Tables - FMs'!E63:I63)+SUM('Detailed Tables - FMs'!E66:I66)+SUM('Detailed Tables - FMs'!E102:I102)+SUM('Detailed Tables - FMs'!E105:I105)+SUM('Detailed Tables - FMs'!E141:I141)+SUM('Detailed Tables - FMs'!E144:I144))/5</f>
        <v>2423.194949829327</v>
      </c>
      <c r="G66" s="30"/>
      <c r="H66" s="22">
        <f>(SUM('Detailed Tables - FMs'!K24:O24)+SUM('Detailed Tables - FMs'!K27:O27)+SUM('Detailed Tables - FMs'!K63:O63)+SUM('Detailed Tables - FMs'!K66:O66)+SUM('Detailed Tables - FMs'!K102:O102)+SUM('Detailed Tables - FMs'!K105:O105)+SUM('Detailed Tables - FMs'!K141:O141)+SUM('Detailed Tables - FMs'!K144:O144))/5</f>
        <v>2354.3324084987962</v>
      </c>
      <c r="I66" s="30"/>
      <c r="J66" s="22">
        <f>(SUM('Detailed Tables - FMs'!Q24:U24)+SUM('Detailed Tables - FMs'!Q27:U27)+SUM('Detailed Tables - FMs'!Q63:U63)+SUM('Detailed Tables - FMs'!Q66:U66)+SUM('Detailed Tables - FMs'!Q102:U102)+SUM('Detailed Tables - FMs'!Q105:U105)+SUM('Detailed Tables - FMs'!Q141:U141)+SUM('Detailed Tables - FMs'!Q144:U144))/5</f>
        <v>0</v>
      </c>
      <c r="K66" s="30"/>
      <c r="L66" s="22">
        <f>(SUM('Detailed Tables - FMs'!W24:AA24)+SUM('Detailed Tables - FMs'!W27:AA27)+SUM('Detailed Tables - FMs'!W63:AA63)+SUM('Detailed Tables - FMs'!W66:AA66)+SUM('Detailed Tables - FMs'!W102:AA102)+SUM('Detailed Tables - FMs'!W105:AA105)+SUM('Detailed Tables - FMs'!W141:AA141)+SUM('Detailed Tables - FMs'!W144:AA144))/5</f>
        <v>2288.6959062681335</v>
      </c>
    </row>
    <row r="67" spans="2:12" s="103" customFormat="1" x14ac:dyDescent="0.3">
      <c r="B67" s="1"/>
      <c r="C67" s="18" t="s">
        <v>71</v>
      </c>
      <c r="D67" s="83"/>
      <c r="E67" s="30"/>
      <c r="F67" s="108">
        <f>F68/(F66*5)</f>
        <v>3.3038799019607934E-2</v>
      </c>
      <c r="G67" s="30"/>
      <c r="H67" s="108">
        <f>H68/(H66*5)</f>
        <v>3.0798235294117619E-2</v>
      </c>
      <c r="I67" s="30"/>
      <c r="J67" s="108" t="e">
        <f>J68/(J66*5)</f>
        <v>#DIV/0!</v>
      </c>
      <c r="K67" s="30"/>
      <c r="L67" s="108">
        <f>L68/(L66*5)</f>
        <v>2.9195763820156314E-2</v>
      </c>
    </row>
    <row r="68" spans="2:12" s="103" customFormat="1" x14ac:dyDescent="0.3">
      <c r="B68" s="1"/>
      <c r="C68" s="18" t="s">
        <v>72</v>
      </c>
      <c r="D68" s="83"/>
      <c r="E68" s="30"/>
      <c r="F68" s="22">
        <f>(SUM('Detailed Tables - FMs'!E26:I26)+SUM('Detailed Tables - FMs'!E29:I29)+SUM('Detailed Tables - FMs'!E65:I65)+SUM('Detailed Tables - FMs'!E68:I68)+SUM('Detailed Tables - FMs'!E104:I104)+SUM('Detailed Tables - FMs'!E107:I107)+SUM('Detailed Tables - FMs'!E143:I143)+SUM('Detailed Tables - FMs'!E146:I146))</f>
        <v>400.29725466370036</v>
      </c>
      <c r="G68" s="30"/>
      <c r="H68" s="22">
        <f>(SUM('Detailed Tables - FMs'!K26:O26)+SUM('Detailed Tables - FMs'!K29:O29)+SUM('Detailed Tables - FMs'!K65:O65)+SUM('Detailed Tables - FMs'!K68:O68)+SUM('Detailed Tables - FMs'!K104:O104)+SUM('Detailed Tables - FMs'!K107:O107)+SUM('Detailed Tables - FMs'!K143:O143)+SUM('Detailed Tables - FMs'!K146:O146))</f>
        <v>362.54641738756283</v>
      </c>
      <c r="I68" s="30"/>
      <c r="J68" s="22">
        <f>(SUM('Detailed Tables - FMs'!Q26:U26)+SUM('Detailed Tables - FMs'!Q29:U29)+SUM('Detailed Tables - FMs'!Q65:U65)+SUM('Detailed Tables - FMs'!Q68:U68)+SUM('Detailed Tables - FMs'!Q104:U104)+SUM('Detailed Tables - FMs'!Q107:U107)+SUM('Detailed Tables - FMs'!Q143:U143)+SUM('Detailed Tables - FMs'!Q146:U146))</f>
        <v>0</v>
      </c>
      <c r="K68" s="30"/>
      <c r="L68" s="22">
        <f>(SUM('Detailed Tables - FMs'!W26:AA26)+SUM('Detailed Tables - FMs'!W29:AA29)+SUM('Detailed Tables - FMs'!W65:AA65)+SUM('Detailed Tables - FMs'!W68:AA68)+SUM('Detailed Tables - FMs'!W104:AA104)+SUM('Detailed Tables - FMs'!W107:AA107)+SUM('Detailed Tables - FMs'!W143:AA143)+SUM('Detailed Tables - FMs'!W146:AA146))</f>
        <v>334.10112567781522</v>
      </c>
    </row>
    <row r="69" spans="2:12" s="103" customFormat="1" x14ac:dyDescent="0.3">
      <c r="B69" s="1"/>
      <c r="C69" s="105" t="str">
        <f t="shared" ref="C69:C77" si="9">C41</f>
        <v>Total Return on RCV (£ million)</v>
      </c>
      <c r="D69" s="83"/>
      <c r="E69" s="30"/>
      <c r="F69" s="109">
        <f>I41</f>
        <v>608.53919652460172</v>
      </c>
      <c r="G69" s="110"/>
      <c r="H69" s="109">
        <f>N41</f>
        <v>550.79304599552972</v>
      </c>
      <c r="I69" s="110"/>
      <c r="J69" s="109">
        <f>S41</f>
        <v>0</v>
      </c>
      <c r="K69" s="110"/>
      <c r="L69" s="109">
        <f>X41</f>
        <v>506.8289444048238</v>
      </c>
    </row>
    <row r="70" spans="2:12" s="103" customFormat="1" x14ac:dyDescent="0.3">
      <c r="B70" s="1"/>
      <c r="C70" s="6" t="str">
        <f t="shared" si="9"/>
        <v>Revenue adjustments for PR14 reconciliations (£ million)</v>
      </c>
      <c r="D70" s="83"/>
      <c r="E70" s="30"/>
      <c r="F70" s="86">
        <f>I42</f>
        <v>9.2916994801547048</v>
      </c>
      <c r="G70" s="106"/>
      <c r="H70" s="86">
        <f>N42</f>
        <v>1.6731695774249564</v>
      </c>
      <c r="I70" s="25"/>
      <c r="J70" s="86">
        <f>S42</f>
        <v>0</v>
      </c>
      <c r="K70" s="25"/>
      <c r="L70" s="86">
        <f>X42</f>
        <v>-0.69045911143994276</v>
      </c>
    </row>
    <row r="71" spans="2:12" s="103" customFormat="1" x14ac:dyDescent="0.3">
      <c r="B71" s="1"/>
      <c r="C71" s="6" t="str">
        <f t="shared" si="9"/>
        <v>Fast track reward (£ million)</v>
      </c>
      <c r="D71" s="83"/>
      <c r="E71" s="30"/>
      <c r="F71" s="86">
        <f t="shared" ref="F71:F73" si="10">I43</f>
        <v>0</v>
      </c>
      <c r="G71" s="106"/>
      <c r="H71" s="86">
        <f t="shared" ref="H71:H73" si="11">N43</f>
        <v>0</v>
      </c>
      <c r="I71" s="25"/>
      <c r="J71" s="86">
        <f t="shared" ref="J71:J73" si="12">S43</f>
        <v>0</v>
      </c>
      <c r="K71" s="25"/>
      <c r="L71" s="86">
        <f t="shared" ref="L71:L73" si="13">X43</f>
        <v>0</v>
      </c>
    </row>
    <row r="72" spans="2:12" s="103" customFormat="1" x14ac:dyDescent="0.3">
      <c r="B72" s="1"/>
      <c r="C72" s="6" t="str">
        <f t="shared" si="9"/>
        <v>Tax (£ million)</v>
      </c>
      <c r="D72" s="83"/>
      <c r="E72" s="30"/>
      <c r="F72" s="86">
        <f t="shared" si="10"/>
        <v>70.713763489800328</v>
      </c>
      <c r="G72" s="106"/>
      <c r="H72" s="86">
        <f t="shared" si="11"/>
        <v>62.633758122349981</v>
      </c>
      <c r="I72" s="25"/>
      <c r="J72" s="86">
        <f t="shared" si="12"/>
        <v>0</v>
      </c>
      <c r="K72" s="25"/>
      <c r="L72" s="86">
        <f t="shared" si="13"/>
        <v>66.263224803314444</v>
      </c>
    </row>
    <row r="73" spans="2:12" s="103" customFormat="1" x14ac:dyDescent="0.3">
      <c r="B73" s="1"/>
      <c r="C73" s="6" t="str">
        <f t="shared" si="9"/>
        <v>Grants and contributions (price control) (£ million)</v>
      </c>
      <c r="D73" s="83"/>
      <c r="E73" s="30"/>
      <c r="F73" s="86">
        <f t="shared" si="10"/>
        <v>81.301999999999992</v>
      </c>
      <c r="G73" s="106"/>
      <c r="H73" s="86">
        <f t="shared" si="11"/>
        <v>82.63065991464758</v>
      </c>
      <c r="I73" s="25"/>
      <c r="J73" s="86">
        <f t="shared" si="12"/>
        <v>0</v>
      </c>
      <c r="K73" s="25"/>
      <c r="L73" s="86">
        <f t="shared" si="13"/>
        <v>125.96184250699874</v>
      </c>
    </row>
    <row r="74" spans="2:12" s="103" customFormat="1" x14ac:dyDescent="0.3">
      <c r="B74" s="1"/>
      <c r="C74" s="6" t="str">
        <f t="shared" si="9"/>
        <v>Deduct other income (non-price control) (£ million)</v>
      </c>
      <c r="D74" s="83"/>
      <c r="E74" s="30"/>
      <c r="F74" s="86">
        <f>I46</f>
        <v>-50.426000000000002</v>
      </c>
      <c r="G74" s="106"/>
      <c r="H74" s="86">
        <f>N46</f>
        <v>-50.426000000000002</v>
      </c>
      <c r="I74" s="25"/>
      <c r="J74" s="86">
        <f>S46</f>
        <v>0</v>
      </c>
      <c r="K74" s="25"/>
      <c r="L74" s="86">
        <f>X46</f>
        <v>-50.426000000000002</v>
      </c>
    </row>
    <row r="75" spans="2:12" s="103" customFormat="1" x14ac:dyDescent="0.3">
      <c r="B75" s="1"/>
      <c r="C75" s="6" t="str">
        <f t="shared" si="9"/>
        <v>Innovation fund (£ million)</v>
      </c>
      <c r="D75" s="83"/>
      <c r="E75" s="30"/>
      <c r="F75" s="86">
        <f>I47</f>
        <v>0</v>
      </c>
      <c r="G75" s="106"/>
      <c r="H75" s="86">
        <f>N47</f>
        <v>0</v>
      </c>
      <c r="I75" s="25"/>
      <c r="J75" s="86">
        <f>S47</f>
        <v>0</v>
      </c>
      <c r="K75" s="25"/>
      <c r="L75" s="86">
        <f>X47</f>
        <v>11.78510500359585</v>
      </c>
    </row>
    <row r="76" spans="2:12" s="103" customFormat="1" x14ac:dyDescent="0.3">
      <c r="B76" s="1"/>
      <c r="C76" s="6" t="str">
        <f t="shared" si="9"/>
        <v>Revenue re-profiling (£ million)</v>
      </c>
      <c r="D76" s="83"/>
      <c r="E76" s="30"/>
      <c r="F76" s="86">
        <f>I48</f>
        <v>-3.4806737026084704</v>
      </c>
      <c r="G76" s="25"/>
      <c r="H76" s="86">
        <f>N48</f>
        <v>-0.16086548382974897</v>
      </c>
      <c r="I76" s="25"/>
      <c r="J76" s="86">
        <f>S48</f>
        <v>0</v>
      </c>
      <c r="K76" s="25"/>
      <c r="L76" s="86">
        <f>X48</f>
        <v>-0.79145952246720697</v>
      </c>
    </row>
    <row r="77" spans="2:12" s="103" customFormat="1" ht="14.4" thickBot="1" x14ac:dyDescent="0.35">
      <c r="B77" s="1"/>
      <c r="C77" s="57" t="str">
        <f t="shared" si="9"/>
        <v>Final allowed revenues (£ million)</v>
      </c>
      <c r="D77" s="90"/>
      <c r="E77" s="68"/>
      <c r="F77" s="87">
        <f>I49</f>
        <v>3241.897913756075</v>
      </c>
      <c r="G77" s="54"/>
      <c r="H77" s="87">
        <f>N49</f>
        <v>3026.9381387685899</v>
      </c>
      <c r="I77" s="54"/>
      <c r="J77" s="87">
        <f>S49</f>
        <v>0</v>
      </c>
      <c r="K77" s="54"/>
      <c r="L77" s="87">
        <f>X49</f>
        <v>3114.9718997117207</v>
      </c>
    </row>
    <row r="78" spans="2:12" x14ac:dyDescent="0.3"/>
    <row r="79" spans="2:12" ht="22.8" x14ac:dyDescent="0.3">
      <c r="B79" s="76" t="s">
        <v>50</v>
      </c>
      <c r="C79" s="1"/>
      <c r="D79" s="1"/>
      <c r="E79" s="1"/>
      <c r="F79" s="1"/>
      <c r="G79" s="1"/>
      <c r="H79" s="1"/>
      <c r="I79" s="1"/>
      <c r="J79" s="1"/>
    </row>
    <row r="80" spans="2:12" ht="14.4" thickBot="1" x14ac:dyDescent="0.35">
      <c r="B80" s="50"/>
      <c r="C80" s="1"/>
      <c r="D80" s="1"/>
      <c r="E80" s="1"/>
      <c r="F80" s="1"/>
      <c r="G80" s="1"/>
      <c r="H80" s="1"/>
      <c r="I80" s="1"/>
      <c r="J80" s="1"/>
    </row>
    <row r="81" spans="1:12" ht="14.55" customHeight="1" x14ac:dyDescent="0.3">
      <c r="B81" s="1"/>
      <c r="C81" s="8"/>
      <c r="D81" s="12"/>
      <c r="E81" s="113" t="s">
        <v>13</v>
      </c>
      <c r="F81" s="114"/>
      <c r="G81" s="113" t="s">
        <v>6</v>
      </c>
      <c r="H81" s="114"/>
      <c r="I81" s="113" t="s">
        <v>7</v>
      </c>
      <c r="J81" s="114"/>
      <c r="K81" s="113" t="s">
        <v>8</v>
      </c>
      <c r="L81" s="114"/>
    </row>
    <row r="82" spans="1:12" ht="40.5" customHeight="1" thickBot="1" x14ac:dyDescent="0.35">
      <c r="B82" s="1"/>
      <c r="C82" s="13"/>
      <c r="D82" s="14"/>
      <c r="E82" s="115"/>
      <c r="F82" s="116"/>
      <c r="G82" s="115"/>
      <c r="H82" s="116"/>
      <c r="I82" s="115"/>
      <c r="J82" s="116"/>
      <c r="K82" s="115"/>
      <c r="L82" s="116"/>
    </row>
    <row r="83" spans="1:12" x14ac:dyDescent="0.3">
      <c r="B83" s="1"/>
      <c r="C83" s="5" t="s">
        <v>51</v>
      </c>
      <c r="D83" s="82"/>
      <c r="E83" s="41"/>
      <c r="F83" s="43">
        <f xml:space="preserve"> 'Detailed Tables - FMs'!J$162</f>
        <v>3455.6013172715893</v>
      </c>
      <c r="G83" s="41"/>
      <c r="H83" s="43">
        <f xml:space="preserve"> 'Detailed Tables - FMs'!P$162</f>
        <v>3204.6411207386518</v>
      </c>
      <c r="I83" s="41"/>
      <c r="J83" s="43">
        <f xml:space="preserve"> 'Detailed Tables - FMs'!V$162</f>
        <v>0</v>
      </c>
      <c r="K83" s="41"/>
      <c r="L83" s="43">
        <f xml:space="preserve"> 'Detailed Tables - FMs'!AB$162</f>
        <v>3270.6172093863574</v>
      </c>
    </row>
    <row r="84" spans="1:12" x14ac:dyDescent="0.3">
      <c r="B84" s="1"/>
      <c r="C84" s="6" t="s">
        <v>41</v>
      </c>
      <c r="D84" s="83"/>
      <c r="E84" s="30"/>
      <c r="F84" s="111">
        <f>F85/F83</f>
        <v>0.77434340088508469</v>
      </c>
      <c r="G84" s="30"/>
      <c r="H84" s="111">
        <f>H85/H83</f>
        <v>0.77461300949626088</v>
      </c>
      <c r="I84" s="30"/>
      <c r="J84" s="111" t="e">
        <f>J85/J83</f>
        <v>#DIV/0!</v>
      </c>
      <c r="K84" s="30"/>
      <c r="L84" s="111">
        <f>L85/L83</f>
        <v>0.77478664249105256</v>
      </c>
    </row>
    <row r="85" spans="1:12" x14ac:dyDescent="0.3">
      <c r="B85" s="1"/>
      <c r="C85" s="6" t="s">
        <v>46</v>
      </c>
      <c r="D85" s="83"/>
      <c r="E85" s="30"/>
      <c r="F85" s="22">
        <f xml:space="preserve"> 'Detailed Tables - FMs'!J$164</f>
        <v>2675.822076119061</v>
      </c>
      <c r="G85" s="30"/>
      <c r="H85" s="22">
        <f xml:space="preserve"> 'Detailed Tables - FMs'!P$164</f>
        <v>2482.3567028908374</v>
      </c>
      <c r="I85" s="30"/>
      <c r="J85" s="22">
        <f xml:space="preserve"> 'Detailed Tables - FMs'!V$164</f>
        <v>0</v>
      </c>
      <c r="K85" s="30"/>
      <c r="L85" s="22">
        <f xml:space="preserve"> 'Detailed Tables - FMs'!AB$164</f>
        <v>2534.0305265339116</v>
      </c>
    </row>
    <row r="86" spans="1:12" x14ac:dyDescent="0.3">
      <c r="B86" s="1" t="s">
        <v>45</v>
      </c>
      <c r="C86" s="6" t="s">
        <v>42</v>
      </c>
      <c r="D86" s="83"/>
      <c r="E86" s="30"/>
      <c r="F86" s="22">
        <f xml:space="preserve"> 'Detailed Tables - FMs'!J$165</f>
        <v>272.78399999999999</v>
      </c>
      <c r="G86" s="30"/>
      <c r="H86" s="22">
        <f xml:space="preserve"> 'Detailed Tables - FMs'!P$165</f>
        <v>251.52741878905812</v>
      </c>
      <c r="I86" s="30"/>
      <c r="J86" s="22">
        <f xml:space="preserve"> 'Detailed Tables - FMs'!V$165</f>
        <v>0</v>
      </c>
      <c r="K86" s="30"/>
      <c r="L86" s="22">
        <f xml:space="preserve"> 'Detailed Tables - FMs'!AB$165</f>
        <v>250.11015083615791</v>
      </c>
    </row>
    <row r="87" spans="1:12" x14ac:dyDescent="0.3">
      <c r="B87" s="1"/>
      <c r="C87" s="6" t="s">
        <v>47</v>
      </c>
      <c r="D87" s="83"/>
      <c r="E87" s="30"/>
      <c r="F87" s="22">
        <f xml:space="preserve"> 'Detailed Tables - FMs'!J$166</f>
        <v>2957.4676018606151</v>
      </c>
      <c r="G87" s="30"/>
      <c r="H87" s="22">
        <f xml:space="preserve"> 'Detailed Tables - FMs'!P$166</f>
        <v>2740.8048457413024</v>
      </c>
      <c r="I87" s="30"/>
      <c r="J87" s="22">
        <f xml:space="preserve"> 'Detailed Tables - FMs'!V$166</f>
        <v>0</v>
      </c>
      <c r="K87" s="30"/>
      <c r="L87" s="22">
        <f xml:space="preserve"> 'Detailed Tables - FMs'!AB$166</f>
        <v>2789.3018809374771</v>
      </c>
    </row>
    <row r="88" spans="1:12" x14ac:dyDescent="0.3">
      <c r="B88" s="1"/>
      <c r="C88" s="6" t="s">
        <v>43</v>
      </c>
      <c r="D88" s="83"/>
      <c r="E88" s="112"/>
      <c r="F88" s="111">
        <v>0.01</v>
      </c>
      <c r="G88" s="112"/>
      <c r="H88" s="111">
        <v>0.01</v>
      </c>
      <c r="I88" s="112"/>
      <c r="J88" s="111">
        <v>0.01</v>
      </c>
      <c r="K88" s="112"/>
      <c r="L88" s="111">
        <v>0.01</v>
      </c>
    </row>
    <row r="89" spans="1:12" x14ac:dyDescent="0.3">
      <c r="B89" s="1"/>
      <c r="C89" s="6" t="s">
        <v>48</v>
      </c>
      <c r="D89" s="83"/>
      <c r="E89" s="30"/>
      <c r="F89" s="22">
        <f xml:space="preserve"> 'Detailed Tables - FMs'!J$168</f>
        <v>29.873410119804362</v>
      </c>
      <c r="G89" s="30"/>
      <c r="H89" s="22">
        <f xml:space="preserve"> 'Detailed Tables - FMs'!P$168</f>
        <v>27.684897431730406</v>
      </c>
      <c r="I89" s="30"/>
      <c r="J89" s="22">
        <f xml:space="preserve"> 'Detailed Tables - FMs'!V$168</f>
        <v>0</v>
      </c>
      <c r="K89" s="30"/>
      <c r="L89" s="22">
        <f xml:space="preserve"> 'Detailed Tables - FMs'!AB$168</f>
        <v>28.174766474116041</v>
      </c>
    </row>
    <row r="90" spans="1:12" x14ac:dyDescent="0.3">
      <c r="B90" s="1"/>
      <c r="C90" s="6" t="s">
        <v>44</v>
      </c>
      <c r="D90" s="83"/>
      <c r="E90" s="30"/>
      <c r="F90" s="22">
        <f xml:space="preserve"> 'Detailed Tables - FMs'!J$169</f>
        <v>8.8615257415543471</v>
      </c>
      <c r="G90" s="30"/>
      <c r="H90" s="22">
        <f xml:space="preserve"> 'Detailed Tables - FMs'!P$169</f>
        <v>6.9207240614062888</v>
      </c>
      <c r="I90" s="30"/>
      <c r="J90" s="22">
        <f xml:space="preserve"> 'Detailed Tables - FMs'!V$169</f>
        <v>0</v>
      </c>
      <c r="K90" s="30"/>
      <c r="L90" s="22">
        <f xml:space="preserve"> 'Detailed Tables - FMs'!AB$169</f>
        <v>5.1612035674073038</v>
      </c>
    </row>
    <row r="91" spans="1:12" ht="14.4" thickBot="1" x14ac:dyDescent="0.35">
      <c r="B91" s="1"/>
      <c r="C91" s="7" t="s">
        <v>49</v>
      </c>
      <c r="D91" s="90"/>
      <c r="E91" s="68"/>
      <c r="F91" s="70">
        <f xml:space="preserve"> 'Detailed Tables - FMs'!J$170</f>
        <v>311.51893586135873</v>
      </c>
      <c r="G91" s="68"/>
      <c r="H91" s="70">
        <f xml:space="preserve"> 'Detailed Tables - FMs'!P$170</f>
        <v>286.13304028219483</v>
      </c>
      <c r="I91" s="68"/>
      <c r="J91" s="70">
        <f xml:space="preserve"> 'Detailed Tables - FMs'!V$170</f>
        <v>0</v>
      </c>
      <c r="K91" s="68"/>
      <c r="L91" s="70">
        <f xml:space="preserve"> 'Detailed Tables - FMs'!AB$170</f>
        <v>283.44612087768127</v>
      </c>
    </row>
    <row r="92" spans="1:12" x14ac:dyDescent="0.3"/>
    <row r="93" spans="1:12" s="102" customFormat="1" x14ac:dyDescent="0.3">
      <c r="A93" s="101" t="s">
        <v>54</v>
      </c>
    </row>
    <row r="94" spans="1:12" x14ac:dyDescent="0.3"/>
    <row r="95" spans="1:12" x14ac:dyDescent="0.3"/>
    <row r="96" spans="1:12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</sheetData>
  <mergeCells count="8">
    <mergeCell ref="E81:F82"/>
    <mergeCell ref="G81:H82"/>
    <mergeCell ref="I81:J82"/>
    <mergeCell ref="K81:L82"/>
    <mergeCell ref="E53:F54"/>
    <mergeCell ref="G53:H54"/>
    <mergeCell ref="I53:J54"/>
    <mergeCell ref="K53:L5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9E93985C1CBB0F4F8B385AC4B9DBAC26" ma:contentTypeVersion="89" ma:contentTypeDescription="Create a new document" ma:contentTypeScope="" ma:versionID="4c1c86e74fb7e35d58ad8414ef9b38ba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33eab7ff-23d8-42c1-87bf-d08620b21813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1791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C494C6-DB8B-4E92-823B-8264695F29B0}"/>
</file>

<file path=customXml/itemProps2.xml><?xml version="1.0" encoding="utf-8"?>
<ds:datastoreItem xmlns:ds="http://schemas.openxmlformats.org/officeDocument/2006/customXml" ds:itemID="{CB6AC55C-BA3F-4D97-937A-1D1A49AFE1FD}"/>
</file>

<file path=customXml/itemProps3.xml><?xml version="1.0" encoding="utf-8"?>
<ds:datastoreItem xmlns:ds="http://schemas.openxmlformats.org/officeDocument/2006/customXml" ds:itemID="{F197367A-A48E-4750-92A2-6D912442E1F2}"/>
</file>

<file path=customXml/itemProps4.xml><?xml version="1.0" encoding="utf-8"?>
<ds:datastoreItem xmlns:ds="http://schemas.openxmlformats.org/officeDocument/2006/customXml" ds:itemID="{9308B5E5-570D-4273-998C-74C634EFC9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Detailed Tables - FMs</vt:lpstr>
      <vt:lpstr>Summary</vt:lpstr>
    </vt:vector>
  </TitlesOfParts>
  <Company>OFWAT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Thorp</dc:creator>
  <cp:lastModifiedBy>Thomas Jones</cp:lastModifiedBy>
  <dcterms:created xsi:type="dcterms:W3CDTF">2020-03-09T10:15:30Z</dcterms:created>
  <dcterms:modified xsi:type="dcterms:W3CDTF">2020-03-17T08:08:02Z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0x010100573134B1BDBFC74F8C2DBF70E4CDEAD4009E93985C1CBB0F4F8B385AC4B9DBAC26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1791;#Programme Management|33eab7ff-23d8-42c1-87bf-d08620b21813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/>
  </property>
  <property fmtid="{D5CDD505-2E9C-101B-9397-08002B2CF9AE}" pid="13" name="Order">
    <vt:r8>18300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9" name="TemplateUrl">
    <vt:lpwstr/>
  </property>
  <property fmtid="{D5CDD505-2E9C-101B-9397-08002B2CF9AE}" pid="20" name="Folder Status">
    <vt:lpwstr/>
  </property>
  <property fmtid="{D5CDD505-2E9C-101B-9397-08002B2CF9AE}" pid="21" name="_CopySource">
    <vt:lpwstr>https://ofwat.sharepoint.com/sites/rms/pr-pr19/CMA/Day one submission/Referenced documents/Northumbrian Water - Detailed calculation of the final determination revenue allowances.xlsx</vt:lpwstr>
  </property>
  <property fmtid="{D5CDD505-2E9C-101B-9397-08002B2CF9AE}" pid="22" name="Original Role Assignments">
    <vt:lpwstr/>
  </property>
  <property fmtid="{D5CDD505-2E9C-101B-9397-08002B2CF9AE}" pid="23" name="Inheritance Broken by Folder Closure">
    <vt:lpwstr/>
  </property>
</Properties>
</file>