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CF9F4B4D-18CF-4756-8973-0DEB83D4C58A}" xr6:coauthVersionLast="44" xr6:coauthVersionMax="44" xr10:uidLastSave="{00000000-0000-0000-0000-000000000000}"/>
  <bookViews>
    <workbookView xWindow="1972" yWindow="187" windowWidth="17776" windowHeight="12496" tabRatio="949" firstSheet="10" activeTab="17"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J24" i="40" l="1"/>
  <c r="I24" i="40"/>
  <c r="H24" i="40"/>
  <c r="G24" i="40"/>
  <c r="F24" i="40"/>
  <c r="J23" i="40"/>
  <c r="I23" i="40"/>
  <c r="H23" i="40"/>
  <c r="G23" i="40"/>
  <c r="F23"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K66"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J36" i="26" l="1"/>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J71" i="31" s="1"/>
  <c r="J72" i="31" s="1"/>
  <c r="J74" i="31" s="1"/>
  <c r="K29" i="31"/>
  <c r="K42" i="31" s="1"/>
  <c r="K44" i="31" s="1"/>
  <c r="K50" i="31" s="1"/>
  <c r="K52" i="31" s="1"/>
  <c r="K55" i="31" s="1"/>
  <c r="K66" i="31"/>
  <c r="H34" i="29"/>
  <c r="K67" i="29"/>
  <c r="K71" i="29" s="1"/>
  <c r="K72" i="29" s="1"/>
  <c r="K74" i="29" s="1"/>
  <c r="J71" i="29"/>
  <c r="J72" i="29" s="1"/>
  <c r="J74" i="29" s="1"/>
  <c r="E56" i="27"/>
  <c r="K67" i="17" l="1"/>
  <c r="K71" i="17" s="1"/>
  <c r="K72" i="17" s="1"/>
  <c r="K74" i="17" s="1"/>
  <c r="K75" i="17" s="1"/>
  <c r="K76" i="17" s="1"/>
  <c r="K11" i="16" s="1"/>
  <c r="K67" i="30"/>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27"/>
  <c r="H14" i="31"/>
  <c r="H14" i="30"/>
  <c r="H15" i="26"/>
  <c r="H15" i="30"/>
  <c r="H15" i="17"/>
  <c r="H13" i="31"/>
  <c r="H13" i="26"/>
  <c r="H13" i="30"/>
  <c r="S43" i="31"/>
  <c r="S35" i="27"/>
  <c r="S35" i="25"/>
  <c r="S43" i="30"/>
  <c r="S43" i="17"/>
  <c r="S35" i="26"/>
  <c r="S43" i="29"/>
  <c r="S52" i="27"/>
  <c r="T13" i="32"/>
  <c r="H73" i="24"/>
  <c r="H53" i="24"/>
  <c r="H75" i="24" s="1"/>
  <c r="H1" i="19"/>
  <c r="H13" i="25" l="1"/>
  <c r="H13" i="29"/>
  <c r="H15" i="31"/>
  <c r="H11" i="30"/>
  <c r="H11" i="31"/>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9" i="30"/>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39" i="17"/>
  <c r="O58" i="17" s="1"/>
  <c r="O60" i="17"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<sst xmlns="http://schemas.openxmlformats.org/spreadsheetml/2006/main" count="1092" uniqueCount="453">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</sst>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00"/>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0.00_);\(#,##0.00\);&quot;-  &quot;;&quot; &quot;@&quot; &quot;"/>
    <numFmt numFmtId="180" formatCode="#,##0.000_);\(#,##0.000\);&quot;-  &quot;;&quot; &quot;@&quot; &quot;"/>
    <numFmt numFmtId="181" formatCode="#,##0.000000_);\(#,##0.000000\);&quot;-  &quot;;&quot; &quot;@&quot; &quot;"/>
    <numFmt numFmtId="182" formatCode="#,##0.000"/>
    <numFmt numFmtId="183" formatCode="#,##0.0"/>
    <numFmt numFmtId="184"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4" fontId="0" fillId="0" borderId="0" applyFont="0" applyFill="0" applyBorder="0" applyProtection="0">
      <alignment vertical="top"/>
    </xf>
    <xf numFmtId="43" fontId="1" fillId="0" borderId="0" applyFont="0" applyFill="0" applyBorder="0" applyAlignment="0" applyProtection="0"/>
    <xf numFmtId="175"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6" fontId="18" fillId="0" borderId="0" applyFont="0" applyFill="0" applyBorder="0" applyProtection="0">
      <alignment vertical="top"/>
    </xf>
    <xf numFmtId="177"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8"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4"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4">
    <xf numFmtId="164" fontId="0" fillId="0" borderId="0" xfId="0">
      <alignment vertical="top"/>
    </xf>
    <xf numFmtId="177" fontId="18" fillId="0" borderId="0" xfId="61" applyFont="1" applyBorder="1" applyAlignment="1">
      <alignment vertical="top"/>
    </xf>
    <xf numFmtId="0" fontId="22" fillId="46" borderId="0" xfId="66" applyNumberFormat="1" applyFill="1">
      <alignment vertical="top"/>
    </xf>
    <xf numFmtId="164" fontId="18" fillId="46" borderId="0" xfId="0" applyFont="1" applyFill="1" applyAlignment="1">
      <alignment vertical="top"/>
    </xf>
    <xf numFmtId="164" fontId="1" fillId="49" borderId="0" xfId="0" applyFont="1" applyFill="1" applyAlignment="1">
      <alignment vertical="center"/>
    </xf>
    <xf numFmtId="164" fontId="16" fillId="49" borderId="0" xfId="0" applyFont="1" applyFill="1" applyAlignment="1">
      <alignment vertical="center"/>
    </xf>
    <xf numFmtId="164" fontId="1" fillId="49" borderId="0" xfId="0" applyFont="1" applyFill="1">
      <alignment vertical="top"/>
    </xf>
    <xf numFmtId="164" fontId="41" fillId="46" borderId="10" xfId="0" applyFont="1" applyFill="1" applyBorder="1" applyAlignment="1">
      <alignment horizontal="left" vertical="center" wrapText="1"/>
    </xf>
    <xf numFmtId="164" fontId="42" fillId="52" borderId="10" xfId="0" applyFont="1" applyFill="1" applyBorder="1" applyAlignment="1">
      <alignment horizontal="left" vertical="center" wrapText="1"/>
    </xf>
    <xf numFmtId="164" fontId="18" fillId="49" borderId="0" xfId="0" applyFont="1" applyFill="1" applyAlignment="1">
      <alignment horizontal="left" vertical="center"/>
    </xf>
    <xf numFmtId="43" fontId="18" fillId="49" borderId="0" xfId="1" applyFont="1" applyFill="1" applyAlignment="1">
      <alignment vertical="top"/>
    </xf>
    <xf numFmtId="168" fontId="22" fillId="49" borderId="0" xfId="66" applyFont="1" applyFill="1" applyBorder="1">
      <alignment vertical="top"/>
    </xf>
    <xf numFmtId="168" fontId="23" fillId="49" borderId="0" xfId="67" applyNumberFormat="1" applyFont="1" applyFill="1" applyBorder="1">
      <alignment vertical="top"/>
    </xf>
    <xf numFmtId="168" fontId="29" fillId="49" borderId="0" xfId="67" applyNumberFormat="1" applyFont="1" applyFill="1" applyBorder="1">
      <alignment vertical="top"/>
    </xf>
    <xf numFmtId="168" fontId="18" fillId="49" borderId="0" xfId="68" applyNumberFormat="1" applyFont="1" applyFill="1" applyBorder="1">
      <alignment horizontal="right" vertical="top"/>
    </xf>
    <xf numFmtId="43" fontId="18" fillId="49" borderId="0" xfId="1" applyFont="1" applyFill="1" applyBorder="1" applyAlignment="1">
      <alignment vertical="top"/>
    </xf>
    <xf numFmtId="177" fontId="18" fillId="49" borderId="0" xfId="61" applyFont="1" applyFill="1" applyBorder="1" applyAlignment="1">
      <alignment vertical="top"/>
    </xf>
    <xf numFmtId="177"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4"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0" fontId="18" fillId="49" borderId="0" xfId="0" applyNumberFormat="1" applyFont="1" applyFill="1" applyBorder="1" applyAlignment="1">
      <alignment vertical="top"/>
    </xf>
    <xf numFmtId="170" fontId="22" fillId="49" borderId="0" xfId="66" applyNumberFormat="1" applyFont="1" applyFill="1" applyBorder="1">
      <alignment vertical="top"/>
    </xf>
    <xf numFmtId="170" fontId="23" fillId="49" borderId="0" xfId="67" applyNumberFormat="1" applyFont="1" applyFill="1" applyBorder="1">
      <alignment vertical="top"/>
    </xf>
    <xf numFmtId="170" fontId="29" fillId="49" borderId="0" xfId="67" applyNumberFormat="1" applyFont="1" applyFill="1" applyBorder="1">
      <alignment vertical="top"/>
    </xf>
    <xf numFmtId="170" fontId="18" fillId="49" borderId="0" xfId="68" applyNumberFormat="1" applyFont="1" applyFill="1" applyBorder="1">
      <alignment horizontal="right" vertical="top"/>
    </xf>
    <xf numFmtId="170" fontId="22" fillId="49" borderId="0" xfId="0" applyNumberFormat="1" applyFont="1" applyFill="1" applyBorder="1" applyAlignment="1">
      <alignment vertical="top"/>
    </xf>
    <xf numFmtId="164" fontId="18" fillId="49" borderId="0" xfId="0" applyFont="1" applyFill="1" applyAlignment="1">
      <alignment vertical="top"/>
    </xf>
    <xf numFmtId="43" fontId="1" fillId="49" borderId="0" xfId="1" applyFont="1" applyFill="1" applyBorder="1" applyAlignment="1">
      <alignment vertical="top"/>
    </xf>
    <xf numFmtId="164" fontId="1" fillId="49" borderId="0" xfId="0" applyFont="1" applyFill="1" applyBorder="1" applyAlignment="1">
      <alignment vertical="top"/>
    </xf>
    <xf numFmtId="164" fontId="24" fillId="49" borderId="0" xfId="0" applyFont="1" applyFill="1" applyBorder="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62" applyNumberFormat="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67" fontId="22" fillId="49" borderId="0" xfId="66" applyNumberFormat="1" applyFont="1" applyFill="1">
      <alignment vertical="top"/>
    </xf>
    <xf numFmtId="167" fontId="23" fillId="49" borderId="0" xfId="67" applyNumberFormat="1" applyFont="1" applyFill="1">
      <alignment vertical="top"/>
    </xf>
    <xf numFmtId="167" fontId="29" fillId="49" borderId="0" xfId="67" applyNumberFormat="1" applyFont="1" applyFill="1">
      <alignment vertical="top"/>
    </xf>
    <xf numFmtId="167" fontId="18" fillId="49" borderId="0" xfId="68" applyNumberFormat="1" applyFont="1" applyFill="1">
      <alignment horizontal="right" vertical="top"/>
    </xf>
    <xf numFmtId="43" fontId="24" fillId="49" borderId="0" xfId="1" applyFont="1" applyFill="1" applyAlignment="1">
      <alignment vertical="top"/>
    </xf>
    <xf numFmtId="176" fontId="24" fillId="49" borderId="0" xfId="60" applyFont="1" applyFill="1" applyAlignment="1">
      <alignment vertical="top"/>
    </xf>
    <xf numFmtId="176" fontId="18" fillId="49" borderId="0" xfId="60" applyFont="1" applyFill="1" applyAlignment="1">
      <alignment vertical="top"/>
    </xf>
    <xf numFmtId="168" fontId="22" fillId="49" borderId="0" xfId="66"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77" fontId="18" fillId="49" borderId="0" xfId="61" applyFont="1" applyFill="1" applyAlignment="1">
      <alignment vertical="top"/>
    </xf>
    <xf numFmtId="43" fontId="14" fillId="49" borderId="0" xfId="1" applyFont="1" applyFill="1" applyAlignment="1">
      <alignment vertical="top"/>
    </xf>
    <xf numFmtId="164" fontId="14" fillId="49" borderId="0" xfId="0" applyFont="1" applyFill="1" applyAlignment="1">
      <alignment vertical="top"/>
    </xf>
    <xf numFmtId="177" fontId="14" fillId="49" borderId="0" xfId="61" applyFont="1" applyFill="1" applyAlignment="1">
      <alignment vertical="top"/>
    </xf>
    <xf numFmtId="171" fontId="22" fillId="49" borderId="0" xfId="66" applyNumberFormat="1" applyFont="1" applyFill="1">
      <alignment vertical="top"/>
    </xf>
    <xf numFmtId="171" fontId="23" fillId="49" borderId="0" xfId="67" applyNumberFormat="1" applyFont="1" applyFill="1">
      <alignment vertical="top"/>
    </xf>
    <xf numFmtId="171" fontId="29" fillId="49" borderId="0" xfId="67" applyNumberFormat="1" applyFont="1" applyFill="1">
      <alignment vertical="top"/>
    </xf>
    <xf numFmtId="171" fontId="18" fillId="49" borderId="0" xfId="68" applyNumberFormat="1" applyFont="1" applyFill="1">
      <alignment horizontal="right" vertical="top"/>
    </xf>
    <xf numFmtId="171" fontId="18" fillId="49" borderId="0" xfId="0" applyNumberFormat="1" applyFont="1" applyFill="1" applyAlignment="1">
      <alignment vertical="top"/>
    </xf>
    <xf numFmtId="170" fontId="18" fillId="49" borderId="0" xfId="0" applyNumberFormat="1" applyFont="1" applyFill="1" applyAlignment="1">
      <alignment vertical="top"/>
    </xf>
    <xf numFmtId="43" fontId="1" fillId="49" borderId="0" xfId="1" applyFont="1" applyFill="1" applyAlignment="1">
      <alignment vertical="top"/>
    </xf>
    <xf numFmtId="177" fontId="1" fillId="49" borderId="0" xfId="61" applyFont="1" applyFill="1" applyAlignment="1">
      <alignment vertical="top"/>
    </xf>
    <xf numFmtId="43" fontId="25" fillId="49" borderId="0" xfId="1" applyFont="1" applyFill="1" applyAlignment="1">
      <alignment vertical="top"/>
    </xf>
    <xf numFmtId="164"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4" fontId="18" fillId="49" borderId="0" xfId="0" applyNumberFormat="1" applyFont="1" applyFill="1" applyAlignment="1">
      <alignment horizontal="right" vertical="top"/>
    </xf>
    <xf numFmtId="164" fontId="22" fillId="49" borderId="0" xfId="66" applyNumberFormat="1" applyFont="1" applyFill="1">
      <alignment vertical="top"/>
    </xf>
    <xf numFmtId="0" fontId="24" fillId="49" borderId="0" xfId="55" applyNumberFormat="1" applyFill="1">
      <alignment vertical="top"/>
    </xf>
    <xf numFmtId="43"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4" fontId="18" fillId="46" borderId="0" xfId="0" applyNumberFormat="1" applyFont="1" applyFill="1" applyAlignment="1">
      <alignment horizontal="left" vertical="center"/>
    </xf>
    <xf numFmtId="175" fontId="1" fillId="47" borderId="0" xfId="2" applyFont="1" applyFill="1">
      <alignment vertical="top"/>
    </xf>
    <xf numFmtId="0" fontId="27" fillId="49" borderId="0" xfId="0" applyNumberFormat="1" applyFont="1" applyFill="1" applyAlignment="1">
      <alignment vertical="top"/>
    </xf>
    <xf numFmtId="164" fontId="45" fillId="48" borderId="0" xfId="0" applyNumberFormat="1" applyFont="1" applyFill="1" applyAlignment="1">
      <alignment horizontal="right" vertical="center"/>
    </xf>
    <xf numFmtId="0" fontId="47"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164"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4" fontId="18" fillId="49" borderId="0" xfId="0" applyNumberFormat="1" applyFont="1" applyFill="1" applyAlignment="1">
      <alignment vertical="center"/>
    </xf>
    <xf numFmtId="174" fontId="27" fillId="49" borderId="0" xfId="0" applyNumberFormat="1" applyFont="1" applyFill="1" applyAlignment="1">
      <alignment vertical="center"/>
    </xf>
    <xf numFmtId="164"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4" fontId="44" fillId="49" borderId="0" xfId="0" applyFont="1" applyFill="1" applyAlignment="1">
      <alignment horizontal="left" vertical="center"/>
    </xf>
    <xf numFmtId="174" fontId="44" fillId="49" borderId="0" xfId="0" applyNumberFormat="1" applyFont="1" applyFill="1" applyAlignment="1">
      <alignment horizontal="left" vertical="center"/>
    </xf>
    <xf numFmtId="0" fontId="27" fillId="49" borderId="0" xfId="1" applyNumberFormat="1" applyFont="1" applyFill="1" applyAlignment="1">
      <alignment vertical="top"/>
    </xf>
    <xf numFmtId="164" fontId="27" fillId="49" borderId="0" xfId="0" applyFont="1" applyFill="1" applyAlignment="1">
      <alignment vertical="top"/>
    </xf>
    <xf numFmtId="175"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4" fontId="18" fillId="49" borderId="0" xfId="1" applyNumberFormat="1" applyFont="1" applyFill="1" applyAlignment="1">
      <alignment vertical="top"/>
    </xf>
    <xf numFmtId="174"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5"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4" fontId="51" fillId="48" borderId="0" xfId="0" applyFont="1" applyFill="1">
      <alignment vertical="top"/>
    </xf>
    <xf numFmtId="164"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4" fontId="42" fillId="49" borderId="0" xfId="0" applyFont="1" applyFill="1" applyAlignment="1">
      <alignment horizontal="left" vertical="center" wrapText="1"/>
    </xf>
    <xf numFmtId="164" fontId="40" fillId="49" borderId="0" xfId="0" applyFont="1" applyFill="1" applyAlignment="1">
      <alignment horizontal="left" vertical="center"/>
    </xf>
    <xf numFmtId="164" fontId="42" fillId="49" borderId="12" xfId="0" applyFont="1" applyFill="1" applyBorder="1" applyAlignment="1">
      <alignment horizontal="left" vertical="center" wrapText="1"/>
    </xf>
    <xf numFmtId="164" fontId="42" fillId="49" borderId="0" xfId="0" applyFont="1" applyFill="1" applyBorder="1" applyAlignment="1">
      <alignment horizontal="left" vertical="center" wrapText="1"/>
    </xf>
    <xf numFmtId="164"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4" fontId="14" fillId="49" borderId="0" xfId="0" applyFont="1" applyFill="1">
      <alignment vertical="top"/>
    </xf>
    <xf numFmtId="164" fontId="39" fillId="48" borderId="0" xfId="0" applyFont="1" applyFill="1" applyAlignment="1">
      <alignment horizontal="left" vertical="center"/>
    </xf>
    <xf numFmtId="164" fontId="39" fillId="48" borderId="0" xfId="0" applyFont="1" applyFill="1" applyAlignment="1">
      <alignment horizontal="right" vertical="center"/>
    </xf>
    <xf numFmtId="164" fontId="50" fillId="48" borderId="0" xfId="0" applyFont="1" applyFill="1">
      <alignment vertical="top"/>
    </xf>
    <xf numFmtId="43"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5" fontId="27" fillId="49" borderId="0" xfId="2" applyFont="1" applyFill="1">
      <alignment vertical="top"/>
    </xf>
    <xf numFmtId="169" fontId="18" fillId="49" borderId="0" xfId="62" applyFont="1" applyFill="1">
      <alignment vertical="top"/>
    </xf>
    <xf numFmtId="179" fontId="22" fillId="46" borderId="0" xfId="62" applyNumberFormat="1" applyFont="1" applyFill="1">
      <alignment vertical="top"/>
    </xf>
    <xf numFmtId="179" fontId="23" fillId="46" borderId="0" xfId="62" applyNumberFormat="1" applyFont="1" applyFill="1">
      <alignment vertical="top"/>
    </xf>
    <xf numFmtId="179" fontId="18" fillId="46" borderId="0" xfId="62" applyNumberFormat="1" applyFont="1" applyFill="1">
      <alignment vertical="top"/>
    </xf>
    <xf numFmtId="179" fontId="18" fillId="49" borderId="0" xfId="62" applyNumberFormat="1" applyFont="1" applyFill="1">
      <alignment vertical="top"/>
    </xf>
    <xf numFmtId="179" fontId="23" fillId="49" borderId="0" xfId="62" applyNumberFormat="1" applyFont="1" applyFill="1">
      <alignment vertical="top"/>
    </xf>
    <xf numFmtId="179" fontId="26" fillId="49" borderId="0" xfId="62" applyNumberFormat="1" applyFont="1" applyFill="1">
      <alignment vertical="top"/>
    </xf>
    <xf numFmtId="179" fontId="18" fillId="49" borderId="0" xfId="62" applyNumberFormat="1" applyFill="1">
      <alignment vertical="top"/>
    </xf>
    <xf numFmtId="179" fontId="32" fillId="49" borderId="0" xfId="62" applyNumberFormat="1" applyFont="1" applyFill="1">
      <alignment vertical="top"/>
    </xf>
    <xf numFmtId="179" fontId="49" fillId="49" borderId="0" xfId="62" applyNumberFormat="1" applyFont="1" applyFill="1">
      <alignment vertical="top"/>
    </xf>
    <xf numFmtId="179" fontId="27" fillId="49" borderId="0" xfId="62" applyNumberFormat="1" applyFont="1" applyFill="1">
      <alignment vertical="top"/>
    </xf>
    <xf numFmtId="179" fontId="1" fillId="47" borderId="0" xfId="62" applyNumberFormat="1" applyFont="1" applyFill="1">
      <alignment vertical="top"/>
    </xf>
    <xf numFmtId="179" fontId="18" fillId="49" borderId="0" xfId="62" applyNumberFormat="1" applyFont="1" applyFill="1" applyBorder="1">
      <alignment vertical="top"/>
    </xf>
    <xf numFmtId="179" fontId="29" fillId="49" borderId="0" xfId="62" applyNumberFormat="1" applyFont="1" applyFill="1">
      <alignment vertical="top"/>
    </xf>
    <xf numFmtId="179" fontId="57" fillId="49" borderId="0" xfId="62" applyNumberFormat="1" applyFont="1" applyFill="1" applyBorder="1">
      <alignment vertical="top"/>
    </xf>
    <xf numFmtId="179" fontId="57" fillId="49" borderId="0" xfId="62" applyNumberFormat="1" applyFont="1" applyFill="1">
      <alignment vertical="top"/>
    </xf>
    <xf numFmtId="179" fontId="33" fillId="49" borderId="0" xfId="62" applyNumberFormat="1" applyFont="1" applyFill="1">
      <alignment vertical="top"/>
    </xf>
    <xf numFmtId="179" fontId="34" fillId="49" borderId="0" xfId="62" applyNumberFormat="1" applyFont="1" applyFill="1">
      <alignment vertical="top"/>
    </xf>
    <xf numFmtId="179" fontId="25" fillId="49" borderId="0" xfId="62" applyNumberFormat="1" applyFont="1" applyFill="1" applyBorder="1">
      <alignment vertical="top"/>
    </xf>
    <xf numFmtId="179" fontId="26" fillId="46" borderId="0" xfId="62" applyNumberFormat="1" applyFont="1" applyFill="1">
      <alignment vertical="top"/>
    </xf>
    <xf numFmtId="179" fontId="18" fillId="46" borderId="0" xfId="62" applyNumberFormat="1" applyFill="1">
      <alignment vertical="top"/>
    </xf>
    <xf numFmtId="164" fontId="27" fillId="49" borderId="0" xfId="62" applyNumberFormat="1" applyFont="1" applyFill="1">
      <alignment vertical="top"/>
    </xf>
    <xf numFmtId="164" fontId="18" fillId="49" borderId="0" xfId="62" applyNumberFormat="1" applyFont="1" applyFill="1">
      <alignment vertical="top"/>
    </xf>
    <xf numFmtId="43" fontId="27" fillId="49" borderId="0" xfId="62" applyNumberFormat="1" applyFont="1" applyFill="1">
      <alignment vertical="top"/>
    </xf>
    <xf numFmtId="175" fontId="27" fillId="49" borderId="0" xfId="62" applyNumberFormat="1" applyFont="1" applyFill="1">
      <alignment vertical="top"/>
    </xf>
    <xf numFmtId="175" fontId="27" fillId="49" borderId="0" xfId="2" applyNumberFormat="1" applyFont="1" applyFill="1">
      <alignment vertical="top"/>
    </xf>
    <xf numFmtId="179" fontId="22" fillId="49" borderId="0" xfId="62" applyNumberFormat="1" applyFont="1" applyFill="1" applyBorder="1">
      <alignment vertical="top"/>
    </xf>
    <xf numFmtId="179" fontId="23" fillId="49" borderId="0" xfId="62" applyNumberFormat="1" applyFont="1" applyFill="1" applyBorder="1">
      <alignment vertical="top"/>
    </xf>
    <xf numFmtId="179" fontId="29" fillId="49" borderId="0" xfId="62" applyNumberFormat="1" applyFont="1" applyFill="1" applyBorder="1">
      <alignment vertical="top"/>
    </xf>
    <xf numFmtId="179" fontId="18" fillId="49" borderId="0" xfId="62" applyNumberFormat="1" applyFill="1" applyBorder="1">
      <alignment vertical="top"/>
    </xf>
    <xf numFmtId="179" fontId="0" fillId="0" borderId="0" xfId="62" applyNumberFormat="1" applyFont="1">
      <alignment vertical="top"/>
    </xf>
    <xf numFmtId="179" fontId="48" fillId="49" borderId="0" xfId="62" applyNumberFormat="1" applyFont="1" applyFill="1">
      <alignment vertical="top"/>
    </xf>
    <xf numFmtId="179" fontId="53" fillId="49" borderId="0" xfId="62" applyNumberFormat="1" applyFont="1" applyFill="1">
      <alignment vertical="top"/>
    </xf>
    <xf numFmtId="179" fontId="14" fillId="49" borderId="0" xfId="62" applyNumberFormat="1" applyFont="1" applyFill="1">
      <alignment vertical="top"/>
    </xf>
    <xf numFmtId="175" fontId="14" fillId="49" borderId="0" xfId="2" applyFont="1" applyFill="1">
      <alignment vertical="top"/>
    </xf>
    <xf numFmtId="175" fontId="14" fillId="53" borderId="0" xfId="2" applyFont="1" applyFill="1">
      <alignment vertical="top"/>
    </xf>
    <xf numFmtId="169" fontId="1" fillId="49" borderId="0" xfId="62" applyFont="1" applyFill="1">
      <alignment vertical="top"/>
    </xf>
    <xf numFmtId="179" fontId="22" fillId="50" borderId="0" xfId="62" applyNumberFormat="1" applyFont="1" applyFill="1">
      <alignment vertical="top"/>
    </xf>
    <xf numFmtId="179" fontId="23" fillId="50" borderId="0" xfId="62" applyNumberFormat="1" applyFont="1" applyFill="1">
      <alignment vertical="top"/>
    </xf>
    <xf numFmtId="179" fontId="18" fillId="50" borderId="0" xfId="62" applyNumberFormat="1" applyFont="1" applyFill="1">
      <alignment vertical="top"/>
    </xf>
    <xf numFmtId="179" fontId="1" fillId="49" borderId="0" xfId="62" applyNumberFormat="1" applyFont="1" applyFill="1">
      <alignment vertical="top"/>
    </xf>
    <xf numFmtId="179" fontId="1" fillId="49" borderId="0" xfId="62" applyNumberFormat="1" applyFont="1" applyFill="1" applyBorder="1">
      <alignment vertical="top"/>
    </xf>
    <xf numFmtId="179" fontId="16" fillId="49" borderId="0" xfId="62" applyNumberFormat="1" applyFont="1" applyFill="1">
      <alignment vertical="top"/>
    </xf>
    <xf numFmtId="179" fontId="1" fillId="51" borderId="0" xfId="62" applyNumberFormat="1" applyFont="1" applyFill="1">
      <alignment vertical="top"/>
    </xf>
    <xf numFmtId="179" fontId="36" fillId="0" borderId="0" xfId="62" applyNumberFormat="1" applyFont="1" applyFill="1" applyBorder="1">
      <alignment vertical="top"/>
    </xf>
    <xf numFmtId="179" fontId="37" fillId="49" borderId="0" xfId="62" applyNumberFormat="1" applyFont="1" applyFill="1">
      <alignment vertical="top"/>
    </xf>
    <xf numFmtId="179" fontId="38" fillId="49" borderId="0" xfId="62" applyNumberFormat="1" applyFont="1" applyFill="1">
      <alignment vertical="top"/>
    </xf>
    <xf numFmtId="179" fontId="43" fillId="49" borderId="0" xfId="62" applyNumberFormat="1" applyFont="1" applyFill="1">
      <alignment vertical="top"/>
    </xf>
    <xf numFmtId="179" fontId="36" fillId="0" borderId="0" xfId="62" applyNumberFormat="1" applyFont="1" applyFill="1">
      <alignment vertical="top"/>
    </xf>
    <xf numFmtId="179" fontId="18" fillId="47" borderId="0" xfId="62" applyNumberFormat="1" applyFont="1" applyFill="1">
      <alignment vertical="top"/>
    </xf>
    <xf numFmtId="179" fontId="0" fillId="49" borderId="0" xfId="62" applyNumberFormat="1" applyFont="1" applyFill="1">
      <alignment vertical="top"/>
    </xf>
    <xf numFmtId="175" fontId="38" fillId="49" borderId="0" xfId="2" applyFont="1" applyFill="1">
      <alignment vertical="top"/>
    </xf>
    <xf numFmtId="175" fontId="18" fillId="49" borderId="0" xfId="2" applyFont="1" applyFill="1">
      <alignment vertical="top"/>
    </xf>
    <xf numFmtId="175"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5" fontId="23" fillId="49" borderId="0" xfId="2" applyFont="1" applyFill="1">
      <alignment vertical="top"/>
    </xf>
    <xf numFmtId="175" fontId="26" fillId="49" borderId="0" xfId="2" applyFont="1" applyFill="1">
      <alignment vertical="top"/>
    </xf>
    <xf numFmtId="175" fontId="14" fillId="49" borderId="0" xfId="2" applyFont="1" applyFill="1" applyBorder="1">
      <alignment vertical="top"/>
    </xf>
    <xf numFmtId="175" fontId="57" fillId="49" borderId="0" xfId="2" applyFont="1" applyFill="1">
      <alignment vertical="top"/>
    </xf>
    <xf numFmtId="175" fontId="18" fillId="47" borderId="0" xfId="2" applyFont="1" applyFill="1">
      <alignment vertical="top"/>
    </xf>
    <xf numFmtId="175" fontId="18" fillId="49" borderId="0" xfId="2" applyNumberFormat="1" applyFont="1" applyFill="1">
      <alignment vertical="top"/>
    </xf>
    <xf numFmtId="164" fontId="57" fillId="49" borderId="0" xfId="62" applyNumberFormat="1" applyFont="1" applyFill="1" applyBorder="1">
      <alignment vertical="top"/>
    </xf>
    <xf numFmtId="164" fontId="18" fillId="49" borderId="0" xfId="62" applyNumberFormat="1" applyFont="1" applyFill="1" applyBorder="1">
      <alignment vertical="top"/>
    </xf>
    <xf numFmtId="179" fontId="27" fillId="49" borderId="0" xfId="1" applyNumberFormat="1" applyFont="1" applyFill="1" applyAlignment="1">
      <alignment vertical="top"/>
    </xf>
    <xf numFmtId="175" fontId="27" fillId="49" borderId="0" xfId="1" applyNumberFormat="1" applyFont="1" applyFill="1" applyAlignment="1">
      <alignment vertical="top"/>
    </xf>
    <xf numFmtId="179" fontId="18" fillId="49" borderId="0" xfId="1" applyNumberFormat="1" applyFont="1" applyFill="1" applyAlignment="1">
      <alignment vertical="top"/>
    </xf>
    <xf numFmtId="175" fontId="32" fillId="49" borderId="0" xfId="2" applyFont="1" applyFill="1">
      <alignment vertical="top"/>
    </xf>
    <xf numFmtId="175" fontId="49" fillId="49" borderId="0" xfId="2" applyFont="1" applyFill="1">
      <alignment vertical="top"/>
    </xf>
    <xf numFmtId="164" fontId="23" fillId="49" borderId="0" xfId="62" applyNumberFormat="1" applyFont="1" applyFill="1">
      <alignment vertical="top"/>
    </xf>
    <xf numFmtId="164" fontId="26" fillId="49" borderId="0" xfId="62" applyNumberFormat="1" applyFont="1" applyFill="1">
      <alignment vertical="top"/>
    </xf>
    <xf numFmtId="164" fontId="18" fillId="49" borderId="0" xfId="62" applyNumberFormat="1" applyFill="1">
      <alignment vertical="top"/>
    </xf>
    <xf numFmtId="179" fontId="27" fillId="49" borderId="0" xfId="0" applyNumberFormat="1" applyFont="1" applyFill="1" applyAlignment="1">
      <alignment vertical="top"/>
    </xf>
    <xf numFmtId="179" fontId="27" fillId="49" borderId="0" xfId="0" applyNumberFormat="1" applyFont="1" applyFill="1">
      <alignment vertical="top"/>
    </xf>
    <xf numFmtId="179"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4"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4" fontId="68" fillId="59" borderId="14" xfId="85" applyFont="1" applyFill="1" applyBorder="1">
      <alignment vertical="top"/>
    </xf>
    <xf numFmtId="164" fontId="1" fillId="60" borderId="14" xfId="85" applyFill="1" applyBorder="1">
      <alignment vertical="top"/>
    </xf>
    <xf numFmtId="0" fontId="58" fillId="54" borderId="0" xfId="86"/>
    <xf numFmtId="0" fontId="1" fillId="47" borderId="0" xfId="92"/>
    <xf numFmtId="164"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4" fontId="1" fillId="51" borderId="0" xfId="0" applyNumberFormat="1" applyFont="1" applyFill="1">
      <alignment vertical="top"/>
    </xf>
    <xf numFmtId="174" fontId="1" fillId="62" borderId="0" xfId="0" applyNumberFormat="1" applyFont="1" applyFill="1">
      <alignment vertical="top"/>
    </xf>
    <xf numFmtId="179" fontId="69" fillId="49" borderId="0" xfId="62" applyNumberFormat="1" applyFont="1" applyFill="1">
      <alignment vertical="top"/>
    </xf>
    <xf numFmtId="179" fontId="22" fillId="49" borderId="0" xfId="62" applyNumberFormat="1" applyFont="1" applyFill="1">
      <alignment vertical="top"/>
    </xf>
    <xf numFmtId="179" fontId="70" fillId="49" borderId="0" xfId="62" applyNumberFormat="1" applyFont="1" applyFill="1">
      <alignment vertical="top"/>
    </xf>
    <xf numFmtId="174" fontId="27" fillId="49" borderId="0" xfId="2" applyNumberFormat="1" applyFont="1" applyFill="1">
      <alignment vertical="top"/>
    </xf>
    <xf numFmtId="174" fontId="14" fillId="49" borderId="0" xfId="0" applyNumberFormat="1" applyFont="1" applyFill="1" applyAlignment="1">
      <alignment vertical="top"/>
    </xf>
    <xf numFmtId="0" fontId="18" fillId="49" borderId="0" xfId="0" applyNumberFormat="1" applyFont="1" applyFill="1">
      <alignment vertical="top"/>
    </xf>
    <xf numFmtId="175" fontId="18" fillId="49" borderId="0" xfId="62" applyNumberFormat="1" applyFont="1" applyFill="1">
      <alignment vertical="top"/>
    </xf>
    <xf numFmtId="180" fontId="1" fillId="47" borderId="0" xfId="62" applyNumberFormat="1" applyFont="1" applyFill="1">
      <alignment vertical="top"/>
    </xf>
    <xf numFmtId="179" fontId="14" fillId="49" borderId="0" xfId="62" applyNumberFormat="1" applyFont="1" applyFill="1" applyBorder="1">
      <alignment vertical="top"/>
    </xf>
    <xf numFmtId="175" fontId="18" fillId="49" borderId="0" xfId="2" applyFont="1" applyFill="1" applyBorder="1">
      <alignment vertical="top"/>
    </xf>
    <xf numFmtId="180"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4" fontId="0" fillId="49" borderId="0" xfId="0" applyFill="1">
      <alignment vertical="top"/>
    </xf>
    <xf numFmtId="164" fontId="1" fillId="49" borderId="0" xfId="85" applyFill="1">
      <alignment vertical="top"/>
    </xf>
    <xf numFmtId="164" fontId="1" fillId="63" borderId="14" xfId="85" applyNumberFormat="1" applyFill="1" applyBorder="1">
      <alignment vertical="top"/>
    </xf>
    <xf numFmtId="164" fontId="1" fillId="64" borderId="14" xfId="85" applyFill="1" applyBorder="1">
      <alignment vertical="top"/>
    </xf>
    <xf numFmtId="164" fontId="1" fillId="49" borderId="0" xfId="85" applyFont="1" applyFill="1">
      <alignment vertical="top"/>
    </xf>
    <xf numFmtId="164" fontId="1" fillId="49" borderId="0" xfId="85" applyFill="1" applyBorder="1">
      <alignment vertical="top"/>
    </xf>
    <xf numFmtId="164" fontId="24" fillId="49" borderId="0" xfId="85" applyFont="1" applyFill="1" applyBorder="1" applyAlignment="1">
      <alignment vertical="top"/>
    </xf>
    <xf numFmtId="164" fontId="18" fillId="49" borderId="0" xfId="85" applyFont="1" applyFill="1" applyBorder="1" applyAlignment="1">
      <alignment vertical="top"/>
    </xf>
    <xf numFmtId="164" fontId="1" fillId="63" borderId="14" xfId="85" applyFont="1" applyFill="1" applyBorder="1">
      <alignment vertical="top"/>
    </xf>
    <xf numFmtId="179" fontId="14" fillId="47" borderId="0" xfId="62" applyNumberFormat="1" applyFont="1" applyFill="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0" fillId="0" borderId="0" xfId="0" applyNumberFormat="1">
      <alignment vertical="top"/>
    </xf>
    <xf numFmtId="10" fontId="0" fillId="0" borderId="0" xfId="0" applyNumberFormat="1">
      <alignment vertical="top"/>
    </xf>
    <xf numFmtId="183" fontId="0" fillId="0" borderId="0" xfId="0" applyNumberFormat="1">
      <alignment vertical="top"/>
    </xf>
    <xf numFmtId="184" fontId="0" fillId="0" borderId="0" xfId="0" applyNumberFormat="1">
      <alignment vertical="top"/>
    </xf>
    <xf numFmtId="0" fontId="72" fillId="0" borderId="0" xfId="93" applyFill="1" applyAlignment="1">
      <alignment vertical="top"/>
    </xf>
    <xf numFmtId="164" fontId="0" fillId="0" borderId="0" xfId="0" applyFill="1">
      <alignment vertical="top"/>
    </xf>
    <xf numFmtId="181" fontId="27" fillId="49" borderId="0" xfId="62" applyNumberFormat="1" applyFont="1" applyFill="1">
      <alignment vertical="top"/>
    </xf>
    <xf numFmtId="181" fontId="18" fillId="49" borderId="0" xfId="0" applyNumberFormat="1" applyFont="1" applyFill="1" applyAlignment="1">
      <alignment vertical="top"/>
    </xf>
    <xf numFmtId="181" fontId="27" fillId="49" borderId="0" xfId="0" applyNumberFormat="1" applyFont="1" applyFill="1" applyAlignment="1">
      <alignment horizontal="right" vertical="center"/>
    </xf>
    <xf numFmtId="180" fontId="18" fillId="49" borderId="0" xfId="62" applyNumberFormat="1" applyFont="1" applyFill="1">
      <alignment vertical="top"/>
    </xf>
    <xf numFmtId="180" fontId="1" fillId="49" borderId="0" xfId="62" applyNumberFormat="1" applyFont="1" applyFill="1">
      <alignment vertical="top"/>
    </xf>
    <xf numFmtId="180" fontId="18" fillId="46" borderId="0" xfId="62" applyNumberFormat="1" applyFont="1" applyFill="1">
      <alignment vertical="top"/>
    </xf>
    <xf numFmtId="181" fontId="45" fillId="48" borderId="0" xfId="0" applyNumberFormat="1" applyFont="1" applyFill="1" applyAlignment="1">
      <alignment horizontal="right" vertical="center"/>
    </xf>
    <xf numFmtId="181" fontId="16" fillId="49" borderId="0" xfId="0" applyNumberFormat="1" applyFont="1" applyFill="1" applyAlignment="1">
      <alignment horizontal="left" vertical="center"/>
    </xf>
    <xf numFmtId="181" fontId="18" fillId="46" borderId="0" xfId="0" applyNumberFormat="1" applyFont="1" applyFill="1" applyAlignment="1">
      <alignment horizontal="left" vertical="center"/>
    </xf>
    <xf numFmtId="181" fontId="18" fillId="49" borderId="0" xfId="0" applyNumberFormat="1" applyFont="1" applyFill="1" applyAlignment="1">
      <alignment vertical="center"/>
    </xf>
    <xf numFmtId="181" fontId="1" fillId="49" borderId="0" xfId="0" applyNumberFormat="1" applyFont="1" applyFill="1" applyAlignment="1">
      <alignment vertical="center"/>
    </xf>
    <xf numFmtId="181" fontId="27" fillId="49" borderId="0" xfId="0" applyNumberFormat="1" applyFont="1" applyFill="1" applyAlignment="1">
      <alignment vertical="center"/>
    </xf>
    <xf numFmtId="181" fontId="18" fillId="49" borderId="0" xfId="0" applyNumberFormat="1" applyFont="1" applyFill="1" applyAlignment="1">
      <alignment horizontal="right" vertical="center"/>
    </xf>
    <xf numFmtId="181" fontId="18" fillId="0" borderId="0" xfId="0" applyNumberFormat="1" applyFont="1" applyFill="1" applyAlignment="1">
      <alignment horizontal="right" vertical="center"/>
    </xf>
    <xf numFmtId="181" fontId="14" fillId="49" borderId="0" xfId="0" applyNumberFormat="1" applyFont="1" applyFill="1" applyAlignment="1">
      <alignment vertical="center"/>
    </xf>
    <xf numFmtId="181" fontId="1" fillId="49" borderId="0" xfId="0" applyNumberFormat="1" applyFont="1" applyFill="1">
      <alignment vertical="top"/>
    </xf>
    <xf numFmtId="181" fontId="18" fillId="49" borderId="0" xfId="0" applyNumberFormat="1" applyFont="1" applyFill="1">
      <alignment vertical="top"/>
    </xf>
    <xf numFmtId="181" fontId="14" fillId="49" borderId="0" xfId="0" applyNumberFormat="1" applyFont="1" applyFill="1">
      <alignment vertical="top"/>
    </xf>
    <xf numFmtId="181" fontId="18" fillId="46" borderId="0" xfId="0" applyNumberFormat="1" applyFont="1" applyFill="1" applyAlignment="1">
      <alignment vertical="top"/>
    </xf>
    <xf numFmtId="1" fontId="72" fillId="0" borderId="0" xfId="93" applyNumberFormat="1" applyFill="1" applyAlignment="1">
      <alignment horizontal="left" vertical="top"/>
    </xf>
    <xf numFmtId="164"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2" fontId="72" fillId="0" borderId="0" xfId="93" applyNumberFormat="1" applyFill="1" applyAlignment="1">
      <alignment vertical="top"/>
    </xf>
    <xf numFmtId="184" fontId="72" fillId="0" borderId="0" xfId="93" applyNumberFormat="1" applyFill="1" applyAlignment="1">
      <alignment vertical="top"/>
    </xf>
    <xf numFmtId="184" fontId="0" fillId="0" borderId="0" xfId="0" applyNumberFormat="1" applyFill="1">
      <alignment vertical="top"/>
    </xf>
    <xf numFmtId="164" fontId="0" fillId="57" borderId="0" xfId="0" applyFill="1">
      <alignment vertical="top"/>
    </xf>
    <xf numFmtId="164" fontId="74" fillId="57" borderId="0" xfId="0" applyFont="1" applyFill="1" applyAlignment="1">
      <alignment vertical="center"/>
    </xf>
    <xf numFmtId="0" fontId="1" fillId="57" borderId="0" xfId="94" applyFont="1" applyFill="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zoomScale="90" zoomScaleNormal="90" zoomScaleSheetLayoutView="100" workbookViewId="0"/>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78"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79" t="s">
        <v>0</v>
      </c>
      <c r="B3" s="380" t="s">
        <v>1</v>
      </c>
      <c r="C3" s="288"/>
      <c r="D3" s="288"/>
      <c r="E3" s="288"/>
      <c r="F3" s="288"/>
    </row>
    <row r="4" spans="1:6" ht="18" customHeight="1" x14ac:dyDescent="0.4">
      <c r="A4" s="379" t="s">
        <v>2</v>
      </c>
      <c r="B4" s="379" t="s">
        <v>3</v>
      </c>
      <c r="C4" s="288"/>
      <c r="D4" s="288"/>
      <c r="E4" s="288"/>
      <c r="F4" s="288"/>
    </row>
    <row r="5" spans="1:6" ht="18" customHeight="1" x14ac:dyDescent="0.4">
      <c r="A5" s="379" t="s">
        <v>4</v>
      </c>
      <c r="B5" s="380" t="str">
        <f ca="1" xml:space="preserve"> MID(CELL("filename"), FIND("[", CELL("filename"), 1) + 1, FIND("]", CELL("filename"), 1) - FIND("[", CELL("filename"), 1) - 1)</f>
        <v>In-period adjustment model_ANH_BYRun1.xlsx</v>
      </c>
      <c r="C5" s="288"/>
      <c r="D5" s="288"/>
      <c r="E5" s="288"/>
      <c r="F5" s="288"/>
    </row>
    <row r="6" spans="1:6" ht="18" customHeight="1" x14ac:dyDescent="0.4">
      <c r="A6" s="379" t="s">
        <v>5</v>
      </c>
      <c r="B6" s="381">
        <v>44096</v>
      </c>
      <c r="C6" s="288"/>
      <c r="D6" s="288"/>
      <c r="E6" s="288"/>
      <c r="F6" s="288"/>
    </row>
    <row r="7" spans="1:6" ht="18" customHeight="1" x14ac:dyDescent="0.4">
      <c r="A7" s="379" t="s">
        <v>6</v>
      </c>
      <c r="B7" s="379"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2" t="s">
        <v>8</v>
      </c>
      <c r="B10" s="383" t="s">
        <v>447</v>
      </c>
    </row>
    <row r="11" spans="1:6" ht="9" customHeight="1" x14ac:dyDescent="0.35"/>
    <row r="12" spans="1:6" ht="14.65" x14ac:dyDescent="0.35">
      <c r="A12" s="384" t="s">
        <v>9</v>
      </c>
      <c r="B12" s="385" t="s">
        <v>448</v>
      </c>
    </row>
    <row r="13" spans="1:6" ht="6" customHeight="1" x14ac:dyDescent="0.35">
      <c r="A13" s="386"/>
      <c r="B13" s="386"/>
    </row>
    <row r="14" spans="1:6" ht="14.65" x14ac:dyDescent="0.35">
      <c r="A14" s="382" t="s">
        <v>10</v>
      </c>
      <c r="B14" s="383" t="s">
        <v>449</v>
      </c>
    </row>
    <row r="15" spans="1:6" ht="9" customHeight="1" x14ac:dyDescent="0.35"/>
    <row r="16" spans="1:6" ht="14.65" x14ac:dyDescent="0.35">
      <c r="A16" s="384" t="s">
        <v>11</v>
      </c>
      <c r="B16" s="387" t="s">
        <v>12</v>
      </c>
    </row>
    <row r="17" spans="1:6" ht="9" customHeight="1" x14ac:dyDescent="0.35"/>
    <row r="18" spans="1:6" ht="14.65" x14ac:dyDescent="0.35">
      <c r="A18" s="384" t="s">
        <v>13</v>
      </c>
      <c r="B18" s="387" t="s">
        <v>450</v>
      </c>
    </row>
    <row r="19" spans="1:6" ht="9" customHeight="1" x14ac:dyDescent="0.35"/>
    <row r="20" spans="1:6" ht="14.65" x14ac:dyDescent="0.35">
      <c r="A20" s="384" t="s">
        <v>451</v>
      </c>
      <c r="B20" s="387" t="s">
        <v>12</v>
      </c>
    </row>
    <row r="21" spans="1:6" ht="9" customHeight="1" x14ac:dyDescent="0.35"/>
    <row r="22" spans="1:6" ht="13.15" x14ac:dyDescent="0.35">
      <c r="A22" s="388" t="s">
        <v>452</v>
      </c>
      <c r="B22" s="389"/>
      <c r="C22" s="390"/>
      <c r="D22" s="390"/>
      <c r="E22" s="390"/>
      <c r="F22" s="390"/>
    </row>
    <row r="23" spans="1:6" ht="9" customHeight="1" x14ac:dyDescent="0.35"/>
    <row r="24" spans="1:6" s="321" customFormat="1" ht="18" customHeight="1" x14ac:dyDescent="0.35">
      <c r="A24" s="391" t="s">
        <v>14</v>
      </c>
      <c r="B24" s="391" t="s">
        <v>15</v>
      </c>
      <c r="C24" s="391" t="s">
        <v>16</v>
      </c>
      <c r="D24" s="391" t="s">
        <v>17</v>
      </c>
      <c r="E24" s="323"/>
      <c r="F24" s="323"/>
    </row>
    <row r="25" spans="1:6" ht="14.45" customHeight="1" x14ac:dyDescent="0.35">
      <c r="A25" s="392" t="s">
        <v>18</v>
      </c>
      <c r="B25" s="392" t="s">
        <v>19</v>
      </c>
      <c r="C25" s="393" t="s">
        <v>20</v>
      </c>
      <c r="D25" s="392" t="s">
        <v>3</v>
      </c>
      <c r="E25" s="322"/>
      <c r="F25" s="322"/>
    </row>
    <row r="26" spans="1:6" ht="45" customHeight="1" x14ac:dyDescent="0.35">
      <c r="A26" s="392" t="s">
        <v>21</v>
      </c>
      <c r="B26" s="392" t="s">
        <v>22</v>
      </c>
      <c r="C26" s="392" t="s">
        <v>23</v>
      </c>
      <c r="D26" s="392" t="s">
        <v>3</v>
      </c>
      <c r="E26" s="322"/>
      <c r="F26" s="322"/>
    </row>
    <row r="27" spans="1:6" ht="60" customHeight="1" x14ac:dyDescent="0.35">
      <c r="A27" s="392" t="s">
        <v>18</v>
      </c>
      <c r="B27" s="392" t="s">
        <v>24</v>
      </c>
      <c r="C27" s="392" t="s">
        <v>25</v>
      </c>
      <c r="D27" s="392" t="s">
        <v>3</v>
      </c>
      <c r="E27" s="322"/>
      <c r="F27" s="322"/>
    </row>
    <row r="28" spans="1:6" x14ac:dyDescent="0.35">
      <c r="A28" s="392"/>
      <c r="B28" s="392"/>
      <c r="C28" s="392"/>
      <c r="D28" s="392"/>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-13.31335154055359</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-13.31335154055359</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425.96737230417324</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425.96737230417324</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4.21999999999999</v>
      </c>
      <c r="Q36" s="219">
        <f xml:space="preserve"> Inputs!Q$98</f>
        <v>-0.03</v>
      </c>
      <c r="R36" s="219">
        <f xml:space="preserve"> Inputs!R$98</f>
        <v>0.03</v>
      </c>
      <c r="S36" s="219">
        <f xml:space="preserve"> Inputs!S$98</f>
        <v>-0.64</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4.2199999999999897E-2</v>
      </c>
      <c r="Q37" s="316">
        <f t="shared" si="3"/>
        <v>-2.9999999999999997E-4</v>
      </c>
      <c r="R37" s="316">
        <f t="shared" si="3"/>
        <v>2.9999999999999997E-4</v>
      </c>
      <c r="S37" s="316">
        <f t="shared" si="3"/>
        <v>-6.4000000000000003E-3</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2679.3791561948742</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432.3429363424022</v>
      </c>
      <c r="P39" s="213">
        <f xml:space="preserve"> IF(P35=1, $H34 * (1+P38+P37), O39 *  (1+P38+P37))</f>
        <v>450.58780825605146</v>
      </c>
      <c r="Q39" s="213">
        <f t="shared" si="4"/>
        <v>450.45263191357463</v>
      </c>
      <c r="R39" s="213">
        <f t="shared" si="4"/>
        <v>450.5877677031487</v>
      </c>
      <c r="S39" s="213">
        <f t="shared" si="4"/>
        <v>447.70400598984855</v>
      </c>
      <c r="T39" s="213">
        <f t="shared" si="4"/>
        <v>447.70400598984855</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-13.31335154055359</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-14.189574087918119</v>
      </c>
      <c r="J44" s="213">
        <f t="shared" ref="J44:P44" si="6" xml:space="preserve"> J42 * J43</f>
        <v>0</v>
      </c>
      <c r="K44" s="213">
        <f t="shared" si="6"/>
        <v>0</v>
      </c>
      <c r="L44" s="213">
        <f t="shared" si="6"/>
        <v>0</v>
      </c>
      <c r="M44" s="213">
        <f t="shared" si="6"/>
        <v>0</v>
      </c>
      <c r="N44" s="213">
        <f t="shared" si="6"/>
        <v>0</v>
      </c>
      <c r="O44" s="213">
        <f t="shared" si="6"/>
        <v>0</v>
      </c>
      <c r="P44" s="213">
        <f t="shared" si="6"/>
        <v>-14.189574087918119</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-14.189574087918119</v>
      </c>
      <c r="I50" s="213">
        <f t="shared" si="8"/>
        <v>0</v>
      </c>
      <c r="J50" s="213">
        <f t="shared" si="8"/>
        <v>0</v>
      </c>
      <c r="K50" s="213">
        <f t="shared" si="8"/>
        <v>0</v>
      </c>
      <c r="L50" s="213">
        <f t="shared" si="8"/>
        <v>0</v>
      </c>
      <c r="M50" s="213">
        <f t="shared" si="8"/>
        <v>0</v>
      </c>
      <c r="N50" s="213">
        <f t="shared" si="8"/>
        <v>0</v>
      </c>
      <c r="O50" s="213">
        <f t="shared" si="8"/>
        <v>0</v>
      </c>
      <c r="P50" s="213">
        <f t="shared" si="8"/>
        <v>-14.189574087918119</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-3.3284186132153604</v>
      </c>
      <c r="J52" s="213">
        <f t="shared" ref="J52:T52" si="10" xml:space="preserve"> J50 * J51</f>
        <v>0</v>
      </c>
      <c r="K52" s="213">
        <f t="shared" si="10"/>
        <v>0</v>
      </c>
      <c r="L52" s="213">
        <f t="shared" si="10"/>
        <v>0</v>
      </c>
      <c r="M52" s="213">
        <f t="shared" si="10"/>
        <v>0</v>
      </c>
      <c r="N52" s="213">
        <f t="shared" si="10"/>
        <v>0</v>
      </c>
      <c r="O52" s="213">
        <f t="shared" si="10"/>
        <v>0</v>
      </c>
      <c r="P52" s="213">
        <f t="shared" si="10"/>
        <v>-3.3284186132153604</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-14.189574087918119</v>
      </c>
      <c r="I54" s="213">
        <f t="shared" si="11"/>
        <v>0</v>
      </c>
      <c r="J54" s="221">
        <f t="shared" si="11"/>
        <v>0</v>
      </c>
      <c r="K54" s="221">
        <f t="shared" si="11"/>
        <v>0</v>
      </c>
      <c r="L54" s="221">
        <f t="shared" si="11"/>
        <v>0</v>
      </c>
      <c r="M54" s="221">
        <f t="shared" si="11"/>
        <v>0</v>
      </c>
      <c r="N54" s="221">
        <f t="shared" si="11"/>
        <v>0</v>
      </c>
      <c r="O54" s="221">
        <f t="shared" si="11"/>
        <v>0</v>
      </c>
      <c r="P54" s="221">
        <f t="shared" si="11"/>
        <v>-14.189574087918119</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-3.3284186132153604</v>
      </c>
      <c r="I55" s="213">
        <f t="shared" si="12"/>
        <v>0</v>
      </c>
      <c r="J55" s="221">
        <f t="shared" si="12"/>
        <v>0</v>
      </c>
      <c r="K55" s="221">
        <f t="shared" si="12"/>
        <v>0</v>
      </c>
      <c r="L55" s="221">
        <f t="shared" si="12"/>
        <v>0</v>
      </c>
      <c r="M55" s="221">
        <f t="shared" si="12"/>
        <v>0</v>
      </c>
      <c r="N55" s="221">
        <f t="shared" si="12"/>
        <v>0</v>
      </c>
      <c r="O55" s="221">
        <f t="shared" si="12"/>
        <v>0</v>
      </c>
      <c r="P55" s="221">
        <f t="shared" si="12"/>
        <v>-3.3284186132153604</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-17.51799270113348</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-17.51799270113348</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2679.3791561948742</v>
      </c>
      <c r="I58" s="213">
        <f t="shared" si="14"/>
        <v>0</v>
      </c>
      <c r="J58" s="221">
        <f t="shared" si="14"/>
        <v>0</v>
      </c>
      <c r="K58" s="221">
        <f t="shared" si="14"/>
        <v>0</v>
      </c>
      <c r="L58" s="221">
        <f t="shared" si="14"/>
        <v>0</v>
      </c>
      <c r="M58" s="221">
        <f t="shared" si="14"/>
        <v>0</v>
      </c>
      <c r="N58" s="221">
        <f t="shared" si="14"/>
        <v>0</v>
      </c>
      <c r="O58" s="221">
        <f t="shared" si="14"/>
        <v>432.3429363424022</v>
      </c>
      <c r="P58" s="221">
        <f t="shared" si="14"/>
        <v>450.58780825605146</v>
      </c>
      <c r="Q58" s="221">
        <f t="shared" si="14"/>
        <v>450.45263191357463</v>
      </c>
      <c r="R58" s="221">
        <f t="shared" si="14"/>
        <v>450.5877677031487</v>
      </c>
      <c r="S58" s="221">
        <f t="shared" si="14"/>
        <v>447.70400598984855</v>
      </c>
      <c r="T58" s="221">
        <f t="shared" si="14"/>
        <v>447.70400598984855</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-17.51799270113348</v>
      </c>
      <c r="I59" s="213">
        <f t="shared" si="15"/>
        <v>0</v>
      </c>
      <c r="J59" s="221">
        <f t="shared" si="15"/>
        <v>0</v>
      </c>
      <c r="K59" s="221">
        <f t="shared" si="15"/>
        <v>0</v>
      </c>
      <c r="L59" s="221">
        <f t="shared" si="15"/>
        <v>0</v>
      </c>
      <c r="M59" s="221">
        <f t="shared" si="15"/>
        <v>0</v>
      </c>
      <c r="N59" s="221">
        <f t="shared" si="15"/>
        <v>0</v>
      </c>
      <c r="O59" s="221">
        <f t="shared" si="15"/>
        <v>0</v>
      </c>
      <c r="P59" s="221">
        <f t="shared" si="15"/>
        <v>-17.51799270113348</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2661.8611634937406</v>
      </c>
      <c r="J60" s="221">
        <f xml:space="preserve"> J58 + J59</f>
        <v>0</v>
      </c>
      <c r="K60" s="221">
        <f t="shared" ref="K60:T60" si="16" xml:space="preserve"> K58 + K59</f>
        <v>0</v>
      </c>
      <c r="L60" s="221">
        <f t="shared" si="16"/>
        <v>0</v>
      </c>
      <c r="M60" s="221">
        <f t="shared" si="16"/>
        <v>0</v>
      </c>
      <c r="N60" s="221">
        <f t="shared" si="16"/>
        <v>0</v>
      </c>
      <c r="O60" s="221">
        <f t="shared" si="16"/>
        <v>432.3429363424022</v>
      </c>
      <c r="P60" s="221">
        <f t="shared" si="16"/>
        <v>433.06981555491797</v>
      </c>
      <c r="Q60" s="221">
        <f t="shared" si="16"/>
        <v>450.45263191357463</v>
      </c>
      <c r="R60" s="221">
        <f t="shared" si="16"/>
        <v>450.5877677031487</v>
      </c>
      <c r="S60" s="221">
        <f t="shared" si="16"/>
        <v>447.70400598984855</v>
      </c>
      <c r="T60" s="221">
        <f t="shared" si="16"/>
        <v>447.70400598984855</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2661.8611634937406</v>
      </c>
      <c r="I63" s="213">
        <f t="shared" si="17"/>
        <v>0</v>
      </c>
      <c r="J63" s="213">
        <f t="shared" si="17"/>
        <v>0</v>
      </c>
      <c r="K63" s="213">
        <f t="shared" si="17"/>
        <v>0</v>
      </c>
      <c r="L63" s="213">
        <f t="shared" si="17"/>
        <v>0</v>
      </c>
      <c r="M63" s="213">
        <f t="shared" si="17"/>
        <v>0</v>
      </c>
      <c r="N63" s="213">
        <f t="shared" si="17"/>
        <v>0</v>
      </c>
      <c r="O63" s="213">
        <f t="shared" si="17"/>
        <v>432.3429363424022</v>
      </c>
      <c r="P63" s="213">
        <f t="shared" si="17"/>
        <v>433.06981555491797</v>
      </c>
      <c r="Q63" s="213">
        <f t="shared" si="17"/>
        <v>450.45263191357463</v>
      </c>
      <c r="R63" s="213">
        <f t="shared" si="17"/>
        <v>450.5877677031487</v>
      </c>
      <c r="S63" s="213">
        <f t="shared" si="17"/>
        <v>447.70400598984855</v>
      </c>
      <c r="T63" s="213">
        <f t="shared" si="17"/>
        <v>447.70400598984855</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1.6812561312209429E-3</v>
      </c>
      <c r="Q64" s="268">
        <f t="shared" si="18"/>
        <v>4.0138600600420515E-2</v>
      </c>
      <c r="R64" s="268">
        <f t="shared" si="18"/>
        <v>2.9999999999996696E-4</v>
      </c>
      <c r="S64" s="268">
        <f t="shared" si="18"/>
        <v>-6.3999999999999613E-3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1.6812561312209429E-3</v>
      </c>
      <c r="Q69" s="270">
        <f t="shared" si="21"/>
        <v>4.0138600600420515E-2</v>
      </c>
      <c r="R69" s="270">
        <f t="shared" si="21"/>
        <v>2.9999999999996696E-4</v>
      </c>
      <c r="S69" s="270">
        <f t="shared" si="21"/>
        <v>-6.3999999999999613E-3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1.6812561312209429E-3</v>
      </c>
      <c r="Q72" s="268">
        <f t="shared" si="23"/>
        <v>4.0138600600420515E-2</v>
      </c>
      <c r="R72" s="268">
        <f t="shared" si="23"/>
        <v>2.9999999999996696E-4</v>
      </c>
      <c r="S72" s="268">
        <f t="shared" si="23"/>
        <v>-6.3999999999999613E-3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1.6812561312209429E-3</v>
      </c>
      <c r="Q74" s="270">
        <f t="shared" si="24"/>
        <v>4.0138600600420515E-2</v>
      </c>
      <c r="R74" s="270">
        <f t="shared" si="24"/>
        <v>2.9999999999996696E-4</v>
      </c>
      <c r="S74" s="270">
        <f t="shared" si="24"/>
        <v>-6.3999999999999613E-3</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1.7000000000000001E-3</v>
      </c>
      <c r="Q75" s="319">
        <f t="shared" si="25"/>
        <v>4.02E-2</v>
      </c>
      <c r="R75" s="319">
        <f t="shared" si="25"/>
        <v>3.0000000000000003E-4</v>
      </c>
      <c r="S75" s="319">
        <f t="shared" si="25"/>
        <v>-6.4000000000000003E-3</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0.17</v>
      </c>
      <c r="Q76" s="242">
        <f t="shared" si="26"/>
        <v>4.0199999999999996</v>
      </c>
      <c r="R76" s="242">
        <f t="shared" si="26"/>
        <v>3.0000000000000002E-2</v>
      </c>
      <c r="S76" s="242">
        <f t="shared" si="26"/>
        <v>-0.64</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-13.950986920820728</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-13.950986920820728</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582.27117479457684</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582.27117479457684</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0.88</v>
      </c>
      <c r="Q36" s="219">
        <f xml:space="preserve"> Inputs!Q$102</f>
        <v>0</v>
      </c>
      <c r="R36" s="219">
        <f xml:space="preserve"> Inputs!R$102</f>
        <v>3.0300000000000002</v>
      </c>
      <c r="S36" s="219">
        <f xml:space="preserve"> Inputs!S$102</f>
        <v>3.81</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8.8000000000000005E-3</v>
      </c>
      <c r="Q37" s="261">
        <f t="shared" si="3"/>
        <v>0</v>
      </c>
      <c r="R37" s="261">
        <f t="shared" si="3"/>
        <v>3.0300000000000004E-2</v>
      </c>
      <c r="S37" s="261">
        <f t="shared" si="3"/>
        <v>3.8100000000000002E-2</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3672.919797667776</v>
      </c>
      <c r="J39" s="213">
        <f t="shared" ref="J39:T39" si="4" xml:space="preserve"> IF(J35=1, $H34 * (1+J38+J37), I39 *  (1+J38+J37))</f>
        <v>0</v>
      </c>
      <c r="K39" s="213">
        <f t="shared" si="4"/>
        <v>0</v>
      </c>
      <c r="L39" s="213">
        <f t="shared" si="4"/>
        <v>0</v>
      </c>
      <c r="M39" s="213">
        <f t="shared" si="4"/>
        <v>0</v>
      </c>
      <c r="N39" s="213">
        <f t="shared" si="4"/>
        <v>0</v>
      </c>
      <c r="O39" s="213">
        <f t="shared" si="4"/>
        <v>590.98617834622621</v>
      </c>
      <c r="P39" s="213">
        <f t="shared" si="4"/>
        <v>596.186856715673</v>
      </c>
      <c r="Q39" s="213">
        <f t="shared" si="4"/>
        <v>596.186856715673</v>
      </c>
      <c r="R39" s="213">
        <f t="shared" si="4"/>
        <v>614.25131847415787</v>
      </c>
      <c r="S39" s="213">
        <f t="shared" si="4"/>
        <v>637.65429370802326</v>
      </c>
      <c r="T39" s="213">
        <f t="shared" si="4"/>
        <v>637.65429370802326</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-13.950986920820728</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-14.869175647436631</v>
      </c>
      <c r="J44" s="213">
        <f t="shared" ref="J44:P44" si="6" xml:space="preserve"> J42 * J43</f>
        <v>0</v>
      </c>
      <c r="K44" s="213">
        <f t="shared" si="6"/>
        <v>0</v>
      </c>
      <c r="L44" s="213">
        <f t="shared" si="6"/>
        <v>0</v>
      </c>
      <c r="M44" s="213">
        <f t="shared" si="6"/>
        <v>0</v>
      </c>
      <c r="N44" s="213">
        <f t="shared" si="6"/>
        <v>0</v>
      </c>
      <c r="O44" s="213">
        <f t="shared" si="6"/>
        <v>0</v>
      </c>
      <c r="P44" s="213">
        <f t="shared" si="6"/>
        <v>-14.869175647436631</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-14.869175647436631</v>
      </c>
      <c r="I50" s="213">
        <f t="shared" si="8"/>
        <v>0</v>
      </c>
      <c r="J50" s="213">
        <f t="shared" si="8"/>
        <v>0</v>
      </c>
      <c r="K50" s="213">
        <f t="shared" si="8"/>
        <v>0</v>
      </c>
      <c r="L50" s="213">
        <f t="shared" si="8"/>
        <v>0</v>
      </c>
      <c r="M50" s="213">
        <f t="shared" si="8"/>
        <v>0</v>
      </c>
      <c r="N50" s="213">
        <f t="shared" si="8"/>
        <v>0</v>
      </c>
      <c r="O50" s="213">
        <f t="shared" si="8"/>
        <v>0</v>
      </c>
      <c r="P50" s="213">
        <f t="shared" si="8"/>
        <v>-14.869175647436631</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-3.4878313247073569</v>
      </c>
      <c r="J52" s="213">
        <f t="shared" ref="J52:T52" si="10" xml:space="preserve"> J50 * J51</f>
        <v>0</v>
      </c>
      <c r="K52" s="213">
        <f t="shared" si="10"/>
        <v>0</v>
      </c>
      <c r="L52" s="213">
        <f t="shared" si="10"/>
        <v>0</v>
      </c>
      <c r="M52" s="213">
        <f t="shared" si="10"/>
        <v>0</v>
      </c>
      <c r="N52" s="213">
        <f t="shared" si="10"/>
        <v>0</v>
      </c>
      <c r="O52" s="213">
        <f t="shared" si="10"/>
        <v>0</v>
      </c>
      <c r="P52" s="213">
        <f t="shared" si="10"/>
        <v>-3.4878313247073569</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-14.869175647436631</v>
      </c>
      <c r="I54" s="213">
        <f t="shared" si="11"/>
        <v>0</v>
      </c>
      <c r="J54" s="221">
        <f t="shared" si="11"/>
        <v>0</v>
      </c>
      <c r="K54" s="221">
        <f t="shared" si="11"/>
        <v>0</v>
      </c>
      <c r="L54" s="221">
        <f t="shared" si="11"/>
        <v>0</v>
      </c>
      <c r="M54" s="221">
        <f t="shared" si="11"/>
        <v>0</v>
      </c>
      <c r="N54" s="221">
        <f t="shared" si="11"/>
        <v>0</v>
      </c>
      <c r="O54" s="221">
        <f t="shared" si="11"/>
        <v>0</v>
      </c>
      <c r="P54" s="221">
        <f t="shared" si="11"/>
        <v>-14.869175647436631</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-3.4878313247073569</v>
      </c>
      <c r="I55" s="213">
        <f t="shared" si="12"/>
        <v>0</v>
      </c>
      <c r="J55" s="221">
        <f t="shared" si="12"/>
        <v>0</v>
      </c>
      <c r="K55" s="221">
        <f t="shared" si="12"/>
        <v>0</v>
      </c>
      <c r="L55" s="221">
        <f t="shared" si="12"/>
        <v>0</v>
      </c>
      <c r="M55" s="221">
        <f t="shared" si="12"/>
        <v>0</v>
      </c>
      <c r="N55" s="221">
        <f t="shared" si="12"/>
        <v>0</v>
      </c>
      <c r="O55" s="221">
        <f t="shared" si="12"/>
        <v>0</v>
      </c>
      <c r="P55" s="221">
        <f t="shared" si="12"/>
        <v>-3.4878313247073569</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-18.357006972143989</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-18.357006972143989</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3672.919797667776</v>
      </c>
      <c r="I58" s="213">
        <f t="shared" si="14"/>
        <v>0</v>
      </c>
      <c r="J58" s="221">
        <f t="shared" si="14"/>
        <v>0</v>
      </c>
      <c r="K58" s="221">
        <f t="shared" si="14"/>
        <v>0</v>
      </c>
      <c r="L58" s="221">
        <f t="shared" si="14"/>
        <v>0</v>
      </c>
      <c r="M58" s="221">
        <f t="shared" si="14"/>
        <v>0</v>
      </c>
      <c r="N58" s="221">
        <f t="shared" si="14"/>
        <v>0</v>
      </c>
      <c r="O58" s="221">
        <f t="shared" si="14"/>
        <v>590.98617834622621</v>
      </c>
      <c r="P58" s="221">
        <f t="shared" si="14"/>
        <v>596.186856715673</v>
      </c>
      <c r="Q58" s="221">
        <f t="shared" si="14"/>
        <v>596.186856715673</v>
      </c>
      <c r="R58" s="221">
        <f t="shared" si="14"/>
        <v>614.25131847415787</v>
      </c>
      <c r="S58" s="221">
        <f t="shared" si="14"/>
        <v>637.65429370802326</v>
      </c>
      <c r="T58" s="221">
        <f t="shared" si="14"/>
        <v>637.65429370802326</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-18.357006972143989</v>
      </c>
      <c r="I59" s="213">
        <f t="shared" si="15"/>
        <v>0</v>
      </c>
      <c r="J59" s="221">
        <f t="shared" si="15"/>
        <v>0</v>
      </c>
      <c r="K59" s="221">
        <f t="shared" si="15"/>
        <v>0</v>
      </c>
      <c r="L59" s="221">
        <f t="shared" si="15"/>
        <v>0</v>
      </c>
      <c r="M59" s="221">
        <f t="shared" si="15"/>
        <v>0</v>
      </c>
      <c r="N59" s="221">
        <f t="shared" si="15"/>
        <v>0</v>
      </c>
      <c r="O59" s="221">
        <f t="shared" si="15"/>
        <v>0</v>
      </c>
      <c r="P59" s="221">
        <f t="shared" si="15"/>
        <v>-18.357006972143989</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3654.5627906956324</v>
      </c>
      <c r="J60" s="221">
        <f xml:space="preserve"> J58 + J59</f>
        <v>0</v>
      </c>
      <c r="K60" s="221">
        <f t="shared" ref="K60:T60" si="16" xml:space="preserve"> K58 + K59</f>
        <v>0</v>
      </c>
      <c r="L60" s="221">
        <f t="shared" si="16"/>
        <v>0</v>
      </c>
      <c r="M60" s="221">
        <f t="shared" si="16"/>
        <v>0</v>
      </c>
      <c r="N60" s="221">
        <f t="shared" si="16"/>
        <v>0</v>
      </c>
      <c r="O60" s="221">
        <f t="shared" si="16"/>
        <v>590.98617834622621</v>
      </c>
      <c r="P60" s="221">
        <f t="shared" si="16"/>
        <v>577.82984974352905</v>
      </c>
      <c r="Q60" s="221">
        <f t="shared" si="16"/>
        <v>596.186856715673</v>
      </c>
      <c r="R60" s="221">
        <f t="shared" si="16"/>
        <v>614.25131847415787</v>
      </c>
      <c r="S60" s="221">
        <f t="shared" si="16"/>
        <v>637.65429370802326</v>
      </c>
      <c r="T60" s="221">
        <f t="shared" si="16"/>
        <v>637.65429370802326</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3654.5627906956324</v>
      </c>
      <c r="I63" s="213">
        <f t="shared" si="17"/>
        <v>0</v>
      </c>
      <c r="J63" s="213">
        <f t="shared" si="17"/>
        <v>0</v>
      </c>
      <c r="K63" s="213">
        <f t="shared" si="17"/>
        <v>0</v>
      </c>
      <c r="L63" s="213">
        <f t="shared" si="17"/>
        <v>0</v>
      </c>
      <c r="M63" s="213">
        <f t="shared" si="17"/>
        <v>0</v>
      </c>
      <c r="N63" s="213">
        <f t="shared" si="17"/>
        <v>0</v>
      </c>
      <c r="O63" s="213">
        <f t="shared" si="17"/>
        <v>590.98617834622621</v>
      </c>
      <c r="P63" s="213">
        <f t="shared" si="17"/>
        <v>577.82984974352905</v>
      </c>
      <c r="Q63" s="213">
        <f t="shared" si="17"/>
        <v>596.186856715673</v>
      </c>
      <c r="R63" s="213">
        <f t="shared" si="17"/>
        <v>614.25131847415787</v>
      </c>
      <c r="S63" s="213">
        <f t="shared" si="17"/>
        <v>637.65429370802326</v>
      </c>
      <c r="T63" s="213">
        <f t="shared" si="17"/>
        <v>637.65429370802326</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-2.2261651938312532E-2</v>
      </c>
      <c r="Q64" s="268">
        <f t="shared" si="18"/>
        <v>3.1768879680223794E-2</v>
      </c>
      <c r="R64" s="268">
        <f t="shared" si="18"/>
        <v>3.0299999999999994E-2</v>
      </c>
      <c r="S64" s="268">
        <f t="shared" si="18"/>
        <v>3.8100000000000023E-2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-2.2261651938312532E-2</v>
      </c>
      <c r="Q69" s="270">
        <f t="shared" si="21"/>
        <v>3.1768879680223794E-2</v>
      </c>
      <c r="R69" s="270">
        <f t="shared" si="21"/>
        <v>3.0299999999999994E-2</v>
      </c>
      <c r="S69" s="270">
        <f t="shared" si="21"/>
        <v>3.8100000000000023E-2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-2.2261651938312532E-2</v>
      </c>
      <c r="Q72" s="268">
        <f t="shared" si="23"/>
        <v>3.1768879680223794E-2</v>
      </c>
      <c r="R72" s="268">
        <f t="shared" si="23"/>
        <v>3.0299999999999994E-2</v>
      </c>
      <c r="S72" s="268">
        <f t="shared" si="23"/>
        <v>3.8100000000000023E-2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-2.2261651938312532E-2</v>
      </c>
      <c r="Q74" s="270">
        <f t="shared" si="24"/>
        <v>3.1768879680223794E-2</v>
      </c>
      <c r="R74" s="270">
        <f t="shared" si="24"/>
        <v>3.0299999999999994E-2</v>
      </c>
      <c r="S74" s="270">
        <f t="shared" si="24"/>
        <v>3.8100000000000023E-2</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-2.2200000000000001E-2</v>
      </c>
      <c r="Q75" s="319">
        <f t="shared" si="25"/>
        <v>3.1800000000000002E-2</v>
      </c>
      <c r="R75" s="319">
        <f t="shared" si="25"/>
        <v>3.0300000000000001E-2</v>
      </c>
      <c r="S75" s="319">
        <f t="shared" si="25"/>
        <v>3.8100000000000002E-2</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-2.2200000000000002</v>
      </c>
      <c r="Q76" s="242">
        <f t="shared" si="26"/>
        <v>3.18</v>
      </c>
      <c r="R76" s="242">
        <f t="shared" si="26"/>
        <v>3.0300000000000002</v>
      </c>
      <c r="S76" s="242">
        <f t="shared" si="26"/>
        <v>3.81</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8.5672972984651874E-2</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8.5672972984651874E-2</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8.5672972984651874E-2</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9.131156747381855E-2</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9.131156747381855E-2</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2.1418762740772247E-2</v>
      </c>
      <c r="J44" s="213">
        <f t="shared" ref="J44:T44" si="8" xml:space="preserve"> J42 * J43</f>
        <v>0</v>
      </c>
      <c r="K44" s="213">
        <f t="shared" si="8"/>
        <v>0</v>
      </c>
      <c r="L44" s="213">
        <f t="shared" si="8"/>
        <v>0</v>
      </c>
      <c r="M44" s="213">
        <f t="shared" si="8"/>
        <v>0</v>
      </c>
      <c r="N44" s="213">
        <f t="shared" si="8"/>
        <v>0</v>
      </c>
      <c r="O44" s="213">
        <f t="shared" si="8"/>
        <v>0</v>
      </c>
      <c r="P44" s="213">
        <f t="shared" si="8"/>
        <v>2.1418762740772247E-2</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9.131156747381855E-2</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2.1418762740772247E-2</v>
      </c>
      <c r="I47" s="213">
        <f t="shared" si="10"/>
        <v>0</v>
      </c>
      <c r="J47" s="213">
        <f t="shared" si="10"/>
        <v>0</v>
      </c>
      <c r="K47" s="213">
        <f t="shared" si="10"/>
        <v>0</v>
      </c>
      <c r="L47" s="213">
        <f t="shared" si="10"/>
        <v>0</v>
      </c>
      <c r="M47" s="213">
        <f t="shared" si="10"/>
        <v>0</v>
      </c>
      <c r="N47" s="213">
        <f t="shared" si="10"/>
        <v>0</v>
      </c>
      <c r="O47" s="213">
        <f t="shared" si="10"/>
        <v>0</v>
      </c>
      <c r="P47" s="213">
        <f t="shared" si="10"/>
        <v>2.1418762740772247E-2</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0.11273033021459079</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0.11273033021459079</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89.415086243290602</v>
      </c>
      <c r="Q51" s="219">
        <f>Inputs!Q108</f>
        <v>91.126542358869798</v>
      </c>
      <c r="R51" s="219">
        <f>Inputs!R108</f>
        <v>92.804290352175698</v>
      </c>
      <c r="S51" s="219">
        <f>Inputs!S108</f>
        <v>94.194419487991297</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89.527816573505191</v>
      </c>
      <c r="Q53" s="242">
        <f t="shared" si="12"/>
        <v>91.126542358869798</v>
      </c>
      <c r="R53" s="242">
        <f t="shared" si="12"/>
        <v>92.804290352175698</v>
      </c>
      <c r="S53" s="242">
        <f t="shared" si="12"/>
        <v>94.194419487991297</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93.952699850112822</v>
      </c>
      <c r="Q57" s="219">
        <f>Inputs!Q105</f>
        <v>94.796309678423881</v>
      </c>
      <c r="R57" s="219">
        <f>Inputs!R105</f>
        <v>95.621332602837327</v>
      </c>
      <c r="S57" s="219">
        <f>Inputs!S105</f>
        <v>98.847659756789838</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93.952699850112822</v>
      </c>
      <c r="Q58" s="242">
        <f>Q56+Q57</f>
        <v>94.796309678423881</v>
      </c>
      <c r="R58" s="242">
        <f t="shared" ref="R58:T58" si="21">R56+R57</f>
        <v>95.621332602837327</v>
      </c>
      <c r="S58" s="242">
        <f t="shared" si="21"/>
        <v>98.847659756789838</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Anglian Water</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Anglian Water</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-1.5599999999999998</v>
      </c>
      <c r="Q10" s="348">
        <f ca="1" xml:space="preserve"> 'Water resources'!Q76</f>
        <v>3.9600000000000004</v>
      </c>
      <c r="R10" s="348">
        <f xml:space="preserve"> 'Water resources'!R76</f>
        <v>2.0999999999999996</v>
      </c>
      <c r="S10" s="348">
        <f xml:space="preserve"> 'Water resources'!S76</f>
        <v>-0.96</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0.17</v>
      </c>
      <c r="Q11" s="348">
        <f xml:space="preserve"> 'Water network plus'!Q$76</f>
        <v>4.0199999999999996</v>
      </c>
      <c r="R11" s="348">
        <f xml:space="preserve"> 'Water network plus'!R$76</f>
        <v>3.0000000000000002E-2</v>
      </c>
      <c r="S11" s="348">
        <f xml:space="preserve"> 'Water network plus'!S$76</f>
        <v>-0.64</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-2.2200000000000002</v>
      </c>
      <c r="Q12" s="348">
        <f xml:space="preserve"> 'Wastewater network plus'!Q$76</f>
        <v>3.18</v>
      </c>
      <c r="R12" s="348">
        <f xml:space="preserve"> 'Wastewater network plus'!R$76</f>
        <v>3.0300000000000002</v>
      </c>
      <c r="S12" s="348">
        <f xml:space="preserve"> 'Wastewater network plus'!S$76</f>
        <v>3.81</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93.952699850112822</v>
      </c>
      <c r="Q16" s="350">
        <f xml:space="preserve"> 'Bioresources (sludge)'!Q$58</f>
        <v>94.796309678423881</v>
      </c>
      <c r="R16" s="350">
        <f xml:space="preserve"> 'Bioresources (sludge)'!R$58</f>
        <v>95.621332602837327</v>
      </c>
      <c r="S16" s="350">
        <f xml:space="preserve"> 'Bioresources (sludge)'!S$58</f>
        <v>98.847659756789838</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89.527816573505191</v>
      </c>
      <c r="Q19" s="348">
        <f xml:space="preserve"> 'Residential retail'!Q$53</f>
        <v>91.126542358869798</v>
      </c>
      <c r="R19" s="348">
        <f xml:space="preserve"> 'Residential retail'!R$53</f>
        <v>92.804290352175698</v>
      </c>
      <c r="S19" s="348">
        <f xml:space="preserve"> 'Residential retail'!S$53</f>
        <v>94.194419487991297</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tabSelected="1" zoomScale="85" zoomScaleNormal="85" workbookViewId="0"/>
  </sheetViews>
  <sheetFormatPr defaultColWidth="9" defaultRowHeight="13.5" x14ac:dyDescent="0.35"/>
  <cols>
    <col min="1" max="1" width="9" style="347"/>
    <col min="2" max="2" width="31.3125" style="347" bestFit="1" customWidth="1"/>
    <col min="3" max="3" width="24.6875" style="347" bestFit="1" customWidth="1"/>
    <col min="4" max="4" width="2.375" style="347" bestFit="1" customWidth="1"/>
    <col min="5" max="5" width="16.3125" style="347" bestFit="1" customWidth="1"/>
    <col min="6" max="6" width="8.625" style="347" bestFit="1" customWidth="1"/>
    <col min="7" max="10" width="9.625" style="347" bestFit="1"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7" t="s">
        <v>417</v>
      </c>
      <c r="D4" s="371" t="s">
        <v>374</v>
      </c>
      <c r="E4" s="346" t="s">
        <v>318</v>
      </c>
      <c r="F4" s="372">
        <f>Outputs!O10</f>
        <v>0</v>
      </c>
      <c r="G4" s="372">
        <f ca="1">Outputs!P10</f>
        <v>-1.5599999999999998</v>
      </c>
      <c r="H4" s="372">
        <f ca="1">Outputs!Q10</f>
        <v>3.9600000000000004</v>
      </c>
      <c r="I4" s="372">
        <f>Outputs!R10</f>
        <v>2.0999999999999996</v>
      </c>
      <c r="J4" s="372">
        <f>Outputs!S10</f>
        <v>-0.96</v>
      </c>
    </row>
    <row r="5" spans="1:10" x14ac:dyDescent="0.35">
      <c r="A5" s="346"/>
      <c r="B5" s="346" t="s">
        <v>406</v>
      </c>
      <c r="C5" s="367" t="s">
        <v>418</v>
      </c>
      <c r="D5" s="371" t="s">
        <v>374</v>
      </c>
      <c r="E5" s="346" t="s">
        <v>318</v>
      </c>
      <c r="F5" s="372">
        <f>Outputs!O11</f>
        <v>0</v>
      </c>
      <c r="G5" s="372">
        <f>Outputs!P11</f>
        <v>0.17</v>
      </c>
      <c r="H5" s="372">
        <f>Outputs!Q11</f>
        <v>4.0199999999999996</v>
      </c>
      <c r="I5" s="372">
        <f>Outputs!R11</f>
        <v>3.0000000000000002E-2</v>
      </c>
      <c r="J5" s="372">
        <f>Outputs!S11</f>
        <v>-0.64</v>
      </c>
    </row>
    <row r="6" spans="1:10" x14ac:dyDescent="0.35">
      <c r="A6" s="346"/>
      <c r="B6" s="346" t="s">
        <v>407</v>
      </c>
      <c r="C6" s="367" t="s">
        <v>419</v>
      </c>
      <c r="D6" s="371" t="s">
        <v>374</v>
      </c>
      <c r="E6" s="346" t="s">
        <v>318</v>
      </c>
      <c r="F6" s="372">
        <f>Outputs!O12</f>
        <v>0</v>
      </c>
      <c r="G6" s="372">
        <f>Outputs!P12</f>
        <v>-2.2200000000000002</v>
      </c>
      <c r="H6" s="372">
        <f>Outputs!Q12</f>
        <v>3.18</v>
      </c>
      <c r="I6" s="372">
        <f>Outputs!R12</f>
        <v>3.0300000000000002</v>
      </c>
      <c r="J6" s="372">
        <f>Outputs!S12</f>
        <v>3.81</v>
      </c>
    </row>
    <row r="7" spans="1:10" x14ac:dyDescent="0.35">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35">
      <c r="A8" s="346"/>
      <c r="B8" s="346" t="s">
        <v>409</v>
      </c>
      <c r="C8" s="368" t="s">
        <v>421</v>
      </c>
      <c r="D8" t="s">
        <v>320</v>
      </c>
      <c r="E8" s="346" t="s">
        <v>318</v>
      </c>
      <c r="F8" s="373">
        <f>Outputs!O16</f>
        <v>0</v>
      </c>
      <c r="G8" s="373">
        <f>Outputs!P16</f>
        <v>93.952699850112822</v>
      </c>
      <c r="H8" s="373">
        <f>Outputs!Q16</f>
        <v>94.796309678423881</v>
      </c>
      <c r="I8" s="373">
        <f>Outputs!R16</f>
        <v>95.621332602837327</v>
      </c>
      <c r="J8" s="373">
        <f>Outputs!S16</f>
        <v>98.847659756789838</v>
      </c>
    </row>
    <row r="9" spans="1:10" x14ac:dyDescent="0.35">
      <c r="A9" s="346"/>
      <c r="B9" s="370" t="s">
        <v>428</v>
      </c>
      <c r="C9" s="368" t="s">
        <v>422</v>
      </c>
      <c r="D9" t="s">
        <v>320</v>
      </c>
      <c r="E9" s="346" t="s">
        <v>318</v>
      </c>
      <c r="F9" s="373">
        <f>Outputs!O19</f>
        <v>0</v>
      </c>
      <c r="G9" s="373">
        <f>Outputs!P19</f>
        <v>89.527816573505191</v>
      </c>
      <c r="H9" s="373">
        <f>Outputs!Q19</f>
        <v>91.126542358869798</v>
      </c>
      <c r="I9" s="373">
        <f>Outputs!R19</f>
        <v>92.804290352175698</v>
      </c>
      <c r="J9" s="373">
        <f>Outputs!S19</f>
        <v>94.194419487991297</v>
      </c>
    </row>
    <row r="10" spans="1:10" x14ac:dyDescent="0.35">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35">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35">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35">
      <c r="B13" s="370" t="s">
        <v>432</v>
      </c>
      <c r="C13" s="369" t="s">
        <v>426</v>
      </c>
      <c r="D13" t="s">
        <v>320</v>
      </c>
      <c r="E13" s="346" t="s">
        <v>318</v>
      </c>
      <c r="F13" s="373">
        <f>Outputs!O25</f>
        <v>0</v>
      </c>
      <c r="G13" s="373">
        <f>Outputs!P25</f>
        <v>0</v>
      </c>
      <c r="H13" s="373">
        <f>Outputs!Q25</f>
        <v>0</v>
      </c>
      <c r="I13" s="373">
        <f>Outputs!R25</f>
        <v>0</v>
      </c>
      <c r="J13" s="373">
        <f>Outputs!S25</f>
        <v>0</v>
      </c>
    </row>
    <row r="14" spans="1:10" x14ac:dyDescent="0.35">
      <c r="B14" s="370" t="s">
        <v>433</v>
      </c>
      <c r="C14" s="369" t="s">
        <v>427</v>
      </c>
      <c r="D14" t="s">
        <v>320</v>
      </c>
      <c r="E14" s="346" t="s">
        <v>318</v>
      </c>
      <c r="F14" s="373">
        <f>Outputs!O26</f>
        <v>0</v>
      </c>
      <c r="G14" s="373">
        <f>Outputs!P26</f>
        <v>0</v>
      </c>
      <c r="H14" s="373">
        <f>Outputs!Q26</f>
        <v>0</v>
      </c>
      <c r="I14" s="373">
        <f>Outputs!R26</f>
        <v>0</v>
      </c>
      <c r="J14" s="373">
        <f>Outputs!S26</f>
        <v>0</v>
      </c>
    </row>
    <row r="15" spans="1:10" x14ac:dyDescent="0.35">
      <c r="B15" s="370" t="s">
        <v>435</v>
      </c>
      <c r="C15" s="368" t="s">
        <v>410</v>
      </c>
      <c r="D15" t="s">
        <v>320</v>
      </c>
      <c r="E15" s="346" t="s">
        <v>318</v>
      </c>
      <c r="F15" s="374">
        <f>Outputs!O30</f>
        <v>0</v>
      </c>
      <c r="G15" s="374">
        <f>Outputs!P30</f>
        <v>0</v>
      </c>
      <c r="H15" s="374">
        <f>Outputs!Q30</f>
        <v>0</v>
      </c>
      <c r="I15" s="374">
        <f>Outputs!R30</f>
        <v>0</v>
      </c>
      <c r="J15" s="374">
        <f>Outputs!S30</f>
        <v>0</v>
      </c>
    </row>
    <row r="16" spans="1:10" x14ac:dyDescent="0.35">
      <c r="B16" s="370" t="s">
        <v>436</v>
      </c>
      <c r="C16" s="368" t="s">
        <v>411</v>
      </c>
      <c r="D16" t="s">
        <v>320</v>
      </c>
      <c r="E16" s="346" t="s">
        <v>318</v>
      </c>
      <c r="F16" s="374">
        <f>Outputs!O31</f>
        <v>0</v>
      </c>
      <c r="G16" s="374">
        <f>Outputs!P31</f>
        <v>0</v>
      </c>
      <c r="H16" s="374">
        <f>Outputs!Q31</f>
        <v>0</v>
      </c>
      <c r="I16" s="374">
        <f>Outputs!R31</f>
        <v>0</v>
      </c>
      <c r="J16" s="374">
        <f>Outputs!S31</f>
        <v>0</v>
      </c>
    </row>
    <row r="17" spans="2:10" x14ac:dyDescent="0.35">
      <c r="B17" s="370" t="s">
        <v>437</v>
      </c>
      <c r="C17" s="368" t="s">
        <v>412</v>
      </c>
      <c r="D17" t="s">
        <v>320</v>
      </c>
      <c r="E17" s="346" t="s">
        <v>318</v>
      </c>
      <c r="F17" s="374">
        <f>Outputs!O32</f>
        <v>0</v>
      </c>
      <c r="G17" s="374">
        <f>Outputs!P32</f>
        <v>0</v>
      </c>
      <c r="H17" s="374">
        <f>Outputs!Q32</f>
        <v>0</v>
      </c>
      <c r="I17" s="374">
        <f>Outputs!R32</f>
        <v>0</v>
      </c>
      <c r="J17" s="374">
        <f>Outputs!S32</f>
        <v>0</v>
      </c>
    </row>
    <row r="18" spans="2:10" x14ac:dyDescent="0.35">
      <c r="B18" s="370" t="s">
        <v>438</v>
      </c>
      <c r="C18" s="368" t="s">
        <v>413</v>
      </c>
      <c r="D18" t="s">
        <v>320</v>
      </c>
      <c r="E18" s="346" t="s">
        <v>318</v>
      </c>
      <c r="F18" s="374">
        <f>Outputs!O33</f>
        <v>0</v>
      </c>
      <c r="G18" s="374">
        <f>Outputs!P33</f>
        <v>0</v>
      </c>
      <c r="H18" s="374">
        <f>Outputs!Q33</f>
        <v>0</v>
      </c>
      <c r="I18" s="374">
        <f>Outputs!R33</f>
        <v>0</v>
      </c>
      <c r="J18" s="374">
        <f>Outputs!S33</f>
        <v>0</v>
      </c>
    </row>
    <row r="19" spans="2:10" x14ac:dyDescent="0.35">
      <c r="B19" s="370" t="s">
        <v>439</v>
      </c>
      <c r="C19" s="368" t="s">
        <v>414</v>
      </c>
      <c r="D19" t="s">
        <v>320</v>
      </c>
      <c r="E19" s="346" t="s">
        <v>318</v>
      </c>
      <c r="F19" s="374">
        <f>Outputs!O34</f>
        <v>0</v>
      </c>
      <c r="G19" s="374">
        <f>Outputs!P34</f>
        <v>0</v>
      </c>
      <c r="H19" s="374">
        <f>Outputs!Q34</f>
        <v>0</v>
      </c>
      <c r="I19" s="374">
        <f>Outputs!R34</f>
        <v>0</v>
      </c>
      <c r="J19" s="374">
        <f>Outputs!S34</f>
        <v>0</v>
      </c>
    </row>
    <row r="20" spans="2:10" x14ac:dyDescent="0.35">
      <c r="B20" s="370" t="s">
        <v>440</v>
      </c>
      <c r="C20" s="368" t="s">
        <v>415</v>
      </c>
      <c r="D20" t="s">
        <v>320</v>
      </c>
      <c r="E20" s="346" t="s">
        <v>318</v>
      </c>
      <c r="F20" s="374">
        <f>Outputs!O35</f>
        <v>0</v>
      </c>
      <c r="G20" s="374">
        <f>Outputs!P35</f>
        <v>0</v>
      </c>
      <c r="H20" s="374">
        <f>Outputs!Q35</f>
        <v>0</v>
      </c>
      <c r="I20" s="374">
        <f>Outputs!R35</f>
        <v>0</v>
      </c>
      <c r="J20" s="374">
        <f>Outputs!S35</f>
        <v>0</v>
      </c>
    </row>
    <row r="21" spans="2:10" x14ac:dyDescent="0.35">
      <c r="B21" s="370" t="s">
        <v>441</v>
      </c>
      <c r="C21" s="368" t="s">
        <v>416</v>
      </c>
      <c r="D21" t="s">
        <v>320</v>
      </c>
      <c r="E21" s="346" t="s">
        <v>318</v>
      </c>
      <c r="F21" s="374">
        <f>Outputs!O36</f>
        <v>0</v>
      </c>
      <c r="G21" s="374">
        <f>Outputs!P36</f>
        <v>0</v>
      </c>
      <c r="H21" s="374">
        <f>Outputs!Q36</f>
        <v>0</v>
      </c>
      <c r="I21" s="374">
        <f>Outputs!R36</f>
        <v>0</v>
      </c>
      <c r="J21" s="374">
        <f>Outputs!S36</f>
        <v>0</v>
      </c>
    </row>
    <row r="22" spans="2:10" x14ac:dyDescent="0.35">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0" ht="14.25" x14ac:dyDescent="0.35">
      <c r="B23" s="375" t="s">
        <v>443</v>
      </c>
      <c r="C23" s="375" t="s">
        <v>444</v>
      </c>
      <c r="D23" s="375" t="s">
        <v>252</v>
      </c>
      <c r="E23" s="375" t="s">
        <v>318</v>
      </c>
      <c r="F23" s="376" t="str">
        <f ca="1">CONCATENATE("[…]", TEXT(NOW(),"dd/mm/yyy hh:mm:ss"))</f>
        <v>[…]17/09/2020 16:11:39</v>
      </c>
      <c r="G23" s="376" t="str">
        <f t="shared" ref="G23:J23" ca="1" si="0">CONCATENATE("[…]", TEXT(NOW(),"dd/mm/yyy hh:mm:ss"))</f>
        <v>[…]17/09/2020 16:11:39</v>
      </c>
      <c r="H23" s="376" t="str">
        <f t="shared" ca="1" si="0"/>
        <v>[…]17/09/2020 16:11:39</v>
      </c>
      <c r="I23" s="376" t="str">
        <f t="shared" ca="1" si="0"/>
        <v>[…]17/09/2020 16:11:39</v>
      </c>
      <c r="J23" s="376" t="str">
        <f t="shared" ca="1" si="0"/>
        <v>[…]17/09/2020 16:11:39</v>
      </c>
    </row>
    <row r="24" spans="2:10" x14ac:dyDescent="0.35">
      <c r="B24" s="375" t="s">
        <v>445</v>
      </c>
      <c r="C24" s="375" t="s">
        <v>446</v>
      </c>
      <c r="D24" s="375" t="s">
        <v>252</v>
      </c>
      <c r="E24" s="375" t="s">
        <v>318</v>
      </c>
      <c r="F24" s="377" t="str">
        <f ca="1">MID(CELL("filename",A1),SEARCH("[",CELL("filename",A1))+1,SEARCH(".",CELL("filename",A1))-1-SEARCH("[",CELL("filename",A1)))</f>
        <v>In-period adjustment model_ANH_BYRun1</v>
      </c>
      <c r="G24" s="377" t="str">
        <f t="shared" ref="G24:J24" ca="1" si="1">MID(CELL("filename",B1),SEARCH("[",CELL("filename",B1))+1,SEARCH(".",CELL("filename",B1))-1-SEARCH("[",CELL("filename",B1)))</f>
        <v>In-period adjustment model_ANH_BYRun1</v>
      </c>
      <c r="H24" s="377" t="str">
        <f t="shared" ca="1" si="1"/>
        <v>In-period adjustment model_ANH_BYRun1</v>
      </c>
      <c r="I24" s="377" t="str">
        <f t="shared" ca="1" si="1"/>
        <v>In-period adjustment model_ANH_BYRun1</v>
      </c>
      <c r="J24" s="377" t="str">
        <f t="shared" ca="1" si="1"/>
        <v>In-period adjustment model_ANH_BYRun1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75" style="303" customWidth="1"/>
    <col min="5" max="5" width="40.875" style="303" customWidth="1"/>
    <col min="6" max="6" width="2.375" style="303" customWidth="1"/>
    <col min="7" max="7" width="32.125" style="303" customWidth="1"/>
    <col min="8" max="8" width="2.375" style="303" customWidth="1"/>
    <col min="9" max="9" width="37.5" style="303" customWidth="1"/>
    <col min="10" max="10" width="2.37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75" style="294" customWidth="1"/>
    <col min="2" max="2" width="33.875" style="294" bestFit="1" customWidth="1"/>
    <col min="3" max="3" width="3.1875" style="294" customWidth="1"/>
    <col min="4" max="4" width="33.875" style="294" bestFit="1" customWidth="1"/>
    <col min="5" max="5" width="3.1875" style="294" customWidth="1"/>
    <col min="6" max="6" width="51" style="294" customWidth="1"/>
    <col min="7" max="7" width="2.875" style="294" customWidth="1"/>
    <col min="8" max="8" width="51" style="294" customWidth="1"/>
    <col min="9" max="9" width="2.875" style="294" customWidth="1"/>
    <col min="10" max="10" width="37.625" style="294" customWidth="1"/>
    <col min="11" max="11" width="25.875" style="294" customWidth="1"/>
    <col min="12" max="12" width="58.625" style="294" hidden="1" customWidth="1"/>
    <col min="13" max="16384" width="8.37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5.6875" bestFit="1" customWidth="1"/>
    <col min="2" max="2" width="18.3125" bestFit="1" customWidth="1"/>
    <col min="3" max="3" width="74.6875" bestFit="1" customWidth="1"/>
    <col min="4" max="4" width="4.5" customWidth="1"/>
    <col min="5" max="5" width="17.375" bestFit="1" customWidth="1"/>
    <col min="6" max="6" width="6.875" bestFit="1" customWidth="1"/>
    <col min="7" max="7" width="7" bestFit="1" customWidth="1"/>
    <col min="8" max="8" width="10.125" bestFit="1" customWidth="1"/>
    <col min="9" max="13" width="7.5" bestFit="1" customWidth="1"/>
    <col min="14" max="14" width="9.1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207</v>
      </c>
      <c r="B7" t="s">
        <v>321</v>
      </c>
      <c r="C7" t="s">
        <v>340</v>
      </c>
      <c r="D7" t="s">
        <v>320</v>
      </c>
      <c r="E7" t="s">
        <v>318</v>
      </c>
      <c r="F7" s="342"/>
      <c r="G7" s="342">
        <v>0</v>
      </c>
      <c r="H7" s="342">
        <v>0</v>
      </c>
      <c r="I7" s="342">
        <v>52.274376726651397</v>
      </c>
      <c r="J7" s="342">
        <v>51.466165491582103</v>
      </c>
      <c r="K7" s="342">
        <v>53.423325319517701</v>
      </c>
      <c r="L7" s="342">
        <v>54.515077125746501</v>
      </c>
      <c r="M7" s="342">
        <v>54.000707222797899</v>
      </c>
      <c r="N7" s="342">
        <v>265.67965188629603</v>
      </c>
    </row>
    <row r="8" spans="1:14" x14ac:dyDescent="0.35">
      <c r="A8" t="s">
        <v>207</v>
      </c>
      <c r="B8" t="s">
        <v>322</v>
      </c>
      <c r="C8" t="s">
        <v>341</v>
      </c>
      <c r="D8" t="s">
        <v>331</v>
      </c>
      <c r="E8" t="s">
        <v>318</v>
      </c>
      <c r="F8" s="343"/>
      <c r="G8" s="343">
        <v>0</v>
      </c>
      <c r="H8" s="343">
        <v>0</v>
      </c>
      <c r="I8" s="343">
        <v>0</v>
      </c>
      <c r="J8" s="343">
        <v>-1.55999999999999E-2</v>
      </c>
      <c r="K8" s="343">
        <v>3.9600000000000003E-2</v>
      </c>
      <c r="L8" s="343">
        <v>2.1000000000000001E-2</v>
      </c>
      <c r="M8" s="343">
        <v>-9.5999999999999992E-3</v>
      </c>
      <c r="N8" s="343"/>
    </row>
    <row r="9" spans="1:14" x14ac:dyDescent="0.35">
      <c r="A9" t="s">
        <v>207</v>
      </c>
      <c r="B9" t="s">
        <v>332</v>
      </c>
      <c r="C9" t="s">
        <v>342</v>
      </c>
      <c r="D9" t="s">
        <v>320</v>
      </c>
      <c r="E9" t="s">
        <v>318</v>
      </c>
      <c r="F9" s="342"/>
      <c r="G9" s="342">
        <v>0</v>
      </c>
      <c r="H9" s="342">
        <v>0</v>
      </c>
      <c r="I9" s="342">
        <v>408.16814701383498</v>
      </c>
      <c r="J9" s="342">
        <v>424.96976770776502</v>
      </c>
      <c r="K9" s="342">
        <v>424.52815518203698</v>
      </c>
      <c r="L9" s="342">
        <v>424.58518742675</v>
      </c>
      <c r="M9" s="342">
        <v>421.897294770011</v>
      </c>
      <c r="N9" s="342">
        <v>2104.1485521004001</v>
      </c>
    </row>
    <row r="10" spans="1:14" x14ac:dyDescent="0.35">
      <c r="A10" t="s">
        <v>207</v>
      </c>
      <c r="B10" t="s">
        <v>333</v>
      </c>
      <c r="C10" t="s">
        <v>343</v>
      </c>
      <c r="D10" t="s">
        <v>331</v>
      </c>
      <c r="E10" t="s">
        <v>318</v>
      </c>
      <c r="F10" s="343"/>
      <c r="G10" s="343">
        <v>0</v>
      </c>
      <c r="H10" s="343">
        <v>0</v>
      </c>
      <c r="I10" s="343">
        <v>0</v>
      </c>
      <c r="J10" s="343">
        <v>4.2199999999999897E-2</v>
      </c>
      <c r="K10" s="343">
        <v>-2.9999999999999997E-4</v>
      </c>
      <c r="L10" s="343">
        <v>2.9999999999999997E-4</v>
      </c>
      <c r="M10" s="343">
        <v>-6.4000000000000003E-3</v>
      </c>
      <c r="N10" s="343"/>
    </row>
    <row r="11" spans="1:14" x14ac:dyDescent="0.35">
      <c r="A11" t="s">
        <v>207</v>
      </c>
      <c r="B11" t="s">
        <v>344</v>
      </c>
      <c r="C11" t="s">
        <v>345</v>
      </c>
      <c r="D11" t="s">
        <v>320</v>
      </c>
      <c r="E11" t="s">
        <v>318</v>
      </c>
      <c r="F11" s="342"/>
      <c r="G11" s="342">
        <v>0</v>
      </c>
      <c r="H11" s="342">
        <v>0</v>
      </c>
      <c r="I11" s="342">
        <v>460.44252374048602</v>
      </c>
      <c r="J11" s="342">
        <v>476.43593319934803</v>
      </c>
      <c r="K11" s="342">
        <v>477.95148050155399</v>
      </c>
      <c r="L11" s="342">
        <v>479.10026455249698</v>
      </c>
      <c r="M11" s="342">
        <v>475.89800199280899</v>
      </c>
      <c r="N11" s="342">
        <v>2369.8282039866899</v>
      </c>
    </row>
    <row r="12" spans="1:14" x14ac:dyDescent="0.35">
      <c r="A12" t="s">
        <v>207</v>
      </c>
      <c r="B12" t="s">
        <v>346</v>
      </c>
      <c r="C12" t="s">
        <v>347</v>
      </c>
      <c r="D12" t="s">
        <v>331</v>
      </c>
      <c r="E12" t="s">
        <v>318</v>
      </c>
      <c r="F12" s="343"/>
      <c r="G12" s="343">
        <v>0</v>
      </c>
      <c r="H12" s="343">
        <v>0</v>
      </c>
      <c r="I12" s="343">
        <v>0</v>
      </c>
      <c r="J12" s="343">
        <v>3.56E-2</v>
      </c>
      <c r="K12" s="343">
        <v>4.0000000000000001E-3</v>
      </c>
      <c r="L12" s="343">
        <v>2.5999999999999999E-3</v>
      </c>
      <c r="M12" s="343">
        <v>-6.7999999999999996E-3</v>
      </c>
      <c r="N12" s="343"/>
    </row>
    <row r="13" spans="1:14" x14ac:dyDescent="0.35">
      <c r="A13" t="s">
        <v>207</v>
      </c>
      <c r="B13" t="s">
        <v>334</v>
      </c>
      <c r="C13" t="s">
        <v>348</v>
      </c>
      <c r="D13" t="s">
        <v>320</v>
      </c>
      <c r="E13" t="s">
        <v>318</v>
      </c>
      <c r="F13" s="342"/>
      <c r="G13" s="342">
        <v>0</v>
      </c>
      <c r="H13" s="342">
        <v>0</v>
      </c>
      <c r="I13" s="342">
        <v>557.94072956780496</v>
      </c>
      <c r="J13" s="342">
        <v>562.648007894697</v>
      </c>
      <c r="K13" s="342">
        <v>562.19717021477504</v>
      </c>
      <c r="L13" s="342">
        <v>578.81824223048102</v>
      </c>
      <c r="M13" s="342">
        <v>600.39131157694601</v>
      </c>
      <c r="N13" s="342">
        <v>2861.9954614847002</v>
      </c>
    </row>
    <row r="14" spans="1:14" x14ac:dyDescent="0.35">
      <c r="A14" t="s">
        <v>207</v>
      </c>
      <c r="B14" t="s">
        <v>335</v>
      </c>
      <c r="C14" t="s">
        <v>349</v>
      </c>
      <c r="D14" t="s">
        <v>331</v>
      </c>
      <c r="E14" t="s">
        <v>318</v>
      </c>
      <c r="F14" s="343"/>
      <c r="G14" s="343">
        <v>0</v>
      </c>
      <c r="H14" s="343">
        <v>0</v>
      </c>
      <c r="I14" s="343">
        <v>0</v>
      </c>
      <c r="J14" s="343">
        <v>8.8000000000000005E-3</v>
      </c>
      <c r="K14" s="343">
        <v>0</v>
      </c>
      <c r="L14" s="343">
        <v>3.0300000000000001E-2</v>
      </c>
      <c r="M14" s="343">
        <v>3.8100000000000002E-2</v>
      </c>
      <c r="N14" s="343"/>
    </row>
    <row r="15" spans="1:14" x14ac:dyDescent="0.35">
      <c r="A15" t="s">
        <v>207</v>
      </c>
      <c r="B15" t="s">
        <v>336</v>
      </c>
      <c r="C15" t="s">
        <v>350</v>
      </c>
      <c r="D15" t="s">
        <v>351</v>
      </c>
      <c r="E15" t="s">
        <v>318</v>
      </c>
      <c r="F15" s="344">
        <v>142.4</v>
      </c>
      <c r="G15" s="344">
        <v>151.0068</v>
      </c>
      <c r="H15" s="344">
        <v>155.43620000000001</v>
      </c>
      <c r="I15" s="344">
        <v>156.44129000000001</v>
      </c>
      <c r="J15" s="344">
        <v>157.91130999999999</v>
      </c>
      <c r="K15" s="344">
        <v>159.32920999999999</v>
      </c>
      <c r="L15" s="344">
        <v>160.71587</v>
      </c>
      <c r="M15" s="344">
        <v>166.13853</v>
      </c>
      <c r="N15" s="344"/>
    </row>
    <row r="16" spans="1:14" x14ac:dyDescent="0.35">
      <c r="A16" t="s">
        <v>207</v>
      </c>
      <c r="B16" t="s">
        <v>338</v>
      </c>
      <c r="C16" t="s">
        <v>352</v>
      </c>
      <c r="D16" t="s">
        <v>320</v>
      </c>
      <c r="E16" t="s">
        <v>318</v>
      </c>
      <c r="F16" s="342"/>
      <c r="G16" s="342">
        <v>0</v>
      </c>
      <c r="H16" s="342">
        <v>0</v>
      </c>
      <c r="I16" s="342">
        <v>99.519331231608703</v>
      </c>
      <c r="J16" s="342">
        <v>97.431717186137405</v>
      </c>
      <c r="K16" s="342">
        <v>95.754335956015396</v>
      </c>
      <c r="L16" s="342">
        <v>92.241328201215794</v>
      </c>
      <c r="M16" s="342">
        <v>91.349369430022193</v>
      </c>
      <c r="N16" s="342">
        <v>476.29608200500002</v>
      </c>
    </row>
    <row r="17" spans="1:14" x14ac:dyDescent="0.35">
      <c r="A17" t="s">
        <v>207</v>
      </c>
      <c r="B17" t="s">
        <v>339</v>
      </c>
      <c r="C17" t="s">
        <v>353</v>
      </c>
      <c r="D17" t="s">
        <v>320</v>
      </c>
      <c r="E17" t="s">
        <v>318</v>
      </c>
      <c r="F17" s="342"/>
      <c r="G17" s="342"/>
      <c r="H17" s="342"/>
      <c r="I17" s="342">
        <v>103.246835812293</v>
      </c>
      <c r="J17" s="342">
        <v>89.415086243290602</v>
      </c>
      <c r="K17" s="342">
        <v>91.126542358869798</v>
      </c>
      <c r="L17" s="342">
        <v>92.804290352175698</v>
      </c>
      <c r="M17" s="342">
        <v>94.194419487991297</v>
      </c>
      <c r="N17" s="342">
        <v>470.78717425462003</v>
      </c>
    </row>
    <row r="18" spans="1:14" x14ac:dyDescent="0.35">
      <c r="A18" t="s">
        <v>207</v>
      </c>
      <c r="B18" t="s">
        <v>355</v>
      </c>
      <c r="C18" t="s">
        <v>358</v>
      </c>
      <c r="D18" t="s">
        <v>320</v>
      </c>
      <c r="E18" t="s">
        <v>318</v>
      </c>
      <c r="F18" s="342"/>
      <c r="G18" s="342">
        <v>0</v>
      </c>
      <c r="H18" s="342">
        <v>0</v>
      </c>
      <c r="I18" s="342">
        <v>49.344624171331603</v>
      </c>
      <c r="J18" s="342">
        <v>48.402012585970198</v>
      </c>
      <c r="K18" s="342">
        <v>50.315611826677802</v>
      </c>
      <c r="L18" s="342">
        <v>51.470801971317997</v>
      </c>
      <c r="M18" s="342">
        <v>51.129950009924798</v>
      </c>
      <c r="N18" s="342">
        <v>250.66300056522201</v>
      </c>
    </row>
    <row r="19" spans="1:14" x14ac:dyDescent="0.35">
      <c r="A19" t="s">
        <v>207</v>
      </c>
      <c r="B19" t="s">
        <v>356</v>
      </c>
      <c r="C19" t="s">
        <v>359</v>
      </c>
      <c r="D19" t="s">
        <v>320</v>
      </c>
      <c r="E19" t="s">
        <v>318</v>
      </c>
      <c r="F19" s="342"/>
      <c r="G19" s="342">
        <v>0</v>
      </c>
      <c r="H19" s="342">
        <v>0</v>
      </c>
      <c r="I19" s="342">
        <v>398.73101605017899</v>
      </c>
      <c r="J19" s="342">
        <v>415.11447999511603</v>
      </c>
      <c r="K19" s="342">
        <v>414.59133850888998</v>
      </c>
      <c r="L19" s="342">
        <v>414.45657203307297</v>
      </c>
      <c r="M19" s="342">
        <v>411.76517839032101</v>
      </c>
      <c r="N19" s="342">
        <v>2054.6585849775802</v>
      </c>
    </row>
    <row r="20" spans="1:14" x14ac:dyDescent="0.35">
      <c r="A20" t="s">
        <v>207</v>
      </c>
      <c r="B20" t="s">
        <v>357</v>
      </c>
      <c r="C20" t="s">
        <v>360</v>
      </c>
      <c r="D20" t="s">
        <v>320</v>
      </c>
      <c r="E20" t="s">
        <v>318</v>
      </c>
      <c r="F20" s="342"/>
      <c r="G20" s="342">
        <v>0</v>
      </c>
      <c r="H20" s="342">
        <v>0</v>
      </c>
      <c r="I20" s="342">
        <v>557.94072956780496</v>
      </c>
      <c r="J20" s="342">
        <v>562.648007894697</v>
      </c>
      <c r="K20" s="342">
        <v>562.19717021477504</v>
      </c>
      <c r="L20" s="342">
        <v>578.81824223048102</v>
      </c>
      <c r="M20" s="342">
        <v>600.39131157694601</v>
      </c>
      <c r="N20" s="342">
        <v>2861.9954614847002</v>
      </c>
    </row>
    <row r="21" spans="1:14" x14ac:dyDescent="0.35">
      <c r="A21" t="s">
        <v>207</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207</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207</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207</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207</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207</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207</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207</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207</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207</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207</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207</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207</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207</v>
      </c>
      <c r="B34" t="s">
        <v>323</v>
      </c>
      <c r="C34" t="s">
        <v>354</v>
      </c>
      <c r="D34" t="s">
        <v>320</v>
      </c>
      <c r="E34" t="s">
        <v>318</v>
      </c>
      <c r="F34" s="345"/>
      <c r="G34" s="345"/>
      <c r="H34" s="345">
        <v>0</v>
      </c>
      <c r="I34" s="345"/>
      <c r="J34" s="345"/>
      <c r="K34" s="345"/>
      <c r="L34" s="345"/>
      <c r="M34" s="345"/>
      <c r="N34" s="345"/>
    </row>
    <row r="35" spans="1:14" x14ac:dyDescent="0.35">
      <c r="A35" t="s">
        <v>207</v>
      </c>
      <c r="B35" t="s">
        <v>324</v>
      </c>
      <c r="C35" t="s">
        <v>387</v>
      </c>
      <c r="D35" t="s">
        <v>320</v>
      </c>
      <c r="E35" t="s">
        <v>318</v>
      </c>
      <c r="F35" s="345"/>
      <c r="G35" s="345"/>
      <c r="H35" s="345">
        <v>-13.3750958544311</v>
      </c>
      <c r="I35" s="345"/>
      <c r="J35" s="345"/>
      <c r="K35" s="345"/>
      <c r="L35" s="345"/>
      <c r="M35" s="345"/>
      <c r="N35" s="345"/>
    </row>
    <row r="36" spans="1:14" x14ac:dyDescent="0.35">
      <c r="A36" t="s">
        <v>207</v>
      </c>
      <c r="B36" t="s">
        <v>325</v>
      </c>
      <c r="C36" t="s">
        <v>388</v>
      </c>
      <c r="D36" t="s">
        <v>320</v>
      </c>
      <c r="E36" t="s">
        <v>318</v>
      </c>
      <c r="F36" s="345"/>
      <c r="G36" s="345"/>
      <c r="H36" s="345">
        <v>-14.0156884434025</v>
      </c>
      <c r="I36" s="345"/>
      <c r="J36" s="345"/>
      <c r="K36" s="345"/>
      <c r="L36" s="345"/>
      <c r="M36" s="345"/>
      <c r="N36" s="345"/>
    </row>
    <row r="37" spans="1:14" x14ac:dyDescent="0.35">
      <c r="A37" t="s">
        <v>207</v>
      </c>
      <c r="B37" t="s">
        <v>326</v>
      </c>
      <c r="C37" t="s">
        <v>389</v>
      </c>
      <c r="D37" t="s">
        <v>320</v>
      </c>
      <c r="E37" t="s">
        <v>318</v>
      </c>
      <c r="F37" s="345"/>
      <c r="G37" s="345"/>
      <c r="H37" s="345">
        <v>0</v>
      </c>
      <c r="I37" s="345"/>
      <c r="J37" s="345"/>
      <c r="K37" s="345"/>
      <c r="L37" s="345"/>
      <c r="M37" s="345"/>
      <c r="N37" s="345"/>
    </row>
    <row r="38" spans="1:14" x14ac:dyDescent="0.35">
      <c r="A38" t="s">
        <v>207</v>
      </c>
      <c r="B38" t="s">
        <v>327</v>
      </c>
      <c r="C38" t="s">
        <v>390</v>
      </c>
      <c r="D38" t="s">
        <v>320</v>
      </c>
      <c r="E38" t="s">
        <v>318</v>
      </c>
      <c r="F38" s="345"/>
      <c r="G38" s="345"/>
      <c r="H38" s="345">
        <v>8.6070304860000502E-2</v>
      </c>
      <c r="I38" s="345"/>
      <c r="J38" s="345"/>
      <c r="K38" s="345"/>
      <c r="L38" s="345"/>
      <c r="M38" s="345"/>
      <c r="N38" s="345"/>
    </row>
    <row r="39" spans="1:14" x14ac:dyDescent="0.35">
      <c r="A39" t="s">
        <v>207</v>
      </c>
      <c r="B39" t="s">
        <v>328</v>
      </c>
      <c r="C39" t="s">
        <v>391</v>
      </c>
      <c r="D39" t="s">
        <v>320</v>
      </c>
      <c r="E39" t="s">
        <v>318</v>
      </c>
      <c r="F39" s="345"/>
      <c r="G39" s="345"/>
      <c r="H39" s="345">
        <v>0</v>
      </c>
      <c r="I39" s="345"/>
      <c r="J39" s="345"/>
      <c r="K39" s="345"/>
      <c r="L39" s="345"/>
      <c r="M39" s="345"/>
      <c r="N39" s="345"/>
    </row>
    <row r="40" spans="1:14" x14ac:dyDescent="0.35">
      <c r="A40" t="s">
        <v>207</v>
      </c>
      <c r="B40" t="s">
        <v>329</v>
      </c>
      <c r="C40" t="s">
        <v>392</v>
      </c>
      <c r="D40" t="s">
        <v>320</v>
      </c>
      <c r="E40" t="s">
        <v>318</v>
      </c>
      <c r="F40" s="345"/>
      <c r="G40" s="345"/>
      <c r="H40" s="345">
        <v>0</v>
      </c>
      <c r="I40" s="345"/>
      <c r="J40" s="345"/>
      <c r="K40" s="345"/>
      <c r="L40" s="345"/>
      <c r="M40" s="345"/>
      <c r="N40" s="345"/>
    </row>
    <row r="41" spans="1:14" x14ac:dyDescent="0.35">
      <c r="A41" t="s">
        <v>207</v>
      </c>
      <c r="B41" t="s">
        <v>330</v>
      </c>
      <c r="C41" t="s">
        <v>393</v>
      </c>
      <c r="D41" t="s">
        <v>320</v>
      </c>
      <c r="E41" t="s">
        <v>318</v>
      </c>
      <c r="F41" s="345"/>
      <c r="G41" s="345"/>
      <c r="H41" s="345">
        <v>-27.3047139929736</v>
      </c>
      <c r="I41" s="345"/>
      <c r="J41" s="345"/>
      <c r="K41" s="345"/>
      <c r="L41" s="345"/>
      <c r="M41" s="345"/>
      <c r="N41" s="345"/>
    </row>
    <row r="42" spans="1:14" x14ac:dyDescent="0.35">
      <c r="A42" t="s">
        <v>207</v>
      </c>
      <c r="B42" t="s">
        <v>397</v>
      </c>
      <c r="C42" t="s">
        <v>398</v>
      </c>
      <c r="D42" t="s">
        <v>320</v>
      </c>
      <c r="E42" t="s">
        <v>318</v>
      </c>
      <c r="F42" s="342"/>
      <c r="G42" s="342">
        <v>0</v>
      </c>
      <c r="H42" s="342">
        <v>0</v>
      </c>
      <c r="I42" s="342">
        <v>99.519331231608703</v>
      </c>
      <c r="J42" s="342">
        <v>97.431717186137405</v>
      </c>
      <c r="K42" s="342">
        <v>95.754335956015396</v>
      </c>
      <c r="L42" s="342">
        <v>92.241328201215794</v>
      </c>
      <c r="M42" s="342">
        <v>91.349369430022193</v>
      </c>
      <c r="N42" s="342">
        <v>476.29608200500002</v>
      </c>
    </row>
    <row r="43" spans="1:14" x14ac:dyDescent="0.35">
      <c r="A43" t="s">
        <v>207</v>
      </c>
      <c r="B43" t="s">
        <v>399</v>
      </c>
      <c r="C43" t="s">
        <v>400</v>
      </c>
      <c r="D43" t="s">
        <v>320</v>
      </c>
      <c r="E43" t="s">
        <v>318</v>
      </c>
      <c r="F43" s="342"/>
      <c r="G43" s="342">
        <v>90.033046271735699</v>
      </c>
      <c r="H43" s="342">
        <v>92.673936451224506</v>
      </c>
      <c r="I43" s="342">
        <v>93.273189693312005</v>
      </c>
      <c r="J43" s="342">
        <v>94.149642797942803</v>
      </c>
      <c r="K43" s="342">
        <v>94.995020994876299</v>
      </c>
      <c r="L43" s="342">
        <v>95.821773326183006</v>
      </c>
      <c r="M43" s="342">
        <v>99.054863483022899</v>
      </c>
      <c r="N43" s="342">
        <v>477.29449029533703</v>
      </c>
    </row>
    <row r="44" spans="1:14" x14ac:dyDescent="0.35">
      <c r="A44" t="s">
        <v>207</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207</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Anglian Water</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206</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ANH</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0</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-13.3750958544311</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-14.0156884434025</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8.6070304860000502E-2</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54.553935812966245</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-1.5599999999999901</v>
      </c>
      <c r="Q94" s="340">
        <f>F_Inputs!K8*100</f>
        <v>3.9600000000000004</v>
      </c>
      <c r="R94" s="340">
        <f>F_Inputs!L8*100</f>
        <v>2.1</v>
      </c>
      <c r="S94" s="340">
        <f>F_Inputs!M8*100</f>
        <v>-0.96</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425.96737230417324</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4.21999999999999</v>
      </c>
      <c r="Q98" s="340">
        <f>F_Inputs!K10*100</f>
        <v>-0.03</v>
      </c>
      <c r="R98" s="340">
        <f>F_Inputs!L10*100</f>
        <v>0.03</v>
      </c>
      <c r="S98" s="340">
        <f>F_Inputs!M10*100</f>
        <v>-0.64</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582.27117479457684</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0.88</v>
      </c>
      <c r="Q102" s="340">
        <f>F_Inputs!K14*100</f>
        <v>0</v>
      </c>
      <c r="R102" s="340">
        <f>F_Inputs!L14*100</f>
        <v>3.0300000000000002</v>
      </c>
      <c r="S102" s="340">
        <f>F_Inputs!M14*100</f>
        <v>3.81</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93.952699850112822</v>
      </c>
      <c r="Q105" s="340">
        <f>IF(IFERROR((SUM(F_Inputs!$I$16:$M$16)/SUM(F_Inputs!$I$15:$M$15))*F_Inputs!K15,0)&lt;&gt;0,(SUM(F_Inputs!$I$16:$M$16)/SUM(F_Inputs!$I$15:$M$15))*F_Inputs!K15,0)</f>
        <v>94.796309678423881</v>
      </c>
      <c r="R105" s="340">
        <f>IF(IFERROR((SUM(F_Inputs!$I$16:$M$16)/SUM(F_Inputs!$I$15:$M$15))*F_Inputs!L15,0)&lt;&gt;0,(SUM(F_Inputs!$I$16:$M$16)/SUM(F_Inputs!$I$15:$M$15))*F_Inputs!L15,0)</f>
        <v>95.621332602837327</v>
      </c>
      <c r="S105" s="340">
        <f>IF(IFERROR((SUM(F_Inputs!$I$16:$M$16)/SUM(F_Inputs!$I$15:$M$15))*F_Inputs!M15,0)&lt;&gt;0,(SUM(F_Inputs!$I$16:$M$16)/SUM(F_Inputs!$I$15:$M$15))*F_Inputs!M15,0)</f>
        <v>98.847659756789838</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89.415086243290602</v>
      </c>
      <c r="Q108" s="340">
        <f>F_Inputs!K17</f>
        <v>91.126542358869798</v>
      </c>
      <c r="R108" s="340">
        <f>F_Inputs!L17</f>
        <v>92.804290352175698</v>
      </c>
      <c r="S108" s="340">
        <f>F_Inputs!M17</f>
        <v>94.194419487991297</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4" t="str">
        <f>Inputs!F9</f>
        <v>Anglian Water</v>
      </c>
      <c r="I1" s="92"/>
      <c r="J1" s="104"/>
      <c r="L1" s="106"/>
    </row>
    <row r="2" spans="1:12" s="93" customFormat="1" ht="13.15" x14ac:dyDescent="0.35">
      <c r="A2" s="161"/>
      <c r="B2" s="161"/>
      <c r="C2" s="161"/>
      <c r="D2" s="161"/>
      <c r="E2" s="161"/>
      <c r="F2" s="162" t="s">
        <v>86</v>
      </c>
      <c r="G2" s="162" t="s">
        <v>87</v>
      </c>
      <c r="H2" s="355" t="s">
        <v>88</v>
      </c>
    </row>
    <row r="3" spans="1:12" s="9" customFormat="1" ht="13.15" x14ac:dyDescent="0.35">
      <c r="A3" s="83" t="s">
        <v>135</v>
      </c>
      <c r="B3" s="163"/>
      <c r="C3" s="163"/>
      <c r="D3" s="164"/>
      <c r="E3" s="86"/>
      <c r="F3" s="94"/>
      <c r="G3" s="94"/>
      <c r="H3" s="356"/>
      <c r="I3" s="87"/>
    </row>
    <row r="4" spans="1:12" s="99" customFormat="1" x14ac:dyDescent="0.35">
      <c r="A4" s="96"/>
      <c r="B4" s="165"/>
      <c r="C4" s="165"/>
      <c r="D4" s="166"/>
      <c r="E4" s="97"/>
      <c r="F4" s="98"/>
      <c r="G4" s="98"/>
      <c r="H4" s="357"/>
      <c r="I4" s="100"/>
    </row>
    <row r="5" spans="1:12" s="99" customFormat="1" ht="13.15" x14ac:dyDescent="0.35">
      <c r="A5" s="96"/>
      <c r="B5" s="97"/>
      <c r="C5" s="167" t="s">
        <v>136</v>
      </c>
      <c r="D5" s="166"/>
      <c r="E5" s="97"/>
      <c r="F5" s="98"/>
      <c r="G5" s="98"/>
      <c r="H5" s="357"/>
      <c r="I5" s="100"/>
    </row>
    <row r="6" spans="1:12" s="99" customFormat="1" x14ac:dyDescent="0.35">
      <c r="A6" s="96"/>
      <c r="B6" s="165"/>
      <c r="C6" s="165"/>
      <c r="D6" s="166"/>
      <c r="E6" s="97"/>
      <c r="F6" s="98"/>
      <c r="G6" s="98"/>
      <c r="H6" s="357"/>
      <c r="I6" s="100"/>
    </row>
    <row r="7" spans="1:12" s="4" customFormat="1" x14ac:dyDescent="0.35">
      <c r="A7" s="168"/>
      <c r="B7" s="168"/>
      <c r="C7" s="168"/>
      <c r="D7" s="169" t="str">
        <f>Inputs!D20</f>
        <v>ODI payments (by price control)</v>
      </c>
      <c r="E7" s="168"/>
      <c r="F7" s="170"/>
      <c r="G7" s="170"/>
      <c r="H7" s="358"/>
    </row>
    <row r="8" spans="1:12" s="4" customFormat="1" x14ac:dyDescent="0.35">
      <c r="A8" s="168"/>
      <c r="B8" s="168"/>
      <c r="C8" s="168"/>
      <c r="D8" s="168"/>
      <c r="E8" s="103" t="str">
        <f>Inputs!E21</f>
        <v>Water resources</v>
      </c>
      <c r="F8" s="171"/>
      <c r="G8" s="171" t="str">
        <f>Inputs!G21</f>
        <v>£m (2017-18 FYA CPIH prices)</v>
      </c>
      <c r="H8" s="350">
        <f>Inputs!F21</f>
        <v>0</v>
      </c>
    </row>
    <row r="9" spans="1:12" s="4" customFormat="1" x14ac:dyDescent="0.35">
      <c r="A9" s="168"/>
      <c r="B9" s="168"/>
      <c r="C9" s="168"/>
      <c r="D9" s="168"/>
      <c r="E9" s="103" t="str">
        <f>Inputs!E22</f>
        <v>Water network plus</v>
      </c>
      <c r="F9" s="171"/>
      <c r="G9" s="171" t="str">
        <f>Inputs!G22</f>
        <v>£m (2017-18 FYA CPIH prices)</v>
      </c>
      <c r="H9" s="350">
        <f>Inputs!F22</f>
        <v>-13.3750958544311</v>
      </c>
    </row>
    <row r="10" spans="1:12" s="4" customFormat="1" x14ac:dyDescent="0.35">
      <c r="A10" s="168"/>
      <c r="B10" s="168"/>
      <c r="C10" s="168"/>
      <c r="D10" s="168"/>
      <c r="E10" s="103" t="str">
        <f>Inputs!E23</f>
        <v>Wastewater network plus</v>
      </c>
      <c r="F10" s="171"/>
      <c r="G10" s="171" t="str">
        <f>Inputs!G23</f>
        <v>£m (2017-18 FYA CPIH prices)</v>
      </c>
      <c r="H10" s="350">
        <f>Inputs!F23</f>
        <v>-14.0156884434025</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8.6070304860000502E-2</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59"/>
    </row>
    <row r="16" spans="1:12" s="4" customFormat="1" x14ac:dyDescent="0.35">
      <c r="A16" s="168"/>
      <c r="B16" s="168"/>
      <c r="C16" s="168"/>
      <c r="D16" s="169" t="str">
        <f>Inputs!D29</f>
        <v>Other in-period adjustments</v>
      </c>
      <c r="E16" s="168"/>
      <c r="F16" s="170"/>
      <c r="G16" s="170"/>
      <c r="H16" s="358"/>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8"/>
    </row>
    <row r="21" spans="1:13" s="4" customFormat="1" x14ac:dyDescent="0.35">
      <c r="A21" s="168"/>
      <c r="B21" s="168"/>
      <c r="C21" s="168"/>
      <c r="D21" s="169" t="str">
        <f>Inputs!D34</f>
        <v>ODI payments deferred from previous reporting year</v>
      </c>
      <c r="E21" s="168"/>
      <c r="F21" s="170"/>
      <c r="G21" s="170"/>
      <c r="H21" s="358"/>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8"/>
      <c r="M29" s="102"/>
    </row>
    <row r="30" spans="1:13" s="4" customFormat="1" x14ac:dyDescent="0.35">
      <c r="A30" s="168"/>
      <c r="B30" s="168"/>
      <c r="C30" s="168"/>
      <c r="D30" s="169" t="s">
        <v>137</v>
      </c>
      <c r="E30" s="168"/>
      <c r="F30" s="170"/>
      <c r="G30" s="170"/>
      <c r="H30" s="358"/>
      <c r="M30" s="102"/>
    </row>
    <row r="31" spans="1:13" s="4" customFormat="1" x14ac:dyDescent="0.35">
      <c r="A31" s="168"/>
      <c r="B31" s="168"/>
      <c r="C31" s="168"/>
      <c r="D31" s="168"/>
      <c r="E31" s="168" t="s">
        <v>72</v>
      </c>
      <c r="F31" s="170"/>
      <c r="G31" s="170" t="str">
        <f>Inputs!$F$15</f>
        <v>£m (2017-18 FYA CPIH prices)</v>
      </c>
      <c r="H31" s="360">
        <f>H8+H22</f>
        <v>0</v>
      </c>
      <c r="M31" s="102"/>
    </row>
    <row r="32" spans="1:13" s="4" customFormat="1" x14ac:dyDescent="0.35">
      <c r="A32" s="168"/>
      <c r="B32" s="168"/>
      <c r="C32" s="168"/>
      <c r="D32" s="168"/>
      <c r="E32" s="168" t="s">
        <v>74</v>
      </c>
      <c r="F32" s="170"/>
      <c r="G32" s="170" t="str">
        <f>Inputs!$F$15</f>
        <v>£m (2017-18 FYA CPIH prices)</v>
      </c>
      <c r="H32" s="361">
        <f>H9+H18+H23</f>
        <v>-13.3750958544311</v>
      </c>
      <c r="M32" s="102"/>
    </row>
    <row r="33" spans="1:13" s="4" customFormat="1" x14ac:dyDescent="0.35">
      <c r="A33" s="168"/>
      <c r="B33" s="168"/>
      <c r="C33" s="168"/>
      <c r="D33" s="168"/>
      <c r="E33" s="168" t="s">
        <v>76</v>
      </c>
      <c r="F33" s="170"/>
      <c r="G33" s="170" t="str">
        <f>Inputs!$F$15</f>
        <v>£m (2017-18 FYA CPIH prices)</v>
      </c>
      <c r="H33" s="360">
        <f>H10+H19+H24</f>
        <v>-14.0156884434025</v>
      </c>
      <c r="M33" s="102"/>
    </row>
    <row r="34" spans="1:13" s="4" customFormat="1" x14ac:dyDescent="0.35">
      <c r="A34" s="168"/>
      <c r="B34" s="168"/>
      <c r="C34" s="168"/>
      <c r="D34" s="168"/>
      <c r="E34" s="168" t="s">
        <v>82</v>
      </c>
      <c r="F34" s="170"/>
      <c r="G34" s="170" t="str">
        <f>Inputs!$F$15</f>
        <v>£m (2017-18 FYA CPIH prices)</v>
      </c>
      <c r="H34" s="360">
        <f>H11+H25</f>
        <v>0</v>
      </c>
      <c r="M34" s="102"/>
    </row>
    <row r="35" spans="1:13" s="4" customFormat="1" x14ac:dyDescent="0.35">
      <c r="A35" s="168"/>
      <c r="B35" s="168"/>
      <c r="C35" s="168"/>
      <c r="D35" s="168"/>
      <c r="E35" s="168" t="s">
        <v>78</v>
      </c>
      <c r="F35" s="170"/>
      <c r="G35" s="170" t="str">
        <f>Inputs!$F$15</f>
        <v>£m (2017-18 FYA CPIH prices)</v>
      </c>
      <c r="H35" s="360">
        <f>H12+H17+H26</f>
        <v>8.6070304860000502E-2</v>
      </c>
      <c r="M35" s="102"/>
    </row>
    <row r="36" spans="1:13" s="4" customFormat="1" x14ac:dyDescent="0.35">
      <c r="A36" s="168"/>
      <c r="B36" s="168"/>
      <c r="C36" s="168"/>
      <c r="D36" s="168"/>
      <c r="E36" s="168" t="s">
        <v>80</v>
      </c>
      <c r="F36" s="170"/>
      <c r="G36" s="170" t="str">
        <f>Inputs!$F$15</f>
        <v>£m (2017-18 FYA CPIH prices)</v>
      </c>
      <c r="H36" s="360">
        <f>H13+H27</f>
        <v>0</v>
      </c>
      <c r="M36" s="102"/>
    </row>
    <row r="37" spans="1:13" s="4" customFormat="1" x14ac:dyDescent="0.35">
      <c r="A37" s="168"/>
      <c r="B37" s="168"/>
      <c r="C37" s="168"/>
      <c r="D37" s="168"/>
      <c r="E37" s="168" t="s">
        <v>84</v>
      </c>
      <c r="F37" s="170"/>
      <c r="G37" s="170" t="str">
        <f>Inputs!$F$15</f>
        <v>£m (2017-18 FYA CPIH prices)</v>
      </c>
      <c r="H37" s="360">
        <f>H14+H28</f>
        <v>0</v>
      </c>
    </row>
    <row r="38" spans="1:13" s="4" customFormat="1" x14ac:dyDescent="0.35">
      <c r="A38" s="168"/>
      <c r="B38" s="168"/>
      <c r="C38" s="168"/>
      <c r="D38" s="168"/>
      <c r="E38" s="168"/>
      <c r="F38" s="170"/>
      <c r="G38" s="170"/>
      <c r="H38" s="358"/>
    </row>
    <row r="39" spans="1:13" s="4" customFormat="1" ht="13.15" x14ac:dyDescent="0.35">
      <c r="A39" s="168"/>
      <c r="B39" s="168"/>
      <c r="C39" s="173" t="s">
        <v>138</v>
      </c>
      <c r="D39" s="168"/>
      <c r="E39" s="168"/>
      <c r="F39" s="170"/>
      <c r="G39" s="170"/>
      <c r="H39" s="358"/>
    </row>
    <row r="40" spans="1:13" s="4" customFormat="1" x14ac:dyDescent="0.35">
      <c r="A40" s="168"/>
      <c r="B40" s="168"/>
      <c r="C40" s="168"/>
      <c r="D40" s="168"/>
      <c r="E40" s="168"/>
      <c r="F40" s="170"/>
      <c r="G40" s="170"/>
      <c r="H40" s="358"/>
    </row>
    <row r="41" spans="1:13" s="4" customFormat="1" x14ac:dyDescent="0.35">
      <c r="A41" s="168"/>
      <c r="B41" s="168"/>
      <c r="C41" s="168"/>
      <c r="D41" s="169" t="str">
        <f>Inputs!D46</f>
        <v>Voluntary abatements</v>
      </c>
      <c r="E41" s="168"/>
      <c r="F41" s="170"/>
      <c r="G41" s="170"/>
      <c r="H41" s="358"/>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8"/>
    </row>
    <row r="50" spans="1:9" s="4" customFormat="1" x14ac:dyDescent="0.35">
      <c r="A50" s="168"/>
      <c r="B50" s="168"/>
      <c r="C50" s="168"/>
      <c r="D50" s="169" t="s">
        <v>139</v>
      </c>
      <c r="E50" s="168"/>
      <c r="F50" s="170"/>
      <c r="G50" s="170"/>
      <c r="H50" s="358"/>
    </row>
    <row r="51" spans="1:9" s="4" customFormat="1" x14ac:dyDescent="0.35">
      <c r="A51" s="168"/>
      <c r="B51" s="168"/>
      <c r="C51" s="168"/>
      <c r="D51" s="168"/>
      <c r="E51" s="168" t="s">
        <v>72</v>
      </c>
      <c r="F51" s="170"/>
      <c r="G51" s="170" t="str">
        <f>Inputs!$F$15</f>
        <v>£m (2017-18 FYA CPIH prices)</v>
      </c>
      <c r="H51" s="360">
        <f t="shared" ref="H51:H57" si="0">IF(H31&gt;0,IF(H42&lt;H31,H31-H42,0),H31)</f>
        <v>0</v>
      </c>
    </row>
    <row r="52" spans="1:9" s="4" customFormat="1" x14ac:dyDescent="0.35">
      <c r="A52" s="168"/>
      <c r="B52" s="168"/>
      <c r="C52" s="168"/>
      <c r="D52" s="168"/>
      <c r="E52" s="168" t="s">
        <v>74</v>
      </c>
      <c r="F52" s="170"/>
      <c r="G52" s="170" t="str">
        <f>Inputs!$F$15</f>
        <v>£m (2017-18 FYA CPIH prices)</v>
      </c>
      <c r="H52" s="360">
        <f t="shared" si="0"/>
        <v>-13.3750958544311</v>
      </c>
    </row>
    <row r="53" spans="1:9" s="4" customFormat="1" x14ac:dyDescent="0.35">
      <c r="A53" s="168"/>
      <c r="B53" s="168"/>
      <c r="C53" s="168"/>
      <c r="D53" s="168"/>
      <c r="E53" s="168" t="s">
        <v>76</v>
      </c>
      <c r="F53" s="170"/>
      <c r="G53" s="170" t="str">
        <f>Inputs!$F$15</f>
        <v>£m (2017-18 FYA CPIH prices)</v>
      </c>
      <c r="H53" s="360">
        <f>IF(H33&gt;0,IF(H44&lt;H33,H33-H44,0),H33)</f>
        <v>-14.0156884434025</v>
      </c>
    </row>
    <row r="54" spans="1:9" s="4" customFormat="1" x14ac:dyDescent="0.35">
      <c r="A54" s="168"/>
      <c r="B54" s="168"/>
      <c r="C54" s="168"/>
      <c r="D54" s="168"/>
      <c r="E54" s="168" t="s">
        <v>82</v>
      </c>
      <c r="F54" s="170"/>
      <c r="G54" s="170" t="str">
        <f>Inputs!$F$15</f>
        <v>£m (2017-18 FYA CPIH prices)</v>
      </c>
      <c r="H54" s="360">
        <f t="shared" si="0"/>
        <v>0</v>
      </c>
    </row>
    <row r="55" spans="1:9" s="4" customFormat="1" x14ac:dyDescent="0.35">
      <c r="A55" s="168"/>
      <c r="B55" s="168"/>
      <c r="C55" s="168"/>
      <c r="D55" s="168"/>
      <c r="E55" s="168" t="s">
        <v>78</v>
      </c>
      <c r="F55" s="170"/>
      <c r="G55" s="170" t="str">
        <f>Inputs!$F$15</f>
        <v>£m (2017-18 FYA CPIH prices)</v>
      </c>
      <c r="H55" s="360">
        <f t="shared" si="0"/>
        <v>8.6070304860000502E-2</v>
      </c>
    </row>
    <row r="56" spans="1:9" s="4" customFormat="1" x14ac:dyDescent="0.35">
      <c r="A56" s="168"/>
      <c r="B56" s="168"/>
      <c r="C56" s="168"/>
      <c r="D56" s="168"/>
      <c r="E56" s="168" t="s">
        <v>80</v>
      </c>
      <c r="F56" s="170"/>
      <c r="G56" s="170" t="str">
        <f>Inputs!$F$15</f>
        <v>£m (2017-18 FYA CPIH prices)</v>
      </c>
      <c r="H56" s="360">
        <f t="shared" si="0"/>
        <v>0</v>
      </c>
    </row>
    <row r="57" spans="1:9" s="4" customFormat="1" x14ac:dyDescent="0.35">
      <c r="A57" s="168"/>
      <c r="B57" s="168"/>
      <c r="C57" s="168"/>
      <c r="D57" s="168"/>
      <c r="E57" s="168" t="s">
        <v>84</v>
      </c>
      <c r="F57" s="170"/>
      <c r="G57" s="170" t="str">
        <f>Inputs!$F$15</f>
        <v>£m (2017-18 FYA CPIH prices)</v>
      </c>
      <c r="H57" s="360">
        <f t="shared" si="0"/>
        <v>0</v>
      </c>
    </row>
    <row r="58" spans="1:9" s="4" customFormat="1" x14ac:dyDescent="0.35">
      <c r="A58" s="168"/>
      <c r="B58" s="168"/>
      <c r="C58" s="168"/>
      <c r="D58" s="168"/>
      <c r="E58" s="168"/>
      <c r="F58" s="170"/>
      <c r="G58" s="170"/>
      <c r="H58" s="358"/>
    </row>
    <row r="59" spans="1:9" s="9" customFormat="1" ht="13.15" x14ac:dyDescent="0.35">
      <c r="A59" s="83" t="s">
        <v>140</v>
      </c>
      <c r="B59" s="163"/>
      <c r="C59" s="163"/>
      <c r="D59" s="164"/>
      <c r="E59" s="86"/>
      <c r="F59" s="94"/>
      <c r="G59" s="94"/>
      <c r="H59" s="356"/>
      <c r="I59" s="87"/>
    </row>
    <row r="60" spans="1:9" s="4" customFormat="1" x14ac:dyDescent="0.35">
      <c r="A60" s="168"/>
      <c r="B60" s="168"/>
      <c r="C60" s="168"/>
      <c r="D60" s="168"/>
      <c r="E60" s="168"/>
      <c r="F60" s="170"/>
      <c r="G60" s="170"/>
      <c r="H60" s="358"/>
    </row>
    <row r="61" spans="1:9" s="4" customFormat="1" ht="13.15" x14ac:dyDescent="0.35">
      <c r="A61" s="168"/>
      <c r="B61" s="168"/>
      <c r="C61" s="173" t="s">
        <v>141</v>
      </c>
      <c r="D61" s="168"/>
      <c r="E61" s="168"/>
      <c r="F61" s="170"/>
      <c r="G61" s="170"/>
      <c r="H61" s="358"/>
    </row>
    <row r="62" spans="1:9" s="4" customFormat="1" x14ac:dyDescent="0.35">
      <c r="A62" s="168"/>
      <c r="B62" s="168"/>
      <c r="C62" s="168"/>
      <c r="D62" s="168"/>
      <c r="E62" s="168"/>
      <c r="F62" s="170"/>
      <c r="G62" s="170"/>
      <c r="H62" s="358"/>
    </row>
    <row r="63" spans="1:9" s="4" customFormat="1" x14ac:dyDescent="0.35">
      <c r="A63" s="168"/>
      <c r="B63" s="168"/>
      <c r="C63" s="168"/>
      <c r="D63" s="169" t="str">
        <f>Inputs!D55</f>
        <v>Voluntary deferrals</v>
      </c>
      <c r="E63" s="168"/>
      <c r="F63" s="170"/>
      <c r="G63" s="170"/>
      <c r="H63" s="358"/>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8"/>
    </row>
    <row r="72" spans="1:8" s="4" customFormat="1" x14ac:dyDescent="0.35">
      <c r="A72" s="168"/>
      <c r="B72" s="168"/>
      <c r="C72" s="168"/>
      <c r="D72" s="169" t="s">
        <v>142</v>
      </c>
      <c r="E72" s="168"/>
      <c r="F72" s="170"/>
      <c r="G72" s="170"/>
      <c r="H72" s="358"/>
    </row>
    <row r="73" spans="1:8" s="4" customFormat="1" x14ac:dyDescent="0.35">
      <c r="A73" s="168"/>
      <c r="B73" s="168"/>
      <c r="C73" s="168"/>
      <c r="D73" s="168"/>
      <c r="E73" s="168" t="s">
        <v>72</v>
      </c>
      <c r="F73" s="170"/>
      <c r="G73" s="170" t="str">
        <f>Inputs!$F$15</f>
        <v>£m (2017-18 FYA CPIH prices)</v>
      </c>
      <c r="H73" s="358">
        <f>H51-H64</f>
        <v>0</v>
      </c>
    </row>
    <row r="74" spans="1:8" s="4" customFormat="1" x14ac:dyDescent="0.35">
      <c r="A74" s="168"/>
      <c r="B74" s="168"/>
      <c r="C74" s="168"/>
      <c r="D74" s="168"/>
      <c r="E74" s="168" t="s">
        <v>74</v>
      </c>
      <c r="F74" s="170"/>
      <c r="G74" s="170" t="str">
        <f>Inputs!$F$15</f>
        <v>£m (2017-18 FYA CPIH prices)</v>
      </c>
      <c r="H74" s="358">
        <f t="shared" ref="H74:H79" si="1">H52-H65</f>
        <v>-13.3750958544311</v>
      </c>
    </row>
    <row r="75" spans="1:8" s="4" customFormat="1" x14ac:dyDescent="0.35">
      <c r="A75" s="168"/>
      <c r="B75" s="168"/>
      <c r="C75" s="168"/>
      <c r="D75" s="168"/>
      <c r="E75" s="168" t="s">
        <v>76</v>
      </c>
      <c r="F75" s="170"/>
      <c r="G75" s="170" t="str">
        <f>Inputs!$F$15</f>
        <v>£m (2017-18 FYA CPIH prices)</v>
      </c>
      <c r="H75" s="358">
        <f t="shared" si="1"/>
        <v>-14.0156884434025</v>
      </c>
    </row>
    <row r="76" spans="1:8" s="4" customFormat="1" x14ac:dyDescent="0.35">
      <c r="A76" s="168"/>
      <c r="B76" s="168"/>
      <c r="C76" s="168"/>
      <c r="D76" s="168"/>
      <c r="E76" s="168" t="s">
        <v>82</v>
      </c>
      <c r="F76" s="170"/>
      <c r="G76" s="170" t="str">
        <f>Inputs!$F$15</f>
        <v>£m (2017-18 FYA CPIH prices)</v>
      </c>
      <c r="H76" s="358">
        <f t="shared" si="1"/>
        <v>0</v>
      </c>
    </row>
    <row r="77" spans="1:8" s="4" customFormat="1" x14ac:dyDescent="0.35">
      <c r="A77" s="168"/>
      <c r="B77" s="168"/>
      <c r="C77" s="168"/>
      <c r="D77" s="168"/>
      <c r="E77" s="168" t="s">
        <v>78</v>
      </c>
      <c r="F77" s="170"/>
      <c r="G77" s="170" t="str">
        <f>Inputs!$F$15</f>
        <v>£m (2017-18 FYA CPIH prices)</v>
      </c>
      <c r="H77" s="358">
        <f t="shared" si="1"/>
        <v>8.6070304860000502E-2</v>
      </c>
    </row>
    <row r="78" spans="1:8" s="4" customFormat="1" x14ac:dyDescent="0.35">
      <c r="A78" s="168"/>
      <c r="B78" s="168"/>
      <c r="C78" s="168"/>
      <c r="D78" s="168"/>
      <c r="E78" s="168" t="s">
        <v>80</v>
      </c>
      <c r="F78" s="170"/>
      <c r="G78" s="170" t="str">
        <f>Inputs!$F$15</f>
        <v>£m (2017-18 FYA CPIH prices)</v>
      </c>
      <c r="H78" s="358">
        <f t="shared" si="1"/>
        <v>0</v>
      </c>
    </row>
    <row r="79" spans="1:8" s="4" customFormat="1" x14ac:dyDescent="0.35">
      <c r="A79" s="168"/>
      <c r="B79" s="168"/>
      <c r="C79" s="168"/>
      <c r="D79" s="168"/>
      <c r="E79" s="168" t="s">
        <v>84</v>
      </c>
      <c r="F79" s="170"/>
      <c r="G79" s="170" t="str">
        <f>Inputs!$F$15</f>
        <v>£m (2017-18 FYA CPIH prices)</v>
      </c>
      <c r="H79" s="358">
        <f t="shared" si="1"/>
        <v>0</v>
      </c>
    </row>
    <row r="80" spans="1:8" s="4" customFormat="1" x14ac:dyDescent="0.35">
      <c r="A80" s="168"/>
      <c r="B80" s="168"/>
      <c r="C80" s="168"/>
      <c r="D80" s="168"/>
      <c r="E80" s="168"/>
      <c r="F80" s="170"/>
      <c r="G80" s="170"/>
      <c r="H80" s="358"/>
    </row>
    <row r="81" spans="1:8" s="4" customFormat="1" ht="13.15" x14ac:dyDescent="0.35">
      <c r="A81" s="168"/>
      <c r="B81" s="168"/>
      <c r="C81" s="173" t="s">
        <v>143</v>
      </c>
      <c r="D81" s="168"/>
      <c r="E81" s="168"/>
      <c r="F81" s="170"/>
      <c r="G81" s="170"/>
      <c r="H81" s="358"/>
    </row>
    <row r="82" spans="1:8" s="4" customFormat="1" x14ac:dyDescent="0.35">
      <c r="A82" s="168"/>
      <c r="B82" s="168"/>
      <c r="C82" s="168"/>
      <c r="D82" s="168"/>
      <c r="E82" s="168"/>
      <c r="F82" s="170"/>
      <c r="G82" s="170"/>
      <c r="H82" s="358"/>
    </row>
    <row r="83" spans="1:8" s="4" customFormat="1" x14ac:dyDescent="0.35">
      <c r="A83" s="168"/>
      <c r="B83" s="168"/>
      <c r="C83" s="168"/>
      <c r="D83" s="169" t="s">
        <v>144</v>
      </c>
      <c r="E83" s="168"/>
      <c r="F83" s="170"/>
      <c r="G83" s="170"/>
      <c r="H83" s="358"/>
    </row>
    <row r="84" spans="1:8" s="4" customFormat="1" x14ac:dyDescent="0.35">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35">
      <c r="A86" s="168"/>
      <c r="B86" s="168"/>
      <c r="C86" s="168"/>
      <c r="D86" s="168"/>
      <c r="E86" s="103" t="str">
        <f>Inputs!E70</f>
        <v>Years of delay for deferrals</v>
      </c>
      <c r="F86" s="171"/>
      <c r="G86" s="171" t="str">
        <f>Inputs!G70</f>
        <v>Number</v>
      </c>
      <c r="H86" s="359">
        <f>Inputs!F70</f>
        <v>1</v>
      </c>
    </row>
    <row r="87" spans="1:8" s="4" customFormat="1" x14ac:dyDescent="0.35">
      <c r="A87" s="168"/>
      <c r="B87" s="168"/>
      <c r="C87" s="168"/>
      <c r="D87" s="168"/>
      <c r="E87" s="168"/>
      <c r="F87" s="170"/>
      <c r="G87" s="170"/>
      <c r="H87" s="358"/>
    </row>
    <row r="88" spans="1:8" s="4" customFormat="1" x14ac:dyDescent="0.35">
      <c r="A88" s="168"/>
      <c r="B88" s="168"/>
      <c r="C88" s="168"/>
      <c r="D88" s="169" t="s">
        <v>145</v>
      </c>
      <c r="E88" s="168"/>
      <c r="F88" s="170"/>
      <c r="G88" s="170"/>
      <c r="H88" s="358"/>
    </row>
    <row r="89" spans="1:8" s="4" customFormat="1" x14ac:dyDescent="0.35">
      <c r="A89" s="168"/>
      <c r="B89" s="168"/>
      <c r="C89" s="168"/>
      <c r="D89" s="168"/>
      <c r="E89" s="168" t="s">
        <v>72</v>
      </c>
      <c r="F89" s="170"/>
      <c r="G89" s="170"/>
      <c r="H89" s="357">
        <f>H64*((1+H$84)^H$86)</f>
        <v>0</v>
      </c>
    </row>
    <row r="90" spans="1:8" s="4" customFormat="1" x14ac:dyDescent="0.35">
      <c r="A90" s="168"/>
      <c r="B90" s="168"/>
      <c r="C90" s="168"/>
      <c r="D90" s="168"/>
      <c r="E90" s="168" t="s">
        <v>74</v>
      </c>
      <c r="F90" s="170"/>
      <c r="G90" s="170"/>
      <c r="H90" s="357">
        <f t="shared" ref="H90:H91" si="2">H65*((1+H$84)^H$86)</f>
        <v>0</v>
      </c>
    </row>
    <row r="91" spans="1:8" s="4" customFormat="1" x14ac:dyDescent="0.35">
      <c r="A91" s="168"/>
      <c r="B91" s="168"/>
      <c r="C91" s="168"/>
      <c r="D91" s="168"/>
      <c r="E91" s="168" t="s">
        <v>76</v>
      </c>
      <c r="F91" s="170"/>
      <c r="G91" s="170"/>
      <c r="H91" s="357">
        <f t="shared" si="2"/>
        <v>0</v>
      </c>
    </row>
    <row r="92" spans="1:8" s="4" customFormat="1" x14ac:dyDescent="0.35">
      <c r="A92" s="168"/>
      <c r="B92" s="168"/>
      <c r="C92" s="168"/>
      <c r="D92" s="168"/>
      <c r="E92" s="168" t="s">
        <v>82</v>
      </c>
      <c r="F92" s="170"/>
      <c r="G92" s="170"/>
      <c r="H92" s="357">
        <f>H67*((1+H$84)^H$86)</f>
        <v>0</v>
      </c>
    </row>
    <row r="93" spans="1:8" s="4" customFormat="1" x14ac:dyDescent="0.35">
      <c r="A93" s="168"/>
      <c r="B93" s="168"/>
      <c r="C93" s="168"/>
      <c r="D93" s="168"/>
      <c r="E93" s="168" t="s">
        <v>84</v>
      </c>
      <c r="F93" s="170"/>
      <c r="G93" s="170"/>
      <c r="H93" s="357">
        <f>H70*((1+H$84)^H$86)</f>
        <v>0</v>
      </c>
    </row>
    <row r="94" spans="1:8" s="4" customFormat="1" x14ac:dyDescent="0.35">
      <c r="A94" s="168"/>
      <c r="B94" s="168"/>
      <c r="C94" s="168"/>
      <c r="D94" s="168"/>
      <c r="E94" s="168"/>
      <c r="F94" s="170"/>
      <c r="G94" s="170"/>
      <c r="H94" s="358"/>
    </row>
    <row r="95" spans="1:8" s="4" customFormat="1" x14ac:dyDescent="0.35">
      <c r="A95" s="168"/>
      <c r="B95" s="168"/>
      <c r="C95" s="168"/>
      <c r="D95" s="169" t="s">
        <v>146</v>
      </c>
      <c r="E95" s="168"/>
      <c r="F95" s="170"/>
      <c r="G95" s="170"/>
      <c r="H95" s="358"/>
    </row>
    <row r="96" spans="1:8" s="4" customFormat="1" x14ac:dyDescent="0.35">
      <c r="A96" s="168"/>
      <c r="B96" s="168"/>
      <c r="C96" s="168"/>
      <c r="D96" s="168"/>
      <c r="E96" s="168" t="s">
        <v>78</v>
      </c>
      <c r="F96" s="170"/>
      <c r="G96" s="170"/>
      <c r="H96" s="358">
        <f>H68*((1+H$85)^H$86)</f>
        <v>0</v>
      </c>
    </row>
    <row r="97" spans="1:9" s="4" customFormat="1" x14ac:dyDescent="0.35">
      <c r="A97" s="168"/>
      <c r="B97" s="168"/>
      <c r="C97" s="168"/>
      <c r="D97" s="168"/>
      <c r="E97" s="168" t="s">
        <v>80</v>
      </c>
      <c r="F97" s="170"/>
      <c r="G97" s="170"/>
      <c r="H97" s="358">
        <f>H69*((1+H$85)^H$86)</f>
        <v>0</v>
      </c>
    </row>
    <row r="98" spans="1:9" s="4" customFormat="1" x14ac:dyDescent="0.35">
      <c r="A98" s="168"/>
      <c r="B98" s="168"/>
      <c r="C98" s="168"/>
      <c r="D98" s="168"/>
      <c r="E98" s="168"/>
      <c r="F98" s="170"/>
      <c r="G98" s="170"/>
      <c r="H98" s="358"/>
    </row>
    <row r="99" spans="1:9" s="4" customFormat="1" x14ac:dyDescent="0.35">
      <c r="A99" s="168"/>
      <c r="B99" s="168"/>
      <c r="C99" s="168"/>
      <c r="D99" s="169" t="s">
        <v>145</v>
      </c>
      <c r="E99" s="168"/>
      <c r="F99" s="170"/>
      <c r="G99" s="170"/>
      <c r="H99" s="358"/>
    </row>
    <row r="100" spans="1:9" s="4" customFormat="1" x14ac:dyDescent="0.35">
      <c r="A100" s="168"/>
      <c r="B100" s="168"/>
      <c r="C100" s="168"/>
      <c r="D100" s="168"/>
      <c r="E100" s="172" t="s">
        <v>72</v>
      </c>
      <c r="F100" s="174"/>
      <c r="G100" s="174" t="str">
        <f>Inputs!$F$15</f>
        <v>£m (2017-18 FYA CPIH prices)</v>
      </c>
      <c r="H100" s="362">
        <f>H89</f>
        <v>0</v>
      </c>
    </row>
    <row r="101" spans="1:9" s="4" customFormat="1" x14ac:dyDescent="0.35">
      <c r="A101" s="168"/>
      <c r="B101" s="168"/>
      <c r="C101" s="168"/>
      <c r="D101" s="168"/>
      <c r="E101" s="172" t="s">
        <v>74</v>
      </c>
      <c r="F101" s="174"/>
      <c r="G101" s="174" t="str">
        <f>Inputs!$F$15</f>
        <v>£m (2017-18 FYA CPIH prices)</v>
      </c>
      <c r="H101" s="362">
        <f t="shared" ref="H101:H103" si="3">H90</f>
        <v>0</v>
      </c>
    </row>
    <row r="102" spans="1:9" s="4" customFormat="1" x14ac:dyDescent="0.35">
      <c r="A102" s="168"/>
      <c r="B102" s="168"/>
      <c r="C102" s="168"/>
      <c r="D102" s="168"/>
      <c r="E102" s="172" t="s">
        <v>76</v>
      </c>
      <c r="F102" s="174"/>
      <c r="G102" s="174" t="str">
        <f>Inputs!$F$15</f>
        <v>£m (2017-18 FYA CPIH prices)</v>
      </c>
      <c r="H102" s="362">
        <f t="shared" si="3"/>
        <v>0</v>
      </c>
    </row>
    <row r="103" spans="1:9" s="4" customFormat="1" x14ac:dyDescent="0.35">
      <c r="A103" s="168"/>
      <c r="B103" s="168"/>
      <c r="C103" s="168"/>
      <c r="D103" s="168"/>
      <c r="E103" s="172" t="s">
        <v>82</v>
      </c>
      <c r="F103" s="174"/>
      <c r="G103" s="174" t="str">
        <f>Inputs!$F$15</f>
        <v>£m (2017-18 FYA CPIH prices)</v>
      </c>
      <c r="H103" s="362">
        <f t="shared" si="3"/>
        <v>0</v>
      </c>
    </row>
    <row r="104" spans="1:9" s="4" customFormat="1" x14ac:dyDescent="0.35">
      <c r="A104" s="168"/>
      <c r="B104" s="168"/>
      <c r="C104" s="168"/>
      <c r="D104" s="168"/>
      <c r="E104" s="172" t="s">
        <v>78</v>
      </c>
      <c r="F104" s="174"/>
      <c r="G104" s="174" t="str">
        <f>Inputs!$F$15</f>
        <v>£m (2017-18 FYA CPIH prices)</v>
      </c>
      <c r="H104" s="362">
        <f>H96</f>
        <v>0</v>
      </c>
    </row>
    <row r="105" spans="1:9" s="4" customFormat="1" x14ac:dyDescent="0.35">
      <c r="A105" s="168"/>
      <c r="B105" s="168"/>
      <c r="C105" s="168"/>
      <c r="D105" s="168"/>
      <c r="E105" s="172" t="s">
        <v>80</v>
      </c>
      <c r="F105" s="174"/>
      <c r="G105" s="174" t="str">
        <f>Inputs!$F$15</f>
        <v>£m (2017-18 FYA CPIH prices)</v>
      </c>
      <c r="H105" s="362">
        <f>H97</f>
        <v>0</v>
      </c>
    </row>
    <row r="106" spans="1:9" s="4" customFormat="1" x14ac:dyDescent="0.35">
      <c r="A106" s="168"/>
      <c r="B106" s="168"/>
      <c r="C106" s="168"/>
      <c r="D106" s="168"/>
      <c r="E106" s="172" t="s">
        <v>84</v>
      </c>
      <c r="F106" s="174"/>
      <c r="G106" s="174" t="str">
        <f>Inputs!$F$15</f>
        <v>£m (2017-18 FYA CPIH prices)</v>
      </c>
      <c r="H106" s="362">
        <f>H93</f>
        <v>0</v>
      </c>
    </row>
    <row r="107" spans="1:9" s="4" customFormat="1" x14ac:dyDescent="0.35">
      <c r="A107" s="168"/>
      <c r="B107" s="168"/>
      <c r="C107" s="168"/>
      <c r="D107" s="168"/>
      <c r="E107" s="168"/>
      <c r="F107" s="170"/>
      <c r="G107" s="170"/>
      <c r="H107" s="358"/>
    </row>
    <row r="108" spans="1:9" s="9" customFormat="1" ht="13.15" x14ac:dyDescent="0.35">
      <c r="A108" s="83" t="s">
        <v>147</v>
      </c>
      <c r="B108" s="163"/>
      <c r="C108" s="163"/>
      <c r="D108" s="164"/>
      <c r="E108" s="86"/>
      <c r="F108" s="94"/>
      <c r="G108" s="94"/>
      <c r="H108" s="356"/>
      <c r="I108" s="87"/>
    </row>
    <row r="109" spans="1:9" s="4" customFormat="1" x14ac:dyDescent="0.35">
      <c r="A109" s="168"/>
      <c r="B109" s="168"/>
      <c r="C109" s="168"/>
      <c r="D109" s="168"/>
      <c r="E109" s="168"/>
      <c r="F109" s="170"/>
      <c r="G109" s="170"/>
      <c r="H109" s="358"/>
    </row>
    <row r="110" spans="1:9" s="4" customFormat="1" ht="13.15" x14ac:dyDescent="0.35">
      <c r="A110" s="168"/>
      <c r="B110" s="168"/>
      <c r="C110" s="173" t="s">
        <v>148</v>
      </c>
      <c r="D110" s="168"/>
      <c r="E110" s="168"/>
      <c r="F110" s="170"/>
      <c r="G110" s="170"/>
      <c r="H110" s="358"/>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8"/>
    </row>
    <row r="112" spans="1:9" s="4" customFormat="1" ht="13.15" x14ac:dyDescent="0.35">
      <c r="A112" s="168"/>
      <c r="B112" s="168"/>
      <c r="C112" s="173"/>
      <c r="D112" s="168"/>
      <c r="E112" s="168"/>
      <c r="F112" s="170"/>
      <c r="G112" s="170"/>
      <c r="H112" s="358"/>
    </row>
    <row r="113" spans="1:8" s="4" customFormat="1" x14ac:dyDescent="0.35">
      <c r="A113" s="168"/>
      <c r="B113" s="168"/>
      <c r="C113" s="168"/>
      <c r="D113" s="157" t="s">
        <v>149</v>
      </c>
      <c r="E113" s="139"/>
      <c r="F113" s="139"/>
      <c r="G113" s="139"/>
      <c r="H113" s="363"/>
    </row>
    <row r="114" spans="1:8" s="99" customFormat="1" x14ac:dyDescent="0.35">
      <c r="A114" s="97"/>
      <c r="B114" s="97"/>
      <c r="C114" s="97"/>
      <c r="D114" s="315"/>
      <c r="E114" s="168" t="s">
        <v>72</v>
      </c>
      <c r="F114" s="315"/>
      <c r="G114" s="315" t="str">
        <f t="shared" ref="G114:H114" si="4">G73</f>
        <v>£m (2017-18 FYA CPIH prices)</v>
      </c>
      <c r="H114" s="364">
        <f t="shared" si="4"/>
        <v>0</v>
      </c>
    </row>
    <row r="115" spans="1:8" s="99" customFormat="1" x14ac:dyDescent="0.35">
      <c r="A115" s="97"/>
      <c r="B115" s="97"/>
      <c r="C115" s="97"/>
      <c r="D115" s="315"/>
      <c r="E115" s="168" t="s">
        <v>74</v>
      </c>
      <c r="F115" s="315"/>
      <c r="G115" s="315" t="str">
        <f t="shared" ref="G115:H120" si="5">G74</f>
        <v>£m (2017-18 FYA CPIH prices)</v>
      </c>
      <c r="H115" s="364">
        <f t="shared" si="5"/>
        <v>-13.3750958544311</v>
      </c>
    </row>
    <row r="116" spans="1:8" s="99" customFormat="1" x14ac:dyDescent="0.35">
      <c r="A116" s="97"/>
      <c r="B116" s="97"/>
      <c r="C116" s="97"/>
      <c r="D116" s="315"/>
      <c r="E116" s="168" t="s">
        <v>76</v>
      </c>
      <c r="F116" s="315"/>
      <c r="G116" s="315" t="str">
        <f t="shared" si="5"/>
        <v>£m (2017-18 FYA CPIH prices)</v>
      </c>
      <c r="H116" s="364">
        <f t="shared" si="5"/>
        <v>-14.0156884434025</v>
      </c>
    </row>
    <row r="117" spans="1:8" s="99" customFormat="1" x14ac:dyDescent="0.35">
      <c r="A117" s="97"/>
      <c r="B117" s="97"/>
      <c r="C117" s="97"/>
      <c r="D117" s="315"/>
      <c r="E117" s="168" t="s">
        <v>82</v>
      </c>
      <c r="F117" s="315"/>
      <c r="G117" s="315" t="str">
        <f t="shared" si="5"/>
        <v>£m (2017-18 FYA CPIH prices)</v>
      </c>
      <c r="H117" s="364">
        <f t="shared" si="5"/>
        <v>0</v>
      </c>
    </row>
    <row r="118" spans="1:8" s="99" customFormat="1" x14ac:dyDescent="0.35">
      <c r="A118" s="97"/>
      <c r="B118" s="97"/>
      <c r="C118" s="97"/>
      <c r="D118" s="315"/>
      <c r="E118" s="168" t="s">
        <v>78</v>
      </c>
      <c r="F118" s="315"/>
      <c r="G118" s="315" t="str">
        <f t="shared" si="5"/>
        <v>£m (2017-18 FYA CPIH prices)</v>
      </c>
      <c r="H118" s="364">
        <f t="shared" si="5"/>
        <v>8.6070304860000502E-2</v>
      </c>
    </row>
    <row r="119" spans="1:8" s="99" customFormat="1" x14ac:dyDescent="0.35">
      <c r="A119" s="97"/>
      <c r="B119" s="97"/>
      <c r="C119" s="97"/>
      <c r="D119" s="315"/>
      <c r="E119" s="168" t="s">
        <v>80</v>
      </c>
      <c r="F119" s="315"/>
      <c r="G119" s="315" t="str">
        <f t="shared" si="5"/>
        <v>£m (2017-18 FYA CPIH prices)</v>
      </c>
      <c r="H119" s="364">
        <f t="shared" si="5"/>
        <v>0</v>
      </c>
    </row>
    <row r="120" spans="1:8" s="99" customFormat="1" x14ac:dyDescent="0.35">
      <c r="A120" s="97"/>
      <c r="B120" s="97"/>
      <c r="C120" s="97"/>
      <c r="D120" s="315"/>
      <c r="E120" s="168" t="s">
        <v>84</v>
      </c>
      <c r="F120" s="315"/>
      <c r="G120" s="315" t="str">
        <f t="shared" si="5"/>
        <v>£m (2017-18 FYA CPIH prices)</v>
      </c>
      <c r="H120" s="364">
        <f t="shared" si="5"/>
        <v>0</v>
      </c>
    </row>
    <row r="121" spans="1:8" s="4" customFormat="1" x14ac:dyDescent="0.35">
      <c r="A121" s="168"/>
      <c r="B121" s="168"/>
      <c r="C121" s="168"/>
      <c r="D121" s="168"/>
      <c r="E121" s="168"/>
      <c r="F121" s="170"/>
      <c r="G121" s="170"/>
      <c r="H121" s="358"/>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5">
        <f>H114*$F$111</f>
        <v>0</v>
      </c>
    </row>
    <row r="124" spans="1:8" s="140" customFormat="1" x14ac:dyDescent="0.35">
      <c r="A124" s="175"/>
      <c r="B124" s="175"/>
      <c r="C124" s="175"/>
      <c r="D124" s="175"/>
      <c r="E124" s="172" t="s">
        <v>74</v>
      </c>
      <c r="F124" s="175"/>
      <c r="G124" s="175" t="str">
        <f>Inputs!$F$16</f>
        <v>£m (2017-18 Nov CPIH prices)</v>
      </c>
      <c r="H124" s="365">
        <f t="shared" ref="H124:H129" si="6">H115*$F$111</f>
        <v>-13.31335154055359</v>
      </c>
    </row>
    <row r="125" spans="1:8" s="140" customFormat="1" x14ac:dyDescent="0.35">
      <c r="A125" s="175"/>
      <c r="B125" s="175"/>
      <c r="C125" s="175"/>
      <c r="D125" s="175"/>
      <c r="E125" s="172" t="s">
        <v>76</v>
      </c>
      <c r="F125" s="175"/>
      <c r="G125" s="175" t="str">
        <f>Inputs!$F$16</f>
        <v>£m (2017-18 Nov CPIH prices)</v>
      </c>
      <c r="H125" s="365">
        <f t="shared" si="6"/>
        <v>-13.950986920820728</v>
      </c>
    </row>
    <row r="126" spans="1:8" s="140" customFormat="1" x14ac:dyDescent="0.35">
      <c r="A126" s="175"/>
      <c r="B126" s="175"/>
      <c r="C126" s="175"/>
      <c r="D126" s="175"/>
      <c r="E126" s="172" t="s">
        <v>82</v>
      </c>
      <c r="F126" s="175"/>
      <c r="G126" s="175" t="str">
        <f>Inputs!$F$16</f>
        <v>£m (2017-18 Nov CPIH prices)</v>
      </c>
      <c r="H126" s="365">
        <f t="shared" si="6"/>
        <v>0</v>
      </c>
    </row>
    <row r="127" spans="1:8" s="140" customFormat="1" x14ac:dyDescent="0.35">
      <c r="A127" s="175"/>
      <c r="B127" s="175"/>
      <c r="C127" s="175"/>
      <c r="D127" s="175"/>
      <c r="E127" s="172" t="s">
        <v>78</v>
      </c>
      <c r="F127" s="175"/>
      <c r="G127" s="175" t="str">
        <f>Inputs!$F$16</f>
        <v>£m (2017-18 Nov CPIH prices)</v>
      </c>
      <c r="H127" s="365">
        <f t="shared" si="6"/>
        <v>8.5672972984651874E-2</v>
      </c>
    </row>
    <row r="128" spans="1:8" s="140" customFormat="1" x14ac:dyDescent="0.35">
      <c r="A128" s="175"/>
      <c r="B128" s="175"/>
      <c r="C128" s="175"/>
      <c r="D128" s="175"/>
      <c r="E128" s="172" t="s">
        <v>80</v>
      </c>
      <c r="F128" s="175"/>
      <c r="G128" s="175" t="str">
        <f>Inputs!$F$16</f>
        <v>£m (2017-18 Nov CPIH prices)</v>
      </c>
      <c r="H128" s="365">
        <f t="shared" si="6"/>
        <v>0</v>
      </c>
    </row>
    <row r="129" spans="1:9" s="140" customFormat="1" x14ac:dyDescent="0.35">
      <c r="A129" s="175"/>
      <c r="B129" s="175"/>
      <c r="C129" s="175"/>
      <c r="D129" s="175"/>
      <c r="E129" s="172" t="s">
        <v>84</v>
      </c>
      <c r="F129" s="175"/>
      <c r="G129" s="175" t="str">
        <f>Inputs!$F$16</f>
        <v>£m (2017-18 Nov CPIH prices)</v>
      </c>
      <c r="H129" s="365">
        <f t="shared" si="6"/>
        <v>0</v>
      </c>
    </row>
    <row r="131" spans="1:9" s="33" customFormat="1" ht="13.15" x14ac:dyDescent="0.35">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Anglian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-13.31335154055359</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-13.950986920820728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8.5672972984651874E-2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54.553935812966245</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54.553935812966245</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-1.5599999999999901</v>
      </c>
      <c r="Q36" s="219">
        <f xml:space="preserve"> Inputs!Q$94</f>
        <v>3.9600000000000004</v>
      </c>
      <c r="R36" s="219">
        <f xml:space="preserve"> Inputs!R$94</f>
        <v>2.1</v>
      </c>
      <c r="S36" s="219">
        <f xml:space="preserve"> Inputs!S$94</f>
        <v>-0.96</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-1.55999999999999E-2</v>
      </c>
      <c r="Q37" s="270">
        <f t="shared" si="3"/>
        <v>3.9600000000000003E-2</v>
      </c>
      <c r="R37" s="270">
        <f t="shared" si="3"/>
        <v>2.1000000000000001E-2</v>
      </c>
      <c r="S37" s="270">
        <f t="shared" si="3"/>
        <v>-9.5999999999999992E-3</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338.99680042347035</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55.370458706331505</v>
      </c>
      <c r="P39" s="213">
        <f xml:space="preserve"> IF(P35=1, $H34 * (1+P38+P37), O39 *  (1+P38+P37))</f>
        <v>54.506679550512736</v>
      </c>
      <c r="Q39" s="213">
        <f xml:space="preserve"> IF(Q35=1, $H34 * (1+Q38+Q37), P39 *  (1+Q38+Q37))</f>
        <v>56.665144060713047</v>
      </c>
      <c r="R39" s="213">
        <f t="shared" si="4"/>
        <v>57.855112085988019</v>
      </c>
      <c r="S39" s="213">
        <f t="shared" si="4"/>
        <v>57.299703009962528</v>
      </c>
      <c r="T39" s="213">
        <f t="shared" si="4"/>
        <v>57.299703009962528</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ca="1"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0</v>
      </c>
      <c r="I50" s="213">
        <f t="shared" si="8"/>
        <v>0</v>
      </c>
      <c r="J50" s="213">
        <f t="shared" si="8"/>
        <v>0</v>
      </c>
      <c r="K50" s="213">
        <f t="shared" si="8"/>
        <v>0</v>
      </c>
      <c r="L50" s="213">
        <f t="shared" si="8"/>
        <v>0</v>
      </c>
      <c r="M50" s="213">
        <f t="shared" si="8"/>
        <v>0</v>
      </c>
      <c r="N50" s="213">
        <f t="shared" si="8"/>
        <v>0</v>
      </c>
      <c r="O50" s="213">
        <f t="shared" si="8"/>
        <v>0</v>
      </c>
      <c r="P50" s="213">
        <f t="shared" ca="1"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ca="1"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0</v>
      </c>
      <c r="I54" s="213">
        <f t="shared" si="11"/>
        <v>0</v>
      </c>
      <c r="J54" s="221">
        <f t="shared" si="11"/>
        <v>0</v>
      </c>
      <c r="K54" s="221">
        <f t="shared" si="11"/>
        <v>0</v>
      </c>
      <c r="L54" s="221">
        <f t="shared" si="11"/>
        <v>0</v>
      </c>
      <c r="M54" s="221">
        <f t="shared" si="11"/>
        <v>0</v>
      </c>
      <c r="N54" s="221">
        <f t="shared" si="11"/>
        <v>0</v>
      </c>
      <c r="O54" s="221">
        <f t="shared" si="11"/>
        <v>0</v>
      </c>
      <c r="P54" s="221">
        <f t="shared" ca="1"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0</v>
      </c>
      <c r="I55" s="213">
        <f t="shared" si="12"/>
        <v>0</v>
      </c>
      <c r="J55" s="221">
        <f t="shared" si="12"/>
        <v>0</v>
      </c>
      <c r="K55" s="221">
        <f t="shared" si="12"/>
        <v>0</v>
      </c>
      <c r="L55" s="221">
        <f t="shared" si="12"/>
        <v>0</v>
      </c>
      <c r="M55" s="221">
        <f t="shared" si="12"/>
        <v>0</v>
      </c>
      <c r="N55" s="221">
        <f t="shared" si="12"/>
        <v>0</v>
      </c>
      <c r="O55" s="221">
        <f t="shared" si="12"/>
        <v>0</v>
      </c>
      <c r="P55" s="221">
        <f t="shared" ca="1"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338.99680042347035</v>
      </c>
      <c r="I58" s="213">
        <f t="shared" si="14"/>
        <v>0</v>
      </c>
      <c r="J58" s="221">
        <f t="shared" si="14"/>
        <v>0</v>
      </c>
      <c r="K58" s="221">
        <f t="shared" si="14"/>
        <v>0</v>
      </c>
      <c r="L58" s="221">
        <f t="shared" si="14"/>
        <v>0</v>
      </c>
      <c r="M58" s="221">
        <f t="shared" si="14"/>
        <v>0</v>
      </c>
      <c r="N58" s="221">
        <f t="shared" si="14"/>
        <v>0</v>
      </c>
      <c r="O58" s="221">
        <f t="shared" si="14"/>
        <v>55.370458706331505</v>
      </c>
      <c r="P58" s="221">
        <f t="shared" si="14"/>
        <v>54.506679550512736</v>
      </c>
      <c r="Q58" s="221">
        <f t="shared" si="14"/>
        <v>56.665144060713047</v>
      </c>
      <c r="R58" s="221">
        <f t="shared" si="14"/>
        <v>57.855112085988019</v>
      </c>
      <c r="S58" s="221">
        <f t="shared" si="14"/>
        <v>57.299703009962528</v>
      </c>
      <c r="T58" s="221">
        <f t="shared" si="14"/>
        <v>57.299703009962528</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0</v>
      </c>
      <c r="I59" s="213">
        <f t="shared" si="15"/>
        <v>0</v>
      </c>
      <c r="J59" s="221">
        <f t="shared" si="15"/>
        <v>0</v>
      </c>
      <c r="K59" s="221">
        <f t="shared" si="15"/>
        <v>0</v>
      </c>
      <c r="L59" s="221">
        <f t="shared" si="15"/>
        <v>0</v>
      </c>
      <c r="M59" s="221">
        <f t="shared" si="15"/>
        <v>0</v>
      </c>
      <c r="N59" s="221">
        <f t="shared" si="15"/>
        <v>0</v>
      </c>
      <c r="O59" s="221">
        <f t="shared" si="15"/>
        <v>0</v>
      </c>
      <c r="P59" s="221">
        <f t="shared" ca="1"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338.99680042347035</v>
      </c>
      <c r="J60" s="221">
        <f xml:space="preserve"> J58 + J59</f>
        <v>0</v>
      </c>
      <c r="K60" s="221">
        <f t="shared" ref="K60:T60" si="16" xml:space="preserve"> K58 + K59</f>
        <v>0</v>
      </c>
      <c r="L60" s="221">
        <f t="shared" si="16"/>
        <v>0</v>
      </c>
      <c r="M60" s="221">
        <f t="shared" si="16"/>
        <v>0</v>
      </c>
      <c r="N60" s="221">
        <f t="shared" si="16"/>
        <v>0</v>
      </c>
      <c r="O60" s="221">
        <f t="shared" si="16"/>
        <v>55.370458706331505</v>
      </c>
      <c r="P60" s="221">
        <f t="shared" ca="1" si="16"/>
        <v>54.506679550512736</v>
      </c>
      <c r="Q60" s="221">
        <f t="shared" si="16"/>
        <v>56.665144060713047</v>
      </c>
      <c r="R60" s="221">
        <f t="shared" si="16"/>
        <v>57.855112085988019</v>
      </c>
      <c r="S60" s="221">
        <f t="shared" si="16"/>
        <v>57.299703009962528</v>
      </c>
      <c r="T60" s="221">
        <f t="shared" si="16"/>
        <v>57.299703009962528</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338.99680042347035</v>
      </c>
      <c r="I63" s="213">
        <f t="shared" si="17"/>
        <v>0</v>
      </c>
      <c r="J63" s="213">
        <f t="shared" si="17"/>
        <v>0</v>
      </c>
      <c r="K63" s="213">
        <f t="shared" si="17"/>
        <v>0</v>
      </c>
      <c r="L63" s="213">
        <f t="shared" si="17"/>
        <v>0</v>
      </c>
      <c r="M63" s="213">
        <f t="shared" si="17"/>
        <v>0</v>
      </c>
      <c r="N63" s="213">
        <f t="shared" si="17"/>
        <v>0</v>
      </c>
      <c r="O63" s="213">
        <f t="shared" si="17"/>
        <v>55.370458706331505</v>
      </c>
      <c r="P63" s="213">
        <f t="shared" ca="1" si="17"/>
        <v>54.506679550512736</v>
      </c>
      <c r="Q63" s="213">
        <f t="shared" si="17"/>
        <v>56.665144060713047</v>
      </c>
      <c r="R63" s="213">
        <f t="shared" si="17"/>
        <v>57.855112085988019</v>
      </c>
      <c r="S63" s="213">
        <f t="shared" si="17"/>
        <v>57.299703009962528</v>
      </c>
      <c r="T63" s="213">
        <f t="shared" si="17"/>
        <v>57.299703009962528</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-1.5599999999999947E-2</v>
      </c>
      <c r="Q64" s="268">
        <f t="shared" ca="1" si="18"/>
        <v>3.960000000000008E-2</v>
      </c>
      <c r="R64" s="268">
        <f t="shared" si="18"/>
        <v>2.0999999999999908E-2</v>
      </c>
      <c r="S64" s="268">
        <f t="shared" si="18"/>
        <v>-9.6000000000000529E-3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-1.5599999999999947E-2</v>
      </c>
      <c r="Q69" s="270">
        <f t="shared" ca="1" si="21"/>
        <v>3.960000000000008E-2</v>
      </c>
      <c r="R69" s="270">
        <f t="shared" si="21"/>
        <v>2.0999999999999908E-2</v>
      </c>
      <c r="S69" s="270">
        <f t="shared" si="21"/>
        <v>-9.6000000000000529E-3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-1.5599999999999947E-2</v>
      </c>
      <c r="Q72" s="268">
        <f t="shared" ca="1" si="23"/>
        <v>3.960000000000008E-2</v>
      </c>
      <c r="R72" s="268">
        <f t="shared" si="23"/>
        <v>2.0999999999999908E-2</v>
      </c>
      <c r="S72" s="268">
        <f t="shared" si="23"/>
        <v>-9.6000000000000529E-3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-1.5599999999999947E-2</v>
      </c>
      <c r="Q74" s="270">
        <f t="shared" ca="1" si="24"/>
        <v>3.960000000000008E-2</v>
      </c>
      <c r="R74" s="270">
        <f t="shared" si="24"/>
        <v>2.0999999999999908E-2</v>
      </c>
      <c r="S74" s="270">
        <f t="shared" si="24"/>
        <v>-9.6000000000000529E-3</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-1.5599999999999999E-2</v>
      </c>
      <c r="Q75" s="319">
        <f t="shared" ca="1" si="25"/>
        <v>3.9600000000000003E-2</v>
      </c>
      <c r="R75" s="319">
        <f t="shared" si="25"/>
        <v>2.0999999999999998E-2</v>
      </c>
      <c r="S75" s="319">
        <f t="shared" si="25"/>
        <v>-9.5999999999999992E-3</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-1.5599999999999998</v>
      </c>
      <c r="Q76" s="242">
        <f t="shared" ca="1" si="26"/>
        <v>3.9600000000000004</v>
      </c>
      <c r="R76" s="242">
        <f t="shared" si="26"/>
        <v>2.0999999999999996</v>
      </c>
      <c r="S76" s="242">
        <f t="shared" si="26"/>
        <v>-0.96</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2020-09-17T15:14:16Z</dcterms:created>
  <dcterms:modified xsi:type="dcterms:W3CDTF">2020-09-17T15:14:31Z</dcterms:modified>
  <cp:category/>
  <cp:contentStatus/>
</cp:coreProperties>
</file>