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680" yWindow="130" windowWidth="20590" windowHeight="1123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13" i="24"/>
  <c r="G28" i="19"/>
  <c r="G19" i="19"/>
  <c r="G35" i="19"/>
  <c r="G18" i="19"/>
  <c r="G39" i="19"/>
  <c r="G26" i="19"/>
  <c r="G34" i="19"/>
  <c r="G33" i="19"/>
  <c r="G17" i="19"/>
  <c r="G16" i="19"/>
  <c r="G29" i="19"/>
  <c r="G24" i="19"/>
  <c r="G27" i="19"/>
  <c r="G15" i="19"/>
  <c r="G20"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<sst xmlns="http://schemas.openxmlformats.org/spreadsheetml/2006/main" count="2426" uniqueCount="364">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</sst>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93">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3" customHeight="1" thickBot="1" x14ac:dyDescent="0.85">
      <c r="A1" s="264"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PR19PD019_SEW_BYRun1.xlsx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345</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363</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South East Water</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v>
      </c>
    </row>
    <row r="18" spans="1:8" s="1" customFormat="1" x14ac:dyDescent="0.3">
      <c r="A18" s="54"/>
      <c r="B18" s="54"/>
      <c r="C18" s="54"/>
      <c r="D18" s="54"/>
      <c r="E18" s="24" t="str">
        <f>Inputs!F25</f>
        <v>Water network plus</v>
      </c>
      <c r="F18" s="69"/>
      <c r="G18" s="69" t="str">
        <f>Inputs!H25</f>
        <v>£m (2012-13 prices)</v>
      </c>
      <c r="H18" s="123">
        <f ca="1">Inputs!G25</f>
        <v>5.4399999999996798E-2</v>
      </c>
    </row>
    <row r="19" spans="1:8" s="1" customFormat="1" x14ac:dyDescent="0.3">
      <c r="A19" s="54"/>
      <c r="B19" s="54"/>
      <c r="C19" s="54"/>
      <c r="D19" s="54"/>
      <c r="E19" s="24" t="str">
        <f>Inputs!F26</f>
        <v>Wastewater network plus</v>
      </c>
      <c r="F19" s="69"/>
      <c r="G19" s="69" t="str">
        <f>Inputs!H26</f>
        <v>£m (2012-13 prices)</v>
      </c>
      <c r="H19" s="123">
        <f ca="1">Inputs!G26</f>
        <v>0</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-1.7399999999999902E-2</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4.1599999999999996E-3</v>
      </c>
    </row>
    <row r="28" spans="1:8" s="23" customFormat="1" x14ac:dyDescent="0.3">
      <c r="A28" s="70"/>
      <c r="B28" s="70"/>
      <c r="C28" s="70"/>
      <c r="D28" s="54"/>
      <c r="E28" s="24" t="str">
        <f>Inputs!F35</f>
        <v>Wastewater network plus</v>
      </c>
      <c r="F28" s="69"/>
      <c r="G28" s="69" t="str">
        <f>Inputs!H35</f>
        <v>£m (2012-13 prices)</v>
      </c>
      <c r="H28" s="123">
        <f ca="1">Inputs!G35</f>
        <v>0</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v>
      </c>
    </row>
    <row r="39" spans="1:8" s="1" customFormat="1" x14ac:dyDescent="0.3">
      <c r="A39" s="54"/>
      <c r="B39" s="54"/>
      <c r="C39" s="54"/>
      <c r="D39" s="54"/>
      <c r="E39" s="24" t="str">
        <f>Inputs!F48</f>
        <v>Wastewater network plus</v>
      </c>
      <c r="F39" s="69"/>
      <c r="G39" s="69" t="str">
        <f>Inputs!H48</f>
        <v>£m (2012-13 prices)</v>
      </c>
      <c r="H39" s="123">
        <f>Interventions!N16</f>
        <v>0</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v>
      </c>
    </row>
    <row r="47" spans="1:8" s="1" customFormat="1" x14ac:dyDescent="0.3">
      <c r="A47" s="54"/>
      <c r="B47" s="54"/>
      <c r="C47" s="54"/>
      <c r="D47" s="54"/>
      <c r="E47" s="24" t="str">
        <f>Inputs!F56</f>
        <v>Water network plus</v>
      </c>
      <c r="F47" s="69"/>
      <c r="G47" s="69" t="str">
        <f>Inputs!H56</f>
        <v>£m (2012-13 prices)</v>
      </c>
      <c r="H47" s="123">
        <f>Interventions!N24</f>
        <v>0.42609999999999598</v>
      </c>
    </row>
    <row r="48" spans="1:8" s="1" customFormat="1" x14ac:dyDescent="0.3">
      <c r="A48" s="54"/>
      <c r="B48" s="54"/>
      <c r="C48" s="54"/>
      <c r="D48" s="54"/>
      <c r="E48" s="24" t="str">
        <f>Inputs!F57</f>
        <v>Wastewater network plus</v>
      </c>
      <c r="F48" s="69"/>
      <c r="G48" s="69" t="str">
        <f>Inputs!H57</f>
        <v>£m (2012-13 prices)</v>
      </c>
      <c r="H48" s="123">
        <f>Interventions!N25</f>
        <v>0</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-3.7600000000000001E-2</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0</v>
      </c>
    </row>
    <row r="56" spans="1:9" s="1" customFormat="1" x14ac:dyDescent="0.3">
      <c r="A56" s="54"/>
      <c r="B56" s="54"/>
      <c r="C56" s="70"/>
      <c r="D56" s="54"/>
      <c r="E56" s="24" t="str">
        <f>Inputs!F65</f>
        <v>Water network plus</v>
      </c>
      <c r="F56" s="69"/>
      <c r="G56" s="69" t="str">
        <f>Inputs!H65</f>
        <v>£m (2012-13 prices)</v>
      </c>
      <c r="H56" s="123">
        <f>Interventions!N33</f>
        <v>8.8311999999999904E-2</v>
      </c>
    </row>
    <row r="57" spans="1:9" s="8" customFormat="1" x14ac:dyDescent="0.3">
      <c r="A57" s="54"/>
      <c r="B57" s="54"/>
      <c r="C57" s="70"/>
      <c r="D57" s="54"/>
      <c r="E57" s="24" t="str">
        <f>Inputs!F66</f>
        <v>Wastewater network plus</v>
      </c>
      <c r="F57" s="69"/>
      <c r="G57" s="69" t="str">
        <f>Inputs!H66</f>
        <v>£m (2012-13 prices)</v>
      </c>
      <c r="H57" s="123">
        <f>Interventions!N34</f>
        <v>0</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v>
      </c>
    </row>
    <row r="68" spans="1:8" s="1" customFormat="1" ht="13.5" customHeight="1" x14ac:dyDescent="0.3">
      <c r="A68" s="54"/>
      <c r="B68" s="54"/>
      <c r="C68" s="54"/>
      <c r="D68" s="137"/>
      <c r="E68" s="137" t="s">
        <v>50</v>
      </c>
      <c r="F68" s="138"/>
      <c r="G68" s="138" t="str">
        <f t="shared" si="0"/>
        <v>£m (2012-13 prices)</v>
      </c>
      <c r="H68" s="140">
        <f t="shared" ca="1" si="1"/>
        <v>0</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0.3716999999999992</v>
      </c>
    </row>
    <row r="77" spans="1:8" s="1" customFormat="1" ht="13.5" customHeight="1" x14ac:dyDescent="0.3">
      <c r="A77" s="54"/>
      <c r="B77" s="54"/>
      <c r="C77" s="54"/>
      <c r="D77" s="137"/>
      <c r="E77" s="137" t="s">
        <v>50</v>
      </c>
      <c r="F77" s="138"/>
      <c r="G77" s="138" t="str">
        <f t="shared" si="2"/>
        <v>£m (2012-13 prices)</v>
      </c>
      <c r="H77" s="140">
        <f t="shared" ca="1" si="3"/>
        <v>0</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-2.02000000000001E-2</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0.3716999999999992</v>
      </c>
    </row>
    <row r="86" spans="1:8" s="1" customFormat="1" ht="13.5" customHeight="1" x14ac:dyDescent="0.3">
      <c r="A86" s="54"/>
      <c r="B86" s="54"/>
      <c r="C86" s="54"/>
      <c r="D86" s="19"/>
      <c r="E86" s="19" t="s">
        <v>50</v>
      </c>
      <c r="F86" s="20"/>
      <c r="G86" s="20" t="str">
        <f t="shared" si="4"/>
        <v>£m (2012-13 prices)</v>
      </c>
      <c r="H86" s="126">
        <f t="shared" ca="1" si="5"/>
        <v>0</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-2.02000000000001E-2</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0</v>
      </c>
    </row>
    <row r="94" spans="1:8" s="1" customFormat="1" ht="13.5" customHeight="1" x14ac:dyDescent="0.3">
      <c r="A94" s="54"/>
      <c r="B94" s="54"/>
      <c r="C94" s="70"/>
      <c r="D94" s="19"/>
      <c r="E94" s="19" t="s">
        <v>49</v>
      </c>
      <c r="F94" s="20"/>
      <c r="G94" s="20" t="str">
        <f t="shared" ref="G94:G99" si="6">G85</f>
        <v>£m (2012-13 prices)</v>
      </c>
      <c r="H94" s="126">
        <f t="shared" ref="H94:H99" ca="1" si="7">H56-H27</f>
        <v>8.4151999999999907E-2</v>
      </c>
    </row>
    <row r="95" spans="1:8" s="1" customFormat="1" ht="13.5" customHeight="1" x14ac:dyDescent="0.3">
      <c r="A95" s="54"/>
      <c r="B95" s="54"/>
      <c r="C95" s="70"/>
      <c r="D95" s="19"/>
      <c r="E95" s="19" t="s">
        <v>50</v>
      </c>
      <c r="F95" s="20"/>
      <c r="G95" s="20" t="str">
        <f t="shared" si="6"/>
        <v>£m (2012-13 prices)</v>
      </c>
      <c r="H95" s="126">
        <f t="shared" ca="1" si="7"/>
        <v>0</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88">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0.42656443088616169</v>
      </c>
    </row>
    <row r="109" spans="1:9" s="1" customFormat="1" ht="13.5" customHeight="1" x14ac:dyDescent="0.3">
      <c r="A109" s="54"/>
      <c r="B109" s="54"/>
      <c r="C109" s="54"/>
      <c r="D109" s="19"/>
      <c r="E109" s="19" t="s">
        <v>50</v>
      </c>
      <c r="F109" s="20"/>
      <c r="G109" s="20" t="s">
        <v>161</v>
      </c>
      <c r="H109" s="126">
        <f t="shared" ca="1" si="8"/>
        <v>0</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-2.3181602108960257E-2</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0</v>
      </c>
    </row>
    <row r="117" spans="1:9" s="1" customFormat="1" ht="13.5" customHeight="1" x14ac:dyDescent="0.3">
      <c r="A117" s="54"/>
      <c r="B117" s="54"/>
      <c r="C117" s="54"/>
      <c r="D117" s="19"/>
      <c r="E117" s="19" t="s">
        <v>49</v>
      </c>
      <c r="F117" s="20"/>
      <c r="G117" s="20" t="s">
        <v>161</v>
      </c>
      <c r="H117" s="126">
        <f t="shared" ref="H117:H122" ca="1" si="9">H94*$H$104</f>
        <v>9.657317726105008E-2</v>
      </c>
    </row>
    <row r="118" spans="1:9" s="1" customFormat="1" ht="13.5" customHeight="1" x14ac:dyDescent="0.3">
      <c r="A118" s="54"/>
      <c r="B118" s="54"/>
      <c r="C118" s="54"/>
      <c r="D118" s="19"/>
      <c r="E118" s="19" t="s">
        <v>50</v>
      </c>
      <c r="F118" s="20"/>
      <c r="G118" s="20" t="s">
        <v>161</v>
      </c>
      <c r="H118" s="126">
        <f t="shared" ca="1" si="9"/>
        <v>0</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South East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0.42656443088616169</v>
      </c>
      <c r="I8" s="243"/>
      <c r="J8" s="243"/>
    </row>
    <row r="9" spans="1:10" s="42" customFormat="1" x14ac:dyDescent="0.3">
      <c r="E9" s="240" t="s">
        <v>50</v>
      </c>
      <c r="G9" s="245" t="s">
        <v>161</v>
      </c>
      <c r="H9" s="244">
        <f ca="1">Calculations!H109</f>
        <v>0</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-2.3181602108960257E-2</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0.40338282877720144</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0</v>
      </c>
      <c r="I19" s="243"/>
      <c r="J19" s="243"/>
    </row>
    <row r="20" spans="1:10" s="42" customFormat="1" x14ac:dyDescent="0.3">
      <c r="E20" s="245" t="s">
        <v>49</v>
      </c>
      <c r="G20" s="245" t="s">
        <v>161</v>
      </c>
      <c r="H20" s="244">
        <f ca="1">Calculations!H117</f>
        <v>9.657317726105008E-2</v>
      </c>
      <c r="I20" s="243"/>
      <c r="J20" s="243"/>
    </row>
    <row r="21" spans="1:10" s="42" customFormat="1" x14ac:dyDescent="0.3">
      <c r="E21" s="245" t="s">
        <v>50</v>
      </c>
      <c r="G21" s="245" t="s">
        <v>161</v>
      </c>
      <c r="H21" s="244">
        <f ca="1">Calculations!H118</f>
        <v>0</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9.657317726105008E-2</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08203125" bestFit="1" customWidth="1"/>
    <col min="3" max="3" width="53.4140625" bestFit="1" customWidth="1"/>
    <col min="4" max="4" width="4.5" customWidth="1"/>
    <col min="5" max="5" width="17.4140625" bestFit="1" customWidth="1"/>
    <col min="6" max="6" width="10.6640625" customWidth="1"/>
  </cols>
  <sheetData>
    <row r="1" spans="1:6" x14ac:dyDescent="0.3">
      <c r="C1" t="s">
        <v>297</v>
      </c>
    </row>
    <row r="2" spans="1:6" x14ac:dyDescent="0.3">
      <c r="A2" t="s">
        <v>168</v>
      </c>
      <c r="B2" t="s">
        <v>262</v>
      </c>
      <c r="C2" t="s">
        <v>259</v>
      </c>
      <c r="D2" t="s">
        <v>35</v>
      </c>
      <c r="E2" t="s">
        <v>263</v>
      </c>
      <c r="F2" t="s">
        <v>212</v>
      </c>
    </row>
    <row r="4" spans="1:6" x14ac:dyDescent="0.3">
      <c r="B4" s="260" t="s">
        <v>281</v>
      </c>
      <c r="C4" t="s">
        <v>265</v>
      </c>
      <c r="D4" t="s">
        <v>218</v>
      </c>
      <c r="E4" t="s">
        <v>213</v>
      </c>
      <c r="F4" s="261">
        <f ca="1">'Model outputs'!H7</f>
        <v>0</v>
      </c>
    </row>
    <row r="5" spans="1:6" x14ac:dyDescent="0.3">
      <c r="B5" t="s">
        <v>282</v>
      </c>
      <c r="C5" t="s">
        <v>266</v>
      </c>
      <c r="D5" t="s">
        <v>218</v>
      </c>
      <c r="E5" t="s">
        <v>213</v>
      </c>
      <c r="F5" s="261">
        <f ca="1">'Model outputs'!H8</f>
        <v>0.42656443088616169</v>
      </c>
    </row>
    <row r="6" spans="1:6" x14ac:dyDescent="0.3">
      <c r="B6" t="s">
        <v>283</v>
      </c>
      <c r="C6" t="s">
        <v>267</v>
      </c>
      <c r="D6" t="s">
        <v>218</v>
      </c>
      <c r="E6" t="s">
        <v>213</v>
      </c>
      <c r="F6" s="261">
        <f ca="1">'Model outputs'!H9</f>
        <v>0</v>
      </c>
    </row>
    <row r="7" spans="1:6" x14ac:dyDescent="0.3">
      <c r="B7" t="s">
        <v>284</v>
      </c>
      <c r="C7" t="s">
        <v>268</v>
      </c>
      <c r="D7" t="s">
        <v>218</v>
      </c>
      <c r="E7" t="s">
        <v>213</v>
      </c>
      <c r="F7" s="261">
        <f ca="1">'Model outputs'!H10</f>
        <v>0</v>
      </c>
    </row>
    <row r="8" spans="1:6" x14ac:dyDescent="0.3">
      <c r="B8" t="s">
        <v>285</v>
      </c>
      <c r="C8" t="s">
        <v>269</v>
      </c>
      <c r="D8" t="s">
        <v>218</v>
      </c>
      <c r="E8" t="s">
        <v>213</v>
      </c>
      <c r="F8" s="261">
        <f ca="1">'Model outputs'!H11</f>
        <v>-2.3181602108960257E-2</v>
      </c>
    </row>
    <row r="9" spans="1:6" x14ac:dyDescent="0.3">
      <c r="B9" t="s">
        <v>286</v>
      </c>
      <c r="C9" t="s">
        <v>270</v>
      </c>
      <c r="D9" t="s">
        <v>218</v>
      </c>
      <c r="E9" t="s">
        <v>213</v>
      </c>
      <c r="F9" s="261">
        <f ca="1">'Model outputs'!H12</f>
        <v>0</v>
      </c>
    </row>
    <row r="10" spans="1:6" x14ac:dyDescent="0.3">
      <c r="B10" t="s">
        <v>287</v>
      </c>
      <c r="C10" t="s">
        <v>271</v>
      </c>
      <c r="D10" t="s">
        <v>218</v>
      </c>
      <c r="E10" t="s">
        <v>213</v>
      </c>
      <c r="F10" s="261">
        <f>'Model outputs'!H13</f>
        <v>0</v>
      </c>
    </row>
    <row r="11" spans="1:6" x14ac:dyDescent="0.3">
      <c r="B11" t="s">
        <v>288</v>
      </c>
      <c r="C11" t="s">
        <v>272</v>
      </c>
      <c r="D11" t="s">
        <v>218</v>
      </c>
      <c r="E11" t="s">
        <v>213</v>
      </c>
      <c r="F11" s="261">
        <f ca="1">'Model outputs'!H14</f>
        <v>0.40338282877720144</v>
      </c>
    </row>
    <row r="12" spans="1:6" x14ac:dyDescent="0.3">
      <c r="B12" t="s">
        <v>289</v>
      </c>
      <c r="C12" t="s">
        <v>273</v>
      </c>
      <c r="D12" t="s">
        <v>218</v>
      </c>
      <c r="E12" t="s">
        <v>213</v>
      </c>
      <c r="F12" s="261">
        <f ca="1">'Model outputs'!H19</f>
        <v>0</v>
      </c>
    </row>
    <row r="13" spans="1:6" x14ac:dyDescent="0.3">
      <c r="B13" t="s">
        <v>290</v>
      </c>
      <c r="C13" t="s">
        <v>274</v>
      </c>
      <c r="D13" t="s">
        <v>218</v>
      </c>
      <c r="E13" t="s">
        <v>213</v>
      </c>
      <c r="F13" s="261">
        <f ca="1">'Model outputs'!H20</f>
        <v>9.657317726105008E-2</v>
      </c>
    </row>
    <row r="14" spans="1:6" x14ac:dyDescent="0.3">
      <c r="B14" t="s">
        <v>291</v>
      </c>
      <c r="C14" t="s">
        <v>275</v>
      </c>
      <c r="D14" t="s">
        <v>218</v>
      </c>
      <c r="E14" t="s">
        <v>213</v>
      </c>
      <c r="F14" s="261">
        <f ca="1">'Model outputs'!H21</f>
        <v>0</v>
      </c>
    </row>
    <row r="15" spans="1:6" x14ac:dyDescent="0.3">
      <c r="B15" t="s">
        <v>292</v>
      </c>
      <c r="C15" t="s">
        <v>276</v>
      </c>
      <c r="D15" t="s">
        <v>218</v>
      </c>
      <c r="E15" t="s">
        <v>213</v>
      </c>
      <c r="F15" s="261">
        <f>'Model outputs'!H22</f>
        <v>0</v>
      </c>
    </row>
    <row r="16" spans="1:6" x14ac:dyDescent="0.3">
      <c r="B16" t="s">
        <v>293</v>
      </c>
      <c r="C16" t="s">
        <v>277</v>
      </c>
      <c r="D16" t="s">
        <v>218</v>
      </c>
      <c r="E16" t="s">
        <v>213</v>
      </c>
      <c r="F16" s="261">
        <f>'Model outputs'!H23</f>
        <v>0</v>
      </c>
    </row>
    <row r="17" spans="2:6" x14ac:dyDescent="0.3">
      <c r="B17" t="s">
        <v>294</v>
      </c>
      <c r="C17" t="s">
        <v>278</v>
      </c>
      <c r="D17" t="s">
        <v>218</v>
      </c>
      <c r="E17" t="s">
        <v>213</v>
      </c>
      <c r="F17" s="261">
        <f>'Model outputs'!H24</f>
        <v>0</v>
      </c>
    </row>
    <row r="18" spans="2:6" x14ac:dyDescent="0.3">
      <c r="B18" t="s">
        <v>295</v>
      </c>
      <c r="C18" t="s">
        <v>279</v>
      </c>
      <c r="D18" t="s">
        <v>218</v>
      </c>
      <c r="E18" t="s">
        <v>213</v>
      </c>
      <c r="F18" s="261">
        <f ca="1">'Model outputs'!H25</f>
        <v>0</v>
      </c>
    </row>
    <row r="19" spans="2:6" x14ac:dyDescent="0.3">
      <c r="B19" t="s">
        <v>296</v>
      </c>
      <c r="C19" t="s">
        <v>280</v>
      </c>
      <c r="D19" t="s">
        <v>218</v>
      </c>
      <c r="E19" t="s">
        <v>213</v>
      </c>
      <c r="F19" s="261">
        <f ca="1">'Model outputs'!H26</f>
        <v>9.657317726105008E-2</v>
      </c>
    </row>
    <row r="20" spans="2:6" x14ac:dyDescent="0.3">
      <c r="B20" t="s">
        <v>300</v>
      </c>
      <c r="C20" t="s">
        <v>301</v>
      </c>
      <c r="D20" t="s">
        <v>44</v>
      </c>
      <c r="E20" t="s">
        <v>213</v>
      </c>
      <c r="F20" s="262" t="str">
        <f ca="1">CONCATENATE("[…]", TEXT(NOW(),"dd/mm/yyy hh:mm:ss"))</f>
        <v>[…]16/09/2020 17:12:05</v>
      </c>
    </row>
    <row r="21" spans="2:6" x14ac:dyDescent="0.3">
      <c r="B21" t="s">
        <v>302</v>
      </c>
      <c r="C21" t="s">
        <v>303</v>
      </c>
      <c r="D21" t="s">
        <v>44</v>
      </c>
      <c r="E21" t="s">
        <v>213</v>
      </c>
      <c r="F21" s="263" t="str">
        <f ca="1">MID(CELL("filename",F1),SEARCH("[",CELL("filename",F1))+1,SEARCH(".",CELL("filename",F1))-1-SEARCH("[",CELL("filename",F1)))</f>
        <v>PR19PD019_SEW_BYRun1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South East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2" customWidth="1"/>
    <col min="2" max="2" width="3.6640625" style="282" customWidth="1"/>
    <col min="3" max="3" width="42.58203125" style="284" customWidth="1"/>
    <col min="4" max="4" width="40" style="284" customWidth="1"/>
    <col min="5" max="5" width="20" style="284" customWidth="1"/>
    <col min="6" max="6" width="15" style="284" customWidth="1"/>
    <col min="7" max="7" width="0" style="282" hidden="1" customWidth="1"/>
    <col min="8" max="16383" width="8" style="282" hidden="1"/>
    <col min="16384" max="16384" width="7.9140625" style="282" hidden="1" customWidth="1"/>
  </cols>
  <sheetData>
    <row r="1" spans="1:6" s="267" customFormat="1" ht="33" customHeight="1" x14ac:dyDescent="0.3">
      <c r="A1" s="265" t="str">
        <f ca="1" xml:space="preserve"> RIGHT(CELL("filename", $A$1), LEN(CELL("filename", $A$1)) - SEARCH("]", CELL("filename", $A$1)))</f>
        <v>Change log</v>
      </c>
      <c r="B1" s="266"/>
      <c r="C1" s="266"/>
      <c r="D1" s="266"/>
      <c r="E1" s="266"/>
      <c r="F1" s="266"/>
    </row>
    <row r="2" spans="1:6" s="269" customFormat="1" ht="18" customHeight="1" x14ac:dyDescent="0.3">
      <c r="A2" s="268" t="s">
        <v>346</v>
      </c>
      <c r="B2" s="268" t="s">
        <v>347</v>
      </c>
      <c r="C2" s="268" t="s">
        <v>348</v>
      </c>
      <c r="D2" s="268" t="s">
        <v>349</v>
      </c>
      <c r="E2" s="268" t="s">
        <v>350</v>
      </c>
      <c r="F2" s="268" t="s">
        <v>351</v>
      </c>
    </row>
    <row r="3" spans="1:6" s="274" customFormat="1" ht="18.649999999999999" customHeight="1" x14ac:dyDescent="0.3">
      <c r="A3" s="270" t="s">
        <v>352</v>
      </c>
      <c r="B3" s="271">
        <v>1</v>
      </c>
      <c r="C3" s="272" t="s">
        <v>353</v>
      </c>
      <c r="D3" s="272" t="s">
        <v>354</v>
      </c>
      <c r="E3" s="272"/>
      <c r="F3" s="273"/>
    </row>
    <row r="4" spans="1:6" s="269" customFormat="1" ht="72" customHeight="1" x14ac:dyDescent="0.3">
      <c r="A4" s="275" t="s">
        <v>355</v>
      </c>
      <c r="B4" s="276">
        <v>2</v>
      </c>
      <c r="C4" s="277" t="s">
        <v>356</v>
      </c>
      <c r="D4" s="277" t="s">
        <v>357</v>
      </c>
      <c r="E4" s="277" t="s">
        <v>358</v>
      </c>
      <c r="F4" s="278"/>
    </row>
    <row r="5" spans="1:6" s="269" customFormat="1" ht="18" customHeight="1" x14ac:dyDescent="0.3">
      <c r="A5" s="275"/>
      <c r="B5" s="276"/>
      <c r="C5" s="277"/>
      <c r="D5" s="277"/>
      <c r="E5" s="277"/>
      <c r="F5" s="278"/>
    </row>
    <row r="6" spans="1:6" s="269" customFormat="1" ht="18" customHeight="1" x14ac:dyDescent="0.3">
      <c r="A6" s="275"/>
      <c r="B6" s="276"/>
      <c r="C6" s="277"/>
      <c r="D6" s="277"/>
      <c r="E6" s="277"/>
      <c r="F6" s="278"/>
    </row>
    <row r="7" spans="1:6" x14ac:dyDescent="0.25">
      <c r="A7" s="279"/>
      <c r="B7" s="280"/>
      <c r="C7" s="281"/>
      <c r="D7" s="281"/>
      <c r="E7" s="281"/>
      <c r="F7" s="281"/>
    </row>
    <row r="8" spans="1:6" ht="15" customHeight="1" x14ac:dyDescent="0.25">
      <c r="A8" s="100" t="s">
        <v>16</v>
      </c>
      <c r="B8" s="100"/>
      <c r="C8" s="100"/>
      <c r="D8" s="100"/>
      <c r="E8" s="100"/>
      <c r="F8" s="100"/>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79"/>
      <c r="B16" s="280"/>
      <c r="C16" s="281"/>
      <c r="D16" s="281"/>
      <c r="E16" s="281"/>
      <c r="F16" s="281"/>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row r="40" spans="1:1" x14ac:dyDescent="0.25">
      <c r="A40" s="283"/>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64"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4.4" customHeight="1" x14ac:dyDescent="0.3">
      <c r="A12" s="209"/>
      <c r="B12" s="212"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85"/>
      <c r="F19" s="209"/>
      <c r="G19" s="209" t="s">
        <v>359</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360</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86" t="str">
        <f ca="1" xml:space="preserve"> RIGHT(CELL("filename", $A$1), LEN(CELL("filename", $A$1)) - SEARCH("]", CELL("filename", $A$1)))</f>
        <v>ToC</v>
      </c>
      <c r="B1" s="287"/>
      <c r="C1" s="83"/>
      <c r="D1" s="83"/>
      <c r="E1" s="83"/>
      <c r="F1" s="83"/>
      <c r="G1" s="83"/>
      <c r="H1" s="83"/>
    </row>
    <row r="2" spans="1:8" ht="9" customHeight="1" x14ac:dyDescent="0.3"/>
    <row r="3" spans="1:8" s="288" customFormat="1" ht="18" customHeight="1" x14ac:dyDescent="0.3">
      <c r="B3" s="289" t="s">
        <v>359</v>
      </c>
      <c r="D3" s="290" t="s">
        <v>30</v>
      </c>
      <c r="F3" s="291" t="s">
        <v>255</v>
      </c>
      <c r="H3" s="292" t="s">
        <v>360</v>
      </c>
    </row>
    <row r="4" spans="1:8" ht="72" customHeight="1" x14ac:dyDescent="0.3">
      <c r="B4" s="93" t="s">
        <v>361</v>
      </c>
      <c r="C4" s="104"/>
      <c r="D4" s="93" t="s">
        <v>32</v>
      </c>
      <c r="E4" s="104"/>
      <c r="F4" s="93" t="s">
        <v>362</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6.1640625" bestFit="1" customWidth="1"/>
    <col min="2" max="2" width="10.6640625" bestFit="1" customWidth="1"/>
    <col min="3" max="3" width="161.9140625" bestFit="1" customWidth="1"/>
    <col min="4" max="4" width="4.5" customWidth="1"/>
    <col min="5" max="5" width="17.4140625" bestFit="1" customWidth="1"/>
    <col min="6" max="6" width="6.9140625" bestFit="1"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209</v>
      </c>
      <c r="B7" t="s">
        <v>307</v>
      </c>
      <c r="C7" t="s">
        <v>308</v>
      </c>
      <c r="D7" t="s">
        <v>218</v>
      </c>
      <c r="E7" t="s">
        <v>213</v>
      </c>
      <c r="F7" s="259">
        <v>0</v>
      </c>
    </row>
    <row r="8" spans="1:6" ht="15" customHeight="1" x14ac:dyDescent="0.3">
      <c r="A8" t="s">
        <v>209</v>
      </c>
      <c r="B8" t="s">
        <v>309</v>
      </c>
      <c r="C8" t="s">
        <v>310</v>
      </c>
      <c r="D8" t="s">
        <v>218</v>
      </c>
      <c r="E8" t="s">
        <v>213</v>
      </c>
      <c r="F8" s="259">
        <v>0</v>
      </c>
    </row>
    <row r="9" spans="1:6" ht="15" customHeight="1" x14ac:dyDescent="0.3">
      <c r="A9" t="s">
        <v>209</v>
      </c>
      <c r="B9" t="s">
        <v>311</v>
      </c>
      <c r="C9" t="s">
        <v>312</v>
      </c>
      <c r="D9" t="s">
        <v>218</v>
      </c>
      <c r="E9" t="s">
        <v>213</v>
      </c>
      <c r="F9" s="259">
        <v>0</v>
      </c>
    </row>
    <row r="10" spans="1:6" ht="15" customHeight="1" x14ac:dyDescent="0.3">
      <c r="A10" t="s">
        <v>209</v>
      </c>
      <c r="B10" t="s">
        <v>313</v>
      </c>
      <c r="C10" t="s">
        <v>314</v>
      </c>
      <c r="D10" t="s">
        <v>218</v>
      </c>
      <c r="E10" t="s">
        <v>213</v>
      </c>
      <c r="F10" s="259">
        <v>0</v>
      </c>
    </row>
    <row r="11" spans="1:6" ht="15" customHeight="1" x14ac:dyDescent="0.3">
      <c r="A11" t="s">
        <v>209</v>
      </c>
      <c r="B11" t="s">
        <v>315</v>
      </c>
      <c r="C11" t="s">
        <v>316</v>
      </c>
      <c r="D11" t="s">
        <v>218</v>
      </c>
      <c r="E11" t="s">
        <v>213</v>
      </c>
      <c r="F11" s="259">
        <v>0</v>
      </c>
    </row>
    <row r="12" spans="1:6" ht="15" customHeight="1" x14ac:dyDescent="0.3">
      <c r="A12" t="s">
        <v>209</v>
      </c>
      <c r="B12" t="s">
        <v>317</v>
      </c>
      <c r="C12" t="s">
        <v>318</v>
      </c>
      <c r="D12" t="s">
        <v>218</v>
      </c>
      <c r="E12" t="s">
        <v>213</v>
      </c>
      <c r="F12" s="259">
        <v>0</v>
      </c>
    </row>
    <row r="13" spans="1:6" ht="15" customHeight="1" x14ac:dyDescent="0.3">
      <c r="A13" t="s">
        <v>209</v>
      </c>
      <c r="B13" t="s">
        <v>319</v>
      </c>
      <c r="C13" t="s">
        <v>320</v>
      </c>
      <c r="D13" t="s">
        <v>218</v>
      </c>
      <c r="E13" t="s">
        <v>213</v>
      </c>
      <c r="F13" s="259">
        <v>0</v>
      </c>
    </row>
    <row r="14" spans="1:6" ht="15" customHeight="1" x14ac:dyDescent="0.3">
      <c r="A14" t="s">
        <v>209</v>
      </c>
      <c r="B14" t="s">
        <v>321</v>
      </c>
      <c r="C14" t="s">
        <v>322</v>
      </c>
      <c r="D14" t="s">
        <v>218</v>
      </c>
      <c r="E14" t="s">
        <v>213</v>
      </c>
      <c r="F14" s="259">
        <v>0</v>
      </c>
    </row>
    <row r="15" spans="1:6" ht="15" customHeight="1" x14ac:dyDescent="0.3">
      <c r="A15" t="s">
        <v>209</v>
      </c>
      <c r="B15" t="s">
        <v>323</v>
      </c>
      <c r="C15" t="s">
        <v>324</v>
      </c>
      <c r="D15" t="s">
        <v>218</v>
      </c>
      <c r="E15" t="s">
        <v>213</v>
      </c>
      <c r="F15" s="259">
        <v>0.42609999999999598</v>
      </c>
    </row>
    <row r="16" spans="1:6" ht="15" customHeight="1" x14ac:dyDescent="0.3">
      <c r="A16" t="s">
        <v>209</v>
      </c>
      <c r="B16" t="s">
        <v>325</v>
      </c>
      <c r="C16" t="s">
        <v>326</v>
      </c>
      <c r="D16" t="s">
        <v>218</v>
      </c>
      <c r="E16" t="s">
        <v>213</v>
      </c>
      <c r="F16" s="259">
        <v>0</v>
      </c>
    </row>
    <row r="17" spans="1:6" ht="15" customHeight="1" x14ac:dyDescent="0.3">
      <c r="A17" t="s">
        <v>209</v>
      </c>
      <c r="B17" t="s">
        <v>327</v>
      </c>
      <c r="C17" t="s">
        <v>328</v>
      </c>
      <c r="D17" t="s">
        <v>218</v>
      </c>
      <c r="E17" t="s">
        <v>213</v>
      </c>
      <c r="F17" s="259">
        <v>0</v>
      </c>
    </row>
    <row r="18" spans="1:6" ht="15" customHeight="1" x14ac:dyDescent="0.3">
      <c r="A18" t="s">
        <v>209</v>
      </c>
      <c r="B18" t="s">
        <v>329</v>
      </c>
      <c r="C18" t="s">
        <v>330</v>
      </c>
      <c r="D18" t="s">
        <v>218</v>
      </c>
      <c r="E18" t="s">
        <v>213</v>
      </c>
      <c r="F18" s="259">
        <v>-3.7600000000000001E-2</v>
      </c>
    </row>
    <row r="19" spans="1:6" ht="15" customHeight="1" x14ac:dyDescent="0.3">
      <c r="A19" t="s">
        <v>209</v>
      </c>
      <c r="B19" t="s">
        <v>331</v>
      </c>
      <c r="C19" t="s">
        <v>332</v>
      </c>
      <c r="D19" t="s">
        <v>218</v>
      </c>
      <c r="E19" t="s">
        <v>213</v>
      </c>
      <c r="F19" s="259">
        <v>0</v>
      </c>
    </row>
    <row r="20" spans="1:6" ht="15" customHeight="1" x14ac:dyDescent="0.3">
      <c r="A20" t="s">
        <v>209</v>
      </c>
      <c r="B20" t="s">
        <v>333</v>
      </c>
      <c r="C20" t="s">
        <v>334</v>
      </c>
      <c r="D20" t="s">
        <v>218</v>
      </c>
      <c r="E20" t="s">
        <v>213</v>
      </c>
      <c r="F20" s="259">
        <v>0.38849999999999602</v>
      </c>
    </row>
    <row r="21" spans="1:6" ht="15" customHeight="1" x14ac:dyDescent="0.3">
      <c r="A21" t="s">
        <v>209</v>
      </c>
      <c r="B21" t="s">
        <v>335</v>
      </c>
      <c r="C21" t="s">
        <v>336</v>
      </c>
      <c r="D21" t="s">
        <v>218</v>
      </c>
      <c r="E21" t="s">
        <v>213</v>
      </c>
      <c r="F21" s="259">
        <v>0</v>
      </c>
    </row>
    <row r="22" spans="1:6" ht="15" customHeight="1" x14ac:dyDescent="0.3">
      <c r="A22" t="s">
        <v>209</v>
      </c>
      <c r="B22" t="s">
        <v>337</v>
      </c>
      <c r="C22" t="s">
        <v>338</v>
      </c>
      <c r="D22" t="s">
        <v>218</v>
      </c>
      <c r="E22" t="s">
        <v>213</v>
      </c>
      <c r="F22" s="259">
        <v>8.8311999999999904E-2</v>
      </c>
    </row>
    <row r="23" spans="1:6" ht="15" customHeight="1" x14ac:dyDescent="0.3">
      <c r="A23" t="s">
        <v>209</v>
      </c>
      <c r="B23" t="s">
        <v>339</v>
      </c>
      <c r="C23" t="s">
        <v>340</v>
      </c>
      <c r="D23" t="s">
        <v>218</v>
      </c>
      <c r="E23" t="s">
        <v>213</v>
      </c>
      <c r="F23" s="259">
        <v>0</v>
      </c>
    </row>
    <row r="24" spans="1:6" ht="15" customHeight="1" x14ac:dyDescent="0.3">
      <c r="A24" t="s">
        <v>209</v>
      </c>
      <c r="B24" t="s">
        <v>341</v>
      </c>
      <c r="C24" t="s">
        <v>342</v>
      </c>
      <c r="D24" t="s">
        <v>218</v>
      </c>
      <c r="E24" t="s">
        <v>213</v>
      </c>
      <c r="F24" s="259">
        <v>0</v>
      </c>
    </row>
    <row r="25" spans="1:6" ht="15" customHeight="1" x14ac:dyDescent="0.3">
      <c r="A25" t="s">
        <v>209</v>
      </c>
      <c r="B25" t="s">
        <v>343</v>
      </c>
      <c r="C25" t="s">
        <v>344</v>
      </c>
      <c r="D25" t="s">
        <v>218</v>
      </c>
      <c r="E25" t="s">
        <v>213</v>
      </c>
      <c r="F25" s="259">
        <v>8.8311999999999904E-2</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South East Water</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208</v>
      </c>
      <c r="H5" s="107"/>
      <c r="I5" s="54"/>
      <c r="J5" s="111"/>
    </row>
    <row r="6" spans="1:11" s="1" customFormat="1" ht="13" x14ac:dyDescent="0.3">
      <c r="A6" s="54"/>
      <c r="B6" s="54"/>
      <c r="C6" s="54"/>
      <c r="D6" s="54"/>
      <c r="E6" s="54"/>
      <c r="F6" s="54" t="s">
        <v>38</v>
      </c>
      <c r="G6" s="56" t="str">
        <f>INDEX(Validation!C4:C22, MATCH(G5, Validation!B4:B22, 0))</f>
        <v>SEW</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v>
      </c>
      <c r="H24" s="107" t="str">
        <f t="shared" ref="H24:H30" si="1">$G$10</f>
        <v>£m (2012-13 prices)</v>
      </c>
      <c r="I24" s="54"/>
    </row>
    <row r="25" spans="1:9" s="1" customFormat="1" x14ac:dyDescent="0.3">
      <c r="A25" s="54"/>
      <c r="B25" s="54"/>
      <c r="C25" s="54"/>
      <c r="D25" s="54"/>
      <c r="E25" s="54"/>
      <c r="F25" s="112" t="s">
        <v>49</v>
      </c>
      <c r="G25" s="115">
        <f ca="1">INDEX(INDIRECT($G$6),5,6)</f>
        <v>5.4399999999996798E-2</v>
      </c>
      <c r="H25" s="107" t="str">
        <f t="shared" si="1"/>
        <v>£m (2012-13 prices)</v>
      </c>
      <c r="I25" s="54"/>
    </row>
    <row r="26" spans="1:9" s="1" customFormat="1" x14ac:dyDescent="0.3">
      <c r="A26" s="54"/>
      <c r="B26" s="54"/>
      <c r="C26" s="54"/>
      <c r="D26" s="54"/>
      <c r="E26" s="54"/>
      <c r="F26" s="112" t="s">
        <v>50</v>
      </c>
      <c r="G26" s="115">
        <f ca="1">INDEX(INDIRECT($G$6),8,6)</f>
        <v>0</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-1.7399999999999902E-2</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3.6999999999996896E-2</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4.1599999999999996E-3</v>
      </c>
      <c r="H34" s="107" t="str">
        <f t="shared" si="2"/>
        <v>£m (2012-13 prices)</v>
      </c>
      <c r="I34" s="54"/>
    </row>
    <row r="35" spans="1:14" s="1" customFormat="1" x14ac:dyDescent="0.3">
      <c r="A35" s="54"/>
      <c r="B35" s="54"/>
      <c r="C35" s="54"/>
      <c r="D35" s="54"/>
      <c r="E35" s="54"/>
      <c r="F35" s="112" t="s">
        <v>50</v>
      </c>
      <c r="G35" s="115">
        <f ca="1">INDEX(INDIRECT($G$6),9,6)</f>
        <v>0</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4.1599999999999996E-3</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v>
      </c>
      <c r="H47" s="107" t="str">
        <f t="shared" si="3"/>
        <v>£m (2012-13 prices)</v>
      </c>
      <c r="I47" s="19"/>
      <c r="K47" s="113"/>
      <c r="N47" s="247"/>
    </row>
    <row r="48" spans="1:14" s="1" customFormat="1" x14ac:dyDescent="0.3">
      <c r="A48" s="54"/>
      <c r="B48" s="54"/>
      <c r="C48" s="54"/>
      <c r="D48" s="54"/>
      <c r="E48" s="54"/>
      <c r="F48" s="112" t="s">
        <v>50</v>
      </c>
      <c r="G48" s="115">
        <f>F_Inputs!F9</f>
        <v>0</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0</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v>
      </c>
      <c r="H55" s="107" t="str">
        <f t="shared" ref="H55:H61" si="4">$G$10</f>
        <v>£m (2012-13 prices)</v>
      </c>
      <c r="I55" s="19"/>
      <c r="K55" s="113"/>
      <c r="N55" s="247"/>
    </row>
    <row r="56" spans="1:14" s="1" customFormat="1" x14ac:dyDescent="0.3">
      <c r="A56" s="54"/>
      <c r="B56" s="54"/>
      <c r="C56" s="54"/>
      <c r="D56" s="54"/>
      <c r="E56" s="54"/>
      <c r="F56" s="112" t="s">
        <v>49</v>
      </c>
      <c r="G56" s="115">
        <f>F_Inputs!F15</f>
        <v>0.42609999999999598</v>
      </c>
      <c r="H56" s="107" t="str">
        <f t="shared" si="4"/>
        <v>£m (2012-13 prices)</v>
      </c>
      <c r="I56" s="54"/>
      <c r="N56" s="247"/>
    </row>
    <row r="57" spans="1:14" s="1" customFormat="1" x14ac:dyDescent="0.3">
      <c r="A57" s="54"/>
      <c r="B57" s="54"/>
      <c r="C57" s="54"/>
      <c r="D57" s="54"/>
      <c r="E57" s="54"/>
      <c r="F57" s="112" t="s">
        <v>50</v>
      </c>
      <c r="G57" s="115">
        <f>F_Inputs!F16</f>
        <v>0</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-3.7600000000000001E-2</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0.38849999999999596</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0</v>
      </c>
      <c r="H64" s="107" t="str">
        <f t="shared" ref="H64:H70" si="5">$G$10</f>
        <v>£m (2012-13 prices)</v>
      </c>
      <c r="I64" s="54"/>
      <c r="K64" s="113"/>
      <c r="N64" s="247"/>
    </row>
    <row r="65" spans="1:14" s="1" customFormat="1" x14ac:dyDescent="0.3">
      <c r="A65" s="54"/>
      <c r="B65" s="54"/>
      <c r="C65" s="54"/>
      <c r="D65" s="54"/>
      <c r="E65" s="54"/>
      <c r="F65" s="112" t="s">
        <v>49</v>
      </c>
      <c r="G65" s="115">
        <f>F_Inputs!F22</f>
        <v>8.8311999999999904E-2</v>
      </c>
      <c r="H65" s="107" t="str">
        <f t="shared" si="5"/>
        <v>£m (2012-13 prices)</v>
      </c>
      <c r="I65" s="19"/>
      <c r="K65" s="113"/>
      <c r="N65" s="247"/>
    </row>
    <row r="66" spans="1:14" s="1" customFormat="1" x14ac:dyDescent="0.3">
      <c r="A66" s="54"/>
      <c r="B66" s="54"/>
      <c r="C66" s="54"/>
      <c r="D66" s="54"/>
      <c r="E66" s="54"/>
      <c r="F66" s="112" t="s">
        <v>50</v>
      </c>
      <c r="G66" s="115">
        <f>F_Inputs!F23</f>
        <v>0</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8.8311999999999904E-2</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South East Water</v>
      </c>
      <c r="G1" s="49"/>
      <c r="H1" s="49"/>
      <c r="I1" s="49"/>
      <c r="J1" s="49"/>
      <c r="K1" s="50"/>
      <c r="L1" s="49"/>
      <c r="M1" s="50"/>
      <c r="N1" s="49"/>
      <c r="O1" s="49"/>
      <c r="P1" s="49"/>
      <c r="Q1" s="49"/>
      <c r="R1" s="50" t="str">
        <f>F5</f>
        <v>South East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South East Water</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v>
      </c>
      <c r="G15" s="232"/>
      <c r="H15" s="218">
        <f>Inputs!G47</f>
        <v>0</v>
      </c>
      <c r="I15" s="231"/>
      <c r="J15" s="219">
        <f t="shared" ref="J15:J38" ca="1" si="0">SUM(H15-F15)</f>
        <v>0</v>
      </c>
      <c r="K15" s="229"/>
      <c r="L15" s="220"/>
      <c r="M15" s="229"/>
      <c r="N15" s="219">
        <f t="shared" ref="N15:N38" si="1">SUM(H15+L15)</f>
        <v>0</v>
      </c>
      <c r="O15" s="235"/>
      <c r="P15" s="221"/>
      <c r="Q15" s="235"/>
      <c r="R15" s="221"/>
      <c r="S15" s="135"/>
    </row>
    <row r="16" spans="1:19" s="1" customFormat="1" ht="15" customHeight="1" x14ac:dyDescent="0.3">
      <c r="A16" s="54"/>
      <c r="B16" s="54"/>
      <c r="C16" s="54"/>
      <c r="D16" s="54"/>
      <c r="E16" s="233" t="s">
        <v>50</v>
      </c>
      <c r="F16" s="218">
        <f ca="1">Inputs!G17</f>
        <v>0</v>
      </c>
      <c r="G16" s="232"/>
      <c r="H16" s="218">
        <f>Inputs!G48</f>
        <v>0</v>
      </c>
      <c r="I16" s="231"/>
      <c r="J16" s="219">
        <f t="shared" ca="1" si="0"/>
        <v>0</v>
      </c>
      <c r="K16" s="229"/>
      <c r="L16" s="220"/>
      <c r="M16" s="229"/>
      <c r="N16" s="219">
        <f t="shared" si="1"/>
        <v>0</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v>
      </c>
      <c r="G23" s="130"/>
      <c r="H23" s="218">
        <f>Inputs!G55</f>
        <v>0</v>
      </c>
      <c r="I23" s="131"/>
      <c r="J23" s="219">
        <f t="shared" ca="1" si="0"/>
        <v>0</v>
      </c>
      <c r="K23" s="126"/>
      <c r="L23" s="220"/>
      <c r="M23" s="126"/>
      <c r="N23" s="219">
        <f t="shared" si="1"/>
        <v>0</v>
      </c>
      <c r="O23" s="134"/>
      <c r="P23" s="221"/>
      <c r="Q23" s="134"/>
      <c r="R23" s="221"/>
      <c r="S23" s="135"/>
    </row>
    <row r="24" spans="1:19" s="1" customFormat="1" ht="15" customHeight="1" x14ac:dyDescent="0.3">
      <c r="A24" s="54"/>
      <c r="B24" s="54"/>
      <c r="C24" s="54"/>
      <c r="D24" s="54"/>
      <c r="E24" s="112" t="s">
        <v>49</v>
      </c>
      <c r="F24" s="218">
        <f ca="1">Inputs!G25</f>
        <v>5.4399999999996798E-2</v>
      </c>
      <c r="G24" s="130"/>
      <c r="H24" s="218">
        <f>Inputs!G56</f>
        <v>0.42609999999999598</v>
      </c>
      <c r="I24" s="131"/>
      <c r="J24" s="219">
        <f t="shared" ca="1" si="0"/>
        <v>0.3716999999999992</v>
      </c>
      <c r="K24" s="130"/>
      <c r="L24" s="220"/>
      <c r="M24" s="130"/>
      <c r="N24" s="219">
        <f t="shared" si="1"/>
        <v>0.42609999999999598</v>
      </c>
      <c r="O24" s="134"/>
      <c r="P24" s="221"/>
      <c r="Q24" s="134"/>
      <c r="R24" s="221"/>
      <c r="S24" s="134"/>
    </row>
    <row r="25" spans="1:19" s="1" customFormat="1" ht="15" customHeight="1" x14ac:dyDescent="0.3">
      <c r="A25" s="54"/>
      <c r="B25" s="54"/>
      <c r="C25" s="54"/>
      <c r="D25" s="54"/>
      <c r="E25" s="112" t="s">
        <v>50</v>
      </c>
      <c r="F25" s="218">
        <f ca="1">Inputs!G26</f>
        <v>0</v>
      </c>
      <c r="G25" s="130"/>
      <c r="H25" s="218">
        <f>Inputs!G57</f>
        <v>0</v>
      </c>
      <c r="I25" s="131"/>
      <c r="J25" s="219">
        <f t="shared" ca="1" si="0"/>
        <v>0</v>
      </c>
      <c r="K25" s="130"/>
      <c r="L25" s="220"/>
      <c r="M25" s="130"/>
      <c r="N25" s="219">
        <f t="shared" si="1"/>
        <v>0</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1" customFormat="1" ht="15" customHeight="1" x14ac:dyDescent="0.3">
      <c r="A27" s="54"/>
      <c r="B27" s="54"/>
      <c r="C27" s="54"/>
      <c r="D27" s="54"/>
      <c r="E27" s="112" t="s">
        <v>52</v>
      </c>
      <c r="F27" s="218">
        <f ca="1">Inputs!G28</f>
        <v>-1.7399999999999902E-2</v>
      </c>
      <c r="G27" s="130"/>
      <c r="H27" s="218">
        <f>Inputs!G59</f>
        <v>-3.7600000000000001E-2</v>
      </c>
      <c r="I27" s="131"/>
      <c r="J27" s="219">
        <f t="shared" ca="1" si="0"/>
        <v>-2.02000000000001E-2</v>
      </c>
      <c r="K27" s="130"/>
      <c r="L27" s="220"/>
      <c r="M27" s="130"/>
      <c r="N27" s="219">
        <f t="shared" si="1"/>
        <v>-3.7600000000000001E-2</v>
      </c>
      <c r="O27" s="134"/>
      <c r="P27" s="221"/>
      <c r="Q27" s="134"/>
      <c r="R27" s="221"/>
      <c r="S27" s="13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3.6999999999996896E-2</v>
      </c>
      <c r="G30" s="140"/>
      <c r="H30" s="140">
        <f t="shared" ref="H30:N30" si="3">SUM(H23:H29)</f>
        <v>0.38849999999999596</v>
      </c>
      <c r="I30" s="140"/>
      <c r="J30" s="140">
        <f t="shared" ca="1" si="3"/>
        <v>0.35149999999999909</v>
      </c>
      <c r="K30" s="140"/>
      <c r="L30" s="140">
        <f t="shared" si="3"/>
        <v>0</v>
      </c>
      <c r="M30" s="140"/>
      <c r="N30" s="140">
        <f t="shared" si="3"/>
        <v>0.38849999999999596</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0</v>
      </c>
      <c r="I32" s="131"/>
      <c r="J32" s="219">
        <f t="shared" ca="1" si="0"/>
        <v>0</v>
      </c>
      <c r="K32" s="130"/>
      <c r="L32" s="220"/>
      <c r="M32" s="130"/>
      <c r="N32" s="219">
        <f t="shared" si="1"/>
        <v>0</v>
      </c>
      <c r="O32" s="134"/>
      <c r="P32" s="221"/>
      <c r="Q32" s="134"/>
      <c r="R32" s="221"/>
      <c r="S32" s="134"/>
    </row>
    <row r="33" spans="1:19" s="1" customFormat="1" ht="15" customHeight="1" x14ac:dyDescent="0.3">
      <c r="A33" s="54"/>
      <c r="B33" s="54"/>
      <c r="C33" s="54"/>
      <c r="D33" s="54"/>
      <c r="E33" s="112" t="s">
        <v>49</v>
      </c>
      <c r="F33" s="218">
        <f ca="1">Inputs!G34</f>
        <v>4.1599999999999996E-3</v>
      </c>
      <c r="G33" s="130"/>
      <c r="H33" s="218">
        <f>Inputs!G65</f>
        <v>8.8311999999999904E-2</v>
      </c>
      <c r="I33" s="131"/>
      <c r="J33" s="219">
        <f t="shared" ca="1" si="0"/>
        <v>8.4151999999999907E-2</v>
      </c>
      <c r="K33" s="126"/>
      <c r="L33" s="220"/>
      <c r="M33" s="126"/>
      <c r="N33" s="219">
        <f t="shared" si="1"/>
        <v>8.8311999999999904E-2</v>
      </c>
      <c r="O33" s="134"/>
      <c r="P33" s="221"/>
      <c r="Q33" s="134"/>
      <c r="R33" s="221"/>
      <c r="S33" s="135"/>
    </row>
    <row r="34" spans="1:19" s="1" customFormat="1" ht="15" customHeight="1" x14ac:dyDescent="0.3">
      <c r="A34" s="54"/>
      <c r="B34" s="54"/>
      <c r="C34" s="54"/>
      <c r="D34" s="54"/>
      <c r="E34" s="112" t="s">
        <v>50</v>
      </c>
      <c r="F34" s="218">
        <f ca="1">Inputs!G35</f>
        <v>0</v>
      </c>
      <c r="G34" s="130"/>
      <c r="H34" s="218">
        <f>Inputs!G66</f>
        <v>0</v>
      </c>
      <c r="I34" s="131"/>
      <c r="J34" s="219">
        <f t="shared" ca="1" si="0"/>
        <v>0</v>
      </c>
      <c r="K34" s="126"/>
      <c r="L34" s="220"/>
      <c r="M34" s="126"/>
      <c r="N34" s="219">
        <f t="shared" si="1"/>
        <v>0</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4.1599999999999996E-3</v>
      </c>
      <c r="G39" s="140"/>
      <c r="H39" s="140">
        <f t="shared" ref="H39:N39" si="4">SUM(H32:H38)</f>
        <v>8.8311999999999904E-2</v>
      </c>
      <c r="I39" s="140"/>
      <c r="J39" s="140">
        <f t="shared" ca="1" si="4"/>
        <v>8.4151999999999907E-2</v>
      </c>
      <c r="K39" s="140"/>
      <c r="L39" s="140">
        <f t="shared" si="4"/>
        <v>0</v>
      </c>
      <c r="M39" s="140"/>
      <c r="N39" s="140">
        <f t="shared" si="4"/>
        <v>8.8311999999999904E-2</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4.1159999999996894E-2</v>
      </c>
      <c r="G41" s="192"/>
      <c r="H41" s="191">
        <f t="shared" ref="H41:N41" si="5">SUM(H21+H30+H39)</f>
        <v>0.47681199999999585</v>
      </c>
      <c r="I41" s="192"/>
      <c r="J41" s="192">
        <f t="shared" ca="1" si="5"/>
        <v>0.43565199999999898</v>
      </c>
      <c r="K41" s="192"/>
      <c r="L41" s="192">
        <f t="shared" si="5"/>
        <v>0</v>
      </c>
      <c r="M41" s="192"/>
      <c r="N41" s="192">
        <f t="shared" si="5"/>
        <v>0.47681199999999585</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2020-09-15T14:56:22Z</dcterms:created>
  <dcterms:modified xsi:type="dcterms:W3CDTF">2020-09-16T16:12:36Z</dcterms:modified>
  <cp:category/>
  <cp:contentStatus/>
</cp:coreProperties>
</file>