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9490" yWindow="250" windowWidth="13070" windowHeight="1249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H61" i="19"/>
  <c r="H51" i="19"/>
  <c r="H47" i="19"/>
  <c r="H33" i="19"/>
  <c r="G26" i="24" s="1"/>
  <c r="H21" i="19"/>
  <c r="G14" i="24" s="1"/>
  <c r="G13" i="24"/>
  <c r="G11" i="24"/>
  <c r="G18" i="19"/>
  <c r="G20" i="19"/>
  <c r="G17" i="19"/>
  <c r="G35" i="19"/>
  <c r="G16" i="19"/>
  <c r="G34" i="19"/>
  <c r="G26" i="19"/>
  <c r="G29" i="19"/>
  <c r="G39" i="19"/>
  <c r="G33" i="19"/>
  <c r="G24" i="19"/>
  <c r="G15" i="19"/>
  <c r="G28" i="19"/>
  <c r="G19" i="19"/>
  <c r="G27"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<sst xmlns="http://schemas.openxmlformats.org/spreadsheetml/2006/main" count="2426" uniqueCount="364">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</sst>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293">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3" customHeight="1" thickBot="1" x14ac:dyDescent="0.85">
      <c r="A1" s="264"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PR19PD019_SSC_BYRun1.xlsx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345</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363</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3">
      <c r="A21" s="91" t="s">
        <v>15</v>
      </c>
      <c r="B21" s="97" t="s">
        <v>13</v>
      </c>
      <c r="C21" s="142"/>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South Staffs Water</v>
      </c>
      <c r="I1" s="15"/>
    </row>
    <row r="2" spans="1:9" s="16" customFormat="1" ht="12" customHeight="1" x14ac:dyDescent="0.3">
      <c r="A2" s="60"/>
      <c r="B2" s="60"/>
      <c r="C2" s="60"/>
      <c r="D2" s="60"/>
      <c r="E2" s="60"/>
      <c r="F2" s="61"/>
      <c r="G2" s="128" t="s">
        <v>35</v>
      </c>
      <c r="H2" s="122"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4"/>
    </row>
    <row r="5" spans="1:9" s="21" customFormat="1" ht="13" x14ac:dyDescent="0.3">
      <c r="A5" s="18"/>
      <c r="B5" s="19"/>
      <c r="C5" s="51" t="str">
        <f>Inputs!C12</f>
        <v>ODI payments as at PR19 final determination</v>
      </c>
      <c r="D5" s="65"/>
      <c r="E5" s="19"/>
      <c r="F5" s="20"/>
      <c r="G5" s="20"/>
      <c r="H5" s="117"/>
      <c r="I5" s="22"/>
    </row>
    <row r="6" spans="1:9" s="1" customFormat="1" ht="9.65" customHeight="1" x14ac:dyDescent="0.3">
      <c r="A6" s="54"/>
      <c r="B6" s="54"/>
      <c r="C6" s="54"/>
      <c r="D6" s="54"/>
      <c r="E6" s="24"/>
      <c r="F6" s="69"/>
      <c r="G6" s="69"/>
      <c r="H6" s="124"/>
    </row>
    <row r="7" spans="1:9" s="1" customFormat="1" x14ac:dyDescent="0.3">
      <c r="A7" s="54"/>
      <c r="B7" s="54"/>
      <c r="C7" s="54"/>
      <c r="D7" s="67" t="str">
        <f>Inputs!D14</f>
        <v>In-period revenue ODI payments (by price control)</v>
      </c>
      <c r="E7" s="54"/>
      <c r="F7" s="68"/>
      <c r="G7" s="68"/>
      <c r="H7" s="116"/>
    </row>
    <row r="8" spans="1:9" s="1" customFormat="1" x14ac:dyDescent="0.3">
      <c r="A8" s="54"/>
      <c r="B8" s="54"/>
      <c r="C8" s="54"/>
      <c r="D8" s="54"/>
      <c r="E8" s="24" t="str">
        <f>Inputs!F15</f>
        <v>Water resources</v>
      </c>
      <c r="F8" s="69"/>
      <c r="G8" s="69" t="str">
        <f>Inputs!H15</f>
        <v>£m (2012-13 prices)</v>
      </c>
      <c r="H8" s="123">
        <f ca="1">Inputs!G15</f>
        <v>0</v>
      </c>
    </row>
    <row r="9" spans="1:9" s="1" customFormat="1" x14ac:dyDescent="0.3">
      <c r="A9" s="54"/>
      <c r="B9" s="54"/>
      <c r="C9" s="54"/>
      <c r="D9" s="54"/>
      <c r="E9" s="24" t="str">
        <f>Inputs!F16</f>
        <v>Water network plus</v>
      </c>
      <c r="F9" s="69"/>
      <c r="G9" s="69" t="str">
        <f>Inputs!H16</f>
        <v>£m (2012-13 prices)</v>
      </c>
      <c r="H9" s="123">
        <f ca="1">Inputs!G16</f>
        <v>0</v>
      </c>
    </row>
    <row r="10" spans="1:9" s="1" customFormat="1" x14ac:dyDescent="0.3">
      <c r="A10" s="54"/>
      <c r="B10" s="54"/>
      <c r="C10" s="54"/>
      <c r="D10" s="54"/>
      <c r="E10" s="24" t="str">
        <f>Inputs!F17</f>
        <v>Wastewater network plus</v>
      </c>
      <c r="F10" s="69"/>
      <c r="G10" s="69" t="str">
        <f>Inputs!H17</f>
        <v>£m (2012-13 prices)</v>
      </c>
      <c r="H10" s="123">
        <f ca="1">Inputs!G17</f>
        <v>0</v>
      </c>
    </row>
    <row r="11" spans="1:9" s="1" customFormat="1" x14ac:dyDescent="0.3">
      <c r="A11" s="54"/>
      <c r="B11" s="54"/>
      <c r="C11" s="54"/>
      <c r="D11" s="54"/>
      <c r="E11" s="24" t="str">
        <f>Inputs!F18</f>
        <v>Bioresources (sludge)</v>
      </c>
      <c r="F11" s="69"/>
      <c r="G11" s="69" t="str">
        <f>Inputs!H18</f>
        <v>£m (2012-13 prices)</v>
      </c>
      <c r="H11" s="123">
        <f ca="1">Inputs!G18</f>
        <v>0</v>
      </c>
    </row>
    <row r="12" spans="1:9" s="1" customFormat="1" x14ac:dyDescent="0.3">
      <c r="A12" s="54"/>
      <c r="B12" s="54"/>
      <c r="C12" s="54"/>
      <c r="D12" s="54"/>
      <c r="E12" s="24" t="str">
        <f>Inputs!F19</f>
        <v>Residential retail</v>
      </c>
      <c r="F12" s="69"/>
      <c r="G12" s="69" t="str">
        <f>Inputs!H19</f>
        <v>£m (2012-13 prices)</v>
      </c>
      <c r="H12" s="123">
        <f ca="1">Inputs!G19</f>
        <v>0</v>
      </c>
    </row>
    <row r="13" spans="1:9" s="1" customFormat="1" x14ac:dyDescent="0.3">
      <c r="A13" s="54"/>
      <c r="B13" s="54"/>
      <c r="C13" s="54"/>
      <c r="D13" s="54"/>
      <c r="E13" s="24" t="str">
        <f>Inputs!F20</f>
        <v>Business retail</v>
      </c>
      <c r="F13" s="69"/>
      <c r="G13" s="69" t="str">
        <f>Inputs!H20</f>
        <v>£m (2012-13 prices)</v>
      </c>
      <c r="H13" s="123">
        <f ca="1">Inputs!G20</f>
        <v>0</v>
      </c>
    </row>
    <row r="14" spans="1:9" s="1" customFormat="1" x14ac:dyDescent="0.3">
      <c r="A14" s="54"/>
      <c r="B14" s="54"/>
      <c r="C14" s="54"/>
      <c r="D14" s="54"/>
      <c r="E14" s="24" t="str">
        <f>Inputs!F21</f>
        <v>Dummy control</v>
      </c>
      <c r="F14" s="69"/>
      <c r="G14" s="69" t="str">
        <f>Inputs!H21</f>
        <v>£m (2012-13 prices)</v>
      </c>
      <c r="H14" s="123">
        <f>Inputs!G21</f>
        <v>0</v>
      </c>
    </row>
    <row r="15" spans="1:9" s="1" customFormat="1" ht="9.65" customHeight="1" x14ac:dyDescent="0.3">
      <c r="A15" s="54"/>
      <c r="B15" s="54"/>
      <c r="C15" s="54"/>
      <c r="D15" s="54"/>
      <c r="E15" s="24"/>
      <c r="F15" s="69"/>
      <c r="G15" s="69"/>
      <c r="H15" s="124"/>
    </row>
    <row r="16" spans="1:9" s="1" customFormat="1" x14ac:dyDescent="0.3">
      <c r="A16" s="54"/>
      <c r="B16" s="54"/>
      <c r="C16" s="54"/>
      <c r="D16" s="67" t="str">
        <f>Inputs!D23</f>
        <v>End of period revenue ODI payments (by price control)</v>
      </c>
      <c r="E16" s="54"/>
      <c r="F16" s="68"/>
      <c r="G16" s="68"/>
      <c r="H16" s="116"/>
    </row>
    <row r="17" spans="1:8" s="1" customFormat="1" x14ac:dyDescent="0.3">
      <c r="A17" s="54"/>
      <c r="B17" s="54"/>
      <c r="C17" s="54"/>
      <c r="D17" s="54"/>
      <c r="E17" s="24" t="str">
        <f>Inputs!F24</f>
        <v>Water resources</v>
      </c>
      <c r="F17" s="69"/>
      <c r="G17" s="69" t="str">
        <f>Inputs!H24</f>
        <v>£m (2012-13 prices)</v>
      </c>
      <c r="H17" s="123">
        <f ca="1">Inputs!G24</f>
        <v>0</v>
      </c>
    </row>
    <row r="18" spans="1:8" s="1" customFormat="1" x14ac:dyDescent="0.3">
      <c r="A18" s="54"/>
      <c r="B18" s="54"/>
      <c r="C18" s="54"/>
      <c r="D18" s="54"/>
      <c r="E18" s="24" t="str">
        <f>Inputs!F25</f>
        <v>Water network plus</v>
      </c>
      <c r="F18" s="69"/>
      <c r="G18" s="69" t="str">
        <f>Inputs!H25</f>
        <v>£m (2012-13 prices)</v>
      </c>
      <c r="H18" s="123">
        <f ca="1">Inputs!G25</f>
        <v>0.90600000000000003</v>
      </c>
    </row>
    <row r="19" spans="1:8" s="1" customFormat="1" x14ac:dyDescent="0.3">
      <c r="A19" s="54"/>
      <c r="B19" s="54"/>
      <c r="C19" s="54"/>
      <c r="D19" s="54"/>
      <c r="E19" s="24" t="str">
        <f>Inputs!F26</f>
        <v>Wastewater network plus</v>
      </c>
      <c r="F19" s="69"/>
      <c r="G19" s="69" t="str">
        <f>Inputs!H26</f>
        <v>£m (2012-13 prices)</v>
      </c>
      <c r="H19" s="123">
        <f ca="1">Inputs!G26</f>
        <v>0</v>
      </c>
    </row>
    <row r="20" spans="1:8" s="1" customFormat="1" x14ac:dyDescent="0.3">
      <c r="A20" s="54"/>
      <c r="B20" s="54"/>
      <c r="C20" s="54"/>
      <c r="D20" s="54"/>
      <c r="E20" s="24" t="str">
        <f>Inputs!F27</f>
        <v>Bioresources (sludge)</v>
      </c>
      <c r="F20" s="69"/>
      <c r="G20" s="69" t="str">
        <f>Inputs!H27</f>
        <v>£m (2012-13 prices)</v>
      </c>
      <c r="H20" s="123">
        <f ca="1">Inputs!G27</f>
        <v>0</v>
      </c>
    </row>
    <row r="21" spans="1:8" s="1" customFormat="1" x14ac:dyDescent="0.3">
      <c r="A21" s="54"/>
      <c r="B21" s="54"/>
      <c r="C21" s="54"/>
      <c r="D21" s="67"/>
      <c r="E21" s="24" t="str">
        <f>Inputs!F28</f>
        <v>Residential retail</v>
      </c>
      <c r="F21" s="69"/>
      <c r="G21" s="69" t="str">
        <f>Inputs!H28</f>
        <v>£m (2012-13 prices)</v>
      </c>
      <c r="H21" s="123">
        <f ca="1">Inputs!G28</f>
        <v>0</v>
      </c>
    </row>
    <row r="22" spans="1:8" s="23" customFormat="1" x14ac:dyDescent="0.3">
      <c r="A22" s="70"/>
      <c r="B22" s="70"/>
      <c r="C22" s="70"/>
      <c r="D22" s="70"/>
      <c r="E22" s="24" t="str">
        <f>Inputs!F29</f>
        <v>Business retail</v>
      </c>
      <c r="F22" s="69"/>
      <c r="G22" s="69" t="str">
        <f>Inputs!H29</f>
        <v>£m (2012-13 prices)</v>
      </c>
      <c r="H22" s="123">
        <f ca="1">Inputs!G29</f>
        <v>0</v>
      </c>
    </row>
    <row r="23" spans="1:8" s="23" customFormat="1" x14ac:dyDescent="0.3">
      <c r="A23" s="70"/>
      <c r="B23" s="70"/>
      <c r="C23" s="70"/>
      <c r="D23" s="70"/>
      <c r="E23" s="24" t="str">
        <f>Inputs!F30</f>
        <v>Dummy control</v>
      </c>
      <c r="F23" s="69"/>
      <c r="G23" s="69" t="str">
        <f>Inputs!H30</f>
        <v>£m (2012-13 prices)</v>
      </c>
      <c r="H23" s="123">
        <f>Inputs!G30</f>
        <v>0</v>
      </c>
    </row>
    <row r="24" spans="1:8" s="1" customFormat="1" ht="9.65" customHeight="1" x14ac:dyDescent="0.3">
      <c r="A24" s="54"/>
      <c r="B24" s="54"/>
      <c r="C24" s="54"/>
      <c r="D24" s="54"/>
      <c r="E24" s="24"/>
      <c r="F24" s="69"/>
      <c r="G24" s="69"/>
      <c r="H24" s="124"/>
    </row>
    <row r="25" spans="1:8" s="23" customFormat="1" x14ac:dyDescent="0.3">
      <c r="A25" s="70"/>
      <c r="B25" s="70"/>
      <c r="C25" s="70"/>
      <c r="D25" s="67" t="str">
        <f>Inputs!D32</f>
        <v>End of period RCV ODI payments (by price control)</v>
      </c>
      <c r="E25" s="54"/>
      <c r="F25" s="68"/>
      <c r="G25" s="68"/>
      <c r="H25" s="116"/>
    </row>
    <row r="26" spans="1:8" s="23" customFormat="1" x14ac:dyDescent="0.3">
      <c r="A26" s="70"/>
      <c r="B26" s="70"/>
      <c r="C26" s="70"/>
      <c r="D26" s="54"/>
      <c r="E26" s="24" t="str">
        <f>Inputs!F33</f>
        <v>Water resources</v>
      </c>
      <c r="F26" s="69"/>
      <c r="G26" s="69" t="str">
        <f>Inputs!H33</f>
        <v>£m (2012-13 prices)</v>
      </c>
      <c r="H26" s="123">
        <f ca="1">Inputs!G33</f>
        <v>0</v>
      </c>
    </row>
    <row r="27" spans="1:8" s="23" customFormat="1" x14ac:dyDescent="0.3">
      <c r="A27" s="70"/>
      <c r="B27" s="70"/>
      <c r="C27" s="70"/>
      <c r="D27" s="54"/>
      <c r="E27" s="24" t="str">
        <f>Inputs!F34</f>
        <v>Water network plus</v>
      </c>
      <c r="F27" s="69"/>
      <c r="G27" s="69" t="str">
        <f>Inputs!H34</f>
        <v>£m (2012-13 prices)</v>
      </c>
      <c r="H27" s="123">
        <f ca="1">Inputs!G34</f>
        <v>0</v>
      </c>
    </row>
    <row r="28" spans="1:8" s="23" customFormat="1" x14ac:dyDescent="0.3">
      <c r="A28" s="70"/>
      <c r="B28" s="70"/>
      <c r="C28" s="70"/>
      <c r="D28" s="54"/>
      <c r="E28" s="24" t="str">
        <f>Inputs!F35</f>
        <v>Wastewater network plus</v>
      </c>
      <c r="F28" s="69"/>
      <c r="G28" s="69" t="str">
        <f>Inputs!H35</f>
        <v>£m (2012-13 prices)</v>
      </c>
      <c r="H28" s="123">
        <f ca="1">Inputs!G35</f>
        <v>0</v>
      </c>
    </row>
    <row r="29" spans="1:8" s="1" customFormat="1" x14ac:dyDescent="0.3">
      <c r="A29" s="54"/>
      <c r="B29" s="54"/>
      <c r="C29" s="54"/>
      <c r="D29" s="54"/>
      <c r="E29" s="24" t="str">
        <f>Inputs!F36</f>
        <v>Bioresources (sludge)</v>
      </c>
      <c r="F29" s="69"/>
      <c r="G29" s="69" t="str">
        <f>Inputs!H36</f>
        <v>£m (2012-13 prices)</v>
      </c>
      <c r="H29" s="123">
        <f>Inputs!G36</f>
        <v>0</v>
      </c>
    </row>
    <row r="30" spans="1:8" s="1" customFormat="1" x14ac:dyDescent="0.3">
      <c r="A30" s="54"/>
      <c r="B30" s="54"/>
      <c r="C30" s="54"/>
      <c r="D30" s="67"/>
      <c r="E30" s="24" t="str">
        <f>Inputs!F37</f>
        <v>Residential retail</v>
      </c>
      <c r="F30" s="69"/>
      <c r="G30" s="69" t="str">
        <f>Inputs!H37</f>
        <v>£m (2012-13 prices)</v>
      </c>
      <c r="H30" s="123">
        <f>Inputs!G37</f>
        <v>0</v>
      </c>
    </row>
    <row r="31" spans="1:8" s="1" customFormat="1" x14ac:dyDescent="0.3">
      <c r="A31" s="54"/>
      <c r="B31" s="54"/>
      <c r="C31" s="54"/>
      <c r="D31" s="70"/>
      <c r="E31" s="24" t="str">
        <f>Inputs!F38</f>
        <v>Business retail</v>
      </c>
      <c r="F31" s="69"/>
      <c r="G31" s="69" t="str">
        <f>Inputs!H38</f>
        <v>£m (2012-13 prices)</v>
      </c>
      <c r="H31" s="123">
        <f>Inputs!G38</f>
        <v>0</v>
      </c>
    </row>
    <row r="32" spans="1:8" s="1" customFormat="1" x14ac:dyDescent="0.3">
      <c r="A32" s="54"/>
      <c r="B32" s="54"/>
      <c r="C32" s="54"/>
      <c r="D32" s="70"/>
      <c r="E32" s="24" t="str">
        <f>Inputs!F39</f>
        <v>Dummy control</v>
      </c>
      <c r="F32" s="69"/>
      <c r="G32" s="69" t="str">
        <f>Inputs!H39</f>
        <v>£m (2012-13 prices)</v>
      </c>
      <c r="H32" s="123">
        <f ca="1">Inputs!G39</f>
        <v>0</v>
      </c>
    </row>
    <row r="33" spans="1:8" s="1" customFormat="1" x14ac:dyDescent="0.3">
      <c r="A33" s="54"/>
      <c r="B33" s="54"/>
      <c r="C33" s="64"/>
      <c r="D33" s="65"/>
      <c r="E33" s="19"/>
      <c r="F33" s="20"/>
      <c r="G33" s="20"/>
      <c r="H33" s="117"/>
    </row>
    <row r="34" spans="1:8" s="1" customFormat="1" ht="13" x14ac:dyDescent="0.3">
      <c r="A34" s="54"/>
      <c r="B34" s="54"/>
      <c r="C34" s="51" t="str">
        <f>Inputs!C43</f>
        <v>Actual ODI payments</v>
      </c>
      <c r="D34" s="65"/>
      <c r="E34" s="19"/>
      <c r="F34" s="20"/>
      <c r="G34" s="20"/>
      <c r="H34" s="117"/>
    </row>
    <row r="35" spans="1:8" s="1" customFormat="1" ht="9.65" customHeight="1" x14ac:dyDescent="0.3">
      <c r="A35" s="54"/>
      <c r="B35" s="54"/>
      <c r="C35" s="54"/>
      <c r="D35" s="54"/>
      <c r="E35" s="24"/>
      <c r="F35" s="69"/>
      <c r="G35" s="69"/>
      <c r="H35" s="124"/>
    </row>
    <row r="36" spans="1:8" s="1" customFormat="1" x14ac:dyDescent="0.3">
      <c r="A36" s="54"/>
      <c r="B36" s="54"/>
      <c r="C36" s="54"/>
      <c r="D36" s="67" t="str">
        <f>Inputs!D45</f>
        <v>In-period revenue ODI payments (by price control)</v>
      </c>
      <c r="E36" s="54"/>
      <c r="F36" s="68"/>
      <c r="G36" s="68"/>
      <c r="H36" s="116"/>
    </row>
    <row r="37" spans="1:8" s="1" customFormat="1" x14ac:dyDescent="0.3">
      <c r="A37" s="54"/>
      <c r="B37" s="54"/>
      <c r="C37" s="54"/>
      <c r="D37" s="54"/>
      <c r="E37" s="24" t="str">
        <f>Inputs!F46</f>
        <v>Water resources</v>
      </c>
      <c r="F37" s="69"/>
      <c r="G37" s="69" t="str">
        <f>Inputs!H46</f>
        <v>£m (2012-13 prices)</v>
      </c>
      <c r="H37" s="123">
        <f>Interventions!N14</f>
        <v>0</v>
      </c>
    </row>
    <row r="38" spans="1:8" s="1" customFormat="1" x14ac:dyDescent="0.3">
      <c r="A38" s="54"/>
      <c r="B38" s="54"/>
      <c r="C38" s="54"/>
      <c r="D38" s="54"/>
      <c r="E38" s="24" t="str">
        <f>Inputs!F47</f>
        <v>Water network plus</v>
      </c>
      <c r="F38" s="69"/>
      <c r="G38" s="69" t="str">
        <f>Inputs!H47</f>
        <v>£m (2012-13 prices)</v>
      </c>
      <c r="H38" s="123">
        <f>Interventions!N15</f>
        <v>0</v>
      </c>
    </row>
    <row r="39" spans="1:8" s="1" customFormat="1" x14ac:dyDescent="0.3">
      <c r="A39" s="54"/>
      <c r="B39" s="54"/>
      <c r="C39" s="54"/>
      <c r="D39" s="54"/>
      <c r="E39" s="24" t="str">
        <f>Inputs!F48</f>
        <v>Wastewater network plus</v>
      </c>
      <c r="F39" s="69"/>
      <c r="G39" s="69" t="str">
        <f>Inputs!H48</f>
        <v>£m (2012-13 prices)</v>
      </c>
      <c r="H39" s="123">
        <f>Interventions!N16</f>
        <v>0</v>
      </c>
    </row>
    <row r="40" spans="1:8" s="1" customFormat="1" x14ac:dyDescent="0.3">
      <c r="A40" s="54"/>
      <c r="B40" s="54"/>
      <c r="C40" s="54"/>
      <c r="D40" s="54"/>
      <c r="E40" s="24" t="str">
        <f>Inputs!F49</f>
        <v>Bioresources (sludge)</v>
      </c>
      <c r="F40" s="69"/>
      <c r="G40" s="69" t="str">
        <f>Inputs!H49</f>
        <v>£m (2012-13 prices)</v>
      </c>
      <c r="H40" s="123">
        <f>Interventions!N17</f>
        <v>0</v>
      </c>
    </row>
    <row r="41" spans="1:8" s="1" customFormat="1" x14ac:dyDescent="0.3">
      <c r="A41" s="54"/>
      <c r="B41" s="54"/>
      <c r="C41" s="54"/>
      <c r="D41" s="54"/>
      <c r="E41" s="24" t="str">
        <f>Inputs!F50</f>
        <v>Residential retail</v>
      </c>
      <c r="F41" s="69"/>
      <c r="G41" s="69" t="str">
        <f>Inputs!H50</f>
        <v>£m (2012-13 prices)</v>
      </c>
      <c r="H41" s="123">
        <f>Interventions!N18</f>
        <v>0</v>
      </c>
    </row>
    <row r="42" spans="1:8" s="1" customFormat="1" x14ac:dyDescent="0.3">
      <c r="A42" s="54"/>
      <c r="B42" s="54"/>
      <c r="C42" s="54"/>
      <c r="D42" s="54"/>
      <c r="E42" s="24" t="str">
        <f>Inputs!F51</f>
        <v>Business retail</v>
      </c>
      <c r="F42" s="69"/>
      <c r="G42" s="69" t="str">
        <f>Inputs!H51</f>
        <v>£m (2012-13 prices)</v>
      </c>
      <c r="H42" s="123">
        <f>Interventions!N19</f>
        <v>0</v>
      </c>
    </row>
    <row r="43" spans="1:8" s="1" customFormat="1" x14ac:dyDescent="0.3">
      <c r="A43" s="54"/>
      <c r="B43" s="54"/>
      <c r="C43" s="54"/>
      <c r="D43" s="54"/>
      <c r="E43" s="24" t="str">
        <f>Inputs!F52</f>
        <v>Dummy control</v>
      </c>
      <c r="F43" s="69"/>
      <c r="G43" s="69" t="str">
        <f>Inputs!H52</f>
        <v>£m (2012-13 prices)</v>
      </c>
      <c r="H43" s="123">
        <f>Interventions!N20</f>
        <v>0</v>
      </c>
    </row>
    <row r="44" spans="1:8" s="1" customFormat="1" ht="9.65" customHeight="1" x14ac:dyDescent="0.3">
      <c r="A44" s="54"/>
      <c r="B44" s="54"/>
      <c r="C44" s="54"/>
      <c r="D44" s="54"/>
      <c r="E44" s="24"/>
      <c r="F44" s="69"/>
      <c r="G44" s="69"/>
      <c r="H44" s="123"/>
    </row>
    <row r="45" spans="1:8" s="1" customFormat="1" x14ac:dyDescent="0.3">
      <c r="A45" s="54"/>
      <c r="B45" s="54"/>
      <c r="C45" s="54"/>
      <c r="D45" s="67" t="str">
        <f>Inputs!D54</f>
        <v>End of period revenue ODI payments (by price control)</v>
      </c>
      <c r="E45" s="54"/>
      <c r="F45" s="68"/>
      <c r="G45" s="68"/>
      <c r="H45" s="123"/>
    </row>
    <row r="46" spans="1:8" s="1" customFormat="1" x14ac:dyDescent="0.3">
      <c r="A46" s="54"/>
      <c r="B46" s="54"/>
      <c r="C46" s="54"/>
      <c r="D46" s="54"/>
      <c r="E46" s="24" t="str">
        <f>Inputs!F55</f>
        <v>Water resources</v>
      </c>
      <c r="F46" s="69"/>
      <c r="G46" s="69" t="str">
        <f>Inputs!H55</f>
        <v>£m (2012-13 prices)</v>
      </c>
      <c r="H46" s="123">
        <f>Interventions!N23</f>
        <v>0</v>
      </c>
    </row>
    <row r="47" spans="1:8" s="1" customFormat="1" x14ac:dyDescent="0.3">
      <c r="A47" s="54"/>
      <c r="B47" s="54"/>
      <c r="C47" s="54"/>
      <c r="D47" s="54"/>
      <c r="E47" s="24" t="str">
        <f>Inputs!F56</f>
        <v>Water network plus</v>
      </c>
      <c r="F47" s="69"/>
      <c r="G47" s="69" t="str">
        <f>Inputs!H56</f>
        <v>£m (2012-13 prices)</v>
      </c>
      <c r="H47" s="123">
        <f>Interventions!N24</f>
        <v>0.95440000000000003</v>
      </c>
    </row>
    <row r="48" spans="1:8" s="1" customFormat="1" x14ac:dyDescent="0.3">
      <c r="A48" s="54"/>
      <c r="B48" s="54"/>
      <c r="C48" s="54"/>
      <c r="D48" s="54"/>
      <c r="E48" s="24" t="str">
        <f>Inputs!F57</f>
        <v>Wastewater network plus</v>
      </c>
      <c r="F48" s="69"/>
      <c r="G48" s="69" t="str">
        <f>Inputs!H57</f>
        <v>£m (2012-13 prices)</v>
      </c>
      <c r="H48" s="123">
        <f>Interventions!N25</f>
        <v>0</v>
      </c>
    </row>
    <row r="49" spans="1:9" s="1" customFormat="1" x14ac:dyDescent="0.3">
      <c r="A49" s="54"/>
      <c r="B49" s="54"/>
      <c r="C49" s="54"/>
      <c r="D49" s="54"/>
      <c r="E49" s="24" t="str">
        <f>Inputs!F58</f>
        <v>Bioresources (sludge)</v>
      </c>
      <c r="F49" s="69"/>
      <c r="G49" s="69" t="str">
        <f>Inputs!H58</f>
        <v>£m (2012-13 prices)</v>
      </c>
      <c r="H49" s="123">
        <f>Interventions!N26</f>
        <v>0</v>
      </c>
    </row>
    <row r="50" spans="1:9" s="1" customFormat="1" x14ac:dyDescent="0.3">
      <c r="A50" s="54"/>
      <c r="B50" s="54"/>
      <c r="C50" s="54"/>
      <c r="D50" s="67"/>
      <c r="E50" s="24" t="str">
        <f>Inputs!F59</f>
        <v>Residential retail</v>
      </c>
      <c r="F50" s="69"/>
      <c r="G50" s="69" t="str">
        <f>Inputs!H59</f>
        <v>£m (2012-13 prices)</v>
      </c>
      <c r="H50" s="123">
        <f>Interventions!N27</f>
        <v>0</v>
      </c>
    </row>
    <row r="51" spans="1:9" s="1" customFormat="1" x14ac:dyDescent="0.3">
      <c r="A51" s="54"/>
      <c r="B51" s="54"/>
      <c r="C51" s="70"/>
      <c r="D51" s="70"/>
      <c r="E51" s="24" t="str">
        <f>Inputs!F60</f>
        <v>Business retail</v>
      </c>
      <c r="F51" s="69"/>
      <c r="G51" s="69" t="str">
        <f>Inputs!H60</f>
        <v>£m (2012-13 prices)</v>
      </c>
      <c r="H51" s="123">
        <f>Interventions!N28</f>
        <v>0</v>
      </c>
    </row>
    <row r="52" spans="1:9" s="1" customFormat="1" x14ac:dyDescent="0.3">
      <c r="A52" s="54"/>
      <c r="B52" s="54"/>
      <c r="C52" s="70"/>
      <c r="D52" s="70"/>
      <c r="E52" s="24" t="str">
        <f>Inputs!F61</f>
        <v>Dummy control</v>
      </c>
      <c r="F52" s="69"/>
      <c r="G52" s="69" t="str">
        <f>Inputs!H61</f>
        <v>£m (2012-13 prices)</v>
      </c>
      <c r="H52" s="123">
        <f>Interventions!N29</f>
        <v>0</v>
      </c>
    </row>
    <row r="53" spans="1:9" s="1" customFormat="1" ht="9.65" customHeight="1" x14ac:dyDescent="0.3">
      <c r="A53" s="54"/>
      <c r="B53" s="54"/>
      <c r="C53" s="54"/>
      <c r="D53" s="54"/>
      <c r="E53" s="24"/>
      <c r="F53" s="69"/>
      <c r="G53" s="69"/>
      <c r="H53" s="123"/>
    </row>
    <row r="54" spans="1:9" s="1" customFormat="1" x14ac:dyDescent="0.3">
      <c r="A54" s="54"/>
      <c r="B54" s="54"/>
      <c r="C54" s="70"/>
      <c r="D54" s="67" t="str">
        <f>Inputs!D63</f>
        <v>End of period RCV ODI payments (by price control)</v>
      </c>
      <c r="E54" s="54"/>
      <c r="F54" s="68"/>
      <c r="G54" s="68"/>
      <c r="H54" s="123"/>
    </row>
    <row r="55" spans="1:9" s="1" customFormat="1" x14ac:dyDescent="0.3">
      <c r="A55" s="54"/>
      <c r="B55" s="54"/>
      <c r="C55" s="70"/>
      <c r="D55" s="54"/>
      <c r="E55" s="24" t="str">
        <f>Inputs!F64</f>
        <v>Water resources</v>
      </c>
      <c r="F55" s="69"/>
      <c r="G55" s="69" t="str">
        <f>Inputs!H64</f>
        <v>£m (2012-13 prices)</v>
      </c>
      <c r="H55" s="123">
        <f>Interventions!N32</f>
        <v>0</v>
      </c>
    </row>
    <row r="56" spans="1:9" s="1" customFormat="1" x14ac:dyDescent="0.3">
      <c r="A56" s="54"/>
      <c r="B56" s="54"/>
      <c r="C56" s="70"/>
      <c r="D56" s="54"/>
      <c r="E56" s="24" t="str">
        <f>Inputs!F65</f>
        <v>Water network plus</v>
      </c>
      <c r="F56" s="69"/>
      <c r="G56" s="69" t="str">
        <f>Inputs!H65</f>
        <v>£m (2012-13 prices)</v>
      </c>
      <c r="H56" s="123">
        <f>Interventions!N33</f>
        <v>0</v>
      </c>
    </row>
    <row r="57" spans="1:9" s="8" customFormat="1" x14ac:dyDescent="0.3">
      <c r="A57" s="54"/>
      <c r="B57" s="54"/>
      <c r="C57" s="70"/>
      <c r="D57" s="54"/>
      <c r="E57" s="24" t="str">
        <f>Inputs!F66</f>
        <v>Wastewater network plus</v>
      </c>
      <c r="F57" s="69"/>
      <c r="G57" s="69" t="str">
        <f>Inputs!H66</f>
        <v>£m (2012-13 prices)</v>
      </c>
      <c r="H57" s="123">
        <f>Interventions!N34</f>
        <v>0</v>
      </c>
      <c r="I57" s="1"/>
    </row>
    <row r="58" spans="1:9" s="1" customFormat="1" x14ac:dyDescent="0.3">
      <c r="A58" s="54"/>
      <c r="B58" s="54"/>
      <c r="C58" s="54"/>
      <c r="D58" s="54"/>
      <c r="E58" s="24" t="str">
        <f>Inputs!F67</f>
        <v>Bioresources (sludge)</v>
      </c>
      <c r="F58" s="69"/>
      <c r="G58" s="69" t="str">
        <f>Inputs!H67</f>
        <v>£m (2012-13 prices)</v>
      </c>
      <c r="H58" s="123">
        <f>Interventions!N35</f>
        <v>0</v>
      </c>
    </row>
    <row r="59" spans="1:9" s="1" customFormat="1" x14ac:dyDescent="0.3">
      <c r="A59" s="54"/>
      <c r="B59" s="54"/>
      <c r="C59" s="54"/>
      <c r="D59" s="67"/>
      <c r="E59" s="24" t="str">
        <f>Inputs!F68</f>
        <v>Residential retail</v>
      </c>
      <c r="F59" s="69"/>
      <c r="G59" s="69" t="str">
        <f>Inputs!H68</f>
        <v>£m (2012-13 prices)</v>
      </c>
      <c r="H59" s="123">
        <f>Interventions!N36</f>
        <v>0</v>
      </c>
    </row>
    <row r="60" spans="1:9" s="1" customFormat="1" x14ac:dyDescent="0.3">
      <c r="A60" s="54"/>
      <c r="B60" s="54"/>
      <c r="C60" s="54"/>
      <c r="D60" s="70"/>
      <c r="E60" s="24" t="str">
        <f>Inputs!F69</f>
        <v>Business retail</v>
      </c>
      <c r="F60" s="69"/>
      <c r="G60" s="69" t="str">
        <f>Inputs!H69</f>
        <v>£m (2012-13 prices)</v>
      </c>
      <c r="H60" s="123">
        <f>Interventions!N37</f>
        <v>0</v>
      </c>
    </row>
    <row r="61" spans="1:9" s="1" customFormat="1" x14ac:dyDescent="0.3">
      <c r="A61" s="54"/>
      <c r="B61" s="54"/>
      <c r="C61" s="54"/>
      <c r="D61" s="70"/>
      <c r="E61" s="24" t="str">
        <f>Inputs!F70</f>
        <v>Dummy control</v>
      </c>
      <c r="F61" s="69"/>
      <c r="G61" s="69" t="str">
        <f>Inputs!H70</f>
        <v>£m (2012-13 prices)</v>
      </c>
      <c r="H61" s="123">
        <f>Interventions!N38</f>
        <v>0</v>
      </c>
    </row>
    <row r="62" spans="1:9" s="1" customFormat="1" x14ac:dyDescent="0.3">
      <c r="A62" s="54"/>
      <c r="B62" s="54"/>
      <c r="C62" s="54"/>
      <c r="D62" s="54"/>
      <c r="E62" s="54"/>
      <c r="F62" s="68"/>
      <c r="G62" s="68"/>
      <c r="H62" s="116"/>
    </row>
    <row r="63" spans="1:9" s="8" customFormat="1" ht="13" x14ac:dyDescent="0.3">
      <c r="A63" s="9" t="s">
        <v>154</v>
      </c>
      <c r="B63" s="62"/>
      <c r="C63" s="62"/>
      <c r="D63" s="63"/>
      <c r="E63" s="12"/>
      <c r="F63" s="17"/>
      <c r="G63" s="17"/>
      <c r="H63" s="125"/>
      <c r="I63" s="13"/>
    </row>
    <row r="64" spans="1:9" s="1" customFormat="1" x14ac:dyDescent="0.3">
      <c r="A64" s="54"/>
      <c r="B64" s="54"/>
      <c r="C64" s="54"/>
      <c r="D64" s="54"/>
      <c r="E64" s="24"/>
      <c r="F64" s="69"/>
      <c r="G64" s="69"/>
      <c r="H64" s="124"/>
    </row>
    <row r="65" spans="1:8" s="1" customFormat="1" ht="13.5" customHeight="1" x14ac:dyDescent="0.3">
      <c r="A65" s="54"/>
      <c r="B65" s="54"/>
      <c r="C65" s="54"/>
      <c r="D65" s="136" t="s">
        <v>155</v>
      </c>
      <c r="E65" s="137"/>
      <c r="F65" s="138"/>
      <c r="G65" s="138"/>
      <c r="H65" s="139"/>
    </row>
    <row r="66" spans="1:8" s="1" customFormat="1" ht="13.5" customHeight="1" x14ac:dyDescent="0.3">
      <c r="A66" s="54"/>
      <c r="B66" s="54"/>
      <c r="C66" s="54"/>
      <c r="D66" s="137"/>
      <c r="E66" s="137" t="s">
        <v>48</v>
      </c>
      <c r="F66" s="138"/>
      <c r="G66" s="138" t="str">
        <f>G37</f>
        <v>£m (2012-13 prices)</v>
      </c>
      <c r="H66" s="140">
        <f ca="1">H37-H8</f>
        <v>0</v>
      </c>
    </row>
    <row r="67" spans="1:8" s="1" customFormat="1" ht="13.5" customHeight="1" x14ac:dyDescent="0.3">
      <c r="A67" s="54"/>
      <c r="B67" s="54"/>
      <c r="C67" s="54"/>
      <c r="D67" s="137"/>
      <c r="E67" s="137" t="s">
        <v>49</v>
      </c>
      <c r="F67" s="138"/>
      <c r="G67" s="138" t="str">
        <f t="shared" ref="G67:G72" si="0">G38</f>
        <v>£m (2012-13 prices)</v>
      </c>
      <c r="H67" s="140">
        <f t="shared" ref="H67:H72" ca="1" si="1">H38-H9</f>
        <v>0</v>
      </c>
    </row>
    <row r="68" spans="1:8" s="1" customFormat="1" ht="13.5" customHeight="1" x14ac:dyDescent="0.3">
      <c r="A68" s="54"/>
      <c r="B68" s="54"/>
      <c r="C68" s="54"/>
      <c r="D68" s="137"/>
      <c r="E68" s="137" t="s">
        <v>50</v>
      </c>
      <c r="F68" s="138"/>
      <c r="G68" s="138" t="str">
        <f t="shared" si="0"/>
        <v>£m (2012-13 prices)</v>
      </c>
      <c r="H68" s="140">
        <f t="shared" ca="1" si="1"/>
        <v>0</v>
      </c>
    </row>
    <row r="69" spans="1:8" s="1" customFormat="1" ht="13.5" customHeight="1" x14ac:dyDescent="0.3">
      <c r="A69" s="54"/>
      <c r="B69" s="54"/>
      <c r="C69" s="54"/>
      <c r="D69" s="137"/>
      <c r="E69" s="137" t="s">
        <v>51</v>
      </c>
      <c r="F69" s="138"/>
      <c r="G69" s="138" t="str">
        <f t="shared" si="0"/>
        <v>£m (2012-13 prices)</v>
      </c>
      <c r="H69" s="140">
        <f t="shared" ca="1" si="1"/>
        <v>0</v>
      </c>
    </row>
    <row r="70" spans="1:8" s="1" customFormat="1" ht="13.5" customHeight="1" x14ac:dyDescent="0.3">
      <c r="A70" s="54"/>
      <c r="B70" s="54"/>
      <c r="C70" s="54"/>
      <c r="D70" s="137"/>
      <c r="E70" s="137" t="s">
        <v>52</v>
      </c>
      <c r="F70" s="138"/>
      <c r="G70" s="138" t="str">
        <f t="shared" si="0"/>
        <v>£m (2012-13 prices)</v>
      </c>
      <c r="H70" s="140">
        <f t="shared" ca="1" si="1"/>
        <v>0</v>
      </c>
    </row>
    <row r="71" spans="1:8" s="1" customFormat="1" ht="13.5" customHeight="1" x14ac:dyDescent="0.3">
      <c r="A71" s="54"/>
      <c r="B71" s="54"/>
      <c r="C71" s="54"/>
      <c r="D71" s="137"/>
      <c r="E71" s="137" t="s">
        <v>53</v>
      </c>
      <c r="F71" s="138"/>
      <c r="G71" s="138" t="str">
        <f t="shared" si="0"/>
        <v>£m (2012-13 prices)</v>
      </c>
      <c r="H71" s="140">
        <f t="shared" ca="1" si="1"/>
        <v>0</v>
      </c>
    </row>
    <row r="72" spans="1:8" s="1" customFormat="1" ht="13.5" customHeight="1" x14ac:dyDescent="0.3">
      <c r="A72" s="54"/>
      <c r="B72" s="54"/>
      <c r="C72" s="54"/>
      <c r="D72" s="137"/>
      <c r="E72" s="137" t="s">
        <v>54</v>
      </c>
      <c r="F72" s="138"/>
      <c r="G72" s="138" t="str">
        <f t="shared" si="0"/>
        <v>£m (2012-13 prices)</v>
      </c>
      <c r="H72" s="140">
        <f t="shared" si="1"/>
        <v>0</v>
      </c>
    </row>
    <row r="73" spans="1:8" s="1" customFormat="1" ht="9.65" customHeight="1" x14ac:dyDescent="0.3">
      <c r="A73" s="54"/>
      <c r="B73" s="54"/>
      <c r="C73" s="54"/>
      <c r="D73" s="137"/>
      <c r="E73" s="137"/>
      <c r="F73" s="138"/>
      <c r="G73" s="138"/>
      <c r="H73" s="139"/>
    </row>
    <row r="74" spans="1:8" s="1" customFormat="1" ht="13.5" customHeight="1" x14ac:dyDescent="0.3">
      <c r="A74" s="54"/>
      <c r="B74" s="54"/>
      <c r="C74" s="54"/>
      <c r="D74" s="136" t="s">
        <v>55</v>
      </c>
      <c r="E74" s="137"/>
      <c r="F74" s="138"/>
      <c r="G74" s="138"/>
      <c r="H74" s="139"/>
    </row>
    <row r="75" spans="1:8" s="1" customFormat="1" ht="13.5" customHeight="1" x14ac:dyDescent="0.3">
      <c r="A75" s="54"/>
      <c r="B75" s="54"/>
      <c r="C75" s="54"/>
      <c r="D75" s="137"/>
      <c r="E75" s="137" t="s">
        <v>48</v>
      </c>
      <c r="F75" s="138"/>
      <c r="G75" s="138" t="str">
        <f>G46</f>
        <v>£m (2012-13 prices)</v>
      </c>
      <c r="H75" s="140">
        <f ca="1">H46-H17</f>
        <v>0</v>
      </c>
    </row>
    <row r="76" spans="1:8" s="1" customFormat="1" ht="13.5" customHeight="1" x14ac:dyDescent="0.3">
      <c r="A76" s="54"/>
      <c r="B76" s="54"/>
      <c r="C76" s="54"/>
      <c r="D76" s="137"/>
      <c r="E76" s="137" t="s">
        <v>49</v>
      </c>
      <c r="F76" s="138"/>
      <c r="G76" s="138" t="str">
        <f t="shared" ref="G76:G81" si="2">G47</f>
        <v>£m (2012-13 prices)</v>
      </c>
      <c r="H76" s="140">
        <f t="shared" ref="H76:H81" ca="1" si="3">H47-H18</f>
        <v>4.8399999999999999E-2</v>
      </c>
    </row>
    <row r="77" spans="1:8" s="1" customFormat="1" ht="13.5" customHeight="1" x14ac:dyDescent="0.3">
      <c r="A77" s="54"/>
      <c r="B77" s="54"/>
      <c r="C77" s="54"/>
      <c r="D77" s="137"/>
      <c r="E77" s="137" t="s">
        <v>50</v>
      </c>
      <c r="F77" s="138"/>
      <c r="G77" s="138" t="str">
        <f t="shared" si="2"/>
        <v>£m (2012-13 prices)</v>
      </c>
      <c r="H77" s="140">
        <f t="shared" ca="1" si="3"/>
        <v>0</v>
      </c>
    </row>
    <row r="78" spans="1:8" s="1" customFormat="1" ht="13.5" customHeight="1" x14ac:dyDescent="0.3">
      <c r="A78" s="54"/>
      <c r="B78" s="54"/>
      <c r="C78" s="54"/>
      <c r="D78" s="137"/>
      <c r="E78" s="137" t="s">
        <v>51</v>
      </c>
      <c r="F78" s="138"/>
      <c r="G78" s="138" t="str">
        <f t="shared" si="2"/>
        <v>£m (2012-13 prices)</v>
      </c>
      <c r="H78" s="140">
        <f t="shared" ca="1" si="3"/>
        <v>0</v>
      </c>
    </row>
    <row r="79" spans="1:8" s="1" customFormat="1" ht="13.5" customHeight="1" x14ac:dyDescent="0.3">
      <c r="A79" s="54"/>
      <c r="B79" s="54"/>
      <c r="C79" s="54"/>
      <c r="D79" s="136"/>
      <c r="E79" s="137" t="s">
        <v>52</v>
      </c>
      <c r="F79" s="138"/>
      <c r="G79" s="138" t="str">
        <f t="shared" si="2"/>
        <v>£m (2012-13 prices)</v>
      </c>
      <c r="H79" s="140">
        <f t="shared" ca="1" si="3"/>
        <v>0</v>
      </c>
    </row>
    <row r="80" spans="1:8" s="1" customFormat="1" ht="13.5" customHeight="1" x14ac:dyDescent="0.3">
      <c r="A80" s="54"/>
      <c r="B80" s="54"/>
      <c r="C80" s="70"/>
      <c r="D80" s="137"/>
      <c r="E80" s="137" t="s">
        <v>53</v>
      </c>
      <c r="F80" s="138"/>
      <c r="G80" s="138" t="str">
        <f t="shared" si="2"/>
        <v>£m (2012-13 prices)</v>
      </c>
      <c r="H80" s="140">
        <f t="shared" ca="1" si="3"/>
        <v>0</v>
      </c>
    </row>
    <row r="81" spans="1:8" s="1" customFormat="1" ht="13.5" customHeight="1" x14ac:dyDescent="0.3">
      <c r="A81" s="54"/>
      <c r="B81" s="54"/>
      <c r="C81" s="70"/>
      <c r="D81" s="137"/>
      <c r="E81" s="137" t="s">
        <v>54</v>
      </c>
      <c r="F81" s="138"/>
      <c r="G81" s="138" t="str">
        <f t="shared" si="2"/>
        <v>£m (2012-13 prices)</v>
      </c>
      <c r="H81" s="140">
        <f t="shared" si="3"/>
        <v>0</v>
      </c>
    </row>
    <row r="82" spans="1:8" s="1" customFormat="1" ht="9.65" customHeight="1" x14ac:dyDescent="0.3">
      <c r="A82" s="54"/>
      <c r="B82" s="54"/>
      <c r="C82" s="54"/>
      <c r="D82" s="54"/>
      <c r="E82" s="24"/>
      <c r="F82" s="69"/>
      <c r="G82" s="69"/>
      <c r="H82" s="124"/>
    </row>
    <row r="83" spans="1:8" s="1" customFormat="1" ht="13.5" customHeight="1" x14ac:dyDescent="0.3">
      <c r="A83" s="54"/>
      <c r="B83" s="54"/>
      <c r="C83" s="54"/>
      <c r="D83" s="67" t="s">
        <v>156</v>
      </c>
      <c r="E83" s="20"/>
      <c r="F83" s="20"/>
      <c r="G83" s="19"/>
      <c r="H83" s="126"/>
    </row>
    <row r="84" spans="1:8" s="1" customFormat="1" ht="13.5" customHeight="1" x14ac:dyDescent="0.3">
      <c r="A84" s="54"/>
      <c r="B84" s="54"/>
      <c r="C84" s="54"/>
      <c r="D84" s="19"/>
      <c r="E84" s="19" t="s">
        <v>48</v>
      </c>
      <c r="F84" s="20"/>
      <c r="G84" s="20" t="str">
        <f>G55</f>
        <v>£m (2012-13 prices)</v>
      </c>
      <c r="H84" s="126">
        <f ca="1">H66+H75</f>
        <v>0</v>
      </c>
    </row>
    <row r="85" spans="1:8" s="1" customFormat="1" ht="13.5" customHeight="1" x14ac:dyDescent="0.3">
      <c r="A85" s="54"/>
      <c r="B85" s="54"/>
      <c r="C85" s="54"/>
      <c r="D85" s="19"/>
      <c r="E85" s="19" t="s">
        <v>49</v>
      </c>
      <c r="F85" s="20"/>
      <c r="G85" s="20" t="str">
        <f t="shared" ref="G85:G90" si="4">G56</f>
        <v>£m (2012-13 prices)</v>
      </c>
      <c r="H85" s="126">
        <f t="shared" ref="H85:H90" ca="1" si="5">H67+H76</f>
        <v>4.8399999999999999E-2</v>
      </c>
    </row>
    <row r="86" spans="1:8" s="1" customFormat="1" ht="13.5" customHeight="1" x14ac:dyDescent="0.3">
      <c r="A86" s="54"/>
      <c r="B86" s="54"/>
      <c r="C86" s="54"/>
      <c r="D86" s="19"/>
      <c r="E86" s="19" t="s">
        <v>50</v>
      </c>
      <c r="F86" s="20"/>
      <c r="G86" s="20" t="str">
        <f t="shared" si="4"/>
        <v>£m (2012-13 prices)</v>
      </c>
      <c r="H86" s="126">
        <f t="shared" ca="1" si="5"/>
        <v>0</v>
      </c>
    </row>
    <row r="87" spans="1:8" s="1" customFormat="1" ht="13.5" customHeight="1" x14ac:dyDescent="0.3">
      <c r="A87" s="54"/>
      <c r="B87" s="54"/>
      <c r="C87" s="54"/>
      <c r="D87" s="19"/>
      <c r="E87" s="19" t="s">
        <v>51</v>
      </c>
      <c r="F87" s="20"/>
      <c r="G87" s="20" t="str">
        <f t="shared" si="4"/>
        <v>£m (2012-13 prices)</v>
      </c>
      <c r="H87" s="126">
        <f t="shared" ca="1" si="5"/>
        <v>0</v>
      </c>
    </row>
    <row r="88" spans="1:8" s="1" customFormat="1" ht="13.5" customHeight="1" x14ac:dyDescent="0.3">
      <c r="A88" s="54"/>
      <c r="B88" s="54"/>
      <c r="C88" s="67"/>
      <c r="D88" s="19"/>
      <c r="E88" s="19" t="s">
        <v>52</v>
      </c>
      <c r="F88" s="20"/>
      <c r="G88" s="20" t="str">
        <f t="shared" si="4"/>
        <v>£m (2012-13 prices)</v>
      </c>
      <c r="H88" s="126">
        <f t="shared" ca="1" si="5"/>
        <v>0</v>
      </c>
    </row>
    <row r="89" spans="1:8" s="1" customFormat="1" ht="13.5" customHeight="1" x14ac:dyDescent="0.3">
      <c r="A89" s="54"/>
      <c r="B89" s="54"/>
      <c r="C89" s="70"/>
      <c r="D89" s="19"/>
      <c r="E89" s="19" t="s">
        <v>53</v>
      </c>
      <c r="F89" s="20"/>
      <c r="G89" s="20" t="str">
        <f t="shared" si="4"/>
        <v>£m (2012-13 prices)</v>
      </c>
      <c r="H89" s="126">
        <f t="shared" ca="1" si="5"/>
        <v>0</v>
      </c>
    </row>
    <row r="90" spans="1:8" s="1" customFormat="1" ht="13.5" customHeight="1" x14ac:dyDescent="0.3">
      <c r="A90" s="54"/>
      <c r="B90" s="54"/>
      <c r="C90" s="70"/>
      <c r="D90" s="19"/>
      <c r="E90" s="19" t="s">
        <v>54</v>
      </c>
      <c r="F90" s="20"/>
      <c r="G90" s="20" t="str">
        <f t="shared" si="4"/>
        <v>£m (2012-13 prices)</v>
      </c>
      <c r="H90" s="126">
        <f t="shared" si="5"/>
        <v>0</v>
      </c>
    </row>
    <row r="91" spans="1:8" s="1" customFormat="1" ht="9.65" customHeight="1" x14ac:dyDescent="0.3">
      <c r="A91" s="54"/>
      <c r="B91" s="54"/>
      <c r="C91" s="54"/>
      <c r="D91" s="54"/>
      <c r="E91" s="24"/>
      <c r="F91" s="69"/>
      <c r="G91" s="69"/>
      <c r="H91" s="124"/>
    </row>
    <row r="92" spans="1:8" s="1" customFormat="1" ht="13.5" customHeight="1" x14ac:dyDescent="0.3">
      <c r="A92" s="54"/>
      <c r="B92" s="54"/>
      <c r="C92" s="70"/>
      <c r="D92" s="71" t="s">
        <v>157</v>
      </c>
      <c r="E92" s="19"/>
      <c r="F92" s="20"/>
      <c r="G92" s="20"/>
      <c r="H92" s="117"/>
    </row>
    <row r="93" spans="1:8" s="1" customFormat="1" ht="13.5" customHeight="1" x14ac:dyDescent="0.3">
      <c r="A93" s="54"/>
      <c r="B93" s="54"/>
      <c r="C93" s="70"/>
      <c r="D93" s="19"/>
      <c r="E93" s="19" t="s">
        <v>48</v>
      </c>
      <c r="F93" s="20"/>
      <c r="G93" s="20" t="str">
        <f>G84</f>
        <v>£m (2012-13 prices)</v>
      </c>
      <c r="H93" s="126">
        <f ca="1">H55-H26</f>
        <v>0</v>
      </c>
    </row>
    <row r="94" spans="1:8" s="1" customFormat="1" ht="13.5" customHeight="1" x14ac:dyDescent="0.3">
      <c r="A94" s="54"/>
      <c r="B94" s="54"/>
      <c r="C94" s="70"/>
      <c r="D94" s="19"/>
      <c r="E94" s="19" t="s">
        <v>49</v>
      </c>
      <c r="F94" s="20"/>
      <c r="G94" s="20" t="str">
        <f t="shared" ref="G94:G99" si="6">G85</f>
        <v>£m (2012-13 prices)</v>
      </c>
      <c r="H94" s="126">
        <f t="shared" ref="H94:H99" ca="1" si="7">H56-H27</f>
        <v>0</v>
      </c>
    </row>
    <row r="95" spans="1:8" s="1" customFormat="1" ht="13.5" customHeight="1" x14ac:dyDescent="0.3">
      <c r="A95" s="54"/>
      <c r="B95" s="54"/>
      <c r="C95" s="70"/>
      <c r="D95" s="19"/>
      <c r="E95" s="19" t="s">
        <v>50</v>
      </c>
      <c r="F95" s="20"/>
      <c r="G95" s="20" t="str">
        <f t="shared" si="6"/>
        <v>£m (2012-13 prices)</v>
      </c>
      <c r="H95" s="126">
        <f t="shared" ca="1" si="7"/>
        <v>0</v>
      </c>
    </row>
    <row r="96" spans="1:8" s="1" customFormat="1" ht="13.5" customHeight="1" x14ac:dyDescent="0.3">
      <c r="A96" s="54"/>
      <c r="B96" s="54"/>
      <c r="C96" s="54"/>
      <c r="D96" s="19"/>
      <c r="E96" s="19" t="s">
        <v>51</v>
      </c>
      <c r="F96" s="20"/>
      <c r="G96" s="20" t="str">
        <f t="shared" si="6"/>
        <v>£m (2012-13 prices)</v>
      </c>
      <c r="H96" s="126">
        <f t="shared" si="7"/>
        <v>0</v>
      </c>
    </row>
    <row r="97" spans="1:9" s="1" customFormat="1" ht="13.5" customHeight="1" x14ac:dyDescent="0.3">
      <c r="A97" s="54"/>
      <c r="B97" s="54"/>
      <c r="C97" s="54"/>
      <c r="D97" s="71"/>
      <c r="E97" s="19" t="s">
        <v>52</v>
      </c>
      <c r="F97" s="20"/>
      <c r="G97" s="20" t="str">
        <f t="shared" si="6"/>
        <v>£m (2012-13 prices)</v>
      </c>
      <c r="H97" s="126">
        <f t="shared" si="7"/>
        <v>0</v>
      </c>
    </row>
    <row r="98" spans="1:9" s="1" customFormat="1" ht="13.5" customHeight="1" x14ac:dyDescent="0.3">
      <c r="A98" s="54"/>
      <c r="B98" s="54"/>
      <c r="C98" s="54"/>
      <c r="D98" s="19"/>
      <c r="E98" s="19" t="s">
        <v>53</v>
      </c>
      <c r="F98" s="20"/>
      <c r="G98" s="20" t="str">
        <f t="shared" si="6"/>
        <v>£m (2012-13 prices)</v>
      </c>
      <c r="H98" s="126">
        <f t="shared" si="7"/>
        <v>0</v>
      </c>
    </row>
    <row r="99" spans="1:9" s="1" customFormat="1" ht="13.5" customHeight="1" x14ac:dyDescent="0.3">
      <c r="A99" s="54"/>
      <c r="B99" s="54"/>
      <c r="C99" s="54"/>
      <c r="D99" s="19"/>
      <c r="E99" s="19" t="s">
        <v>54</v>
      </c>
      <c r="F99" s="20"/>
      <c r="G99" s="20" t="str">
        <f t="shared" si="6"/>
        <v>£m (2012-13 prices)</v>
      </c>
      <c r="H99" s="126">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8"/>
      <c r="G104" s="19"/>
      <c r="H104" s="188">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6">
        <f ca="1">H84*$H$104</f>
        <v>0</v>
      </c>
    </row>
    <row r="108" spans="1:9" s="1" customFormat="1" ht="13.5" customHeight="1" x14ac:dyDescent="0.3">
      <c r="A108" s="54"/>
      <c r="B108" s="54"/>
      <c r="C108" s="54"/>
      <c r="D108" s="19"/>
      <c r="E108" s="19" t="s">
        <v>49</v>
      </c>
      <c r="F108" s="20"/>
      <c r="G108" s="20" t="s">
        <v>161</v>
      </c>
      <c r="H108" s="126">
        <f t="shared" ref="H108:H113" ca="1" si="8">H85*$H$104</f>
        <v>5.5544036736320336E-2</v>
      </c>
    </row>
    <row r="109" spans="1:9" s="1" customFormat="1" ht="13.5" customHeight="1" x14ac:dyDescent="0.3">
      <c r="A109" s="54"/>
      <c r="B109" s="54"/>
      <c r="C109" s="54"/>
      <c r="D109" s="19"/>
      <c r="E109" s="19" t="s">
        <v>50</v>
      </c>
      <c r="F109" s="20"/>
      <c r="G109" s="20" t="s">
        <v>161</v>
      </c>
      <c r="H109" s="126">
        <f t="shared" ca="1" si="8"/>
        <v>0</v>
      </c>
    </row>
    <row r="110" spans="1:9" s="1" customFormat="1" ht="13.5" customHeight="1" x14ac:dyDescent="0.3">
      <c r="A110" s="54"/>
      <c r="B110" s="54"/>
      <c r="C110" s="54"/>
      <c r="D110" s="19"/>
      <c r="E110" s="19" t="s">
        <v>51</v>
      </c>
      <c r="F110" s="20"/>
      <c r="G110" s="20" t="s">
        <v>161</v>
      </c>
      <c r="H110" s="126">
        <f t="shared" ca="1" si="8"/>
        <v>0</v>
      </c>
    </row>
    <row r="111" spans="1:9" s="1" customFormat="1" ht="13.5" customHeight="1" x14ac:dyDescent="0.3">
      <c r="A111" s="54"/>
      <c r="B111" s="54"/>
      <c r="C111" s="54"/>
      <c r="D111" s="19"/>
      <c r="E111" s="19" t="s">
        <v>52</v>
      </c>
      <c r="F111" s="20"/>
      <c r="G111" s="20" t="s">
        <v>161</v>
      </c>
      <c r="H111" s="126">
        <f t="shared" ca="1" si="8"/>
        <v>0</v>
      </c>
    </row>
    <row r="112" spans="1:9" s="1" customFormat="1" ht="13.5" customHeight="1" x14ac:dyDescent="0.3">
      <c r="A112" s="54"/>
      <c r="B112" s="54"/>
      <c r="C112" s="54"/>
      <c r="D112" s="19"/>
      <c r="E112" s="19" t="s">
        <v>53</v>
      </c>
      <c r="F112" s="20"/>
      <c r="G112" s="20" t="s">
        <v>161</v>
      </c>
      <c r="H112" s="126">
        <f t="shared" ca="1" si="8"/>
        <v>0</v>
      </c>
    </row>
    <row r="113" spans="1:9" s="1" customFormat="1" ht="13.5" customHeight="1" x14ac:dyDescent="0.3">
      <c r="A113" s="54"/>
      <c r="B113" s="54"/>
      <c r="C113" s="54"/>
      <c r="D113" s="19"/>
      <c r="E113" s="19" t="s">
        <v>54</v>
      </c>
      <c r="F113" s="20"/>
      <c r="G113" s="20" t="s">
        <v>161</v>
      </c>
      <c r="H113" s="126">
        <f t="shared" si="8"/>
        <v>0</v>
      </c>
    </row>
    <row r="114" spans="1:9" s="1" customFormat="1" ht="9" customHeight="1" x14ac:dyDescent="0.3">
      <c r="A114" s="54"/>
      <c r="B114" s="54"/>
      <c r="C114" s="54"/>
      <c r="D114" s="54"/>
      <c r="E114" s="24"/>
      <c r="F114" s="69"/>
      <c r="G114" s="69"/>
      <c r="H114" s="124"/>
    </row>
    <row r="115" spans="1:9" s="1" customFormat="1" ht="13.5" customHeight="1" x14ac:dyDescent="0.3">
      <c r="A115" s="54"/>
      <c r="B115" s="54"/>
      <c r="C115" s="54"/>
      <c r="D115" s="71" t="s">
        <v>162</v>
      </c>
      <c r="E115" s="19"/>
      <c r="F115" s="20"/>
      <c r="G115" s="20"/>
      <c r="H115" s="117"/>
    </row>
    <row r="116" spans="1:9" s="1" customFormat="1" ht="13.5" customHeight="1" x14ac:dyDescent="0.3">
      <c r="A116" s="54"/>
      <c r="B116" s="54"/>
      <c r="C116" s="54"/>
      <c r="D116" s="19"/>
      <c r="E116" s="19" t="s">
        <v>48</v>
      </c>
      <c r="F116" s="20"/>
      <c r="G116" s="20" t="s">
        <v>161</v>
      </c>
      <c r="H116" s="126">
        <f ca="1">H93*$H$104</f>
        <v>0</v>
      </c>
    </row>
    <row r="117" spans="1:9" s="1" customFormat="1" ht="13.5" customHeight="1" x14ac:dyDescent="0.3">
      <c r="A117" s="54"/>
      <c r="B117" s="54"/>
      <c r="C117" s="54"/>
      <c r="D117" s="19"/>
      <c r="E117" s="19" t="s">
        <v>49</v>
      </c>
      <c r="F117" s="20"/>
      <c r="G117" s="20" t="s">
        <v>161</v>
      </c>
      <c r="H117" s="126">
        <f t="shared" ref="H117:H122" ca="1" si="9">H94*$H$104</f>
        <v>0</v>
      </c>
    </row>
    <row r="118" spans="1:9" s="1" customFormat="1" ht="13.5" customHeight="1" x14ac:dyDescent="0.3">
      <c r="A118" s="54"/>
      <c r="B118" s="54"/>
      <c r="C118" s="54"/>
      <c r="D118" s="19"/>
      <c r="E118" s="19" t="s">
        <v>50</v>
      </c>
      <c r="F118" s="20"/>
      <c r="G118" s="20" t="s">
        <v>161</v>
      </c>
      <c r="H118" s="126">
        <f t="shared" ca="1" si="9"/>
        <v>0</v>
      </c>
    </row>
    <row r="119" spans="1:9" s="1" customFormat="1" ht="13.5" customHeight="1" x14ac:dyDescent="0.3">
      <c r="A119" s="54"/>
      <c r="B119" s="54"/>
      <c r="C119" s="54"/>
      <c r="D119" s="19"/>
      <c r="E119" s="19" t="s">
        <v>51</v>
      </c>
      <c r="F119" s="20"/>
      <c r="G119" s="20" t="s">
        <v>161</v>
      </c>
      <c r="H119" s="126">
        <f t="shared" si="9"/>
        <v>0</v>
      </c>
    </row>
    <row r="120" spans="1:9" s="1" customFormat="1" ht="13.5" customHeight="1" x14ac:dyDescent="0.3">
      <c r="A120" s="54"/>
      <c r="B120" s="54"/>
      <c r="C120" s="54"/>
      <c r="D120" s="71"/>
      <c r="E120" s="19" t="s">
        <v>52</v>
      </c>
      <c r="F120" s="20"/>
      <c r="G120" s="20" t="s">
        <v>161</v>
      </c>
      <c r="H120" s="126">
        <f t="shared" si="9"/>
        <v>0</v>
      </c>
    </row>
    <row r="121" spans="1:9" s="1" customFormat="1" ht="13.5" customHeight="1" x14ac:dyDescent="0.3">
      <c r="A121" s="54"/>
      <c r="B121" s="54"/>
      <c r="C121" s="70"/>
      <c r="D121" s="19"/>
      <c r="E121" s="19" t="s">
        <v>53</v>
      </c>
      <c r="F121" s="20"/>
      <c r="G121" s="20" t="s">
        <v>161</v>
      </c>
      <c r="H121" s="126">
        <f t="shared" si="9"/>
        <v>0</v>
      </c>
    </row>
    <row r="122" spans="1:9" s="1" customFormat="1" ht="13.5" customHeight="1" x14ac:dyDescent="0.3">
      <c r="A122" s="54"/>
      <c r="B122" s="54"/>
      <c r="C122" s="70"/>
      <c r="D122" s="19"/>
      <c r="E122" s="19" t="s">
        <v>54</v>
      </c>
      <c r="F122" s="20"/>
      <c r="G122" s="20" t="s">
        <v>161</v>
      </c>
      <c r="H122" s="126">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South Staffs Water</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1"/>
    </row>
    <row r="5" spans="1:10" s="42" customFormat="1" ht="6" customHeight="1" x14ac:dyDescent="0.3"/>
    <row r="6" spans="1:10" s="42" customFormat="1" x14ac:dyDescent="0.3">
      <c r="C6" s="242" t="s">
        <v>164</v>
      </c>
    </row>
    <row r="7" spans="1:10" s="42" customFormat="1" x14ac:dyDescent="0.3">
      <c r="E7" s="240" t="s">
        <v>48</v>
      </c>
      <c r="G7" s="245" t="s">
        <v>161</v>
      </c>
      <c r="H7" s="244">
        <f ca="1">Calculations!H107</f>
        <v>0</v>
      </c>
      <c r="I7" s="243"/>
      <c r="J7" s="243"/>
    </row>
    <row r="8" spans="1:10" s="42" customFormat="1" x14ac:dyDescent="0.3">
      <c r="E8" s="240" t="s">
        <v>49</v>
      </c>
      <c r="G8" s="245" t="s">
        <v>161</v>
      </c>
      <c r="H8" s="244">
        <f ca="1">Calculations!H108</f>
        <v>5.5544036736320336E-2</v>
      </c>
      <c r="I8" s="243"/>
      <c r="J8" s="243"/>
    </row>
    <row r="9" spans="1:10" s="42" customFormat="1" x14ac:dyDescent="0.3">
      <c r="E9" s="240" t="s">
        <v>50</v>
      </c>
      <c r="G9" s="245" t="s">
        <v>161</v>
      </c>
      <c r="H9" s="244">
        <f ca="1">Calculations!H109</f>
        <v>0</v>
      </c>
      <c r="I9" s="243"/>
      <c r="J9" s="243"/>
    </row>
    <row r="10" spans="1:10" s="42" customFormat="1" x14ac:dyDescent="0.3">
      <c r="E10" s="240" t="s">
        <v>51</v>
      </c>
      <c r="G10" s="245" t="s">
        <v>161</v>
      </c>
      <c r="H10" s="244">
        <f ca="1">Calculations!H110</f>
        <v>0</v>
      </c>
      <c r="I10" s="243"/>
      <c r="J10" s="243"/>
    </row>
    <row r="11" spans="1:10" s="42" customFormat="1" x14ac:dyDescent="0.3">
      <c r="E11" s="240" t="s">
        <v>52</v>
      </c>
      <c r="G11" s="245" t="s">
        <v>161</v>
      </c>
      <c r="H11" s="244">
        <f ca="1">Calculations!H111</f>
        <v>0</v>
      </c>
      <c r="I11" s="243"/>
      <c r="J11" s="243"/>
    </row>
    <row r="12" spans="1:10" s="42" customFormat="1" x14ac:dyDescent="0.3">
      <c r="E12" s="240" t="s">
        <v>53</v>
      </c>
      <c r="G12" s="245" t="s">
        <v>161</v>
      </c>
      <c r="H12" s="244">
        <f ca="1">Calculations!H112</f>
        <v>0</v>
      </c>
      <c r="I12" s="243"/>
      <c r="J12" s="243"/>
    </row>
    <row r="13" spans="1:10" s="42" customFormat="1" x14ac:dyDescent="0.3">
      <c r="E13" s="240" t="s">
        <v>54</v>
      </c>
      <c r="G13" s="245" t="s">
        <v>161</v>
      </c>
      <c r="H13" s="244">
        <f>Calculations!H113</f>
        <v>0</v>
      </c>
      <c r="I13" s="243"/>
      <c r="J13" s="243"/>
    </row>
    <row r="14" spans="1:10" s="42" customFormat="1" ht="24" customHeight="1" x14ac:dyDescent="0.3">
      <c r="E14" s="246" t="s">
        <v>46</v>
      </c>
      <c r="G14" s="240"/>
      <c r="H14" s="239">
        <f ca="1">SUM(H7:H13)</f>
        <v>5.5544036736320336E-2</v>
      </c>
    </row>
    <row r="15" spans="1:10" s="47" customFormat="1" ht="15" customHeight="1" x14ac:dyDescent="0.3">
      <c r="A15" s="9" t="s">
        <v>165</v>
      </c>
      <c r="B15" s="10"/>
      <c r="C15" s="10"/>
      <c r="D15" s="11"/>
      <c r="E15" s="44"/>
      <c r="F15" s="44"/>
      <c r="G15" s="45"/>
      <c r="H15" s="118"/>
      <c r="I15" s="46"/>
      <c r="J15" s="46"/>
    </row>
    <row r="16" spans="1:10" s="42" customFormat="1" ht="6" customHeight="1" x14ac:dyDescent="0.3">
      <c r="B16" s="241"/>
      <c r="G16" s="240"/>
      <c r="H16" s="244"/>
    </row>
    <row r="17" spans="1:10" s="42" customFormat="1" ht="6" customHeight="1" x14ac:dyDescent="0.3">
      <c r="G17" s="240"/>
      <c r="H17" s="244"/>
    </row>
    <row r="18" spans="1:10" s="42" customFormat="1" x14ac:dyDescent="0.3">
      <c r="C18" s="242" t="s">
        <v>166</v>
      </c>
      <c r="G18" s="240"/>
      <c r="H18" s="244"/>
    </row>
    <row r="19" spans="1:10" s="42" customFormat="1" x14ac:dyDescent="0.3">
      <c r="E19" s="245" t="s">
        <v>48</v>
      </c>
      <c r="F19" s="243"/>
      <c r="G19" s="245" t="s">
        <v>161</v>
      </c>
      <c r="H19" s="244">
        <f ca="1">Calculations!H116</f>
        <v>0</v>
      </c>
      <c r="I19" s="243"/>
      <c r="J19" s="243"/>
    </row>
    <row r="20" spans="1:10" s="42" customFormat="1" x14ac:dyDescent="0.3">
      <c r="E20" s="245" t="s">
        <v>49</v>
      </c>
      <c r="G20" s="245" t="s">
        <v>161</v>
      </c>
      <c r="H20" s="244">
        <f ca="1">Calculations!H117</f>
        <v>0</v>
      </c>
      <c r="I20" s="243"/>
      <c r="J20" s="243"/>
    </row>
    <row r="21" spans="1:10" s="42" customFormat="1" x14ac:dyDescent="0.3">
      <c r="E21" s="245" t="s">
        <v>50</v>
      </c>
      <c r="G21" s="245" t="s">
        <v>161</v>
      </c>
      <c r="H21" s="244">
        <f ca="1">Calculations!H118</f>
        <v>0</v>
      </c>
      <c r="I21" s="243"/>
      <c r="J21" s="243"/>
    </row>
    <row r="22" spans="1:10" s="42" customFormat="1" x14ac:dyDescent="0.3">
      <c r="E22" s="245" t="s">
        <v>51</v>
      </c>
      <c r="G22" s="245" t="s">
        <v>161</v>
      </c>
      <c r="H22" s="244">
        <f>Calculations!H119</f>
        <v>0</v>
      </c>
      <c r="I22" s="243"/>
      <c r="J22" s="243"/>
    </row>
    <row r="23" spans="1:10" s="42" customFormat="1" x14ac:dyDescent="0.3">
      <c r="E23" s="245" t="s">
        <v>52</v>
      </c>
      <c r="G23" s="245" t="s">
        <v>161</v>
      </c>
      <c r="H23" s="244">
        <f>Calculations!H120</f>
        <v>0</v>
      </c>
      <c r="I23" s="243"/>
      <c r="J23" s="243"/>
    </row>
    <row r="24" spans="1:10" s="42" customFormat="1" x14ac:dyDescent="0.3">
      <c r="E24" s="245" t="s">
        <v>53</v>
      </c>
      <c r="G24" s="245" t="s">
        <v>161</v>
      </c>
      <c r="H24" s="244">
        <f>Calculations!H121</f>
        <v>0</v>
      </c>
      <c r="I24" s="243"/>
      <c r="J24" s="243"/>
    </row>
    <row r="25" spans="1:10" s="42" customFormat="1" x14ac:dyDescent="0.3">
      <c r="E25" s="245" t="s">
        <v>54</v>
      </c>
      <c r="G25" s="245" t="s">
        <v>161</v>
      </c>
      <c r="H25" s="244">
        <f ca="1">Calculations!H122</f>
        <v>0</v>
      </c>
      <c r="I25" s="243"/>
      <c r="J25" s="243"/>
    </row>
    <row r="26" spans="1:10" s="42" customFormat="1" ht="24" customHeight="1" x14ac:dyDescent="0.3">
      <c r="E26" s="246" t="s">
        <v>46</v>
      </c>
      <c r="G26" s="240"/>
      <c r="H26" s="239">
        <f ca="1">SUM(H19:H25)</f>
        <v>0</v>
      </c>
    </row>
    <row r="27" spans="1:10" s="42" customFormat="1" ht="15" customHeight="1" x14ac:dyDescent="0.3">
      <c r="A27" s="96" t="s">
        <v>16</v>
      </c>
      <c r="B27" s="96"/>
      <c r="C27" s="96"/>
      <c r="D27" s="96"/>
      <c r="E27" s="96"/>
      <c r="F27" s="96"/>
      <c r="G27" s="96"/>
      <c r="H27" s="96"/>
      <c r="I27" s="96"/>
      <c r="J27" s="96"/>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3.08203125" bestFit="1" customWidth="1"/>
    <col min="3" max="3" width="53.4140625" bestFit="1" customWidth="1"/>
    <col min="4" max="4" width="4.5" customWidth="1"/>
    <col min="5" max="5" width="17.4140625" bestFit="1" customWidth="1"/>
    <col min="6" max="6" width="12.33203125" customWidth="1"/>
  </cols>
  <sheetData>
    <row r="1" spans="1:6" x14ac:dyDescent="0.3">
      <c r="C1" t="s">
        <v>297</v>
      </c>
    </row>
    <row r="2" spans="1:6" x14ac:dyDescent="0.3">
      <c r="A2" t="s">
        <v>168</v>
      </c>
      <c r="B2" t="s">
        <v>262</v>
      </c>
      <c r="C2" t="s">
        <v>259</v>
      </c>
      <c r="D2" t="s">
        <v>35</v>
      </c>
      <c r="E2" t="s">
        <v>263</v>
      </c>
      <c r="F2" t="s">
        <v>212</v>
      </c>
    </row>
    <row r="4" spans="1:6" x14ac:dyDescent="0.3">
      <c r="B4" s="260" t="s">
        <v>281</v>
      </c>
      <c r="C4" t="s">
        <v>265</v>
      </c>
      <c r="D4" t="s">
        <v>218</v>
      </c>
      <c r="E4" t="s">
        <v>213</v>
      </c>
      <c r="F4" s="261">
        <f ca="1">'Model outputs'!H7</f>
        <v>0</v>
      </c>
    </row>
    <row r="5" spans="1:6" x14ac:dyDescent="0.3">
      <c r="B5" t="s">
        <v>282</v>
      </c>
      <c r="C5" t="s">
        <v>266</v>
      </c>
      <c r="D5" t="s">
        <v>218</v>
      </c>
      <c r="E5" t="s">
        <v>213</v>
      </c>
      <c r="F5" s="261">
        <f ca="1">'Model outputs'!H8</f>
        <v>5.5544036736320336E-2</v>
      </c>
    </row>
    <row r="6" spans="1:6" x14ac:dyDescent="0.3">
      <c r="B6" t="s">
        <v>283</v>
      </c>
      <c r="C6" t="s">
        <v>267</v>
      </c>
      <c r="D6" t="s">
        <v>218</v>
      </c>
      <c r="E6" t="s">
        <v>213</v>
      </c>
      <c r="F6" s="261">
        <f ca="1">'Model outputs'!H9</f>
        <v>0</v>
      </c>
    </row>
    <row r="7" spans="1:6" x14ac:dyDescent="0.3">
      <c r="B7" t="s">
        <v>284</v>
      </c>
      <c r="C7" t="s">
        <v>268</v>
      </c>
      <c r="D7" t="s">
        <v>218</v>
      </c>
      <c r="E7" t="s">
        <v>213</v>
      </c>
      <c r="F7" s="261">
        <f ca="1">'Model outputs'!H10</f>
        <v>0</v>
      </c>
    </row>
    <row r="8" spans="1:6" x14ac:dyDescent="0.3">
      <c r="B8" t="s">
        <v>285</v>
      </c>
      <c r="C8" t="s">
        <v>269</v>
      </c>
      <c r="D8" t="s">
        <v>218</v>
      </c>
      <c r="E8" t="s">
        <v>213</v>
      </c>
      <c r="F8" s="261">
        <f ca="1">'Model outputs'!H11</f>
        <v>0</v>
      </c>
    </row>
    <row r="9" spans="1:6" x14ac:dyDescent="0.3">
      <c r="B9" t="s">
        <v>286</v>
      </c>
      <c r="C9" t="s">
        <v>270</v>
      </c>
      <c r="D9" t="s">
        <v>218</v>
      </c>
      <c r="E9" t="s">
        <v>213</v>
      </c>
      <c r="F9" s="261">
        <f ca="1">'Model outputs'!H12</f>
        <v>0</v>
      </c>
    </row>
    <row r="10" spans="1:6" x14ac:dyDescent="0.3">
      <c r="B10" t="s">
        <v>287</v>
      </c>
      <c r="C10" t="s">
        <v>271</v>
      </c>
      <c r="D10" t="s">
        <v>218</v>
      </c>
      <c r="E10" t="s">
        <v>213</v>
      </c>
      <c r="F10" s="261">
        <f>'Model outputs'!H13</f>
        <v>0</v>
      </c>
    </row>
    <row r="11" spans="1:6" x14ac:dyDescent="0.3">
      <c r="B11" t="s">
        <v>288</v>
      </c>
      <c r="C11" t="s">
        <v>272</v>
      </c>
      <c r="D11" t="s">
        <v>218</v>
      </c>
      <c r="E11" t="s">
        <v>213</v>
      </c>
      <c r="F11" s="261">
        <f ca="1">'Model outputs'!H14</f>
        <v>5.5544036736320336E-2</v>
      </c>
    </row>
    <row r="12" spans="1:6" x14ac:dyDescent="0.3">
      <c r="B12" t="s">
        <v>289</v>
      </c>
      <c r="C12" t="s">
        <v>273</v>
      </c>
      <c r="D12" t="s">
        <v>218</v>
      </c>
      <c r="E12" t="s">
        <v>213</v>
      </c>
      <c r="F12" s="261">
        <f ca="1">'Model outputs'!H19</f>
        <v>0</v>
      </c>
    </row>
    <row r="13" spans="1:6" x14ac:dyDescent="0.3">
      <c r="B13" t="s">
        <v>290</v>
      </c>
      <c r="C13" t="s">
        <v>274</v>
      </c>
      <c r="D13" t="s">
        <v>218</v>
      </c>
      <c r="E13" t="s">
        <v>213</v>
      </c>
      <c r="F13" s="261">
        <f ca="1">'Model outputs'!H20</f>
        <v>0</v>
      </c>
    </row>
    <row r="14" spans="1:6" x14ac:dyDescent="0.3">
      <c r="B14" t="s">
        <v>291</v>
      </c>
      <c r="C14" t="s">
        <v>275</v>
      </c>
      <c r="D14" t="s">
        <v>218</v>
      </c>
      <c r="E14" t="s">
        <v>213</v>
      </c>
      <c r="F14" s="261">
        <f ca="1">'Model outputs'!H21</f>
        <v>0</v>
      </c>
    </row>
    <row r="15" spans="1:6" x14ac:dyDescent="0.3">
      <c r="B15" t="s">
        <v>292</v>
      </c>
      <c r="C15" t="s">
        <v>276</v>
      </c>
      <c r="D15" t="s">
        <v>218</v>
      </c>
      <c r="E15" t="s">
        <v>213</v>
      </c>
      <c r="F15" s="261">
        <f>'Model outputs'!H22</f>
        <v>0</v>
      </c>
    </row>
    <row r="16" spans="1:6" x14ac:dyDescent="0.3">
      <c r="B16" t="s">
        <v>293</v>
      </c>
      <c r="C16" t="s">
        <v>277</v>
      </c>
      <c r="D16" t="s">
        <v>218</v>
      </c>
      <c r="E16" t="s">
        <v>213</v>
      </c>
      <c r="F16" s="261">
        <f>'Model outputs'!H23</f>
        <v>0</v>
      </c>
    </row>
    <row r="17" spans="2:6" x14ac:dyDescent="0.3">
      <c r="B17" t="s">
        <v>294</v>
      </c>
      <c r="C17" t="s">
        <v>278</v>
      </c>
      <c r="D17" t="s">
        <v>218</v>
      </c>
      <c r="E17" t="s">
        <v>213</v>
      </c>
      <c r="F17" s="261">
        <f>'Model outputs'!H24</f>
        <v>0</v>
      </c>
    </row>
    <row r="18" spans="2:6" x14ac:dyDescent="0.3">
      <c r="B18" t="s">
        <v>295</v>
      </c>
      <c r="C18" t="s">
        <v>279</v>
      </c>
      <c r="D18" t="s">
        <v>218</v>
      </c>
      <c r="E18" t="s">
        <v>213</v>
      </c>
      <c r="F18" s="261">
        <f ca="1">'Model outputs'!H25</f>
        <v>0</v>
      </c>
    </row>
    <row r="19" spans="2:6" x14ac:dyDescent="0.3">
      <c r="B19" t="s">
        <v>296</v>
      </c>
      <c r="C19" t="s">
        <v>280</v>
      </c>
      <c r="D19" t="s">
        <v>218</v>
      </c>
      <c r="E19" t="s">
        <v>213</v>
      </c>
      <c r="F19" s="261">
        <f ca="1">'Model outputs'!H26</f>
        <v>0</v>
      </c>
    </row>
    <row r="20" spans="2:6" x14ac:dyDescent="0.3">
      <c r="B20" t="s">
        <v>300</v>
      </c>
      <c r="C20" t="s">
        <v>301</v>
      </c>
      <c r="D20" t="s">
        <v>44</v>
      </c>
      <c r="E20" t="s">
        <v>213</v>
      </c>
      <c r="F20" s="262" t="str">
        <f ca="1">CONCATENATE("[…]", TEXT(NOW(),"dd/mm/yyy hh:mm:ss"))</f>
        <v>[…]16/09/2020 17:17:25</v>
      </c>
    </row>
    <row r="21" spans="2:6" x14ac:dyDescent="0.3">
      <c r="B21" t="s">
        <v>302</v>
      </c>
      <c r="C21" t="s">
        <v>303</v>
      </c>
      <c r="D21" t="s">
        <v>44</v>
      </c>
      <c r="E21" t="s">
        <v>213</v>
      </c>
      <c r="F21" s="263" t="str">
        <f ca="1">MID(CELL("filename",F1),SEARCH("[",CELL("filename",F1))+1,SEARCH(".",CELL("filename",F1))-1-SEARCH("[",CELL("filename",F1)))</f>
        <v>PR19PD019_SSC_BYRun1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1" customFormat="1" ht="22.5" x14ac:dyDescent="0.3">
      <c r="A1" s="119" t="str">
        <f ca="1" xml:space="preserve"> RIGHT(CELL("filename", $A$1), LEN(CELL("filename", $A$1)) - SEARCH("]", CELL("filename", $A$1)))</f>
        <v>Validation</v>
      </c>
      <c r="B1" s="119"/>
      <c r="C1" s="119"/>
      <c r="D1" s="119"/>
      <c r="E1" s="120" t="str">
        <f>Inputs!G5</f>
        <v>South Staffs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2" customWidth="1"/>
    <col min="2" max="2" width="3.6640625" style="282" customWidth="1"/>
    <col min="3" max="3" width="42.58203125" style="284" customWidth="1"/>
    <col min="4" max="4" width="40" style="284" customWidth="1"/>
    <col min="5" max="5" width="20" style="284" customWidth="1"/>
    <col min="6" max="6" width="15" style="284" customWidth="1"/>
    <col min="7" max="7" width="0" style="282" hidden="1" customWidth="1"/>
    <col min="8" max="16383" width="8" style="282" hidden="1"/>
    <col min="16384" max="16384" width="7.9140625" style="282" hidden="1" customWidth="1"/>
  </cols>
  <sheetData>
    <row r="1" spans="1:6" s="267" customFormat="1" ht="33" customHeight="1" x14ac:dyDescent="0.3">
      <c r="A1" s="265" t="str">
        <f ca="1" xml:space="preserve"> RIGHT(CELL("filename", $A$1), LEN(CELL("filename", $A$1)) - SEARCH("]", CELL("filename", $A$1)))</f>
        <v>Change log</v>
      </c>
      <c r="B1" s="266"/>
      <c r="C1" s="266"/>
      <c r="D1" s="266"/>
      <c r="E1" s="266"/>
      <c r="F1" s="266"/>
    </row>
    <row r="2" spans="1:6" s="269" customFormat="1" ht="18" customHeight="1" x14ac:dyDescent="0.3">
      <c r="A2" s="268" t="s">
        <v>346</v>
      </c>
      <c r="B2" s="268" t="s">
        <v>347</v>
      </c>
      <c r="C2" s="268" t="s">
        <v>348</v>
      </c>
      <c r="D2" s="268" t="s">
        <v>349</v>
      </c>
      <c r="E2" s="268" t="s">
        <v>350</v>
      </c>
      <c r="F2" s="268" t="s">
        <v>351</v>
      </c>
    </row>
    <row r="3" spans="1:6" s="274" customFormat="1" ht="18.649999999999999" customHeight="1" x14ac:dyDescent="0.3">
      <c r="A3" s="270" t="s">
        <v>352</v>
      </c>
      <c r="B3" s="271">
        <v>1</v>
      </c>
      <c r="C3" s="272" t="s">
        <v>353</v>
      </c>
      <c r="D3" s="272" t="s">
        <v>354</v>
      </c>
      <c r="E3" s="272"/>
      <c r="F3" s="273"/>
    </row>
    <row r="4" spans="1:6" s="269" customFormat="1" ht="72" customHeight="1" x14ac:dyDescent="0.3">
      <c r="A4" s="275" t="s">
        <v>355</v>
      </c>
      <c r="B4" s="276">
        <v>2</v>
      </c>
      <c r="C4" s="277" t="s">
        <v>356</v>
      </c>
      <c r="D4" s="277" t="s">
        <v>357</v>
      </c>
      <c r="E4" s="277" t="s">
        <v>358</v>
      </c>
      <c r="F4" s="278"/>
    </row>
    <row r="5" spans="1:6" s="269" customFormat="1" ht="18" customHeight="1" x14ac:dyDescent="0.3">
      <c r="A5" s="275"/>
      <c r="B5" s="276"/>
      <c r="C5" s="277"/>
      <c r="D5" s="277"/>
      <c r="E5" s="277"/>
      <c r="F5" s="278"/>
    </row>
    <row r="6" spans="1:6" s="269" customFormat="1" ht="18" customHeight="1" x14ac:dyDescent="0.3">
      <c r="A6" s="275"/>
      <c r="B6" s="276"/>
      <c r="C6" s="277"/>
      <c r="D6" s="277"/>
      <c r="E6" s="277"/>
      <c r="F6" s="278"/>
    </row>
    <row r="7" spans="1:6" x14ac:dyDescent="0.25">
      <c r="A7" s="279"/>
      <c r="B7" s="280"/>
      <c r="C7" s="281"/>
      <c r="D7" s="281"/>
      <c r="E7" s="281"/>
      <c r="F7" s="281"/>
    </row>
    <row r="8" spans="1:6" ht="15" customHeight="1" x14ac:dyDescent="0.25">
      <c r="A8" s="100" t="s">
        <v>16</v>
      </c>
      <c r="B8" s="100"/>
      <c r="C8" s="100"/>
      <c r="D8" s="100"/>
      <c r="E8" s="100"/>
      <c r="F8" s="100"/>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79"/>
      <c r="B16" s="280"/>
      <c r="C16" s="281"/>
      <c r="D16" s="281"/>
      <c r="E16" s="281"/>
      <c r="F16" s="281"/>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row r="40" spans="1:1" x14ac:dyDescent="0.25">
      <c r="A40" s="283"/>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64" t="str">
        <f ca="1" xml:space="preserve"> RIGHT(CELL("filename", $A$1), LEN(CELL("filename", $A$1)) - SEARCH("]", CELL("filename", $A$1)))</f>
        <v>Style guide</v>
      </c>
      <c r="B1" s="75"/>
      <c r="C1" s="75"/>
      <c r="D1" s="75"/>
      <c r="E1" s="75"/>
      <c r="F1" s="75"/>
      <c r="G1" s="75"/>
      <c r="H1" s="75"/>
      <c r="I1" s="75"/>
    </row>
    <row r="2" spans="1:9" s="97" customFormat="1" ht="6" customHeight="1" x14ac:dyDescent="0.3">
      <c r="A2" s="209"/>
      <c r="B2" s="209"/>
      <c r="C2" s="209"/>
      <c r="D2" s="209"/>
      <c r="E2" s="209"/>
      <c r="F2" s="209"/>
      <c r="G2" s="209"/>
      <c r="H2" s="209"/>
      <c r="I2" s="209"/>
    </row>
    <row r="3" spans="1:9" s="97" customFormat="1" ht="15" x14ac:dyDescent="0.3">
      <c r="A3" s="210" t="s">
        <v>17</v>
      </c>
      <c r="B3" s="209"/>
      <c r="C3" s="209"/>
      <c r="D3" s="209"/>
      <c r="E3" s="209"/>
      <c r="F3" s="209"/>
      <c r="G3" s="209"/>
      <c r="H3" s="209"/>
      <c r="I3" s="211"/>
    </row>
    <row r="4" spans="1:9" s="97" customFormat="1" ht="9" customHeight="1" x14ac:dyDescent="0.3">
      <c r="A4" s="209"/>
      <c r="B4" s="209"/>
      <c r="C4" s="209"/>
      <c r="D4" s="209"/>
      <c r="E4" s="209"/>
      <c r="F4" s="209"/>
      <c r="G4" s="209"/>
      <c r="H4" s="209"/>
      <c r="I4" s="209"/>
    </row>
    <row r="5" spans="1:9" s="97" customFormat="1" ht="15" customHeight="1" x14ac:dyDescent="0.3">
      <c r="A5" s="209"/>
      <c r="B5" s="212" t="s">
        <v>18</v>
      </c>
      <c r="C5" s="209"/>
      <c r="D5" s="209"/>
      <c r="E5" s="209"/>
      <c r="F5" s="209"/>
      <c r="G5" s="209"/>
      <c r="H5" s="209"/>
      <c r="I5" s="209"/>
    </row>
    <row r="6" spans="1:9" s="97" customFormat="1" x14ac:dyDescent="0.3">
      <c r="A6" s="209"/>
      <c r="B6" s="209"/>
      <c r="C6" s="209"/>
      <c r="D6" s="209"/>
      <c r="E6" s="213" t="s">
        <v>19</v>
      </c>
      <c r="F6" s="209"/>
      <c r="G6" s="209" t="s">
        <v>20</v>
      </c>
      <c r="H6" s="209"/>
      <c r="I6" s="209"/>
    </row>
    <row r="7" spans="1:9" s="97" customFormat="1" ht="6" customHeight="1" x14ac:dyDescent="0.3">
      <c r="A7" s="209"/>
      <c r="B7" s="209"/>
      <c r="C7" s="209"/>
      <c r="D7" s="209"/>
      <c r="E7" s="209"/>
      <c r="F7" s="209"/>
      <c r="G7" s="209"/>
      <c r="H7" s="209"/>
      <c r="I7" s="209"/>
    </row>
    <row r="8" spans="1:9" s="97" customFormat="1" x14ac:dyDescent="0.3">
      <c r="A8" s="209"/>
      <c r="B8" s="209"/>
      <c r="C8" s="209"/>
      <c r="D8" s="209"/>
      <c r="E8" s="214" t="s">
        <v>21</v>
      </c>
      <c r="F8" s="209"/>
      <c r="G8" s="209" t="s">
        <v>254</v>
      </c>
      <c r="H8" s="209"/>
      <c r="I8" s="209"/>
    </row>
    <row r="9" spans="1:9" s="97" customFormat="1" ht="6" customHeight="1" x14ac:dyDescent="0.3">
      <c r="A9" s="209"/>
      <c r="B9" s="209"/>
      <c r="C9" s="209"/>
      <c r="D9" s="209"/>
      <c r="E9" s="209"/>
      <c r="F9" s="209"/>
      <c r="G9" s="209"/>
      <c r="H9" s="209"/>
      <c r="I9" s="209"/>
    </row>
    <row r="10" spans="1:9" s="97" customFormat="1" x14ac:dyDescent="0.3">
      <c r="A10" s="209"/>
      <c r="B10" s="209"/>
      <c r="C10" s="209"/>
      <c r="D10" s="209"/>
      <c r="E10" s="215" t="s">
        <v>22</v>
      </c>
      <c r="F10" s="209"/>
      <c r="G10" s="209" t="s">
        <v>23</v>
      </c>
      <c r="H10" s="209"/>
      <c r="I10" s="209"/>
    </row>
    <row r="11" spans="1:9" s="97" customFormat="1" ht="9" customHeight="1" x14ac:dyDescent="0.3">
      <c r="A11" s="209"/>
      <c r="B11" s="209"/>
      <c r="C11" s="209"/>
      <c r="D11" s="209"/>
      <c r="E11" s="209"/>
      <c r="F11" s="209"/>
      <c r="G11" s="209"/>
      <c r="H11" s="209"/>
      <c r="I11" s="209"/>
    </row>
    <row r="12" spans="1:9" s="97" customFormat="1" ht="14.4" customHeight="1" x14ac:dyDescent="0.3">
      <c r="A12" s="209"/>
      <c r="B12" s="212" t="s">
        <v>24</v>
      </c>
      <c r="C12" s="209"/>
      <c r="D12" s="209"/>
      <c r="E12" s="209"/>
      <c r="F12" s="209"/>
      <c r="G12" s="209"/>
      <c r="H12" s="209"/>
      <c r="I12" s="209"/>
    </row>
    <row r="13" spans="1:9" s="97" customFormat="1" ht="15" customHeight="1" x14ac:dyDescent="0.3">
      <c r="A13" s="209"/>
      <c r="B13" s="209"/>
      <c r="C13" s="209"/>
      <c r="D13" s="209"/>
      <c r="E13" s="98" t="s">
        <v>25</v>
      </c>
      <c r="F13" s="209"/>
      <c r="G13" s="209" t="s">
        <v>26</v>
      </c>
      <c r="H13" s="209"/>
      <c r="I13" s="209"/>
    </row>
    <row r="14" spans="1:9" s="97" customFormat="1" ht="6" customHeight="1" x14ac:dyDescent="0.3">
      <c r="A14" s="209"/>
      <c r="B14" s="209"/>
      <c r="C14" s="209"/>
      <c r="D14" s="209"/>
      <c r="F14" s="209"/>
      <c r="G14" s="209"/>
      <c r="H14" s="209"/>
      <c r="I14" s="209"/>
    </row>
    <row r="15" spans="1:9" s="97" customFormat="1" ht="15" customHeight="1" x14ac:dyDescent="0.3">
      <c r="A15" s="209"/>
      <c r="B15" s="209"/>
      <c r="C15" s="209"/>
      <c r="D15" s="209"/>
      <c r="E15" s="99" t="s">
        <v>27</v>
      </c>
      <c r="F15" s="209"/>
      <c r="G15" s="209" t="s">
        <v>28</v>
      </c>
      <c r="H15" s="209"/>
      <c r="I15" s="209"/>
    </row>
    <row r="16" spans="1:9" s="97" customFormat="1" ht="9" customHeight="1" x14ac:dyDescent="0.3">
      <c r="A16" s="209"/>
      <c r="B16" s="209"/>
      <c r="C16" s="209"/>
      <c r="D16" s="209"/>
      <c r="E16" s="209"/>
      <c r="F16" s="209"/>
      <c r="G16" s="209"/>
      <c r="H16" s="209"/>
      <c r="I16" s="209"/>
    </row>
    <row r="17" spans="1:9" s="97" customFormat="1" ht="15" x14ac:dyDescent="0.3">
      <c r="A17" s="211" t="s">
        <v>29</v>
      </c>
      <c r="B17" s="209"/>
      <c r="C17" s="209"/>
      <c r="D17" s="209"/>
      <c r="E17" s="209"/>
      <c r="F17" s="209"/>
      <c r="G17" s="209"/>
      <c r="H17" s="209"/>
      <c r="I17" s="209"/>
    </row>
    <row r="18" spans="1:9" s="97" customFormat="1" ht="6" customHeight="1" x14ac:dyDescent="0.3">
      <c r="A18" s="209"/>
      <c r="B18" s="209"/>
      <c r="C18" s="209"/>
      <c r="D18" s="209"/>
      <c r="F18" s="209"/>
      <c r="G18" s="209"/>
      <c r="H18" s="209"/>
      <c r="I18" s="209"/>
    </row>
    <row r="19" spans="1:9" s="97" customFormat="1" x14ac:dyDescent="0.3">
      <c r="A19" s="209"/>
      <c r="B19" s="209"/>
      <c r="C19" s="209"/>
      <c r="D19" s="209"/>
      <c r="E19" s="285"/>
      <c r="F19" s="209"/>
      <c r="G19" s="209" t="s">
        <v>359</v>
      </c>
      <c r="H19" s="209"/>
      <c r="I19" s="209"/>
    </row>
    <row r="20" spans="1:9" s="97" customFormat="1" ht="6" customHeight="1" x14ac:dyDescent="0.3">
      <c r="A20" s="209"/>
      <c r="B20" s="209"/>
      <c r="C20" s="209"/>
      <c r="D20" s="209"/>
      <c r="F20" s="209"/>
      <c r="G20" s="209"/>
      <c r="H20" s="209"/>
      <c r="I20" s="209"/>
    </row>
    <row r="21" spans="1:9" s="97" customFormat="1" x14ac:dyDescent="0.3">
      <c r="A21" s="209"/>
      <c r="B21" s="209"/>
      <c r="C21" s="209"/>
      <c r="D21" s="209"/>
      <c r="E21" s="216"/>
      <c r="F21" s="209"/>
      <c r="G21" s="209" t="s">
        <v>30</v>
      </c>
      <c r="H21" s="209"/>
      <c r="I21" s="209"/>
    </row>
    <row r="22" spans="1:9" s="97" customFormat="1" ht="6" customHeight="1" x14ac:dyDescent="0.3">
      <c r="A22" s="209"/>
      <c r="B22" s="209"/>
      <c r="C22" s="209"/>
      <c r="D22" s="209"/>
      <c r="F22" s="209"/>
      <c r="G22" s="209"/>
      <c r="H22" s="209"/>
      <c r="I22" s="209"/>
    </row>
    <row r="23" spans="1:9" s="97" customFormat="1" x14ac:dyDescent="0.3">
      <c r="A23" s="209"/>
      <c r="B23" s="209"/>
      <c r="C23" s="209"/>
      <c r="D23" s="209"/>
      <c r="E23" s="101"/>
      <c r="F23" s="209"/>
      <c r="G23" s="209" t="s">
        <v>255</v>
      </c>
      <c r="H23" s="209"/>
      <c r="I23" s="209"/>
    </row>
    <row r="24" spans="1:9" s="97" customFormat="1" ht="6" customHeight="1" x14ac:dyDescent="0.3">
      <c r="A24" s="209"/>
      <c r="B24" s="209"/>
      <c r="C24" s="209"/>
      <c r="D24" s="209"/>
      <c r="F24" s="209"/>
      <c r="G24" s="209"/>
      <c r="H24" s="209"/>
      <c r="I24" s="209"/>
    </row>
    <row r="25" spans="1:9" s="97" customFormat="1" x14ac:dyDescent="0.3">
      <c r="A25" s="209"/>
      <c r="B25" s="209"/>
      <c r="C25" s="209"/>
      <c r="D25" s="209"/>
      <c r="E25" s="103"/>
      <c r="F25" s="209"/>
      <c r="G25" s="209" t="s">
        <v>360</v>
      </c>
      <c r="H25" s="209"/>
      <c r="I25" s="209"/>
    </row>
    <row r="26" spans="1:9" s="97" customFormat="1" ht="6" customHeight="1" x14ac:dyDescent="0.3">
      <c r="A26" s="209"/>
      <c r="B26" s="209"/>
      <c r="C26" s="209"/>
      <c r="D26" s="209"/>
      <c r="F26" s="209"/>
      <c r="G26" s="209"/>
      <c r="H26" s="209"/>
      <c r="I26" s="209"/>
    </row>
    <row r="27" spans="1:9" s="97" customFormat="1" x14ac:dyDescent="0.3">
      <c r="A27" s="209"/>
      <c r="B27" s="209"/>
      <c r="C27" s="209"/>
      <c r="D27" s="209"/>
      <c r="E27" s="102"/>
      <c r="F27" s="209"/>
      <c r="G27" s="209" t="s">
        <v>31</v>
      </c>
      <c r="H27" s="209"/>
      <c r="I27" s="209"/>
    </row>
    <row r="28" spans="1:9" s="97" customFormat="1" ht="6" customHeight="1" x14ac:dyDescent="0.3">
      <c r="A28" s="209"/>
      <c r="B28" s="209"/>
      <c r="C28" s="209"/>
      <c r="D28" s="209"/>
      <c r="F28" s="209"/>
      <c r="G28" s="209"/>
      <c r="H28" s="209"/>
      <c r="I28" s="209"/>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86" t="str">
        <f ca="1" xml:space="preserve"> RIGHT(CELL("filename", $A$1), LEN(CELL("filename", $A$1)) - SEARCH("]", CELL("filename", $A$1)))</f>
        <v>ToC</v>
      </c>
      <c r="B1" s="287"/>
      <c r="C1" s="83"/>
      <c r="D1" s="83"/>
      <c r="E1" s="83"/>
      <c r="F1" s="83"/>
      <c r="G1" s="83"/>
      <c r="H1" s="83"/>
    </row>
    <row r="2" spans="1:8" ht="9" customHeight="1" x14ac:dyDescent="0.3"/>
    <row r="3" spans="1:8" s="288" customFormat="1" ht="18" customHeight="1" x14ac:dyDescent="0.3">
      <c r="B3" s="289" t="s">
        <v>359</v>
      </c>
      <c r="D3" s="290" t="s">
        <v>30</v>
      </c>
      <c r="F3" s="291" t="s">
        <v>255</v>
      </c>
      <c r="H3" s="292" t="s">
        <v>360</v>
      </c>
    </row>
    <row r="4" spans="1:8" ht="72" customHeight="1" x14ac:dyDescent="0.3">
      <c r="B4" s="93" t="s">
        <v>361</v>
      </c>
      <c r="C4" s="104"/>
      <c r="D4" s="93" t="s">
        <v>32</v>
      </c>
      <c r="E4" s="104"/>
      <c r="F4" s="93" t="s">
        <v>362</v>
      </c>
      <c r="G4" s="104"/>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9" customWidth="1"/>
    <col min="2" max="2" width="10.6640625" bestFit="1" customWidth="1"/>
    <col min="3" max="3" width="161.9140625" bestFit="1" customWidth="1"/>
    <col min="4" max="4" width="4.5" customWidth="1"/>
    <col min="5" max="5" width="17.4140625" bestFit="1" customWidth="1"/>
    <col min="6" max="6" width="6.9140625"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211</v>
      </c>
      <c r="B7" t="s">
        <v>307</v>
      </c>
      <c r="C7" t="s">
        <v>308</v>
      </c>
      <c r="D7" t="s">
        <v>218</v>
      </c>
      <c r="E7" t="s">
        <v>213</v>
      </c>
      <c r="F7" s="259">
        <v>0</v>
      </c>
    </row>
    <row r="8" spans="1:6" ht="15" customHeight="1" x14ac:dyDescent="0.3">
      <c r="A8" t="s">
        <v>211</v>
      </c>
      <c r="B8" t="s">
        <v>309</v>
      </c>
      <c r="C8" t="s">
        <v>310</v>
      </c>
      <c r="D8" t="s">
        <v>218</v>
      </c>
      <c r="E8" t="s">
        <v>213</v>
      </c>
      <c r="F8" s="259">
        <v>0</v>
      </c>
    </row>
    <row r="9" spans="1:6" ht="15" customHeight="1" x14ac:dyDescent="0.3">
      <c r="A9" t="s">
        <v>211</v>
      </c>
      <c r="B9" t="s">
        <v>311</v>
      </c>
      <c r="C9" t="s">
        <v>312</v>
      </c>
      <c r="D9" t="s">
        <v>218</v>
      </c>
      <c r="E9" t="s">
        <v>213</v>
      </c>
      <c r="F9" s="259">
        <v>0</v>
      </c>
    </row>
    <row r="10" spans="1:6" ht="15" customHeight="1" x14ac:dyDescent="0.3">
      <c r="A10" t="s">
        <v>211</v>
      </c>
      <c r="B10" t="s">
        <v>313</v>
      </c>
      <c r="C10" t="s">
        <v>314</v>
      </c>
      <c r="D10" t="s">
        <v>218</v>
      </c>
      <c r="E10" t="s">
        <v>213</v>
      </c>
      <c r="F10" s="259">
        <v>0</v>
      </c>
    </row>
    <row r="11" spans="1:6" ht="15" customHeight="1" x14ac:dyDescent="0.3">
      <c r="A11" t="s">
        <v>211</v>
      </c>
      <c r="B11" t="s">
        <v>315</v>
      </c>
      <c r="C11" t="s">
        <v>316</v>
      </c>
      <c r="D11" t="s">
        <v>218</v>
      </c>
      <c r="E11" t="s">
        <v>213</v>
      </c>
      <c r="F11" s="259">
        <v>0</v>
      </c>
    </row>
    <row r="12" spans="1:6" ht="15" customHeight="1" x14ac:dyDescent="0.3">
      <c r="A12" t="s">
        <v>211</v>
      </c>
      <c r="B12" t="s">
        <v>317</v>
      </c>
      <c r="C12" t="s">
        <v>318</v>
      </c>
      <c r="D12" t="s">
        <v>218</v>
      </c>
      <c r="E12" t="s">
        <v>213</v>
      </c>
      <c r="F12" s="259">
        <v>0</v>
      </c>
    </row>
    <row r="13" spans="1:6" ht="15" customHeight="1" x14ac:dyDescent="0.3">
      <c r="A13" t="s">
        <v>211</v>
      </c>
      <c r="B13" t="s">
        <v>319</v>
      </c>
      <c r="C13" t="s">
        <v>320</v>
      </c>
      <c r="D13" t="s">
        <v>218</v>
      </c>
      <c r="E13" t="s">
        <v>213</v>
      </c>
      <c r="F13" s="259">
        <v>0</v>
      </c>
    </row>
    <row r="14" spans="1:6" ht="15" customHeight="1" x14ac:dyDescent="0.3">
      <c r="A14" t="s">
        <v>211</v>
      </c>
      <c r="B14" t="s">
        <v>321</v>
      </c>
      <c r="C14" t="s">
        <v>322</v>
      </c>
      <c r="D14" t="s">
        <v>218</v>
      </c>
      <c r="E14" t="s">
        <v>213</v>
      </c>
      <c r="F14" s="259">
        <v>0</v>
      </c>
    </row>
    <row r="15" spans="1:6" ht="15" customHeight="1" x14ac:dyDescent="0.3">
      <c r="A15" t="s">
        <v>211</v>
      </c>
      <c r="B15" t="s">
        <v>323</v>
      </c>
      <c r="C15" t="s">
        <v>324</v>
      </c>
      <c r="D15" t="s">
        <v>218</v>
      </c>
      <c r="E15" t="s">
        <v>213</v>
      </c>
      <c r="F15" s="259">
        <v>0.95440000000000003</v>
      </c>
    </row>
    <row r="16" spans="1:6" ht="15" customHeight="1" x14ac:dyDescent="0.3">
      <c r="A16" t="s">
        <v>211</v>
      </c>
      <c r="B16" t="s">
        <v>325</v>
      </c>
      <c r="C16" t="s">
        <v>326</v>
      </c>
      <c r="D16" t="s">
        <v>218</v>
      </c>
      <c r="E16" t="s">
        <v>213</v>
      </c>
      <c r="F16" s="259">
        <v>0</v>
      </c>
    </row>
    <row r="17" spans="1:6" ht="15" customHeight="1" x14ac:dyDescent="0.3">
      <c r="A17" t="s">
        <v>211</v>
      </c>
      <c r="B17" t="s">
        <v>327</v>
      </c>
      <c r="C17" t="s">
        <v>328</v>
      </c>
      <c r="D17" t="s">
        <v>218</v>
      </c>
      <c r="E17" t="s">
        <v>213</v>
      </c>
      <c r="F17" s="259">
        <v>0</v>
      </c>
    </row>
    <row r="18" spans="1:6" ht="15" customHeight="1" x14ac:dyDescent="0.3">
      <c r="A18" t="s">
        <v>211</v>
      </c>
      <c r="B18" t="s">
        <v>329</v>
      </c>
      <c r="C18" t="s">
        <v>330</v>
      </c>
      <c r="D18" t="s">
        <v>218</v>
      </c>
      <c r="E18" t="s">
        <v>213</v>
      </c>
      <c r="F18" s="259">
        <v>0</v>
      </c>
    </row>
    <row r="19" spans="1:6" ht="15" customHeight="1" x14ac:dyDescent="0.3">
      <c r="A19" t="s">
        <v>211</v>
      </c>
      <c r="B19" t="s">
        <v>331</v>
      </c>
      <c r="C19" t="s">
        <v>332</v>
      </c>
      <c r="D19" t="s">
        <v>218</v>
      </c>
      <c r="E19" t="s">
        <v>213</v>
      </c>
      <c r="F19" s="259">
        <v>0</v>
      </c>
    </row>
    <row r="20" spans="1:6" ht="15" customHeight="1" x14ac:dyDescent="0.3">
      <c r="A20" t="s">
        <v>211</v>
      </c>
      <c r="B20" t="s">
        <v>333</v>
      </c>
      <c r="C20" t="s">
        <v>334</v>
      </c>
      <c r="D20" t="s">
        <v>218</v>
      </c>
      <c r="E20" t="s">
        <v>213</v>
      </c>
      <c r="F20" s="259">
        <v>0.95440000000000003</v>
      </c>
    </row>
    <row r="21" spans="1:6" ht="15" customHeight="1" x14ac:dyDescent="0.3">
      <c r="A21" t="s">
        <v>211</v>
      </c>
      <c r="B21" t="s">
        <v>335</v>
      </c>
      <c r="C21" t="s">
        <v>336</v>
      </c>
      <c r="D21" t="s">
        <v>218</v>
      </c>
      <c r="E21" t="s">
        <v>213</v>
      </c>
      <c r="F21" s="259">
        <v>0</v>
      </c>
    </row>
    <row r="22" spans="1:6" ht="15" customHeight="1" x14ac:dyDescent="0.3">
      <c r="A22" t="s">
        <v>211</v>
      </c>
      <c r="B22" t="s">
        <v>337</v>
      </c>
      <c r="C22" t="s">
        <v>338</v>
      </c>
      <c r="D22" t="s">
        <v>218</v>
      </c>
      <c r="E22" t="s">
        <v>213</v>
      </c>
      <c r="F22" s="259">
        <v>0</v>
      </c>
    </row>
    <row r="23" spans="1:6" ht="15" customHeight="1" x14ac:dyDescent="0.3">
      <c r="A23" t="s">
        <v>211</v>
      </c>
      <c r="B23" t="s">
        <v>339</v>
      </c>
      <c r="C23" t="s">
        <v>340</v>
      </c>
      <c r="D23" t="s">
        <v>218</v>
      </c>
      <c r="E23" t="s">
        <v>213</v>
      </c>
      <c r="F23" s="259">
        <v>0</v>
      </c>
    </row>
    <row r="24" spans="1:6" ht="15" customHeight="1" x14ac:dyDescent="0.3">
      <c r="A24" t="s">
        <v>211</v>
      </c>
      <c r="B24" t="s">
        <v>341</v>
      </c>
      <c r="C24" t="s">
        <v>342</v>
      </c>
      <c r="D24" t="s">
        <v>218</v>
      </c>
      <c r="E24" t="s">
        <v>213</v>
      </c>
      <c r="F24" s="259">
        <v>0</v>
      </c>
    </row>
    <row r="25" spans="1:6" ht="15" customHeight="1" x14ac:dyDescent="0.3">
      <c r="A25" t="s">
        <v>211</v>
      </c>
      <c r="B25" t="s">
        <v>343</v>
      </c>
      <c r="C25" t="s">
        <v>344</v>
      </c>
      <c r="D25" t="s">
        <v>218</v>
      </c>
      <c r="E25" t="s">
        <v>213</v>
      </c>
      <c r="F25" s="259">
        <v>0</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7"/>
    <col min="2" max="2" width="18.58203125" style="207" bestFit="1" customWidth="1"/>
    <col min="3" max="3" width="96.4140625" style="207" bestFit="1" customWidth="1"/>
    <col min="4" max="4" width="8.6640625" style="207"/>
    <col min="5" max="5" width="17" style="207" customWidth="1"/>
    <col min="6" max="6" width="12.08203125" style="207" customWidth="1"/>
    <col min="7" max="16384" width="8.6640625" style="207"/>
  </cols>
  <sheetData>
    <row r="1" spans="1:6" ht="6" customHeight="1" x14ac:dyDescent="0.3"/>
    <row r="2" spans="1:6" s="251" customFormat="1" ht="6" customHeight="1" x14ac:dyDescent="0.3">
      <c r="A2" s="252"/>
      <c r="B2" s="252"/>
      <c r="C2" s="253"/>
      <c r="D2" s="252"/>
      <c r="E2" s="254"/>
      <c r="F2" s="252"/>
    </row>
    <row r="3" spans="1:6" ht="6" customHeight="1" x14ac:dyDescent="0.3"/>
    <row r="4" spans="1:6" s="251" customFormat="1" ht="18" customHeight="1" x14ac:dyDescent="0.3">
      <c r="A4" s="255"/>
      <c r="B4" s="255"/>
      <c r="C4" s="255"/>
      <c r="D4" s="255"/>
      <c r="E4" s="255"/>
      <c r="F4" s="256" t="s">
        <v>212</v>
      </c>
    </row>
    <row r="5" spans="1:6" s="251" customFormat="1" ht="18" customHeight="1" x14ac:dyDescent="0.3">
      <c r="A5" s="255"/>
      <c r="B5" s="255"/>
      <c r="C5" s="255"/>
      <c r="D5" s="255"/>
      <c r="E5" s="255"/>
      <c r="F5" s="256" t="s">
        <v>213</v>
      </c>
    </row>
    <row r="6" spans="1:6" s="251" customFormat="1" ht="18" customHeight="1" x14ac:dyDescent="0.3">
      <c r="A6" s="255"/>
      <c r="B6" s="255"/>
      <c r="C6" s="255"/>
      <c r="D6" s="255"/>
      <c r="E6" s="255"/>
      <c r="F6" s="256" t="s">
        <v>214</v>
      </c>
    </row>
    <row r="7" spans="1:6" s="251" customFormat="1" ht="18" customHeight="1" x14ac:dyDescent="0.3">
      <c r="A7" s="255" t="s">
        <v>257</v>
      </c>
      <c r="B7" s="255" t="s">
        <v>258</v>
      </c>
      <c r="C7" s="255" t="s">
        <v>259</v>
      </c>
      <c r="D7" s="255" t="s">
        <v>260</v>
      </c>
      <c r="E7" s="255" t="s">
        <v>261</v>
      </c>
      <c r="F7" s="256" t="s">
        <v>215</v>
      </c>
    </row>
    <row r="8" spans="1:6" x14ac:dyDescent="0.3">
      <c r="A8" s="207" t="s">
        <v>173</v>
      </c>
      <c r="B8" s="207" t="s">
        <v>237</v>
      </c>
      <c r="C8" s="207" t="s">
        <v>238</v>
      </c>
      <c r="D8" s="207" t="s">
        <v>218</v>
      </c>
      <c r="E8" s="207" t="s">
        <v>213</v>
      </c>
      <c r="F8" s="249">
        <v>0</v>
      </c>
    </row>
    <row r="9" spans="1:6" x14ac:dyDescent="0.3">
      <c r="A9" s="207" t="s">
        <v>173</v>
      </c>
      <c r="B9" s="207" t="s">
        <v>239</v>
      </c>
      <c r="C9" s="207" t="s">
        <v>240</v>
      </c>
      <c r="D9" s="207" t="s">
        <v>218</v>
      </c>
      <c r="E9" s="207" t="s">
        <v>213</v>
      </c>
      <c r="F9" s="249">
        <v>0</v>
      </c>
    </row>
    <row r="10" spans="1:6" x14ac:dyDescent="0.3">
      <c r="A10" s="207" t="s">
        <v>173</v>
      </c>
      <c r="B10" s="207" t="s">
        <v>241</v>
      </c>
      <c r="C10" s="207" t="s">
        <v>242</v>
      </c>
      <c r="D10" s="207" t="s">
        <v>218</v>
      </c>
      <c r="E10" s="207" t="s">
        <v>213</v>
      </c>
      <c r="F10" s="249">
        <v>0</v>
      </c>
    </row>
    <row r="11" spans="1:6" x14ac:dyDescent="0.3">
      <c r="A11" s="207" t="s">
        <v>173</v>
      </c>
      <c r="B11" s="207" t="s">
        <v>216</v>
      </c>
      <c r="C11" s="207" t="s">
        <v>217</v>
      </c>
      <c r="D11" s="207" t="s">
        <v>218</v>
      </c>
      <c r="E11" s="207" t="s">
        <v>213</v>
      </c>
      <c r="F11" s="249">
        <v>3.605</v>
      </c>
    </row>
    <row r="12" spans="1:6" x14ac:dyDescent="0.3">
      <c r="A12" s="207" t="s">
        <v>173</v>
      </c>
      <c r="B12" s="207" t="s">
        <v>219</v>
      </c>
      <c r="C12" s="207" t="s">
        <v>220</v>
      </c>
      <c r="D12" s="207" t="s">
        <v>218</v>
      </c>
      <c r="E12" s="207" t="s">
        <v>213</v>
      </c>
      <c r="F12" s="249">
        <v>1.0660000000000001</v>
      </c>
    </row>
    <row r="13" spans="1:6" x14ac:dyDescent="0.3">
      <c r="A13" s="207" t="s">
        <v>173</v>
      </c>
      <c r="B13" s="207" t="s">
        <v>243</v>
      </c>
      <c r="C13" s="207" t="s">
        <v>244</v>
      </c>
      <c r="D13" s="207" t="s">
        <v>218</v>
      </c>
      <c r="E13" s="207" t="s">
        <v>213</v>
      </c>
      <c r="F13" s="249">
        <v>0</v>
      </c>
    </row>
    <row r="14" spans="1:6" x14ac:dyDescent="0.3">
      <c r="A14" s="207" t="s">
        <v>173</v>
      </c>
      <c r="B14" s="207" t="s">
        <v>225</v>
      </c>
      <c r="C14" s="207" t="s">
        <v>226</v>
      </c>
      <c r="D14" s="207" t="s">
        <v>218</v>
      </c>
      <c r="E14" s="207" t="s">
        <v>213</v>
      </c>
      <c r="F14" s="249">
        <v>0</v>
      </c>
    </row>
    <row r="15" spans="1:6" x14ac:dyDescent="0.3">
      <c r="A15" s="207" t="s">
        <v>173</v>
      </c>
      <c r="B15" s="207" t="s">
        <v>227</v>
      </c>
      <c r="C15" s="207" t="s">
        <v>228</v>
      </c>
      <c r="D15" s="207" t="s">
        <v>218</v>
      </c>
      <c r="E15" s="207" t="s">
        <v>213</v>
      </c>
      <c r="F15" s="249">
        <v>10.891999999999999</v>
      </c>
    </row>
    <row r="16" spans="1:6" x14ac:dyDescent="0.3">
      <c r="A16" s="207" t="s">
        <v>173</v>
      </c>
      <c r="B16" s="207" t="s">
        <v>245</v>
      </c>
      <c r="C16" s="207" t="s">
        <v>246</v>
      </c>
      <c r="D16" s="207" t="s">
        <v>218</v>
      </c>
      <c r="E16" s="207" t="s">
        <v>213</v>
      </c>
      <c r="F16" s="249">
        <v>0</v>
      </c>
    </row>
    <row r="17" spans="1:6" x14ac:dyDescent="0.3">
      <c r="A17" s="207" t="s">
        <v>173</v>
      </c>
      <c r="B17" s="207" t="s">
        <v>221</v>
      </c>
      <c r="C17" s="207" t="s">
        <v>222</v>
      </c>
      <c r="D17" s="207" t="s">
        <v>218</v>
      </c>
      <c r="E17" s="207" t="s">
        <v>213</v>
      </c>
      <c r="F17" s="249">
        <v>0</v>
      </c>
    </row>
    <row r="18" spans="1:6" x14ac:dyDescent="0.3">
      <c r="A18" s="207" t="s">
        <v>173</v>
      </c>
      <c r="B18" s="207" t="s">
        <v>223</v>
      </c>
      <c r="C18" s="207" t="s">
        <v>224</v>
      </c>
      <c r="D18" s="207" t="s">
        <v>218</v>
      </c>
      <c r="E18" s="207" t="s">
        <v>213</v>
      </c>
      <c r="F18" s="249">
        <v>0</v>
      </c>
    </row>
    <row r="19" spans="1:6" x14ac:dyDescent="0.3">
      <c r="A19" s="207" t="s">
        <v>173</v>
      </c>
      <c r="B19" s="207" t="s">
        <v>247</v>
      </c>
      <c r="C19" s="207" t="s">
        <v>248</v>
      </c>
      <c r="D19" s="207" t="s">
        <v>218</v>
      </c>
      <c r="E19" s="207" t="s">
        <v>213</v>
      </c>
      <c r="F19" s="249">
        <v>0</v>
      </c>
    </row>
    <row r="20" spans="1:6" x14ac:dyDescent="0.3">
      <c r="A20" s="207" t="s">
        <v>173</v>
      </c>
      <c r="B20" s="207" t="s">
        <v>229</v>
      </c>
      <c r="C20" s="207" t="s">
        <v>230</v>
      </c>
      <c r="D20" s="207" t="s">
        <v>218</v>
      </c>
      <c r="E20" s="207" t="s">
        <v>213</v>
      </c>
      <c r="F20" s="249">
        <v>0</v>
      </c>
    </row>
    <row r="21" spans="1:6" x14ac:dyDescent="0.3">
      <c r="A21" s="207" t="s">
        <v>173</v>
      </c>
      <c r="B21" s="207" t="s">
        <v>231</v>
      </c>
      <c r="C21" s="207" t="s">
        <v>232</v>
      </c>
      <c r="D21" s="207" t="s">
        <v>218</v>
      </c>
      <c r="E21" s="207" t="s">
        <v>213</v>
      </c>
      <c r="F21" s="249">
        <v>0</v>
      </c>
    </row>
    <row r="22" spans="1:6" x14ac:dyDescent="0.3">
      <c r="A22" s="208" t="s">
        <v>173</v>
      </c>
      <c r="B22" s="208" t="s">
        <v>233</v>
      </c>
      <c r="C22" s="208" t="s">
        <v>234</v>
      </c>
      <c r="D22" s="208" t="s">
        <v>218</v>
      </c>
      <c r="E22" s="208" t="s">
        <v>213</v>
      </c>
      <c r="F22" s="249">
        <v>0</v>
      </c>
    </row>
    <row r="23" spans="1:6" x14ac:dyDescent="0.3">
      <c r="A23" s="208" t="s">
        <v>173</v>
      </c>
      <c r="B23" s="208" t="s">
        <v>235</v>
      </c>
      <c r="C23" s="208" t="s">
        <v>236</v>
      </c>
      <c r="D23" s="208" t="s">
        <v>218</v>
      </c>
      <c r="E23" s="208" t="s">
        <v>213</v>
      </c>
      <c r="F23" s="249">
        <v>0</v>
      </c>
    </row>
    <row r="24" spans="1:6" x14ac:dyDescent="0.3">
      <c r="A24" s="208" t="s">
        <v>177</v>
      </c>
      <c r="B24" s="208" t="s">
        <v>237</v>
      </c>
      <c r="C24" s="208" t="s">
        <v>238</v>
      </c>
      <c r="D24" s="208" t="s">
        <v>218</v>
      </c>
      <c r="E24" s="208" t="s">
        <v>213</v>
      </c>
      <c r="F24" s="249">
        <v>0</v>
      </c>
    </row>
    <row r="25" spans="1:6" x14ac:dyDescent="0.3">
      <c r="A25" s="208" t="s">
        <v>177</v>
      </c>
      <c r="B25" s="208" t="s">
        <v>239</v>
      </c>
      <c r="C25" s="208" t="s">
        <v>240</v>
      </c>
      <c r="D25" s="208" t="s">
        <v>218</v>
      </c>
      <c r="E25" s="208" t="s">
        <v>213</v>
      </c>
      <c r="F25" s="249">
        <v>0</v>
      </c>
    </row>
    <row r="26" spans="1:6" x14ac:dyDescent="0.3">
      <c r="A26" s="208" t="s">
        <v>177</v>
      </c>
      <c r="B26" s="208" t="s">
        <v>241</v>
      </c>
      <c r="C26" s="208" t="s">
        <v>242</v>
      </c>
      <c r="D26" s="208" t="s">
        <v>218</v>
      </c>
      <c r="E26" s="208" t="s">
        <v>213</v>
      </c>
      <c r="F26" s="249">
        <v>0</v>
      </c>
    </row>
    <row r="27" spans="1:6" x14ac:dyDescent="0.3">
      <c r="A27" s="208" t="s">
        <v>177</v>
      </c>
      <c r="B27" s="208" t="s">
        <v>216</v>
      </c>
      <c r="C27" s="208" t="s">
        <v>217</v>
      </c>
      <c r="D27" s="208" t="s">
        <v>218</v>
      </c>
      <c r="E27" s="208" t="s">
        <v>213</v>
      </c>
      <c r="F27" s="249">
        <v>0</v>
      </c>
    </row>
    <row r="28" spans="1:6" x14ac:dyDescent="0.3">
      <c r="A28" s="208" t="s">
        <v>177</v>
      </c>
      <c r="B28" s="208" t="s">
        <v>219</v>
      </c>
      <c r="C28" s="208" t="s">
        <v>220</v>
      </c>
      <c r="D28" s="208" t="s">
        <v>218</v>
      </c>
      <c r="E28" s="208" t="s">
        <v>213</v>
      </c>
      <c r="F28" s="249">
        <v>-1.86</v>
      </c>
    </row>
    <row r="29" spans="1:6" x14ac:dyDescent="0.3">
      <c r="A29" s="208" t="s">
        <v>177</v>
      </c>
      <c r="B29" s="208" t="s">
        <v>243</v>
      </c>
      <c r="C29" s="208" t="s">
        <v>244</v>
      </c>
      <c r="D29" s="208" t="s">
        <v>218</v>
      </c>
      <c r="E29" s="208" t="s">
        <v>213</v>
      </c>
      <c r="F29" s="249">
        <v>0</v>
      </c>
    </row>
    <row r="30" spans="1:6" x14ac:dyDescent="0.3">
      <c r="A30" s="208" t="s">
        <v>177</v>
      </c>
      <c r="B30" s="208" t="s">
        <v>225</v>
      </c>
      <c r="C30" s="208" t="s">
        <v>226</v>
      </c>
      <c r="D30" s="208" t="s">
        <v>218</v>
      </c>
      <c r="E30" s="208" t="s">
        <v>213</v>
      </c>
      <c r="F30" s="249">
        <v>0</v>
      </c>
    </row>
    <row r="31" spans="1:6" x14ac:dyDescent="0.3">
      <c r="A31" s="208" t="s">
        <v>177</v>
      </c>
      <c r="B31" s="208" t="s">
        <v>227</v>
      </c>
      <c r="C31" s="208" t="s">
        <v>228</v>
      </c>
      <c r="D31" s="208" t="s">
        <v>218</v>
      </c>
      <c r="E31" s="208" t="s">
        <v>213</v>
      </c>
      <c r="F31" s="249">
        <v>1.885</v>
      </c>
    </row>
    <row r="32" spans="1:6" x14ac:dyDescent="0.3">
      <c r="A32" s="208" t="s">
        <v>177</v>
      </c>
      <c r="B32" s="208" t="s">
        <v>245</v>
      </c>
      <c r="C32" s="208" t="s">
        <v>246</v>
      </c>
      <c r="D32" s="208" t="s">
        <v>218</v>
      </c>
      <c r="E32" s="208" t="s">
        <v>213</v>
      </c>
      <c r="F32" s="249">
        <v>0</v>
      </c>
    </row>
    <row r="33" spans="1:6" x14ac:dyDescent="0.3">
      <c r="A33" s="208" t="s">
        <v>177</v>
      </c>
      <c r="B33" s="208" t="s">
        <v>221</v>
      </c>
      <c r="C33" s="208" t="s">
        <v>222</v>
      </c>
      <c r="D33" s="208" t="s">
        <v>218</v>
      </c>
      <c r="E33" s="208" t="s">
        <v>213</v>
      </c>
      <c r="F33" s="249">
        <v>0</v>
      </c>
    </row>
    <row r="34" spans="1:6" x14ac:dyDescent="0.3">
      <c r="A34" s="208" t="s">
        <v>177</v>
      </c>
      <c r="B34" s="208" t="s">
        <v>223</v>
      </c>
      <c r="C34" s="208" t="s">
        <v>224</v>
      </c>
      <c r="D34" s="208" t="s">
        <v>218</v>
      </c>
      <c r="E34" s="208" t="s">
        <v>213</v>
      </c>
      <c r="F34" s="249">
        <v>0</v>
      </c>
    </row>
    <row r="35" spans="1:6" x14ac:dyDescent="0.3">
      <c r="A35" s="208" t="s">
        <v>177</v>
      </c>
      <c r="B35" s="208" t="s">
        <v>247</v>
      </c>
      <c r="C35" s="208" t="s">
        <v>248</v>
      </c>
      <c r="D35" s="208" t="s">
        <v>218</v>
      </c>
      <c r="E35" s="208" t="s">
        <v>213</v>
      </c>
      <c r="F35" s="249">
        <v>0</v>
      </c>
    </row>
    <row r="36" spans="1:6" x14ac:dyDescent="0.3">
      <c r="A36" s="208" t="s">
        <v>177</v>
      </c>
      <c r="B36" s="208" t="s">
        <v>229</v>
      </c>
      <c r="C36" s="208" t="s">
        <v>230</v>
      </c>
      <c r="D36" s="208" t="s">
        <v>218</v>
      </c>
      <c r="E36" s="208" t="s">
        <v>213</v>
      </c>
      <c r="F36" s="249">
        <v>0</v>
      </c>
    </row>
    <row r="37" spans="1:6" x14ac:dyDescent="0.3">
      <c r="A37" s="208" t="s">
        <v>177</v>
      </c>
      <c r="B37" s="208" t="s">
        <v>231</v>
      </c>
      <c r="C37" s="208" t="s">
        <v>232</v>
      </c>
      <c r="D37" s="208" t="s">
        <v>218</v>
      </c>
      <c r="E37" s="208" t="s">
        <v>213</v>
      </c>
      <c r="F37" s="249">
        <v>0</v>
      </c>
    </row>
    <row r="38" spans="1:6" x14ac:dyDescent="0.3">
      <c r="A38" s="208" t="s">
        <v>177</v>
      </c>
      <c r="B38" s="208" t="s">
        <v>233</v>
      </c>
      <c r="C38" s="208" t="s">
        <v>234</v>
      </c>
      <c r="D38" s="208" t="s">
        <v>218</v>
      </c>
      <c r="E38" s="208" t="s">
        <v>213</v>
      </c>
      <c r="F38" s="249">
        <v>0</v>
      </c>
    </row>
    <row r="39" spans="1:6" x14ac:dyDescent="0.3">
      <c r="A39" s="208" t="s">
        <v>177</v>
      </c>
      <c r="B39" s="208" t="s">
        <v>235</v>
      </c>
      <c r="C39" s="208" t="s">
        <v>236</v>
      </c>
      <c r="D39" s="208" t="s">
        <v>218</v>
      </c>
      <c r="E39" s="208" t="s">
        <v>213</v>
      </c>
      <c r="F39" s="249">
        <v>0</v>
      </c>
    </row>
    <row r="40" spans="1:6" x14ac:dyDescent="0.3">
      <c r="A40" s="208" t="s">
        <v>181</v>
      </c>
      <c r="B40" s="208" t="s">
        <v>237</v>
      </c>
      <c r="C40" s="208" t="s">
        <v>238</v>
      </c>
      <c r="D40" s="208" t="s">
        <v>218</v>
      </c>
      <c r="E40" s="208" t="s">
        <v>213</v>
      </c>
      <c r="F40" s="249">
        <v>3.9500000000000004E-3</v>
      </c>
    </row>
    <row r="41" spans="1:6" x14ac:dyDescent="0.3">
      <c r="A41" s="208" t="s">
        <v>181</v>
      </c>
      <c r="B41" s="208" t="s">
        <v>239</v>
      </c>
      <c r="C41" s="208" t="s">
        <v>240</v>
      </c>
      <c r="D41" s="208" t="s">
        <v>218</v>
      </c>
      <c r="E41" s="208" t="s">
        <v>213</v>
      </c>
      <c r="F41" s="249">
        <v>0</v>
      </c>
    </row>
    <row r="42" spans="1:6" x14ac:dyDescent="0.3">
      <c r="A42" s="207" t="s">
        <v>181</v>
      </c>
      <c r="B42" s="207" t="s">
        <v>241</v>
      </c>
      <c r="C42" s="207" t="s">
        <v>242</v>
      </c>
      <c r="D42" s="207" t="s">
        <v>218</v>
      </c>
      <c r="E42" s="207" t="s">
        <v>213</v>
      </c>
      <c r="F42" s="249">
        <v>0</v>
      </c>
    </row>
    <row r="43" spans="1:6" x14ac:dyDescent="0.3">
      <c r="A43" s="207" t="s">
        <v>181</v>
      </c>
      <c r="B43" s="207" t="s">
        <v>216</v>
      </c>
      <c r="C43" s="207" t="s">
        <v>217</v>
      </c>
      <c r="D43" s="207" t="s">
        <v>218</v>
      </c>
      <c r="E43" s="207" t="s">
        <v>213</v>
      </c>
      <c r="F43" s="249">
        <v>-7.6350000000000001E-2</v>
      </c>
    </row>
    <row r="44" spans="1:6" x14ac:dyDescent="0.3">
      <c r="A44" s="207" t="s">
        <v>181</v>
      </c>
      <c r="B44" s="207" t="s">
        <v>219</v>
      </c>
      <c r="C44" s="207" t="s">
        <v>220</v>
      </c>
      <c r="D44" s="207" t="s">
        <v>218</v>
      </c>
      <c r="E44" s="207" t="s">
        <v>213</v>
      </c>
      <c r="F44" s="249">
        <v>3.1527299999999999E-3</v>
      </c>
    </row>
    <row r="45" spans="1:6" x14ac:dyDescent="0.3">
      <c r="A45" s="207" t="s">
        <v>181</v>
      </c>
      <c r="B45" s="207" t="s">
        <v>243</v>
      </c>
      <c r="C45" s="207" t="s">
        <v>244</v>
      </c>
      <c r="D45" s="207" t="s">
        <v>218</v>
      </c>
      <c r="E45" s="207" t="s">
        <v>213</v>
      </c>
      <c r="F45" s="249">
        <v>0</v>
      </c>
    </row>
    <row r="46" spans="1:6" x14ac:dyDescent="0.3">
      <c r="A46" s="207" t="s">
        <v>181</v>
      </c>
      <c r="B46" s="207" t="s">
        <v>225</v>
      </c>
      <c r="C46" s="207" t="s">
        <v>226</v>
      </c>
      <c r="D46" s="207" t="s">
        <v>218</v>
      </c>
      <c r="E46" s="207" t="s">
        <v>213</v>
      </c>
      <c r="F46" s="249">
        <v>0</v>
      </c>
    </row>
    <row r="47" spans="1:6" x14ac:dyDescent="0.3">
      <c r="A47" s="207" t="s">
        <v>181</v>
      </c>
      <c r="B47" s="207" t="s">
        <v>227</v>
      </c>
      <c r="C47" s="207" t="s">
        <v>228</v>
      </c>
      <c r="D47" s="207" t="s">
        <v>218</v>
      </c>
      <c r="E47" s="207" t="s">
        <v>213</v>
      </c>
      <c r="F47" s="249">
        <v>0</v>
      </c>
    </row>
    <row r="48" spans="1:6" x14ac:dyDescent="0.3">
      <c r="A48" s="207" t="s">
        <v>181</v>
      </c>
      <c r="B48" s="207" t="s">
        <v>245</v>
      </c>
      <c r="C48" s="207" t="s">
        <v>246</v>
      </c>
      <c r="D48" s="207" t="s">
        <v>218</v>
      </c>
      <c r="E48" s="207" t="s">
        <v>213</v>
      </c>
      <c r="F48" s="249">
        <v>0</v>
      </c>
    </row>
    <row r="49" spans="1:6" x14ac:dyDescent="0.3">
      <c r="A49" s="207" t="s">
        <v>181</v>
      </c>
      <c r="B49" s="207" t="s">
        <v>221</v>
      </c>
      <c r="C49" s="207" t="s">
        <v>222</v>
      </c>
      <c r="D49" s="207" t="s">
        <v>218</v>
      </c>
      <c r="E49" s="207" t="s">
        <v>213</v>
      </c>
      <c r="F49" s="249">
        <v>0</v>
      </c>
    </row>
    <row r="50" spans="1:6" x14ac:dyDescent="0.3">
      <c r="A50" s="207" t="s">
        <v>181</v>
      </c>
      <c r="B50" s="207" t="s">
        <v>223</v>
      </c>
      <c r="C50" s="207" t="s">
        <v>224</v>
      </c>
      <c r="D50" s="207" t="s">
        <v>218</v>
      </c>
      <c r="E50" s="207" t="s">
        <v>213</v>
      </c>
      <c r="F50" s="249">
        <v>0</v>
      </c>
    </row>
    <row r="51" spans="1:6" x14ac:dyDescent="0.3">
      <c r="A51" s="207" t="s">
        <v>181</v>
      </c>
      <c r="B51" s="207" t="s">
        <v>247</v>
      </c>
      <c r="C51" s="207" t="s">
        <v>248</v>
      </c>
      <c r="D51" s="207" t="s">
        <v>218</v>
      </c>
      <c r="E51" s="207" t="s">
        <v>213</v>
      </c>
      <c r="F51" s="249">
        <v>0</v>
      </c>
    </row>
    <row r="52" spans="1:6" x14ac:dyDescent="0.3">
      <c r="A52" s="207" t="s">
        <v>181</v>
      </c>
      <c r="B52" s="207" t="s">
        <v>229</v>
      </c>
      <c r="C52" s="207" t="s">
        <v>230</v>
      </c>
      <c r="D52" s="207" t="s">
        <v>218</v>
      </c>
      <c r="E52" s="207" t="s">
        <v>213</v>
      </c>
      <c r="F52" s="249">
        <v>0</v>
      </c>
    </row>
    <row r="53" spans="1:6" x14ac:dyDescent="0.3">
      <c r="A53" s="207" t="s">
        <v>181</v>
      </c>
      <c r="B53" s="207" t="s">
        <v>231</v>
      </c>
      <c r="C53" s="207" t="s">
        <v>232</v>
      </c>
      <c r="D53" s="207" t="s">
        <v>218</v>
      </c>
      <c r="E53" s="207" t="s">
        <v>213</v>
      </c>
      <c r="F53" s="249">
        <v>0</v>
      </c>
    </row>
    <row r="54" spans="1:6" x14ac:dyDescent="0.3">
      <c r="A54" s="207" t="s">
        <v>181</v>
      </c>
      <c r="B54" s="207" t="s">
        <v>233</v>
      </c>
      <c r="C54" s="207" t="s">
        <v>234</v>
      </c>
      <c r="D54" s="207" t="s">
        <v>218</v>
      </c>
      <c r="E54" s="207" t="s">
        <v>213</v>
      </c>
      <c r="F54" s="249">
        <v>0</v>
      </c>
    </row>
    <row r="55" spans="1:6" x14ac:dyDescent="0.3">
      <c r="A55" s="207" t="s">
        <v>181</v>
      </c>
      <c r="B55" s="207" t="s">
        <v>235</v>
      </c>
      <c r="C55" s="207" t="s">
        <v>236</v>
      </c>
      <c r="D55" s="207" t="s">
        <v>218</v>
      </c>
      <c r="E55" s="207" t="s">
        <v>213</v>
      </c>
      <c r="F55" s="249">
        <v>0</v>
      </c>
    </row>
    <row r="56" spans="1:6" x14ac:dyDescent="0.3">
      <c r="A56" s="207" t="s">
        <v>184</v>
      </c>
      <c r="B56" s="207" t="s">
        <v>237</v>
      </c>
      <c r="C56" s="207" t="s">
        <v>238</v>
      </c>
      <c r="D56" s="207" t="s">
        <v>218</v>
      </c>
      <c r="E56" s="207" t="s">
        <v>213</v>
      </c>
      <c r="F56" s="249">
        <v>0</v>
      </c>
    </row>
    <row r="57" spans="1:6" x14ac:dyDescent="0.3">
      <c r="A57" s="207" t="s">
        <v>184</v>
      </c>
      <c r="B57" s="207" t="s">
        <v>239</v>
      </c>
      <c r="C57" s="207" t="s">
        <v>240</v>
      </c>
      <c r="D57" s="207" t="s">
        <v>218</v>
      </c>
      <c r="E57" s="207" t="s">
        <v>213</v>
      </c>
      <c r="F57" s="249">
        <v>0</v>
      </c>
    </row>
    <row r="58" spans="1:6" x14ac:dyDescent="0.3">
      <c r="A58" s="207" t="s">
        <v>184</v>
      </c>
      <c r="B58" s="207" t="s">
        <v>241</v>
      </c>
      <c r="C58" s="207" t="s">
        <v>242</v>
      </c>
      <c r="D58" s="207" t="s">
        <v>218</v>
      </c>
      <c r="E58" s="207" t="s">
        <v>213</v>
      </c>
      <c r="F58" s="249">
        <v>0</v>
      </c>
    </row>
    <row r="59" spans="1:6" x14ac:dyDescent="0.3">
      <c r="A59" s="207" t="s">
        <v>184</v>
      </c>
      <c r="B59" s="207" t="s">
        <v>216</v>
      </c>
      <c r="C59" s="207" t="s">
        <v>217</v>
      </c>
      <c r="D59" s="207" t="s">
        <v>218</v>
      </c>
      <c r="E59" s="207" t="s">
        <v>213</v>
      </c>
      <c r="F59" s="249">
        <v>0</v>
      </c>
    </row>
    <row r="60" spans="1:6" x14ac:dyDescent="0.3">
      <c r="A60" s="207" t="s">
        <v>184</v>
      </c>
      <c r="B60" s="207" t="s">
        <v>219</v>
      </c>
      <c r="C60" s="207" t="s">
        <v>220</v>
      </c>
      <c r="D60" s="207" t="s">
        <v>218</v>
      </c>
      <c r="E60" s="207" t="s">
        <v>213</v>
      </c>
      <c r="F60" s="249">
        <v>0</v>
      </c>
    </row>
    <row r="61" spans="1:6" x14ac:dyDescent="0.3">
      <c r="A61" s="207" t="s">
        <v>184</v>
      </c>
      <c r="B61" s="207" t="s">
        <v>243</v>
      </c>
      <c r="C61" s="207" t="s">
        <v>244</v>
      </c>
      <c r="D61" s="207" t="s">
        <v>218</v>
      </c>
      <c r="E61" s="207" t="s">
        <v>213</v>
      </c>
      <c r="F61" s="249">
        <v>-3.9849999999999999</v>
      </c>
    </row>
    <row r="62" spans="1:6" x14ac:dyDescent="0.3">
      <c r="A62" s="207" t="s">
        <v>184</v>
      </c>
      <c r="B62" s="207" t="s">
        <v>225</v>
      </c>
      <c r="C62" s="207" t="s">
        <v>226</v>
      </c>
      <c r="D62" s="207" t="s">
        <v>218</v>
      </c>
      <c r="E62" s="207" t="s">
        <v>213</v>
      </c>
      <c r="F62" s="249">
        <v>0</v>
      </c>
    </row>
    <row r="63" spans="1:6" x14ac:dyDescent="0.3">
      <c r="A63" s="207" t="s">
        <v>184</v>
      </c>
      <c r="B63" s="207" t="s">
        <v>227</v>
      </c>
      <c r="C63" s="207" t="s">
        <v>228</v>
      </c>
      <c r="D63" s="207" t="s">
        <v>218</v>
      </c>
      <c r="E63" s="207" t="s">
        <v>213</v>
      </c>
      <c r="F63" s="249">
        <v>0</v>
      </c>
    </row>
    <row r="64" spans="1:6" x14ac:dyDescent="0.3">
      <c r="A64" s="207" t="s">
        <v>184</v>
      </c>
      <c r="B64" s="207" t="s">
        <v>245</v>
      </c>
      <c r="C64" s="207" t="s">
        <v>246</v>
      </c>
      <c r="D64" s="207" t="s">
        <v>218</v>
      </c>
      <c r="E64" s="207" t="s">
        <v>213</v>
      </c>
      <c r="F64" s="249">
        <v>2.8690000000000002</v>
      </c>
    </row>
    <row r="65" spans="1:6" x14ac:dyDescent="0.3">
      <c r="A65" s="207" t="s">
        <v>184</v>
      </c>
      <c r="B65" s="207" t="s">
        <v>221</v>
      </c>
      <c r="C65" s="207" t="s">
        <v>222</v>
      </c>
      <c r="D65" s="207" t="s">
        <v>218</v>
      </c>
      <c r="E65" s="207" t="s">
        <v>213</v>
      </c>
      <c r="F65" s="249">
        <v>0</v>
      </c>
    </row>
    <row r="66" spans="1:6" x14ac:dyDescent="0.3">
      <c r="A66" s="207" t="s">
        <v>184</v>
      </c>
      <c r="B66" s="207" t="s">
        <v>223</v>
      </c>
      <c r="C66" s="207" t="s">
        <v>224</v>
      </c>
      <c r="D66" s="207" t="s">
        <v>218</v>
      </c>
      <c r="E66" s="207" t="s">
        <v>213</v>
      </c>
      <c r="F66" s="249">
        <v>0</v>
      </c>
    </row>
    <row r="67" spans="1:6" x14ac:dyDescent="0.3">
      <c r="A67" s="207" t="s">
        <v>184</v>
      </c>
      <c r="B67" s="207" t="s">
        <v>247</v>
      </c>
      <c r="C67" s="207" t="s">
        <v>248</v>
      </c>
      <c r="D67" s="207" t="s">
        <v>218</v>
      </c>
      <c r="E67" s="207" t="s">
        <v>213</v>
      </c>
      <c r="F67" s="249">
        <v>0</v>
      </c>
    </row>
    <row r="68" spans="1:6" x14ac:dyDescent="0.3">
      <c r="A68" s="207" t="s">
        <v>184</v>
      </c>
      <c r="B68" s="207" t="s">
        <v>229</v>
      </c>
      <c r="C68" s="207" t="s">
        <v>230</v>
      </c>
      <c r="D68" s="207" t="s">
        <v>218</v>
      </c>
      <c r="E68" s="207" t="s">
        <v>213</v>
      </c>
      <c r="F68" s="249">
        <v>0</v>
      </c>
    </row>
    <row r="69" spans="1:6" x14ac:dyDescent="0.3">
      <c r="A69" s="207" t="s">
        <v>184</v>
      </c>
      <c r="B69" s="207" t="s">
        <v>231</v>
      </c>
      <c r="C69" s="207" t="s">
        <v>232</v>
      </c>
      <c r="D69" s="207" t="s">
        <v>218</v>
      </c>
      <c r="E69" s="207" t="s">
        <v>213</v>
      </c>
      <c r="F69" s="249">
        <v>0</v>
      </c>
    </row>
    <row r="70" spans="1:6" x14ac:dyDescent="0.3">
      <c r="A70" s="207" t="s">
        <v>184</v>
      </c>
      <c r="B70" s="207" t="s">
        <v>233</v>
      </c>
      <c r="C70" s="207" t="s">
        <v>234</v>
      </c>
      <c r="D70" s="207" t="s">
        <v>218</v>
      </c>
      <c r="E70" s="207" t="s">
        <v>213</v>
      </c>
      <c r="F70" s="249">
        <v>0</v>
      </c>
    </row>
    <row r="71" spans="1:6" x14ac:dyDescent="0.3">
      <c r="A71" s="207" t="s">
        <v>184</v>
      </c>
      <c r="B71" s="207" t="s">
        <v>235</v>
      </c>
      <c r="C71" s="207" t="s">
        <v>236</v>
      </c>
      <c r="D71" s="207" t="s">
        <v>218</v>
      </c>
      <c r="E71" s="207" t="s">
        <v>213</v>
      </c>
      <c r="F71" s="249">
        <v>0</v>
      </c>
    </row>
    <row r="72" spans="1:6" s="208" customFormat="1" x14ac:dyDescent="0.3">
      <c r="A72" s="208" t="s">
        <v>187</v>
      </c>
      <c r="B72" s="208" t="s">
        <v>237</v>
      </c>
      <c r="C72" s="208" t="s">
        <v>238</v>
      </c>
      <c r="D72" s="208" t="s">
        <v>218</v>
      </c>
      <c r="E72" s="208" t="s">
        <v>213</v>
      </c>
      <c r="F72" s="250">
        <v>0.67600000000000005</v>
      </c>
    </row>
    <row r="73" spans="1:6" s="208" customFormat="1" x14ac:dyDescent="0.3">
      <c r="A73" s="208" t="s">
        <v>187</v>
      </c>
      <c r="B73" s="208" t="s">
        <v>239</v>
      </c>
      <c r="C73" s="208" t="s">
        <v>240</v>
      </c>
      <c r="D73" s="208" t="s">
        <v>218</v>
      </c>
      <c r="E73" s="208" t="s">
        <v>213</v>
      </c>
      <c r="F73" s="250">
        <v>1.0009999999999999</v>
      </c>
    </row>
    <row r="74" spans="1:6" s="208" customFormat="1" x14ac:dyDescent="0.3">
      <c r="A74" s="208" t="s">
        <v>187</v>
      </c>
      <c r="B74" s="208" t="s">
        <v>241</v>
      </c>
      <c r="C74" s="208" t="s">
        <v>242</v>
      </c>
      <c r="D74" s="208" t="s">
        <v>218</v>
      </c>
      <c r="E74" s="208" t="s">
        <v>213</v>
      </c>
      <c r="F74" s="250">
        <v>0</v>
      </c>
    </row>
    <row r="75" spans="1:6" s="208" customFormat="1" x14ac:dyDescent="0.3">
      <c r="A75" s="208" t="s">
        <v>187</v>
      </c>
      <c r="B75" s="208" t="s">
        <v>216</v>
      </c>
      <c r="C75" s="208" t="s">
        <v>217</v>
      </c>
      <c r="D75" s="208" t="s">
        <v>218</v>
      </c>
      <c r="E75" s="208" t="s">
        <v>213</v>
      </c>
      <c r="F75" s="250">
        <v>-0.54979999999999996</v>
      </c>
    </row>
    <row r="76" spans="1:6" s="208" customFormat="1" x14ac:dyDescent="0.3">
      <c r="A76" s="208" t="s">
        <v>187</v>
      </c>
      <c r="B76" s="208" t="s">
        <v>219</v>
      </c>
      <c r="C76" s="208" t="s">
        <v>220</v>
      </c>
      <c r="D76" s="208" t="s">
        <v>218</v>
      </c>
      <c r="E76" s="208" t="s">
        <v>213</v>
      </c>
      <c r="F76" s="250">
        <v>8.5383000000000195E-2</v>
      </c>
    </row>
    <row r="77" spans="1:6" s="208" customFormat="1" x14ac:dyDescent="0.3">
      <c r="A77" s="208" t="s">
        <v>187</v>
      </c>
      <c r="B77" s="208" t="s">
        <v>243</v>
      </c>
      <c r="C77" s="208" t="s">
        <v>244</v>
      </c>
      <c r="D77" s="208" t="s">
        <v>218</v>
      </c>
      <c r="E77" s="208" t="s">
        <v>213</v>
      </c>
      <c r="F77" s="250">
        <v>0</v>
      </c>
    </row>
    <row r="78" spans="1:6" s="208" customFormat="1" x14ac:dyDescent="0.3">
      <c r="A78" s="208" t="s">
        <v>187</v>
      </c>
      <c r="B78" s="208" t="s">
        <v>225</v>
      </c>
      <c r="C78" s="208" t="s">
        <v>226</v>
      </c>
      <c r="D78" s="208" t="s">
        <v>218</v>
      </c>
      <c r="E78" s="208" t="s">
        <v>213</v>
      </c>
      <c r="F78" s="250">
        <v>1.2253499999999999</v>
      </c>
    </row>
    <row r="79" spans="1:6" s="208" customFormat="1" x14ac:dyDescent="0.3">
      <c r="A79" s="208" t="s">
        <v>187</v>
      </c>
      <c r="B79" s="208" t="s">
        <v>227</v>
      </c>
      <c r="C79" s="208" t="s">
        <v>228</v>
      </c>
      <c r="D79" s="208" t="s">
        <v>218</v>
      </c>
      <c r="E79" s="208" t="s">
        <v>213</v>
      </c>
      <c r="F79" s="250">
        <v>42.0124</v>
      </c>
    </row>
    <row r="80" spans="1:6" s="208" customFormat="1" x14ac:dyDescent="0.3">
      <c r="A80" s="208" t="s">
        <v>187</v>
      </c>
      <c r="B80" s="208" t="s">
        <v>245</v>
      </c>
      <c r="C80" s="208" t="s">
        <v>246</v>
      </c>
      <c r="D80" s="208" t="s">
        <v>218</v>
      </c>
      <c r="E80" s="208" t="s">
        <v>213</v>
      </c>
      <c r="F80" s="250">
        <v>0</v>
      </c>
    </row>
    <row r="81" spans="1:6" s="208" customFormat="1" x14ac:dyDescent="0.3">
      <c r="A81" s="208" t="s">
        <v>187</v>
      </c>
      <c r="B81" s="208" t="s">
        <v>221</v>
      </c>
      <c r="C81" s="208" t="s">
        <v>222</v>
      </c>
      <c r="D81" s="208" t="s">
        <v>218</v>
      </c>
      <c r="E81" s="208" t="s">
        <v>213</v>
      </c>
      <c r="F81" s="250">
        <v>0</v>
      </c>
    </row>
    <row r="82" spans="1:6" s="208" customFormat="1" x14ac:dyDescent="0.3">
      <c r="A82" s="208" t="s">
        <v>187</v>
      </c>
      <c r="B82" s="208" t="s">
        <v>223</v>
      </c>
      <c r="C82" s="208" t="s">
        <v>224</v>
      </c>
      <c r="D82" s="208" t="s">
        <v>218</v>
      </c>
      <c r="E82" s="208" t="s">
        <v>213</v>
      </c>
      <c r="F82" s="250">
        <v>0</v>
      </c>
    </row>
    <row r="83" spans="1:6" s="208" customFormat="1" x14ac:dyDescent="0.3">
      <c r="A83" s="208" t="s">
        <v>187</v>
      </c>
      <c r="B83" s="208" t="s">
        <v>247</v>
      </c>
      <c r="C83" s="208" t="s">
        <v>248</v>
      </c>
      <c r="D83" s="208" t="s">
        <v>218</v>
      </c>
      <c r="E83" s="208" t="s">
        <v>213</v>
      </c>
      <c r="F83" s="250">
        <v>0</v>
      </c>
    </row>
    <row r="84" spans="1:6" s="208" customFormat="1" x14ac:dyDescent="0.3">
      <c r="A84" s="208" t="s">
        <v>187</v>
      </c>
      <c r="B84" s="208" t="s">
        <v>229</v>
      </c>
      <c r="C84" s="208" t="s">
        <v>230</v>
      </c>
      <c r="D84" s="208" t="s">
        <v>218</v>
      </c>
      <c r="E84" s="208" t="s">
        <v>213</v>
      </c>
      <c r="F84" s="250">
        <v>0</v>
      </c>
    </row>
    <row r="85" spans="1:6" s="208" customFormat="1" x14ac:dyDescent="0.3">
      <c r="A85" s="208" t="s">
        <v>187</v>
      </c>
      <c r="B85" s="208" t="s">
        <v>231</v>
      </c>
      <c r="C85" s="208" t="s">
        <v>232</v>
      </c>
      <c r="D85" s="208" t="s">
        <v>218</v>
      </c>
      <c r="E85" s="208" t="s">
        <v>213</v>
      </c>
      <c r="F85" s="250">
        <v>0</v>
      </c>
    </row>
    <row r="86" spans="1:6" s="208" customFormat="1" x14ac:dyDescent="0.3">
      <c r="A86" s="208" t="s">
        <v>187</v>
      </c>
      <c r="B86" s="208" t="s">
        <v>233</v>
      </c>
      <c r="C86" s="208" t="s">
        <v>234</v>
      </c>
      <c r="D86" s="208" t="s">
        <v>218</v>
      </c>
      <c r="E86" s="208" t="s">
        <v>213</v>
      </c>
      <c r="F86" s="250">
        <v>0</v>
      </c>
    </row>
    <row r="87" spans="1:6" s="208" customFormat="1" x14ac:dyDescent="0.3">
      <c r="A87" s="208" t="s">
        <v>187</v>
      </c>
      <c r="B87" s="208" t="s">
        <v>235</v>
      </c>
      <c r="C87" s="208" t="s">
        <v>236</v>
      </c>
      <c r="D87" s="208" t="s">
        <v>218</v>
      </c>
      <c r="E87" s="208" t="s">
        <v>213</v>
      </c>
      <c r="F87" s="250">
        <v>0</v>
      </c>
    </row>
    <row r="88" spans="1:6" s="208" customFormat="1" hidden="1" x14ac:dyDescent="0.3">
      <c r="A88" s="208" t="s">
        <v>250</v>
      </c>
      <c r="B88" s="208" t="s">
        <v>237</v>
      </c>
      <c r="C88" s="208" t="s">
        <v>238</v>
      </c>
      <c r="D88" s="208" t="s">
        <v>218</v>
      </c>
      <c r="E88" s="208" t="s">
        <v>213</v>
      </c>
      <c r="F88" s="249" t="s">
        <v>249</v>
      </c>
    </row>
    <row r="89" spans="1:6" s="208" customFormat="1" hidden="1" x14ac:dyDescent="0.3">
      <c r="A89" s="208" t="s">
        <v>250</v>
      </c>
      <c r="B89" s="208" t="s">
        <v>239</v>
      </c>
      <c r="C89" s="208" t="s">
        <v>240</v>
      </c>
      <c r="D89" s="208" t="s">
        <v>218</v>
      </c>
      <c r="E89" s="208" t="s">
        <v>213</v>
      </c>
      <c r="F89" s="249" t="s">
        <v>249</v>
      </c>
    </row>
    <row r="90" spans="1:6" s="208" customFormat="1" hidden="1" x14ac:dyDescent="0.3">
      <c r="A90" s="208" t="s">
        <v>250</v>
      </c>
      <c r="B90" s="208" t="s">
        <v>241</v>
      </c>
      <c r="C90" s="208" t="s">
        <v>242</v>
      </c>
      <c r="D90" s="208" t="s">
        <v>218</v>
      </c>
      <c r="E90" s="208" t="s">
        <v>213</v>
      </c>
      <c r="F90" s="249" t="s">
        <v>249</v>
      </c>
    </row>
    <row r="91" spans="1:6" s="208" customFormat="1" hidden="1" x14ac:dyDescent="0.3">
      <c r="A91" s="208" t="s">
        <v>250</v>
      </c>
      <c r="B91" s="208" t="s">
        <v>216</v>
      </c>
      <c r="C91" s="208" t="s">
        <v>217</v>
      </c>
      <c r="D91" s="208" t="s">
        <v>218</v>
      </c>
      <c r="E91" s="208" t="s">
        <v>213</v>
      </c>
      <c r="F91" s="249" t="s">
        <v>249</v>
      </c>
    </row>
    <row r="92" spans="1:6" s="208" customFormat="1" hidden="1" x14ac:dyDescent="0.3">
      <c r="A92" s="208" t="s">
        <v>250</v>
      </c>
      <c r="B92" s="208" t="s">
        <v>219</v>
      </c>
      <c r="C92" s="208" t="s">
        <v>220</v>
      </c>
      <c r="D92" s="208" t="s">
        <v>218</v>
      </c>
      <c r="E92" s="208" t="s">
        <v>213</v>
      </c>
      <c r="F92" s="249" t="s">
        <v>249</v>
      </c>
    </row>
    <row r="93" spans="1:6" s="208" customFormat="1" hidden="1" x14ac:dyDescent="0.3">
      <c r="A93" s="208" t="s">
        <v>250</v>
      </c>
      <c r="B93" s="208" t="s">
        <v>243</v>
      </c>
      <c r="C93" s="208" t="s">
        <v>244</v>
      </c>
      <c r="D93" s="208" t="s">
        <v>218</v>
      </c>
      <c r="E93" s="208" t="s">
        <v>213</v>
      </c>
      <c r="F93" s="249" t="s">
        <v>249</v>
      </c>
    </row>
    <row r="94" spans="1:6" s="208" customFormat="1" hidden="1" x14ac:dyDescent="0.3">
      <c r="A94" s="208" t="s">
        <v>250</v>
      </c>
      <c r="B94" s="208" t="s">
        <v>225</v>
      </c>
      <c r="C94" s="208" t="s">
        <v>226</v>
      </c>
      <c r="D94" s="208" t="s">
        <v>218</v>
      </c>
      <c r="E94" s="208" t="s">
        <v>213</v>
      </c>
      <c r="F94" s="249" t="s">
        <v>249</v>
      </c>
    </row>
    <row r="95" spans="1:6" s="208" customFormat="1" hidden="1" x14ac:dyDescent="0.3">
      <c r="A95" s="208" t="s">
        <v>250</v>
      </c>
      <c r="B95" s="208" t="s">
        <v>227</v>
      </c>
      <c r="C95" s="208" t="s">
        <v>228</v>
      </c>
      <c r="D95" s="208" t="s">
        <v>218</v>
      </c>
      <c r="E95" s="208" t="s">
        <v>213</v>
      </c>
      <c r="F95" s="249" t="s">
        <v>249</v>
      </c>
    </row>
    <row r="96" spans="1:6" s="208" customFormat="1" hidden="1" x14ac:dyDescent="0.3">
      <c r="A96" s="208" t="s">
        <v>250</v>
      </c>
      <c r="B96" s="208" t="s">
        <v>245</v>
      </c>
      <c r="C96" s="208" t="s">
        <v>246</v>
      </c>
      <c r="D96" s="208" t="s">
        <v>218</v>
      </c>
      <c r="E96" s="208" t="s">
        <v>213</v>
      </c>
      <c r="F96" s="249" t="s">
        <v>249</v>
      </c>
    </row>
    <row r="97" spans="1:6" s="208" customFormat="1" hidden="1" x14ac:dyDescent="0.3">
      <c r="A97" s="208" t="s">
        <v>250</v>
      </c>
      <c r="B97" s="208" t="s">
        <v>221</v>
      </c>
      <c r="C97" s="208" t="s">
        <v>222</v>
      </c>
      <c r="D97" s="208" t="s">
        <v>218</v>
      </c>
      <c r="E97" s="208" t="s">
        <v>213</v>
      </c>
      <c r="F97" s="249" t="s">
        <v>249</v>
      </c>
    </row>
    <row r="98" spans="1:6" s="208" customFormat="1" hidden="1" x14ac:dyDescent="0.3">
      <c r="A98" s="208" t="s">
        <v>250</v>
      </c>
      <c r="B98" s="208" t="s">
        <v>223</v>
      </c>
      <c r="C98" s="208" t="s">
        <v>224</v>
      </c>
      <c r="D98" s="208" t="s">
        <v>218</v>
      </c>
      <c r="E98" s="208" t="s">
        <v>213</v>
      </c>
      <c r="F98" s="249" t="s">
        <v>249</v>
      </c>
    </row>
    <row r="99" spans="1:6" s="208" customFormat="1" hidden="1" x14ac:dyDescent="0.3">
      <c r="A99" s="208" t="s">
        <v>250</v>
      </c>
      <c r="B99" s="208" t="s">
        <v>247</v>
      </c>
      <c r="C99" s="208" t="s">
        <v>248</v>
      </c>
      <c r="D99" s="208" t="s">
        <v>218</v>
      </c>
      <c r="E99" s="208" t="s">
        <v>213</v>
      </c>
      <c r="F99" s="249" t="s">
        <v>249</v>
      </c>
    </row>
    <row r="100" spans="1:6" s="208" customFormat="1" hidden="1" x14ac:dyDescent="0.3">
      <c r="A100" s="208" t="s">
        <v>250</v>
      </c>
      <c r="B100" s="208" t="s">
        <v>229</v>
      </c>
      <c r="C100" s="208" t="s">
        <v>230</v>
      </c>
      <c r="D100" s="208" t="s">
        <v>218</v>
      </c>
      <c r="E100" s="208" t="s">
        <v>213</v>
      </c>
      <c r="F100" s="249" t="s">
        <v>249</v>
      </c>
    </row>
    <row r="101" spans="1:6" s="208" customFormat="1" hidden="1" x14ac:dyDescent="0.3">
      <c r="A101" s="208" t="s">
        <v>250</v>
      </c>
      <c r="B101" s="208" t="s">
        <v>231</v>
      </c>
      <c r="C101" s="208" t="s">
        <v>232</v>
      </c>
      <c r="D101" s="208" t="s">
        <v>218</v>
      </c>
      <c r="E101" s="208" t="s">
        <v>213</v>
      </c>
      <c r="F101" s="249" t="s">
        <v>249</v>
      </c>
    </row>
    <row r="102" spans="1:6" s="208" customFormat="1" hidden="1" x14ac:dyDescent="0.3">
      <c r="A102" s="208" t="s">
        <v>250</v>
      </c>
      <c r="B102" s="208" t="s">
        <v>233</v>
      </c>
      <c r="C102" s="208" t="s">
        <v>234</v>
      </c>
      <c r="D102" s="208" t="s">
        <v>218</v>
      </c>
      <c r="E102" s="208" t="s">
        <v>213</v>
      </c>
      <c r="F102" s="249" t="s">
        <v>249</v>
      </c>
    </row>
    <row r="103" spans="1:6" s="208" customFormat="1" hidden="1" x14ac:dyDescent="0.3">
      <c r="A103" s="208" t="s">
        <v>250</v>
      </c>
      <c r="B103" s="208" t="s">
        <v>235</v>
      </c>
      <c r="C103" s="208" t="s">
        <v>236</v>
      </c>
      <c r="D103" s="208" t="s">
        <v>218</v>
      </c>
      <c r="E103" s="208" t="s">
        <v>213</v>
      </c>
      <c r="F103" s="249" t="s">
        <v>249</v>
      </c>
    </row>
    <row r="104" spans="1:6" s="208" customFormat="1" hidden="1" x14ac:dyDescent="0.3">
      <c r="A104" s="208" t="s">
        <v>251</v>
      </c>
      <c r="B104" s="208" t="s">
        <v>237</v>
      </c>
      <c r="C104" s="208" t="s">
        <v>238</v>
      </c>
      <c r="D104" s="208" t="s">
        <v>218</v>
      </c>
      <c r="E104" s="208" t="s">
        <v>213</v>
      </c>
      <c r="F104" s="249" t="s">
        <v>249</v>
      </c>
    </row>
    <row r="105" spans="1:6" s="208" customFormat="1" hidden="1" x14ac:dyDescent="0.3">
      <c r="A105" s="208" t="s">
        <v>251</v>
      </c>
      <c r="B105" s="208" t="s">
        <v>239</v>
      </c>
      <c r="C105" s="208" t="s">
        <v>240</v>
      </c>
      <c r="D105" s="208" t="s">
        <v>218</v>
      </c>
      <c r="E105" s="208" t="s">
        <v>213</v>
      </c>
      <c r="F105" s="249" t="s">
        <v>249</v>
      </c>
    </row>
    <row r="106" spans="1:6" s="208" customFormat="1" hidden="1" x14ac:dyDescent="0.3">
      <c r="A106" s="208" t="s">
        <v>251</v>
      </c>
      <c r="B106" s="208" t="s">
        <v>241</v>
      </c>
      <c r="C106" s="208" t="s">
        <v>242</v>
      </c>
      <c r="D106" s="208" t="s">
        <v>218</v>
      </c>
      <c r="E106" s="208" t="s">
        <v>213</v>
      </c>
      <c r="F106" s="249" t="s">
        <v>249</v>
      </c>
    </row>
    <row r="107" spans="1:6" s="208" customFormat="1" hidden="1" x14ac:dyDescent="0.3">
      <c r="A107" s="208" t="s">
        <v>251</v>
      </c>
      <c r="B107" s="208" t="s">
        <v>216</v>
      </c>
      <c r="C107" s="208" t="s">
        <v>217</v>
      </c>
      <c r="D107" s="208" t="s">
        <v>218</v>
      </c>
      <c r="E107" s="208" t="s">
        <v>213</v>
      </c>
      <c r="F107" s="249" t="s">
        <v>249</v>
      </c>
    </row>
    <row r="108" spans="1:6" s="208" customFormat="1" hidden="1" x14ac:dyDescent="0.3">
      <c r="A108" s="208" t="s">
        <v>251</v>
      </c>
      <c r="B108" s="208" t="s">
        <v>219</v>
      </c>
      <c r="C108" s="208" t="s">
        <v>220</v>
      </c>
      <c r="D108" s="208" t="s">
        <v>218</v>
      </c>
      <c r="E108" s="208" t="s">
        <v>213</v>
      </c>
      <c r="F108" s="249" t="s">
        <v>249</v>
      </c>
    </row>
    <row r="109" spans="1:6" s="208" customFormat="1" hidden="1" x14ac:dyDescent="0.3">
      <c r="A109" s="208" t="s">
        <v>251</v>
      </c>
      <c r="B109" s="208" t="s">
        <v>243</v>
      </c>
      <c r="C109" s="208" t="s">
        <v>244</v>
      </c>
      <c r="D109" s="208" t="s">
        <v>218</v>
      </c>
      <c r="E109" s="208" t="s">
        <v>213</v>
      </c>
      <c r="F109" s="249" t="s">
        <v>249</v>
      </c>
    </row>
    <row r="110" spans="1:6" s="208" customFormat="1" hidden="1" x14ac:dyDescent="0.3">
      <c r="A110" s="208" t="s">
        <v>251</v>
      </c>
      <c r="B110" s="208" t="s">
        <v>225</v>
      </c>
      <c r="C110" s="208" t="s">
        <v>226</v>
      </c>
      <c r="D110" s="208" t="s">
        <v>218</v>
      </c>
      <c r="E110" s="208" t="s">
        <v>213</v>
      </c>
      <c r="F110" s="249" t="s">
        <v>249</v>
      </c>
    </row>
    <row r="111" spans="1:6" s="208" customFormat="1" hidden="1" x14ac:dyDescent="0.3">
      <c r="A111" s="208" t="s">
        <v>251</v>
      </c>
      <c r="B111" s="208" t="s">
        <v>227</v>
      </c>
      <c r="C111" s="208" t="s">
        <v>228</v>
      </c>
      <c r="D111" s="208" t="s">
        <v>218</v>
      </c>
      <c r="E111" s="208" t="s">
        <v>213</v>
      </c>
      <c r="F111" s="249" t="s">
        <v>249</v>
      </c>
    </row>
    <row r="112" spans="1:6" s="208" customFormat="1" hidden="1" x14ac:dyDescent="0.3">
      <c r="A112" s="208" t="s">
        <v>251</v>
      </c>
      <c r="B112" s="208" t="s">
        <v>245</v>
      </c>
      <c r="C112" s="208" t="s">
        <v>246</v>
      </c>
      <c r="D112" s="208" t="s">
        <v>218</v>
      </c>
      <c r="E112" s="208" t="s">
        <v>213</v>
      </c>
      <c r="F112" s="249" t="s">
        <v>249</v>
      </c>
    </row>
    <row r="113" spans="1:6" s="208" customFormat="1" hidden="1" x14ac:dyDescent="0.3">
      <c r="A113" s="208" t="s">
        <v>251</v>
      </c>
      <c r="B113" s="208" t="s">
        <v>221</v>
      </c>
      <c r="C113" s="208" t="s">
        <v>222</v>
      </c>
      <c r="D113" s="208" t="s">
        <v>218</v>
      </c>
      <c r="E113" s="208" t="s">
        <v>213</v>
      </c>
      <c r="F113" s="249" t="s">
        <v>249</v>
      </c>
    </row>
    <row r="114" spans="1:6" s="208" customFormat="1" hidden="1" x14ac:dyDescent="0.3">
      <c r="A114" s="208" t="s">
        <v>251</v>
      </c>
      <c r="B114" s="208" t="s">
        <v>223</v>
      </c>
      <c r="C114" s="208" t="s">
        <v>224</v>
      </c>
      <c r="D114" s="208" t="s">
        <v>218</v>
      </c>
      <c r="E114" s="208" t="s">
        <v>213</v>
      </c>
      <c r="F114" s="249" t="s">
        <v>249</v>
      </c>
    </row>
    <row r="115" spans="1:6" s="208" customFormat="1" hidden="1" x14ac:dyDescent="0.3">
      <c r="A115" s="208" t="s">
        <v>251</v>
      </c>
      <c r="B115" s="208" t="s">
        <v>247</v>
      </c>
      <c r="C115" s="208" t="s">
        <v>248</v>
      </c>
      <c r="D115" s="208" t="s">
        <v>218</v>
      </c>
      <c r="E115" s="208" t="s">
        <v>213</v>
      </c>
      <c r="F115" s="249" t="s">
        <v>249</v>
      </c>
    </row>
    <row r="116" spans="1:6" s="208" customFormat="1" hidden="1" x14ac:dyDescent="0.3">
      <c r="A116" s="208" t="s">
        <v>251</v>
      </c>
      <c r="B116" s="208" t="s">
        <v>229</v>
      </c>
      <c r="C116" s="208" t="s">
        <v>230</v>
      </c>
      <c r="D116" s="208" t="s">
        <v>218</v>
      </c>
      <c r="E116" s="208" t="s">
        <v>213</v>
      </c>
      <c r="F116" s="249" t="s">
        <v>249</v>
      </c>
    </row>
    <row r="117" spans="1:6" s="208" customFormat="1" hidden="1" x14ac:dyDescent="0.3">
      <c r="A117" s="208" t="s">
        <v>251</v>
      </c>
      <c r="B117" s="208" t="s">
        <v>231</v>
      </c>
      <c r="C117" s="208" t="s">
        <v>232</v>
      </c>
      <c r="D117" s="208" t="s">
        <v>218</v>
      </c>
      <c r="E117" s="208" t="s">
        <v>213</v>
      </c>
      <c r="F117" s="249" t="s">
        <v>249</v>
      </c>
    </row>
    <row r="118" spans="1:6" s="208" customFormat="1" hidden="1" x14ac:dyDescent="0.3">
      <c r="A118" s="208" t="s">
        <v>251</v>
      </c>
      <c r="B118" s="208" t="s">
        <v>233</v>
      </c>
      <c r="C118" s="208" t="s">
        <v>234</v>
      </c>
      <c r="D118" s="208" t="s">
        <v>218</v>
      </c>
      <c r="E118" s="208" t="s">
        <v>213</v>
      </c>
      <c r="F118" s="249" t="s">
        <v>249</v>
      </c>
    </row>
    <row r="119" spans="1:6" s="208" customFormat="1" hidden="1" x14ac:dyDescent="0.3">
      <c r="A119" s="208" t="s">
        <v>251</v>
      </c>
      <c r="B119" s="208" t="s">
        <v>235</v>
      </c>
      <c r="C119" s="208" t="s">
        <v>236</v>
      </c>
      <c r="D119" s="208" t="s">
        <v>218</v>
      </c>
      <c r="E119" s="208" t="s">
        <v>213</v>
      </c>
      <c r="F119" s="249" t="s">
        <v>249</v>
      </c>
    </row>
    <row r="120" spans="1:6" s="208" customFormat="1" hidden="1" x14ac:dyDescent="0.3">
      <c r="A120" s="208" t="s">
        <v>252</v>
      </c>
      <c r="B120" s="208" t="s">
        <v>237</v>
      </c>
      <c r="C120" s="208" t="s">
        <v>238</v>
      </c>
      <c r="D120" s="208" t="s">
        <v>218</v>
      </c>
      <c r="E120" s="208" t="s">
        <v>213</v>
      </c>
      <c r="F120" s="249" t="s">
        <v>249</v>
      </c>
    </row>
    <row r="121" spans="1:6" s="208" customFormat="1" hidden="1" x14ac:dyDescent="0.3">
      <c r="A121" s="208" t="s">
        <v>252</v>
      </c>
      <c r="B121" s="208" t="s">
        <v>239</v>
      </c>
      <c r="C121" s="208" t="s">
        <v>240</v>
      </c>
      <c r="D121" s="208" t="s">
        <v>218</v>
      </c>
      <c r="E121" s="208" t="s">
        <v>213</v>
      </c>
      <c r="F121" s="249" t="s">
        <v>249</v>
      </c>
    </row>
    <row r="122" spans="1:6" s="208" customFormat="1" hidden="1" x14ac:dyDescent="0.3">
      <c r="A122" s="208" t="s">
        <v>252</v>
      </c>
      <c r="B122" s="208" t="s">
        <v>241</v>
      </c>
      <c r="C122" s="208" t="s">
        <v>242</v>
      </c>
      <c r="D122" s="208" t="s">
        <v>218</v>
      </c>
      <c r="E122" s="208" t="s">
        <v>213</v>
      </c>
      <c r="F122" s="249" t="s">
        <v>249</v>
      </c>
    </row>
    <row r="123" spans="1:6" s="208" customFormat="1" hidden="1" x14ac:dyDescent="0.3">
      <c r="A123" s="208" t="s">
        <v>252</v>
      </c>
      <c r="B123" s="208" t="s">
        <v>216</v>
      </c>
      <c r="C123" s="208" t="s">
        <v>217</v>
      </c>
      <c r="D123" s="208" t="s">
        <v>218</v>
      </c>
      <c r="E123" s="208" t="s">
        <v>213</v>
      </c>
      <c r="F123" s="249" t="s">
        <v>249</v>
      </c>
    </row>
    <row r="124" spans="1:6" s="208" customFormat="1" hidden="1" x14ac:dyDescent="0.3">
      <c r="A124" s="208" t="s">
        <v>252</v>
      </c>
      <c r="B124" s="208" t="s">
        <v>219</v>
      </c>
      <c r="C124" s="208" t="s">
        <v>220</v>
      </c>
      <c r="D124" s="208" t="s">
        <v>218</v>
      </c>
      <c r="E124" s="208" t="s">
        <v>213</v>
      </c>
      <c r="F124" s="249" t="s">
        <v>249</v>
      </c>
    </row>
    <row r="125" spans="1:6" s="208" customFormat="1" hidden="1" x14ac:dyDescent="0.3">
      <c r="A125" s="208" t="s">
        <v>252</v>
      </c>
      <c r="B125" s="208" t="s">
        <v>243</v>
      </c>
      <c r="C125" s="208" t="s">
        <v>244</v>
      </c>
      <c r="D125" s="208" t="s">
        <v>218</v>
      </c>
      <c r="E125" s="208" t="s">
        <v>213</v>
      </c>
      <c r="F125" s="249" t="s">
        <v>249</v>
      </c>
    </row>
    <row r="126" spans="1:6" s="208" customFormat="1" hidden="1" x14ac:dyDescent="0.3">
      <c r="A126" s="208" t="s">
        <v>252</v>
      </c>
      <c r="B126" s="208" t="s">
        <v>225</v>
      </c>
      <c r="C126" s="208" t="s">
        <v>226</v>
      </c>
      <c r="D126" s="208" t="s">
        <v>218</v>
      </c>
      <c r="E126" s="208" t="s">
        <v>213</v>
      </c>
      <c r="F126" s="249" t="s">
        <v>249</v>
      </c>
    </row>
    <row r="127" spans="1:6" s="208" customFormat="1" hidden="1" x14ac:dyDescent="0.3">
      <c r="A127" s="208" t="s">
        <v>252</v>
      </c>
      <c r="B127" s="208" t="s">
        <v>227</v>
      </c>
      <c r="C127" s="208" t="s">
        <v>228</v>
      </c>
      <c r="D127" s="208" t="s">
        <v>218</v>
      </c>
      <c r="E127" s="208" t="s">
        <v>213</v>
      </c>
      <c r="F127" s="249" t="s">
        <v>249</v>
      </c>
    </row>
    <row r="128" spans="1:6" s="208" customFormat="1" hidden="1" x14ac:dyDescent="0.3">
      <c r="A128" s="208" t="s">
        <v>252</v>
      </c>
      <c r="B128" s="208" t="s">
        <v>245</v>
      </c>
      <c r="C128" s="208" t="s">
        <v>246</v>
      </c>
      <c r="D128" s="208" t="s">
        <v>218</v>
      </c>
      <c r="E128" s="208" t="s">
        <v>213</v>
      </c>
      <c r="F128" s="249" t="s">
        <v>249</v>
      </c>
    </row>
    <row r="129" spans="1:6" s="208" customFormat="1" hidden="1" x14ac:dyDescent="0.3">
      <c r="A129" s="208" t="s">
        <v>252</v>
      </c>
      <c r="B129" s="208" t="s">
        <v>221</v>
      </c>
      <c r="C129" s="208" t="s">
        <v>222</v>
      </c>
      <c r="D129" s="208" t="s">
        <v>218</v>
      </c>
      <c r="E129" s="208" t="s">
        <v>213</v>
      </c>
      <c r="F129" s="249" t="s">
        <v>249</v>
      </c>
    </row>
    <row r="130" spans="1:6" s="208" customFormat="1" hidden="1" x14ac:dyDescent="0.3">
      <c r="A130" s="208" t="s">
        <v>252</v>
      </c>
      <c r="B130" s="208" t="s">
        <v>223</v>
      </c>
      <c r="C130" s="208" t="s">
        <v>224</v>
      </c>
      <c r="D130" s="208" t="s">
        <v>218</v>
      </c>
      <c r="E130" s="208" t="s">
        <v>213</v>
      </c>
      <c r="F130" s="249" t="s">
        <v>249</v>
      </c>
    </row>
    <row r="131" spans="1:6" s="208" customFormat="1" hidden="1" x14ac:dyDescent="0.3">
      <c r="A131" s="208" t="s">
        <v>252</v>
      </c>
      <c r="B131" s="208" t="s">
        <v>247</v>
      </c>
      <c r="C131" s="208" t="s">
        <v>248</v>
      </c>
      <c r="D131" s="208" t="s">
        <v>218</v>
      </c>
      <c r="E131" s="208" t="s">
        <v>213</v>
      </c>
      <c r="F131" s="249" t="s">
        <v>249</v>
      </c>
    </row>
    <row r="132" spans="1:6" s="208" customFormat="1" hidden="1" x14ac:dyDescent="0.3">
      <c r="A132" s="208" t="s">
        <v>252</v>
      </c>
      <c r="B132" s="208" t="s">
        <v>229</v>
      </c>
      <c r="C132" s="208" t="s">
        <v>230</v>
      </c>
      <c r="D132" s="208" t="s">
        <v>218</v>
      </c>
      <c r="E132" s="208" t="s">
        <v>213</v>
      </c>
      <c r="F132" s="249" t="s">
        <v>249</v>
      </c>
    </row>
    <row r="133" spans="1:6" s="208" customFormat="1" hidden="1" x14ac:dyDescent="0.3">
      <c r="A133" s="208" t="s">
        <v>252</v>
      </c>
      <c r="B133" s="208" t="s">
        <v>231</v>
      </c>
      <c r="C133" s="208" t="s">
        <v>232</v>
      </c>
      <c r="D133" s="208" t="s">
        <v>218</v>
      </c>
      <c r="E133" s="208" t="s">
        <v>213</v>
      </c>
      <c r="F133" s="249" t="s">
        <v>249</v>
      </c>
    </row>
    <row r="134" spans="1:6" s="208" customFormat="1" hidden="1" x14ac:dyDescent="0.3">
      <c r="A134" s="208" t="s">
        <v>252</v>
      </c>
      <c r="B134" s="208" t="s">
        <v>233</v>
      </c>
      <c r="C134" s="208" t="s">
        <v>234</v>
      </c>
      <c r="D134" s="208" t="s">
        <v>218</v>
      </c>
      <c r="E134" s="208" t="s">
        <v>213</v>
      </c>
      <c r="F134" s="249" t="s">
        <v>249</v>
      </c>
    </row>
    <row r="135" spans="1:6" s="208" customFormat="1" hidden="1" x14ac:dyDescent="0.3">
      <c r="A135" s="208" t="s">
        <v>252</v>
      </c>
      <c r="B135" s="208" t="s">
        <v>235</v>
      </c>
      <c r="C135" s="208" t="s">
        <v>236</v>
      </c>
      <c r="D135" s="208" t="s">
        <v>218</v>
      </c>
      <c r="E135" s="208" t="s">
        <v>213</v>
      </c>
      <c r="F135" s="249" t="s">
        <v>249</v>
      </c>
    </row>
    <row r="136" spans="1:6" s="208" customFormat="1" x14ac:dyDescent="0.3">
      <c r="A136" s="208" t="s">
        <v>190</v>
      </c>
      <c r="B136" s="208" t="s">
        <v>237</v>
      </c>
      <c r="C136" s="208" t="s">
        <v>238</v>
      </c>
      <c r="D136" s="208" t="s">
        <v>218</v>
      </c>
      <c r="E136" s="208" t="s">
        <v>213</v>
      </c>
      <c r="F136" s="249">
        <v>0</v>
      </c>
    </row>
    <row r="137" spans="1:6" s="208" customFormat="1" x14ac:dyDescent="0.3">
      <c r="A137" s="208" t="s">
        <v>190</v>
      </c>
      <c r="B137" s="208" t="s">
        <v>239</v>
      </c>
      <c r="C137" s="208" t="s">
        <v>240</v>
      </c>
      <c r="D137" s="208" t="s">
        <v>218</v>
      </c>
      <c r="E137" s="208" t="s">
        <v>213</v>
      </c>
      <c r="F137" s="249">
        <v>0.16200000000000001</v>
      </c>
    </row>
    <row r="138" spans="1:6" s="208" customFormat="1" x14ac:dyDescent="0.3">
      <c r="A138" s="208" t="s">
        <v>190</v>
      </c>
      <c r="B138" s="208" t="s">
        <v>241</v>
      </c>
      <c r="C138" s="208" t="s">
        <v>242</v>
      </c>
      <c r="D138" s="208" t="s">
        <v>218</v>
      </c>
      <c r="E138" s="208" t="s">
        <v>213</v>
      </c>
      <c r="F138" s="249">
        <v>0</v>
      </c>
    </row>
    <row r="139" spans="1:6" s="208" customFormat="1" x14ac:dyDescent="0.3">
      <c r="A139" s="208" t="s">
        <v>190</v>
      </c>
      <c r="B139" s="208" t="s">
        <v>216</v>
      </c>
      <c r="C139" s="208" t="s">
        <v>217</v>
      </c>
      <c r="D139" s="208" t="s">
        <v>218</v>
      </c>
      <c r="E139" s="208" t="s">
        <v>213</v>
      </c>
      <c r="F139" s="249">
        <v>0.245</v>
      </c>
    </row>
    <row r="140" spans="1:6" s="208" customFormat="1" x14ac:dyDescent="0.3">
      <c r="A140" s="208" t="s">
        <v>190</v>
      </c>
      <c r="B140" s="208" t="s">
        <v>219</v>
      </c>
      <c r="C140" s="208" t="s">
        <v>220</v>
      </c>
      <c r="D140" s="208" t="s">
        <v>218</v>
      </c>
      <c r="E140" s="208" t="s">
        <v>213</v>
      </c>
      <c r="F140" s="249">
        <v>1.462</v>
      </c>
    </row>
    <row r="141" spans="1:6" s="208" customFormat="1" x14ac:dyDescent="0.3">
      <c r="A141" s="208" t="s">
        <v>190</v>
      </c>
      <c r="B141" s="208" t="s">
        <v>243</v>
      </c>
      <c r="C141" s="208" t="s">
        <v>244</v>
      </c>
      <c r="D141" s="208" t="s">
        <v>218</v>
      </c>
      <c r="E141" s="208" t="s">
        <v>213</v>
      </c>
      <c r="F141" s="249">
        <v>0.19500000000000001</v>
      </c>
    </row>
    <row r="142" spans="1:6" s="208" customFormat="1" x14ac:dyDescent="0.3">
      <c r="A142" s="208" t="s">
        <v>190</v>
      </c>
      <c r="B142" s="208" t="s">
        <v>225</v>
      </c>
      <c r="C142" s="208" t="s">
        <v>226</v>
      </c>
      <c r="D142" s="208" t="s">
        <v>218</v>
      </c>
      <c r="E142" s="208" t="s">
        <v>213</v>
      </c>
      <c r="F142" s="249">
        <v>0</v>
      </c>
    </row>
    <row r="143" spans="1:6" s="208" customFormat="1" x14ac:dyDescent="0.3">
      <c r="A143" s="208" t="s">
        <v>190</v>
      </c>
      <c r="B143" s="208" t="s">
        <v>227</v>
      </c>
      <c r="C143" s="208" t="s">
        <v>228</v>
      </c>
      <c r="D143" s="208" t="s">
        <v>218</v>
      </c>
      <c r="E143" s="208" t="s">
        <v>213</v>
      </c>
      <c r="F143" s="249">
        <v>0</v>
      </c>
    </row>
    <row r="144" spans="1:6" s="208" customFormat="1" x14ac:dyDescent="0.3">
      <c r="A144" s="208" t="s">
        <v>190</v>
      </c>
      <c r="B144" s="208" t="s">
        <v>245</v>
      </c>
      <c r="C144" s="208" t="s">
        <v>246</v>
      </c>
      <c r="D144" s="208" t="s">
        <v>218</v>
      </c>
      <c r="E144" s="208" t="s">
        <v>213</v>
      </c>
      <c r="F144" s="249">
        <v>2.1999999999999999E-2</v>
      </c>
    </row>
    <row r="145" spans="1:6" s="208" customFormat="1" x14ac:dyDescent="0.3">
      <c r="A145" s="208" t="s">
        <v>190</v>
      </c>
      <c r="B145" s="208" t="s">
        <v>221</v>
      </c>
      <c r="C145" s="208" t="s">
        <v>222</v>
      </c>
      <c r="D145" s="208" t="s">
        <v>218</v>
      </c>
      <c r="E145" s="208" t="s">
        <v>213</v>
      </c>
      <c r="F145" s="249">
        <v>0</v>
      </c>
    </row>
    <row r="146" spans="1:6" s="208" customFormat="1" x14ac:dyDescent="0.3">
      <c r="A146" s="208" t="s">
        <v>190</v>
      </c>
      <c r="B146" s="208" t="s">
        <v>223</v>
      </c>
      <c r="C146" s="208" t="s">
        <v>224</v>
      </c>
      <c r="D146" s="208" t="s">
        <v>218</v>
      </c>
      <c r="E146" s="208" t="s">
        <v>213</v>
      </c>
      <c r="F146" s="249">
        <v>0</v>
      </c>
    </row>
    <row r="147" spans="1:6" s="208" customFormat="1" x14ac:dyDescent="0.3">
      <c r="A147" s="208" t="s">
        <v>190</v>
      </c>
      <c r="B147" s="208" t="s">
        <v>247</v>
      </c>
      <c r="C147" s="208" t="s">
        <v>248</v>
      </c>
      <c r="D147" s="208" t="s">
        <v>218</v>
      </c>
      <c r="E147" s="208" t="s">
        <v>213</v>
      </c>
      <c r="F147" s="249">
        <v>0</v>
      </c>
    </row>
    <row r="148" spans="1:6" s="208" customFormat="1" x14ac:dyDescent="0.3">
      <c r="A148" s="208" t="s">
        <v>190</v>
      </c>
      <c r="B148" s="208" t="s">
        <v>229</v>
      </c>
      <c r="C148" s="208" t="s">
        <v>230</v>
      </c>
      <c r="D148" s="208" t="s">
        <v>218</v>
      </c>
      <c r="E148" s="208" t="s">
        <v>213</v>
      </c>
      <c r="F148" s="249">
        <v>0</v>
      </c>
    </row>
    <row r="149" spans="1:6" s="208" customFormat="1" x14ac:dyDescent="0.3">
      <c r="A149" s="208" t="s">
        <v>190</v>
      </c>
      <c r="B149" s="208" t="s">
        <v>231</v>
      </c>
      <c r="C149" s="208" t="s">
        <v>232</v>
      </c>
      <c r="D149" s="208" t="s">
        <v>218</v>
      </c>
      <c r="E149" s="208" t="s">
        <v>213</v>
      </c>
      <c r="F149" s="249">
        <v>0</v>
      </c>
    </row>
    <row r="150" spans="1:6" s="208" customFormat="1" x14ac:dyDescent="0.3">
      <c r="A150" s="208" t="s">
        <v>190</v>
      </c>
      <c r="B150" s="208" t="s">
        <v>233</v>
      </c>
      <c r="C150" s="208" t="s">
        <v>234</v>
      </c>
      <c r="D150" s="208" t="s">
        <v>218</v>
      </c>
      <c r="E150" s="208" t="s">
        <v>213</v>
      </c>
      <c r="F150" s="249">
        <v>0</v>
      </c>
    </row>
    <row r="151" spans="1:6" s="208" customFormat="1" x14ac:dyDescent="0.3">
      <c r="A151" s="208" t="s">
        <v>190</v>
      </c>
      <c r="B151" s="208" t="s">
        <v>235</v>
      </c>
      <c r="C151" s="208" t="s">
        <v>236</v>
      </c>
      <c r="D151" s="208" t="s">
        <v>218</v>
      </c>
      <c r="E151" s="208" t="s">
        <v>213</v>
      </c>
      <c r="F151" s="249">
        <v>0</v>
      </c>
    </row>
    <row r="152" spans="1:6" s="208" customFormat="1" x14ac:dyDescent="0.3">
      <c r="A152" s="208" t="s">
        <v>189</v>
      </c>
      <c r="B152" s="208" t="s">
        <v>237</v>
      </c>
      <c r="C152" s="208" t="s">
        <v>238</v>
      </c>
      <c r="D152" s="208" t="s">
        <v>218</v>
      </c>
      <c r="E152" s="208" t="s">
        <v>213</v>
      </c>
      <c r="F152" s="249">
        <v>0</v>
      </c>
    </row>
    <row r="153" spans="1:6" s="208" customFormat="1" x14ac:dyDescent="0.3">
      <c r="A153" s="208" t="s">
        <v>189</v>
      </c>
      <c r="B153" s="208" t="s">
        <v>239</v>
      </c>
      <c r="C153" s="208" t="s">
        <v>240</v>
      </c>
      <c r="D153" s="208" t="s">
        <v>218</v>
      </c>
      <c r="E153" s="208" t="s">
        <v>213</v>
      </c>
      <c r="F153" s="249">
        <v>6.875</v>
      </c>
    </row>
    <row r="154" spans="1:6" s="208" customFormat="1" x14ac:dyDescent="0.3">
      <c r="A154" s="208" t="s">
        <v>189</v>
      </c>
      <c r="B154" s="208" t="s">
        <v>241</v>
      </c>
      <c r="C154" s="208" t="s">
        <v>242</v>
      </c>
      <c r="D154" s="208" t="s">
        <v>218</v>
      </c>
      <c r="E154" s="208" t="s">
        <v>213</v>
      </c>
      <c r="F154" s="249">
        <v>0</v>
      </c>
    </row>
    <row r="155" spans="1:6" s="208" customFormat="1" x14ac:dyDescent="0.3">
      <c r="A155" s="208" t="s">
        <v>189</v>
      </c>
      <c r="B155" s="208" t="s">
        <v>216</v>
      </c>
      <c r="C155" s="208" t="s">
        <v>217</v>
      </c>
      <c r="D155" s="208" t="s">
        <v>218</v>
      </c>
      <c r="E155" s="208" t="s">
        <v>213</v>
      </c>
      <c r="F155" s="249">
        <v>0</v>
      </c>
    </row>
    <row r="156" spans="1:6" s="208" customFormat="1" x14ac:dyDescent="0.3">
      <c r="A156" s="208" t="s">
        <v>189</v>
      </c>
      <c r="B156" s="208" t="s">
        <v>219</v>
      </c>
      <c r="C156" s="208" t="s">
        <v>220</v>
      </c>
      <c r="D156" s="208" t="s">
        <v>218</v>
      </c>
      <c r="E156" s="208" t="s">
        <v>213</v>
      </c>
      <c r="F156" s="249">
        <v>-2.7370000000000001</v>
      </c>
    </row>
    <row r="157" spans="1:6" s="208" customFormat="1" x14ac:dyDescent="0.3">
      <c r="A157" s="208" t="s">
        <v>189</v>
      </c>
      <c r="B157" s="208" t="s">
        <v>243</v>
      </c>
      <c r="C157" s="208" t="s">
        <v>244</v>
      </c>
      <c r="D157" s="208" t="s">
        <v>218</v>
      </c>
      <c r="E157" s="208" t="s">
        <v>213</v>
      </c>
      <c r="F157" s="249">
        <v>0</v>
      </c>
    </row>
    <row r="158" spans="1:6" s="208" customFormat="1" x14ac:dyDescent="0.3">
      <c r="A158" s="208" t="s">
        <v>189</v>
      </c>
      <c r="B158" s="208" t="s">
        <v>225</v>
      </c>
      <c r="C158" s="208" t="s">
        <v>226</v>
      </c>
      <c r="D158" s="208" t="s">
        <v>218</v>
      </c>
      <c r="E158" s="208" t="s">
        <v>213</v>
      </c>
      <c r="F158" s="249">
        <v>0</v>
      </c>
    </row>
    <row r="159" spans="1:6" s="208" customFormat="1" x14ac:dyDescent="0.3">
      <c r="A159" s="208" t="s">
        <v>189</v>
      </c>
      <c r="B159" s="208" t="s">
        <v>227</v>
      </c>
      <c r="C159" s="208" t="s">
        <v>228</v>
      </c>
      <c r="D159" s="208" t="s">
        <v>218</v>
      </c>
      <c r="E159" s="208" t="s">
        <v>213</v>
      </c>
      <c r="F159" s="249">
        <v>-0.158</v>
      </c>
    </row>
    <row r="160" spans="1:6" s="208" customFormat="1" x14ac:dyDescent="0.3">
      <c r="A160" s="208" t="s">
        <v>189</v>
      </c>
      <c r="B160" s="208" t="s">
        <v>245</v>
      </c>
      <c r="C160" s="208" t="s">
        <v>246</v>
      </c>
      <c r="D160" s="208" t="s">
        <v>218</v>
      </c>
      <c r="E160" s="208" t="s">
        <v>213</v>
      </c>
      <c r="F160" s="249">
        <v>0</v>
      </c>
    </row>
    <row r="161" spans="1:6" s="208" customFormat="1" x14ac:dyDescent="0.3">
      <c r="A161" s="208" t="s">
        <v>189</v>
      </c>
      <c r="B161" s="208" t="s">
        <v>221</v>
      </c>
      <c r="C161" s="208" t="s">
        <v>222</v>
      </c>
      <c r="D161" s="208" t="s">
        <v>218</v>
      </c>
      <c r="E161" s="208" t="s">
        <v>213</v>
      </c>
      <c r="F161" s="249">
        <v>0</v>
      </c>
    </row>
    <row r="162" spans="1:6" s="208" customFormat="1" x14ac:dyDescent="0.3">
      <c r="A162" s="208" t="s">
        <v>189</v>
      </c>
      <c r="B162" s="208" t="s">
        <v>223</v>
      </c>
      <c r="C162" s="208" t="s">
        <v>224</v>
      </c>
      <c r="D162" s="208" t="s">
        <v>218</v>
      </c>
      <c r="E162" s="208" t="s">
        <v>213</v>
      </c>
      <c r="F162" s="249">
        <v>0</v>
      </c>
    </row>
    <row r="163" spans="1:6" s="208" customFormat="1" x14ac:dyDescent="0.3">
      <c r="A163" s="208" t="s">
        <v>189</v>
      </c>
      <c r="B163" s="208" t="s">
        <v>247</v>
      </c>
      <c r="C163" s="208" t="s">
        <v>248</v>
      </c>
      <c r="D163" s="208" t="s">
        <v>218</v>
      </c>
      <c r="E163" s="208" t="s">
        <v>213</v>
      </c>
      <c r="F163" s="249">
        <v>0</v>
      </c>
    </row>
    <row r="164" spans="1:6" s="208" customFormat="1" x14ac:dyDescent="0.3">
      <c r="A164" s="208" t="s">
        <v>189</v>
      </c>
      <c r="B164" s="208" t="s">
        <v>229</v>
      </c>
      <c r="C164" s="208" t="s">
        <v>230</v>
      </c>
      <c r="D164" s="208" t="s">
        <v>218</v>
      </c>
      <c r="E164" s="208" t="s">
        <v>213</v>
      </c>
      <c r="F164" s="249">
        <v>0</v>
      </c>
    </row>
    <row r="165" spans="1:6" s="208" customFormat="1" x14ac:dyDescent="0.3">
      <c r="A165" s="208" t="s">
        <v>189</v>
      </c>
      <c r="B165" s="208" t="s">
        <v>231</v>
      </c>
      <c r="C165" s="208" t="s">
        <v>232</v>
      </c>
      <c r="D165" s="208" t="s">
        <v>218</v>
      </c>
      <c r="E165" s="208" t="s">
        <v>213</v>
      </c>
      <c r="F165" s="249">
        <v>0</v>
      </c>
    </row>
    <row r="166" spans="1:6" x14ac:dyDescent="0.3">
      <c r="A166" s="207" t="s">
        <v>189</v>
      </c>
      <c r="B166" s="207" t="s">
        <v>233</v>
      </c>
      <c r="C166" s="207" t="s">
        <v>234</v>
      </c>
      <c r="D166" s="207" t="s">
        <v>218</v>
      </c>
      <c r="E166" s="207" t="s">
        <v>213</v>
      </c>
      <c r="F166" s="249">
        <v>0</v>
      </c>
    </row>
    <row r="167" spans="1:6" x14ac:dyDescent="0.3">
      <c r="A167" s="207" t="s">
        <v>189</v>
      </c>
      <c r="B167" s="207" t="s">
        <v>235</v>
      </c>
      <c r="C167" s="207" t="s">
        <v>236</v>
      </c>
      <c r="D167" s="207" t="s">
        <v>218</v>
      </c>
      <c r="E167" s="207" t="s">
        <v>213</v>
      </c>
      <c r="F167" s="249">
        <v>0</v>
      </c>
    </row>
    <row r="168" spans="1:6" x14ac:dyDescent="0.3">
      <c r="A168" s="207" t="s">
        <v>192</v>
      </c>
      <c r="B168" s="207" t="s">
        <v>237</v>
      </c>
      <c r="C168" s="207" t="s">
        <v>238</v>
      </c>
      <c r="D168" s="207" t="s">
        <v>218</v>
      </c>
      <c r="E168" s="207" t="s">
        <v>213</v>
      </c>
      <c r="F168" s="249">
        <v>0</v>
      </c>
    </row>
    <row r="169" spans="1:6" x14ac:dyDescent="0.3">
      <c r="A169" s="207" t="s">
        <v>192</v>
      </c>
      <c r="B169" s="207" t="s">
        <v>239</v>
      </c>
      <c r="C169" s="207" t="s">
        <v>240</v>
      </c>
      <c r="D169" s="207" t="s">
        <v>218</v>
      </c>
      <c r="E169" s="207" t="s">
        <v>213</v>
      </c>
      <c r="F169" s="249">
        <v>0</v>
      </c>
    </row>
    <row r="170" spans="1:6" x14ac:dyDescent="0.3">
      <c r="A170" s="207" t="s">
        <v>192</v>
      </c>
      <c r="B170" s="207" t="s">
        <v>241</v>
      </c>
      <c r="C170" s="207" t="s">
        <v>242</v>
      </c>
      <c r="D170" s="207" t="s">
        <v>218</v>
      </c>
      <c r="E170" s="207" t="s">
        <v>213</v>
      </c>
      <c r="F170" s="249">
        <v>0</v>
      </c>
    </row>
    <row r="171" spans="1:6" x14ac:dyDescent="0.3">
      <c r="A171" s="207" t="s">
        <v>192</v>
      </c>
      <c r="B171" s="207" t="s">
        <v>216</v>
      </c>
      <c r="C171" s="207" t="s">
        <v>217</v>
      </c>
      <c r="D171" s="207" t="s">
        <v>218</v>
      </c>
      <c r="E171" s="207" t="s">
        <v>213</v>
      </c>
      <c r="F171" s="249">
        <v>0</v>
      </c>
    </row>
    <row r="172" spans="1:6" x14ac:dyDescent="0.3">
      <c r="A172" s="207" t="s">
        <v>192</v>
      </c>
      <c r="B172" s="207" t="s">
        <v>219</v>
      </c>
      <c r="C172" s="207" t="s">
        <v>220</v>
      </c>
      <c r="D172" s="207" t="s">
        <v>218</v>
      </c>
      <c r="E172" s="207" t="s">
        <v>213</v>
      </c>
      <c r="F172" s="249">
        <v>-18.53</v>
      </c>
    </row>
    <row r="173" spans="1:6" x14ac:dyDescent="0.3">
      <c r="A173" s="207" t="s">
        <v>192</v>
      </c>
      <c r="B173" s="207" t="s">
        <v>243</v>
      </c>
      <c r="C173" s="207" t="s">
        <v>244</v>
      </c>
      <c r="D173" s="207" t="s">
        <v>218</v>
      </c>
      <c r="E173" s="207" t="s">
        <v>213</v>
      </c>
      <c r="F173" s="249">
        <v>0</v>
      </c>
    </row>
    <row r="174" spans="1:6" x14ac:dyDescent="0.3">
      <c r="A174" s="207" t="s">
        <v>192</v>
      </c>
      <c r="B174" s="207" t="s">
        <v>225</v>
      </c>
      <c r="C174" s="207" t="s">
        <v>226</v>
      </c>
      <c r="D174" s="207" t="s">
        <v>218</v>
      </c>
      <c r="E174" s="207" t="s">
        <v>213</v>
      </c>
      <c r="F174" s="249">
        <v>0</v>
      </c>
    </row>
    <row r="175" spans="1:6" x14ac:dyDescent="0.3">
      <c r="A175" s="207" t="s">
        <v>192</v>
      </c>
      <c r="B175" s="207" t="s">
        <v>227</v>
      </c>
      <c r="C175" s="207" t="s">
        <v>228</v>
      </c>
      <c r="D175" s="207" t="s">
        <v>218</v>
      </c>
      <c r="E175" s="207" t="s">
        <v>213</v>
      </c>
      <c r="F175" s="249">
        <v>2.9185599999999998</v>
      </c>
    </row>
    <row r="176" spans="1:6" x14ac:dyDescent="0.3">
      <c r="A176" s="207" t="s">
        <v>192</v>
      </c>
      <c r="B176" s="207" t="s">
        <v>245</v>
      </c>
      <c r="C176" s="207" t="s">
        <v>246</v>
      </c>
      <c r="D176" s="207" t="s">
        <v>218</v>
      </c>
      <c r="E176" s="207" t="s">
        <v>213</v>
      </c>
      <c r="F176" s="249">
        <v>-130.05600000000001</v>
      </c>
    </row>
    <row r="177" spans="1:6" x14ac:dyDescent="0.3">
      <c r="A177" s="207" t="s">
        <v>192</v>
      </c>
      <c r="B177" s="207" t="s">
        <v>221</v>
      </c>
      <c r="C177" s="207" t="s">
        <v>222</v>
      </c>
      <c r="D177" s="207" t="s">
        <v>218</v>
      </c>
      <c r="E177" s="207" t="s">
        <v>213</v>
      </c>
      <c r="F177" s="249">
        <v>0</v>
      </c>
    </row>
    <row r="178" spans="1:6" x14ac:dyDescent="0.3">
      <c r="A178" s="207" t="s">
        <v>192</v>
      </c>
      <c r="B178" s="207" t="s">
        <v>223</v>
      </c>
      <c r="C178" s="207" t="s">
        <v>224</v>
      </c>
      <c r="D178" s="207" t="s">
        <v>218</v>
      </c>
      <c r="E178" s="207" t="s">
        <v>213</v>
      </c>
      <c r="F178" s="249">
        <v>0</v>
      </c>
    </row>
    <row r="179" spans="1:6" x14ac:dyDescent="0.3">
      <c r="A179" s="207" t="s">
        <v>192</v>
      </c>
      <c r="B179" s="207" t="s">
        <v>247</v>
      </c>
      <c r="C179" s="207" t="s">
        <v>248</v>
      </c>
      <c r="D179" s="207" t="s">
        <v>218</v>
      </c>
      <c r="E179" s="207" t="s">
        <v>213</v>
      </c>
      <c r="F179" s="249">
        <v>0</v>
      </c>
    </row>
    <row r="180" spans="1:6" x14ac:dyDescent="0.3">
      <c r="A180" s="207" t="s">
        <v>192</v>
      </c>
      <c r="B180" s="207" t="s">
        <v>229</v>
      </c>
      <c r="C180" s="207" t="s">
        <v>230</v>
      </c>
      <c r="D180" s="207" t="s">
        <v>218</v>
      </c>
      <c r="E180" s="207" t="s">
        <v>213</v>
      </c>
      <c r="F180" s="249">
        <v>0</v>
      </c>
    </row>
    <row r="181" spans="1:6" x14ac:dyDescent="0.3">
      <c r="A181" s="207" t="s">
        <v>192</v>
      </c>
      <c r="B181" s="207" t="s">
        <v>231</v>
      </c>
      <c r="C181" s="207" t="s">
        <v>232</v>
      </c>
      <c r="D181" s="207" t="s">
        <v>218</v>
      </c>
      <c r="E181" s="207" t="s">
        <v>213</v>
      </c>
      <c r="F181" s="249">
        <v>0</v>
      </c>
    </row>
    <row r="182" spans="1:6" x14ac:dyDescent="0.3">
      <c r="A182" s="207" t="s">
        <v>192</v>
      </c>
      <c r="B182" s="207" t="s">
        <v>233</v>
      </c>
      <c r="C182" s="207" t="s">
        <v>234</v>
      </c>
      <c r="D182" s="207" t="s">
        <v>218</v>
      </c>
      <c r="E182" s="207" t="s">
        <v>213</v>
      </c>
      <c r="F182" s="249">
        <v>0</v>
      </c>
    </row>
    <row r="183" spans="1:6" x14ac:dyDescent="0.3">
      <c r="A183" s="207" t="s">
        <v>192</v>
      </c>
      <c r="B183" s="207" t="s">
        <v>235</v>
      </c>
      <c r="C183" s="207" t="s">
        <v>236</v>
      </c>
      <c r="D183" s="207" t="s">
        <v>218</v>
      </c>
      <c r="E183" s="207" t="s">
        <v>213</v>
      </c>
      <c r="F183" s="249">
        <v>0</v>
      </c>
    </row>
    <row r="184" spans="1:6" x14ac:dyDescent="0.3">
      <c r="A184" s="207" t="s">
        <v>253</v>
      </c>
      <c r="B184" s="207" t="s">
        <v>237</v>
      </c>
      <c r="C184" s="207" t="s">
        <v>238</v>
      </c>
      <c r="D184" s="207" t="s">
        <v>218</v>
      </c>
      <c r="E184" s="207" t="s">
        <v>213</v>
      </c>
      <c r="F184" s="249">
        <v>0</v>
      </c>
    </row>
    <row r="185" spans="1:6" x14ac:dyDescent="0.3">
      <c r="A185" s="207" t="s">
        <v>253</v>
      </c>
      <c r="B185" s="207" t="s">
        <v>239</v>
      </c>
      <c r="C185" s="207" t="s">
        <v>240</v>
      </c>
      <c r="D185" s="207" t="s">
        <v>218</v>
      </c>
      <c r="E185" s="207" t="s">
        <v>213</v>
      </c>
      <c r="F185" s="249">
        <v>0</v>
      </c>
    </row>
    <row r="186" spans="1:6" x14ac:dyDescent="0.3">
      <c r="A186" s="207" t="s">
        <v>253</v>
      </c>
      <c r="B186" s="207" t="s">
        <v>241</v>
      </c>
      <c r="C186" s="207" t="s">
        <v>242</v>
      </c>
      <c r="D186" s="207" t="s">
        <v>218</v>
      </c>
      <c r="E186" s="207" t="s">
        <v>213</v>
      </c>
      <c r="F186" s="249">
        <v>0</v>
      </c>
    </row>
    <row r="187" spans="1:6" x14ac:dyDescent="0.3">
      <c r="A187" s="207" t="s">
        <v>253</v>
      </c>
      <c r="B187" s="207" t="s">
        <v>216</v>
      </c>
      <c r="C187" s="207" t="s">
        <v>217</v>
      </c>
      <c r="D187" s="207" t="s">
        <v>218</v>
      </c>
      <c r="E187" s="207" t="s">
        <v>213</v>
      </c>
      <c r="F187" s="249">
        <v>0</v>
      </c>
    </row>
    <row r="188" spans="1:6" x14ac:dyDescent="0.3">
      <c r="A188" s="207" t="s">
        <v>253</v>
      </c>
      <c r="B188" s="207" t="s">
        <v>219</v>
      </c>
      <c r="C188" s="207" t="s">
        <v>220</v>
      </c>
      <c r="D188" s="207" t="s">
        <v>218</v>
      </c>
      <c r="E188" s="207" t="s">
        <v>213</v>
      </c>
      <c r="F188" s="249">
        <v>18.453499999999998</v>
      </c>
    </row>
    <row r="189" spans="1:6" x14ac:dyDescent="0.3">
      <c r="A189" s="207" t="s">
        <v>253</v>
      </c>
      <c r="B189" s="207" t="s">
        <v>243</v>
      </c>
      <c r="C189" s="207" t="s">
        <v>244</v>
      </c>
      <c r="D189" s="207" t="s">
        <v>218</v>
      </c>
      <c r="E189" s="207" t="s">
        <v>213</v>
      </c>
      <c r="F189" s="249">
        <v>0</v>
      </c>
    </row>
    <row r="190" spans="1:6" x14ac:dyDescent="0.3">
      <c r="A190" s="207" t="s">
        <v>253</v>
      </c>
      <c r="B190" s="207" t="s">
        <v>225</v>
      </c>
      <c r="C190" s="207" t="s">
        <v>226</v>
      </c>
      <c r="D190" s="207" t="s">
        <v>218</v>
      </c>
      <c r="E190" s="207" t="s">
        <v>213</v>
      </c>
      <c r="F190" s="249">
        <v>0</v>
      </c>
    </row>
    <row r="191" spans="1:6" x14ac:dyDescent="0.3">
      <c r="A191" s="207" t="s">
        <v>253</v>
      </c>
      <c r="B191" s="207" t="s">
        <v>227</v>
      </c>
      <c r="C191" s="207" t="s">
        <v>228</v>
      </c>
      <c r="D191" s="207" t="s">
        <v>218</v>
      </c>
      <c r="E191" s="207" t="s">
        <v>213</v>
      </c>
      <c r="F191" s="249">
        <v>0</v>
      </c>
    </row>
    <row r="192" spans="1:6" x14ac:dyDescent="0.3">
      <c r="A192" s="207" t="s">
        <v>253</v>
      </c>
      <c r="B192" s="207" t="s">
        <v>245</v>
      </c>
      <c r="C192" s="207" t="s">
        <v>246</v>
      </c>
      <c r="D192" s="207" t="s">
        <v>218</v>
      </c>
      <c r="E192" s="207" t="s">
        <v>213</v>
      </c>
      <c r="F192" s="249">
        <v>9.1771399999999996</v>
      </c>
    </row>
    <row r="193" spans="1:6" x14ac:dyDescent="0.3">
      <c r="A193" s="207" t="s">
        <v>253</v>
      </c>
      <c r="B193" s="207" t="s">
        <v>221</v>
      </c>
      <c r="C193" s="207" t="s">
        <v>222</v>
      </c>
      <c r="D193" s="207" t="s">
        <v>218</v>
      </c>
      <c r="E193" s="207" t="s">
        <v>213</v>
      </c>
      <c r="F193" s="249">
        <v>0</v>
      </c>
    </row>
    <row r="194" spans="1:6" x14ac:dyDescent="0.3">
      <c r="A194" s="207" t="s">
        <v>253</v>
      </c>
      <c r="B194" s="207" t="s">
        <v>223</v>
      </c>
      <c r="C194" s="207" t="s">
        <v>224</v>
      </c>
      <c r="D194" s="207" t="s">
        <v>218</v>
      </c>
      <c r="E194" s="207" t="s">
        <v>213</v>
      </c>
      <c r="F194" s="249">
        <v>0</v>
      </c>
    </row>
    <row r="195" spans="1:6" x14ac:dyDescent="0.3">
      <c r="A195" s="207" t="s">
        <v>253</v>
      </c>
      <c r="B195" s="207" t="s">
        <v>247</v>
      </c>
      <c r="C195" s="207" t="s">
        <v>248</v>
      </c>
      <c r="D195" s="207" t="s">
        <v>218</v>
      </c>
      <c r="E195" s="207" t="s">
        <v>213</v>
      </c>
      <c r="F195" s="249">
        <v>0</v>
      </c>
    </row>
    <row r="196" spans="1:6" x14ac:dyDescent="0.3">
      <c r="A196" s="207" t="s">
        <v>253</v>
      </c>
      <c r="B196" s="207" t="s">
        <v>229</v>
      </c>
      <c r="C196" s="207" t="s">
        <v>230</v>
      </c>
      <c r="D196" s="207" t="s">
        <v>218</v>
      </c>
      <c r="E196" s="207" t="s">
        <v>213</v>
      </c>
      <c r="F196" s="249">
        <v>0</v>
      </c>
    </row>
    <row r="197" spans="1:6" x14ac:dyDescent="0.3">
      <c r="A197" s="207" t="s">
        <v>253</v>
      </c>
      <c r="B197" s="207" t="s">
        <v>231</v>
      </c>
      <c r="C197" s="207" t="s">
        <v>232</v>
      </c>
      <c r="D197" s="207" t="s">
        <v>218</v>
      </c>
      <c r="E197" s="207" t="s">
        <v>213</v>
      </c>
      <c r="F197" s="249">
        <v>-4.5221736266797903</v>
      </c>
    </row>
    <row r="198" spans="1:6" x14ac:dyDescent="0.3">
      <c r="A198" s="207" t="s">
        <v>253</v>
      </c>
      <c r="B198" s="207" t="s">
        <v>233</v>
      </c>
      <c r="C198" s="207" t="s">
        <v>234</v>
      </c>
      <c r="D198" s="207" t="s">
        <v>218</v>
      </c>
      <c r="E198" s="207" t="s">
        <v>213</v>
      </c>
      <c r="F198" s="249">
        <v>0</v>
      </c>
    </row>
    <row r="199" spans="1:6" x14ac:dyDescent="0.3">
      <c r="A199" s="207" t="s">
        <v>253</v>
      </c>
      <c r="B199" s="207" t="s">
        <v>235</v>
      </c>
      <c r="C199" s="207" t="s">
        <v>236</v>
      </c>
      <c r="D199" s="207" t="s">
        <v>218</v>
      </c>
      <c r="E199" s="207" t="s">
        <v>213</v>
      </c>
      <c r="F199" s="249">
        <v>0</v>
      </c>
    </row>
    <row r="200" spans="1:6" x14ac:dyDescent="0.3">
      <c r="A200" s="207" t="s">
        <v>195</v>
      </c>
      <c r="B200" s="207" t="s">
        <v>237</v>
      </c>
      <c r="C200" s="207" t="s">
        <v>238</v>
      </c>
      <c r="D200" s="207" t="s">
        <v>218</v>
      </c>
      <c r="E200" s="207" t="s">
        <v>213</v>
      </c>
      <c r="F200" s="249">
        <v>0</v>
      </c>
    </row>
    <row r="201" spans="1:6" x14ac:dyDescent="0.3">
      <c r="A201" s="207" t="s">
        <v>195</v>
      </c>
      <c r="B201" s="207" t="s">
        <v>239</v>
      </c>
      <c r="C201" s="207" t="s">
        <v>240</v>
      </c>
      <c r="D201" s="207" t="s">
        <v>218</v>
      </c>
      <c r="E201" s="207" t="s">
        <v>213</v>
      </c>
      <c r="F201" s="249">
        <v>0</v>
      </c>
    </row>
    <row r="202" spans="1:6" x14ac:dyDescent="0.3">
      <c r="A202" s="207" t="s">
        <v>195</v>
      </c>
      <c r="B202" s="207" t="s">
        <v>241</v>
      </c>
      <c r="C202" s="207" t="s">
        <v>242</v>
      </c>
      <c r="D202" s="207" t="s">
        <v>218</v>
      </c>
      <c r="E202" s="207" t="s">
        <v>213</v>
      </c>
      <c r="F202" s="249">
        <v>0.22800000000000001</v>
      </c>
    </row>
    <row r="203" spans="1:6" x14ac:dyDescent="0.3">
      <c r="A203" s="207" t="s">
        <v>195</v>
      </c>
      <c r="B203" s="207" t="s">
        <v>216</v>
      </c>
      <c r="C203" s="207" t="s">
        <v>217</v>
      </c>
      <c r="D203" s="207" t="s">
        <v>218</v>
      </c>
      <c r="E203" s="207" t="s">
        <v>213</v>
      </c>
      <c r="F203" s="249">
        <v>0</v>
      </c>
    </row>
    <row r="204" spans="1:6" x14ac:dyDescent="0.3">
      <c r="A204" s="207" t="s">
        <v>195</v>
      </c>
      <c r="B204" s="207" t="s">
        <v>219</v>
      </c>
      <c r="C204" s="207" t="s">
        <v>220</v>
      </c>
      <c r="D204" s="207" t="s">
        <v>218</v>
      </c>
      <c r="E204" s="207" t="s">
        <v>213</v>
      </c>
      <c r="F204" s="249">
        <v>2.5600000000000001E-2</v>
      </c>
    </row>
    <row r="205" spans="1:6" x14ac:dyDescent="0.3">
      <c r="A205" s="207" t="s">
        <v>195</v>
      </c>
      <c r="B205" s="207" t="s">
        <v>243</v>
      </c>
      <c r="C205" s="207" t="s">
        <v>244</v>
      </c>
      <c r="D205" s="207" t="s">
        <v>218</v>
      </c>
      <c r="E205" s="207" t="s">
        <v>213</v>
      </c>
      <c r="F205" s="249">
        <v>-0.4</v>
      </c>
    </row>
    <row r="206" spans="1:6" x14ac:dyDescent="0.3">
      <c r="A206" s="207" t="s">
        <v>195</v>
      </c>
      <c r="B206" s="207" t="s">
        <v>225</v>
      </c>
      <c r="C206" s="207" t="s">
        <v>226</v>
      </c>
      <c r="D206" s="207" t="s">
        <v>218</v>
      </c>
      <c r="E206" s="207" t="s">
        <v>213</v>
      </c>
      <c r="F206" s="249">
        <v>0</v>
      </c>
    </row>
    <row r="207" spans="1:6" x14ac:dyDescent="0.3">
      <c r="A207" s="207" t="s">
        <v>195</v>
      </c>
      <c r="B207" s="207" t="s">
        <v>227</v>
      </c>
      <c r="C207" s="207" t="s">
        <v>228</v>
      </c>
      <c r="D207" s="207" t="s">
        <v>218</v>
      </c>
      <c r="E207" s="207" t="s">
        <v>213</v>
      </c>
      <c r="F207" s="249">
        <v>5.9820000000000002</v>
      </c>
    </row>
    <row r="208" spans="1:6" x14ac:dyDescent="0.3">
      <c r="A208" s="207" t="s">
        <v>195</v>
      </c>
      <c r="B208" s="207" t="s">
        <v>245</v>
      </c>
      <c r="C208" s="207" t="s">
        <v>246</v>
      </c>
      <c r="D208" s="207" t="s">
        <v>218</v>
      </c>
      <c r="E208" s="207" t="s">
        <v>213</v>
      </c>
      <c r="F208" s="249">
        <v>0</v>
      </c>
    </row>
    <row r="209" spans="1:6" x14ac:dyDescent="0.3">
      <c r="A209" s="207" t="s">
        <v>195</v>
      </c>
      <c r="B209" s="207" t="s">
        <v>221</v>
      </c>
      <c r="C209" s="207" t="s">
        <v>222</v>
      </c>
      <c r="D209" s="207" t="s">
        <v>218</v>
      </c>
      <c r="E209" s="207" t="s">
        <v>213</v>
      </c>
      <c r="F209" s="249">
        <v>0</v>
      </c>
    </row>
    <row r="210" spans="1:6" x14ac:dyDescent="0.3">
      <c r="A210" s="207" t="s">
        <v>195</v>
      </c>
      <c r="B210" s="207" t="s">
        <v>223</v>
      </c>
      <c r="C210" s="207" t="s">
        <v>224</v>
      </c>
      <c r="D210" s="207" t="s">
        <v>218</v>
      </c>
      <c r="E210" s="207" t="s">
        <v>213</v>
      </c>
      <c r="F210" s="249">
        <v>0</v>
      </c>
    </row>
    <row r="211" spans="1:6" x14ac:dyDescent="0.3">
      <c r="A211" s="207" t="s">
        <v>195</v>
      </c>
      <c r="B211" s="207" t="s">
        <v>247</v>
      </c>
      <c r="C211" s="207" t="s">
        <v>248</v>
      </c>
      <c r="D211" s="207" t="s">
        <v>218</v>
      </c>
      <c r="E211" s="207" t="s">
        <v>213</v>
      </c>
      <c r="F211" s="249">
        <v>0</v>
      </c>
    </row>
    <row r="212" spans="1:6" x14ac:dyDescent="0.3">
      <c r="A212" s="207" t="s">
        <v>195</v>
      </c>
      <c r="B212" s="207" t="s">
        <v>229</v>
      </c>
      <c r="C212" s="207" t="s">
        <v>230</v>
      </c>
      <c r="D212" s="207" t="s">
        <v>218</v>
      </c>
      <c r="E212" s="207" t="s">
        <v>213</v>
      </c>
      <c r="F212" s="249">
        <v>0</v>
      </c>
    </row>
    <row r="213" spans="1:6" x14ac:dyDescent="0.3">
      <c r="A213" s="207" t="s">
        <v>195</v>
      </c>
      <c r="B213" s="207" t="s">
        <v>231</v>
      </c>
      <c r="C213" s="207" t="s">
        <v>232</v>
      </c>
      <c r="D213" s="207" t="s">
        <v>218</v>
      </c>
      <c r="E213" s="207" t="s">
        <v>213</v>
      </c>
      <c r="F213" s="249">
        <v>0</v>
      </c>
    </row>
    <row r="214" spans="1:6" x14ac:dyDescent="0.3">
      <c r="A214" s="207" t="s">
        <v>195</v>
      </c>
      <c r="B214" s="207" t="s">
        <v>233</v>
      </c>
      <c r="C214" s="207" t="s">
        <v>234</v>
      </c>
      <c r="D214" s="207" t="s">
        <v>218</v>
      </c>
      <c r="E214" s="207" t="s">
        <v>213</v>
      </c>
      <c r="F214" s="249">
        <v>0</v>
      </c>
    </row>
    <row r="215" spans="1:6" x14ac:dyDescent="0.3">
      <c r="A215" s="207" t="s">
        <v>195</v>
      </c>
      <c r="B215" s="207" t="s">
        <v>235</v>
      </c>
      <c r="C215" s="207" t="s">
        <v>236</v>
      </c>
      <c r="D215" s="207" t="s">
        <v>218</v>
      </c>
      <c r="E215" s="207" t="s">
        <v>213</v>
      </c>
      <c r="F215" s="249">
        <v>0</v>
      </c>
    </row>
    <row r="216" spans="1:6" x14ac:dyDescent="0.3">
      <c r="A216" s="207" t="s">
        <v>197</v>
      </c>
      <c r="B216" s="207" t="s">
        <v>237</v>
      </c>
      <c r="C216" s="207" t="s">
        <v>238</v>
      </c>
      <c r="D216" s="207" t="s">
        <v>218</v>
      </c>
      <c r="E216" s="207" t="s">
        <v>213</v>
      </c>
      <c r="F216" s="249">
        <v>0</v>
      </c>
    </row>
    <row r="217" spans="1:6" x14ac:dyDescent="0.3">
      <c r="A217" s="207" t="s">
        <v>197</v>
      </c>
      <c r="B217" s="207" t="s">
        <v>239</v>
      </c>
      <c r="C217" s="207" t="s">
        <v>240</v>
      </c>
      <c r="D217" s="207" t="s">
        <v>218</v>
      </c>
      <c r="E217" s="207" t="s">
        <v>213</v>
      </c>
      <c r="F217" s="249">
        <v>0.33500000000000002</v>
      </c>
    </row>
    <row r="218" spans="1:6" x14ac:dyDescent="0.3">
      <c r="A218" s="207" t="s">
        <v>197</v>
      </c>
      <c r="B218" s="207" t="s">
        <v>241</v>
      </c>
      <c r="C218" s="207" t="s">
        <v>242</v>
      </c>
      <c r="D218" s="207" t="s">
        <v>218</v>
      </c>
      <c r="E218" s="207" t="s">
        <v>213</v>
      </c>
      <c r="F218" s="249">
        <v>0</v>
      </c>
    </row>
    <row r="219" spans="1:6" x14ac:dyDescent="0.3">
      <c r="A219" s="207" t="s">
        <v>197</v>
      </c>
      <c r="B219" s="207" t="s">
        <v>216</v>
      </c>
      <c r="C219" s="207" t="s">
        <v>217</v>
      </c>
      <c r="D219" s="207" t="s">
        <v>218</v>
      </c>
      <c r="E219" s="207" t="s">
        <v>213</v>
      </c>
      <c r="F219" s="249">
        <v>0</v>
      </c>
    </row>
    <row r="220" spans="1:6" x14ac:dyDescent="0.3">
      <c r="A220" s="207" t="s">
        <v>197</v>
      </c>
      <c r="B220" s="207" t="s">
        <v>219</v>
      </c>
      <c r="C220" s="207" t="s">
        <v>220</v>
      </c>
      <c r="D220" s="207" t="s">
        <v>218</v>
      </c>
      <c r="E220" s="207" t="s">
        <v>213</v>
      </c>
      <c r="F220" s="249">
        <v>10.48</v>
      </c>
    </row>
    <row r="221" spans="1:6" x14ac:dyDescent="0.3">
      <c r="A221" s="207" t="s">
        <v>197</v>
      </c>
      <c r="B221" s="207" t="s">
        <v>243</v>
      </c>
      <c r="C221" s="207" t="s">
        <v>244</v>
      </c>
      <c r="D221" s="207" t="s">
        <v>218</v>
      </c>
      <c r="E221" s="207" t="s">
        <v>213</v>
      </c>
      <c r="F221" s="249">
        <v>-4.5936000000000003</v>
      </c>
    </row>
    <row r="222" spans="1:6" x14ac:dyDescent="0.3">
      <c r="A222" s="207" t="s">
        <v>197</v>
      </c>
      <c r="B222" s="207" t="s">
        <v>225</v>
      </c>
      <c r="C222" s="207" t="s">
        <v>226</v>
      </c>
      <c r="D222" s="207" t="s">
        <v>218</v>
      </c>
      <c r="E222" s="207" t="s">
        <v>213</v>
      </c>
      <c r="F222" s="249">
        <v>0</v>
      </c>
    </row>
    <row r="223" spans="1:6" x14ac:dyDescent="0.3">
      <c r="A223" s="207" t="s">
        <v>197</v>
      </c>
      <c r="B223" s="207" t="s">
        <v>227</v>
      </c>
      <c r="C223" s="207" t="s">
        <v>228</v>
      </c>
      <c r="D223" s="207" t="s">
        <v>218</v>
      </c>
      <c r="E223" s="207" t="s">
        <v>213</v>
      </c>
      <c r="F223" s="249">
        <v>18.099</v>
      </c>
    </row>
    <row r="224" spans="1:6" x14ac:dyDescent="0.3">
      <c r="A224" s="207" t="s">
        <v>197</v>
      </c>
      <c r="B224" s="207" t="s">
        <v>245</v>
      </c>
      <c r="C224" s="207" t="s">
        <v>246</v>
      </c>
      <c r="D224" s="207" t="s">
        <v>218</v>
      </c>
      <c r="E224" s="207" t="s">
        <v>213</v>
      </c>
      <c r="F224" s="249">
        <v>0</v>
      </c>
    </row>
    <row r="225" spans="1:6" x14ac:dyDescent="0.3">
      <c r="A225" s="207" t="s">
        <v>197</v>
      </c>
      <c r="B225" s="207" t="s">
        <v>221</v>
      </c>
      <c r="C225" s="207" t="s">
        <v>222</v>
      </c>
      <c r="D225" s="207" t="s">
        <v>218</v>
      </c>
      <c r="E225" s="207" t="s">
        <v>213</v>
      </c>
      <c r="F225" s="249">
        <v>0</v>
      </c>
    </row>
    <row r="226" spans="1:6" x14ac:dyDescent="0.3">
      <c r="A226" s="207" t="s">
        <v>197</v>
      </c>
      <c r="B226" s="207" t="s">
        <v>223</v>
      </c>
      <c r="C226" s="207" t="s">
        <v>224</v>
      </c>
      <c r="D226" s="207" t="s">
        <v>218</v>
      </c>
      <c r="E226" s="207" t="s">
        <v>213</v>
      </c>
      <c r="F226" s="249">
        <v>0</v>
      </c>
    </row>
    <row r="227" spans="1:6" x14ac:dyDescent="0.3">
      <c r="A227" s="207" t="s">
        <v>197</v>
      </c>
      <c r="B227" s="207" t="s">
        <v>247</v>
      </c>
      <c r="C227" s="207" t="s">
        <v>248</v>
      </c>
      <c r="D227" s="207" t="s">
        <v>218</v>
      </c>
      <c r="E227" s="207" t="s">
        <v>213</v>
      </c>
      <c r="F227" s="249">
        <v>0</v>
      </c>
    </row>
    <row r="228" spans="1:6" x14ac:dyDescent="0.3">
      <c r="A228" s="207" t="s">
        <v>197</v>
      </c>
      <c r="B228" s="207" t="s">
        <v>229</v>
      </c>
      <c r="C228" s="207" t="s">
        <v>230</v>
      </c>
      <c r="D228" s="207" t="s">
        <v>218</v>
      </c>
      <c r="E228" s="207" t="s">
        <v>213</v>
      </c>
      <c r="F228" s="249">
        <v>0</v>
      </c>
    </row>
    <row r="229" spans="1:6" x14ac:dyDescent="0.3">
      <c r="A229" s="207" t="s">
        <v>197</v>
      </c>
      <c r="B229" s="207" t="s">
        <v>231</v>
      </c>
      <c r="C229" s="207" t="s">
        <v>232</v>
      </c>
      <c r="D229" s="207" t="s">
        <v>218</v>
      </c>
      <c r="E229" s="207" t="s">
        <v>213</v>
      </c>
      <c r="F229" s="249">
        <v>0</v>
      </c>
    </row>
    <row r="230" spans="1:6" x14ac:dyDescent="0.3">
      <c r="A230" s="207" t="s">
        <v>197</v>
      </c>
      <c r="B230" s="207" t="s">
        <v>233</v>
      </c>
      <c r="C230" s="207" t="s">
        <v>234</v>
      </c>
      <c r="D230" s="207" t="s">
        <v>218</v>
      </c>
      <c r="E230" s="207" t="s">
        <v>213</v>
      </c>
      <c r="F230" s="249">
        <v>0</v>
      </c>
    </row>
    <row r="231" spans="1:6" x14ac:dyDescent="0.3">
      <c r="A231" s="207" t="s">
        <v>197</v>
      </c>
      <c r="B231" s="207" t="s">
        <v>235</v>
      </c>
      <c r="C231" s="207" t="s">
        <v>236</v>
      </c>
      <c r="D231" s="207" t="s">
        <v>218</v>
      </c>
      <c r="E231" s="207" t="s">
        <v>213</v>
      </c>
      <c r="F231" s="249">
        <v>0</v>
      </c>
    </row>
    <row r="232" spans="1:6" x14ac:dyDescent="0.3">
      <c r="A232" s="207" t="s">
        <v>199</v>
      </c>
      <c r="B232" s="207" t="s">
        <v>237</v>
      </c>
      <c r="C232" s="207" t="s">
        <v>238</v>
      </c>
      <c r="D232" s="207" t="s">
        <v>218</v>
      </c>
      <c r="E232" s="207" t="s">
        <v>213</v>
      </c>
      <c r="F232" s="249">
        <v>0</v>
      </c>
    </row>
    <row r="233" spans="1:6" x14ac:dyDescent="0.3">
      <c r="A233" s="207" t="s">
        <v>199</v>
      </c>
      <c r="B233" s="207" t="s">
        <v>239</v>
      </c>
      <c r="C233" s="207" t="s">
        <v>240</v>
      </c>
      <c r="D233" s="207" t="s">
        <v>218</v>
      </c>
      <c r="E233" s="207" t="s">
        <v>213</v>
      </c>
      <c r="F233" s="249">
        <v>0</v>
      </c>
    </row>
    <row r="234" spans="1:6" x14ac:dyDescent="0.3">
      <c r="A234" s="207" t="s">
        <v>199</v>
      </c>
      <c r="B234" s="207" t="s">
        <v>241</v>
      </c>
      <c r="C234" s="207" t="s">
        <v>242</v>
      </c>
      <c r="D234" s="207" t="s">
        <v>218</v>
      </c>
      <c r="E234" s="207" t="s">
        <v>213</v>
      </c>
      <c r="F234" s="249">
        <v>0</v>
      </c>
    </row>
    <row r="235" spans="1:6" x14ac:dyDescent="0.3">
      <c r="A235" s="207" t="s">
        <v>199</v>
      </c>
      <c r="B235" s="207" t="s">
        <v>216</v>
      </c>
      <c r="C235" s="207" t="s">
        <v>217</v>
      </c>
      <c r="D235" s="207" t="s">
        <v>218</v>
      </c>
      <c r="E235" s="207" t="s">
        <v>213</v>
      </c>
      <c r="F235" s="249">
        <v>0</v>
      </c>
    </row>
    <row r="236" spans="1:6" x14ac:dyDescent="0.3">
      <c r="A236" s="207" t="s">
        <v>199</v>
      </c>
      <c r="B236" s="207" t="s">
        <v>219</v>
      </c>
      <c r="C236" s="207" t="s">
        <v>220</v>
      </c>
      <c r="D236" s="207" t="s">
        <v>218</v>
      </c>
      <c r="E236" s="207" t="s">
        <v>213</v>
      </c>
      <c r="F236" s="249">
        <v>0</v>
      </c>
    </row>
    <row r="237" spans="1:6" x14ac:dyDescent="0.3">
      <c r="A237" s="207" t="s">
        <v>199</v>
      </c>
      <c r="B237" s="207" t="s">
        <v>243</v>
      </c>
      <c r="C237" s="207" t="s">
        <v>244</v>
      </c>
      <c r="D237" s="207" t="s">
        <v>218</v>
      </c>
      <c r="E237" s="207" t="s">
        <v>213</v>
      </c>
      <c r="F237" s="249">
        <v>0</v>
      </c>
    </row>
    <row r="238" spans="1:6" x14ac:dyDescent="0.3">
      <c r="A238" s="207" t="s">
        <v>199</v>
      </c>
      <c r="B238" s="207" t="s">
        <v>225</v>
      </c>
      <c r="C238" s="207" t="s">
        <v>226</v>
      </c>
      <c r="D238" s="207" t="s">
        <v>218</v>
      </c>
      <c r="E238" s="207" t="s">
        <v>213</v>
      </c>
      <c r="F238" s="249">
        <v>0</v>
      </c>
    </row>
    <row r="239" spans="1:6" x14ac:dyDescent="0.3">
      <c r="A239" s="207" t="s">
        <v>199</v>
      </c>
      <c r="B239" s="207" t="s">
        <v>227</v>
      </c>
      <c r="C239" s="207" t="s">
        <v>228</v>
      </c>
      <c r="D239" s="207" t="s">
        <v>218</v>
      </c>
      <c r="E239" s="207" t="s">
        <v>213</v>
      </c>
      <c r="F239" s="249">
        <v>0</v>
      </c>
    </row>
    <row r="240" spans="1:6" x14ac:dyDescent="0.3">
      <c r="A240" s="207" t="s">
        <v>199</v>
      </c>
      <c r="B240" s="207" t="s">
        <v>245</v>
      </c>
      <c r="C240" s="207" t="s">
        <v>246</v>
      </c>
      <c r="D240" s="207" t="s">
        <v>218</v>
      </c>
      <c r="E240" s="207" t="s">
        <v>213</v>
      </c>
      <c r="F240" s="249">
        <v>0</v>
      </c>
    </row>
    <row r="241" spans="1:6" x14ac:dyDescent="0.3">
      <c r="A241" s="207" t="s">
        <v>199</v>
      </c>
      <c r="B241" s="207" t="s">
        <v>221</v>
      </c>
      <c r="C241" s="207" t="s">
        <v>222</v>
      </c>
      <c r="D241" s="207" t="s">
        <v>218</v>
      </c>
      <c r="E241" s="207" t="s">
        <v>213</v>
      </c>
      <c r="F241" s="249">
        <v>0</v>
      </c>
    </row>
    <row r="242" spans="1:6" x14ac:dyDescent="0.3">
      <c r="A242" s="207" t="s">
        <v>199</v>
      </c>
      <c r="B242" s="207" t="s">
        <v>223</v>
      </c>
      <c r="C242" s="207" t="s">
        <v>224</v>
      </c>
      <c r="D242" s="207" t="s">
        <v>218</v>
      </c>
      <c r="E242" s="207" t="s">
        <v>213</v>
      </c>
      <c r="F242" s="249">
        <v>0</v>
      </c>
    </row>
    <row r="243" spans="1:6" x14ac:dyDescent="0.3">
      <c r="A243" s="207" t="s">
        <v>199</v>
      </c>
      <c r="B243" s="207" t="s">
        <v>247</v>
      </c>
      <c r="C243" s="207" t="s">
        <v>248</v>
      </c>
      <c r="D243" s="207" t="s">
        <v>218</v>
      </c>
      <c r="E243" s="207" t="s">
        <v>213</v>
      </c>
      <c r="F243" s="249">
        <v>0</v>
      </c>
    </row>
    <row r="244" spans="1:6" x14ac:dyDescent="0.3">
      <c r="A244" s="207" t="s">
        <v>199</v>
      </c>
      <c r="B244" s="207" t="s">
        <v>229</v>
      </c>
      <c r="C244" s="207" t="s">
        <v>230</v>
      </c>
      <c r="D244" s="207" t="s">
        <v>218</v>
      </c>
      <c r="E244" s="207" t="s">
        <v>213</v>
      </c>
      <c r="F244" s="249">
        <v>0</v>
      </c>
    </row>
    <row r="245" spans="1:6" x14ac:dyDescent="0.3">
      <c r="A245" s="207" t="s">
        <v>199</v>
      </c>
      <c r="B245" s="207" t="s">
        <v>231</v>
      </c>
      <c r="C245" s="207" t="s">
        <v>232</v>
      </c>
      <c r="D245" s="207" t="s">
        <v>218</v>
      </c>
      <c r="E245" s="207" t="s">
        <v>213</v>
      </c>
      <c r="F245" s="249">
        <v>0</v>
      </c>
    </row>
    <row r="246" spans="1:6" x14ac:dyDescent="0.3">
      <c r="A246" s="207" t="s">
        <v>199</v>
      </c>
      <c r="B246" s="207" t="s">
        <v>233</v>
      </c>
      <c r="C246" s="207" t="s">
        <v>234</v>
      </c>
      <c r="D246" s="207" t="s">
        <v>218</v>
      </c>
      <c r="E246" s="207" t="s">
        <v>213</v>
      </c>
      <c r="F246" s="249">
        <v>0</v>
      </c>
    </row>
    <row r="247" spans="1:6" x14ac:dyDescent="0.3">
      <c r="A247" s="207" t="s">
        <v>199</v>
      </c>
      <c r="B247" s="207" t="s">
        <v>235</v>
      </c>
      <c r="C247" s="207" t="s">
        <v>236</v>
      </c>
      <c r="D247" s="207" t="s">
        <v>218</v>
      </c>
      <c r="E247" s="207" t="s">
        <v>213</v>
      </c>
      <c r="F247" s="249">
        <v>0</v>
      </c>
    </row>
    <row r="248" spans="1:6" x14ac:dyDescent="0.3">
      <c r="A248" s="207" t="s">
        <v>201</v>
      </c>
      <c r="B248" s="207" t="s">
        <v>237</v>
      </c>
      <c r="C248" s="207" t="s">
        <v>238</v>
      </c>
      <c r="D248" s="207" t="s">
        <v>218</v>
      </c>
      <c r="E248" s="207" t="s">
        <v>213</v>
      </c>
      <c r="F248" s="249">
        <v>0</v>
      </c>
    </row>
    <row r="249" spans="1:6" x14ac:dyDescent="0.3">
      <c r="A249" s="207" t="s">
        <v>201</v>
      </c>
      <c r="B249" s="207" t="s">
        <v>239</v>
      </c>
      <c r="C249" s="207" t="s">
        <v>240</v>
      </c>
      <c r="D249" s="207" t="s">
        <v>218</v>
      </c>
      <c r="E249" s="207" t="s">
        <v>213</v>
      </c>
      <c r="F249" s="249">
        <v>0</v>
      </c>
    </row>
    <row r="250" spans="1:6" x14ac:dyDescent="0.3">
      <c r="A250" s="207" t="s">
        <v>201</v>
      </c>
      <c r="B250" s="207" t="s">
        <v>241</v>
      </c>
      <c r="C250" s="207" t="s">
        <v>242</v>
      </c>
      <c r="D250" s="207" t="s">
        <v>218</v>
      </c>
      <c r="E250" s="207" t="s">
        <v>213</v>
      </c>
      <c r="F250" s="249">
        <v>0</v>
      </c>
    </row>
    <row r="251" spans="1:6" x14ac:dyDescent="0.3">
      <c r="A251" s="207" t="s">
        <v>201</v>
      </c>
      <c r="B251" s="207" t="s">
        <v>216</v>
      </c>
      <c r="C251" s="207" t="s">
        <v>217</v>
      </c>
      <c r="D251" s="207" t="s">
        <v>218</v>
      </c>
      <c r="E251" s="207" t="s">
        <v>213</v>
      </c>
      <c r="F251" s="249">
        <v>0</v>
      </c>
    </row>
    <row r="252" spans="1:6" x14ac:dyDescent="0.3">
      <c r="A252" s="207" t="s">
        <v>201</v>
      </c>
      <c r="B252" s="207" t="s">
        <v>219</v>
      </c>
      <c r="C252" s="207" t="s">
        <v>220</v>
      </c>
      <c r="D252" s="207" t="s">
        <v>218</v>
      </c>
      <c r="E252" s="207" t="s">
        <v>213</v>
      </c>
      <c r="F252" s="249">
        <v>1.4553700000000001</v>
      </c>
    </row>
    <row r="253" spans="1:6" x14ac:dyDescent="0.3">
      <c r="A253" s="207" t="s">
        <v>201</v>
      </c>
      <c r="B253" s="207" t="s">
        <v>243</v>
      </c>
      <c r="C253" s="207" t="s">
        <v>244</v>
      </c>
      <c r="D253" s="207" t="s">
        <v>218</v>
      </c>
      <c r="E253" s="207" t="s">
        <v>213</v>
      </c>
      <c r="F253" s="249">
        <v>0</v>
      </c>
    </row>
    <row r="254" spans="1:6" x14ac:dyDescent="0.3">
      <c r="A254" s="207" t="s">
        <v>201</v>
      </c>
      <c r="B254" s="207" t="s">
        <v>225</v>
      </c>
      <c r="C254" s="207" t="s">
        <v>226</v>
      </c>
      <c r="D254" s="207" t="s">
        <v>218</v>
      </c>
      <c r="E254" s="207" t="s">
        <v>213</v>
      </c>
      <c r="F254" s="249">
        <v>0</v>
      </c>
    </row>
    <row r="255" spans="1:6" x14ac:dyDescent="0.3">
      <c r="A255" s="207" t="s">
        <v>201</v>
      </c>
      <c r="B255" s="207" t="s">
        <v>227</v>
      </c>
      <c r="C255" s="207" t="s">
        <v>228</v>
      </c>
      <c r="D255" s="207" t="s">
        <v>218</v>
      </c>
      <c r="E255" s="207" t="s">
        <v>213</v>
      </c>
      <c r="F255" s="249">
        <v>0</v>
      </c>
    </row>
    <row r="256" spans="1:6" x14ac:dyDescent="0.3">
      <c r="A256" s="207" t="s">
        <v>201</v>
      </c>
      <c r="B256" s="207" t="s">
        <v>245</v>
      </c>
      <c r="C256" s="207" t="s">
        <v>246</v>
      </c>
      <c r="D256" s="207" t="s">
        <v>218</v>
      </c>
      <c r="E256" s="207" t="s">
        <v>213</v>
      </c>
      <c r="F256" s="249">
        <v>0</v>
      </c>
    </row>
    <row r="257" spans="1:6" x14ac:dyDescent="0.3">
      <c r="A257" s="207" t="s">
        <v>201</v>
      </c>
      <c r="B257" s="207" t="s">
        <v>221</v>
      </c>
      <c r="C257" s="207" t="s">
        <v>222</v>
      </c>
      <c r="D257" s="207" t="s">
        <v>218</v>
      </c>
      <c r="E257" s="207" t="s">
        <v>213</v>
      </c>
      <c r="F257" s="249">
        <v>0</v>
      </c>
    </row>
    <row r="258" spans="1:6" x14ac:dyDescent="0.3">
      <c r="A258" s="207" t="s">
        <v>201</v>
      </c>
      <c r="B258" s="207" t="s">
        <v>223</v>
      </c>
      <c r="C258" s="207" t="s">
        <v>224</v>
      </c>
      <c r="D258" s="207" t="s">
        <v>218</v>
      </c>
      <c r="E258" s="207" t="s">
        <v>213</v>
      </c>
      <c r="F258" s="249">
        <v>0</v>
      </c>
    </row>
    <row r="259" spans="1:6" x14ac:dyDescent="0.3">
      <c r="A259" s="207" t="s">
        <v>201</v>
      </c>
      <c r="B259" s="207" t="s">
        <v>247</v>
      </c>
      <c r="C259" s="207" t="s">
        <v>248</v>
      </c>
      <c r="D259" s="207" t="s">
        <v>218</v>
      </c>
      <c r="E259" s="207" t="s">
        <v>213</v>
      </c>
      <c r="F259" s="249">
        <v>0</v>
      </c>
    </row>
    <row r="260" spans="1:6" x14ac:dyDescent="0.3">
      <c r="A260" s="207" t="s">
        <v>201</v>
      </c>
      <c r="B260" s="207" t="s">
        <v>229</v>
      </c>
      <c r="C260" s="207" t="s">
        <v>230</v>
      </c>
      <c r="D260" s="207" t="s">
        <v>218</v>
      </c>
      <c r="E260" s="207" t="s">
        <v>213</v>
      </c>
      <c r="F260" s="249">
        <v>0</v>
      </c>
    </row>
    <row r="261" spans="1:6" x14ac:dyDescent="0.3">
      <c r="A261" s="207" t="s">
        <v>201</v>
      </c>
      <c r="B261" s="207" t="s">
        <v>231</v>
      </c>
      <c r="C261" s="207" t="s">
        <v>232</v>
      </c>
      <c r="D261" s="207" t="s">
        <v>218</v>
      </c>
      <c r="E261" s="207" t="s">
        <v>213</v>
      </c>
      <c r="F261" s="249">
        <v>0</v>
      </c>
    </row>
    <row r="262" spans="1:6" x14ac:dyDescent="0.3">
      <c r="A262" s="207" t="s">
        <v>201</v>
      </c>
      <c r="B262" s="207" t="s">
        <v>233</v>
      </c>
      <c r="C262" s="207" t="s">
        <v>234</v>
      </c>
      <c r="D262" s="207" t="s">
        <v>218</v>
      </c>
      <c r="E262" s="207" t="s">
        <v>213</v>
      </c>
      <c r="F262" s="249">
        <v>0</v>
      </c>
    </row>
    <row r="263" spans="1:6" x14ac:dyDescent="0.3">
      <c r="A263" s="207" t="s">
        <v>201</v>
      </c>
      <c r="B263" s="207" t="s">
        <v>235</v>
      </c>
      <c r="C263" s="207" t="s">
        <v>236</v>
      </c>
      <c r="D263" s="207" t="s">
        <v>218</v>
      </c>
      <c r="E263" s="207" t="s">
        <v>213</v>
      </c>
      <c r="F263" s="249">
        <v>0</v>
      </c>
    </row>
    <row r="264" spans="1:6" x14ac:dyDescent="0.3">
      <c r="A264" s="207" t="s">
        <v>203</v>
      </c>
      <c r="B264" s="207" t="s">
        <v>237</v>
      </c>
      <c r="C264" s="207" t="s">
        <v>238</v>
      </c>
      <c r="D264" s="207" t="s">
        <v>218</v>
      </c>
      <c r="E264" s="207" t="s">
        <v>213</v>
      </c>
      <c r="F264" s="249">
        <v>0</v>
      </c>
    </row>
    <row r="265" spans="1:6" x14ac:dyDescent="0.3">
      <c r="A265" s="207" t="s">
        <v>203</v>
      </c>
      <c r="B265" s="207" t="s">
        <v>239</v>
      </c>
      <c r="C265" s="207" t="s">
        <v>240</v>
      </c>
      <c r="D265" s="207" t="s">
        <v>218</v>
      </c>
      <c r="E265" s="207" t="s">
        <v>213</v>
      </c>
      <c r="F265" s="249">
        <v>0</v>
      </c>
    </row>
    <row r="266" spans="1:6" x14ac:dyDescent="0.3">
      <c r="A266" s="207" t="s">
        <v>203</v>
      </c>
      <c r="B266" s="207" t="s">
        <v>241</v>
      </c>
      <c r="C266" s="207" t="s">
        <v>242</v>
      </c>
      <c r="D266" s="207" t="s">
        <v>218</v>
      </c>
      <c r="E266" s="207" t="s">
        <v>213</v>
      </c>
      <c r="F266" s="249">
        <v>0</v>
      </c>
    </row>
    <row r="267" spans="1:6" x14ac:dyDescent="0.3">
      <c r="A267" s="207" t="s">
        <v>203</v>
      </c>
      <c r="B267" s="207" t="s">
        <v>216</v>
      </c>
      <c r="C267" s="207" t="s">
        <v>217</v>
      </c>
      <c r="D267" s="207" t="s">
        <v>218</v>
      </c>
      <c r="E267" s="207" t="s">
        <v>213</v>
      </c>
      <c r="F267" s="249">
        <v>0</v>
      </c>
    </row>
    <row r="268" spans="1:6" x14ac:dyDescent="0.3">
      <c r="A268" s="207" t="s">
        <v>203</v>
      </c>
      <c r="B268" s="207" t="s">
        <v>219</v>
      </c>
      <c r="C268" s="207" t="s">
        <v>220</v>
      </c>
      <c r="D268" s="207" t="s">
        <v>218</v>
      </c>
      <c r="E268" s="207" t="s">
        <v>213</v>
      </c>
      <c r="F268" s="249">
        <v>3.2000000000000001E-2</v>
      </c>
    </row>
    <row r="269" spans="1:6" x14ac:dyDescent="0.3">
      <c r="A269" s="207" t="s">
        <v>203</v>
      </c>
      <c r="B269" s="207" t="s">
        <v>243</v>
      </c>
      <c r="C269" s="207" t="s">
        <v>244</v>
      </c>
      <c r="D269" s="207" t="s">
        <v>218</v>
      </c>
      <c r="E269" s="207" t="s">
        <v>213</v>
      </c>
      <c r="F269" s="249">
        <v>0</v>
      </c>
    </row>
    <row r="270" spans="1:6" x14ac:dyDescent="0.3">
      <c r="A270" s="207" t="s">
        <v>203</v>
      </c>
      <c r="B270" s="207" t="s">
        <v>225</v>
      </c>
      <c r="C270" s="207" t="s">
        <v>226</v>
      </c>
      <c r="D270" s="207" t="s">
        <v>218</v>
      </c>
      <c r="E270" s="207" t="s">
        <v>213</v>
      </c>
      <c r="F270" s="249">
        <v>0</v>
      </c>
    </row>
    <row r="271" spans="1:6" x14ac:dyDescent="0.3">
      <c r="A271" s="207" t="s">
        <v>203</v>
      </c>
      <c r="B271" s="207" t="s">
        <v>227</v>
      </c>
      <c r="C271" s="207" t="s">
        <v>228</v>
      </c>
      <c r="D271" s="207" t="s">
        <v>218</v>
      </c>
      <c r="E271" s="207" t="s">
        <v>213</v>
      </c>
      <c r="F271" s="249">
        <v>0</v>
      </c>
    </row>
    <row r="272" spans="1:6" x14ac:dyDescent="0.3">
      <c r="A272" s="207" t="s">
        <v>203</v>
      </c>
      <c r="B272" s="207" t="s">
        <v>245</v>
      </c>
      <c r="C272" s="207" t="s">
        <v>246</v>
      </c>
      <c r="D272" s="207" t="s">
        <v>218</v>
      </c>
      <c r="E272" s="207" t="s">
        <v>213</v>
      </c>
      <c r="F272" s="249">
        <v>0</v>
      </c>
    </row>
    <row r="273" spans="1:6" x14ac:dyDescent="0.3">
      <c r="A273" s="207" t="s">
        <v>203</v>
      </c>
      <c r="B273" s="207" t="s">
        <v>221</v>
      </c>
      <c r="C273" s="207" t="s">
        <v>222</v>
      </c>
      <c r="D273" s="207" t="s">
        <v>218</v>
      </c>
      <c r="E273" s="207" t="s">
        <v>213</v>
      </c>
      <c r="F273" s="249">
        <v>0</v>
      </c>
    </row>
    <row r="274" spans="1:6" x14ac:dyDescent="0.3">
      <c r="A274" s="207" t="s">
        <v>203</v>
      </c>
      <c r="B274" s="207" t="s">
        <v>223</v>
      </c>
      <c r="C274" s="207" t="s">
        <v>224</v>
      </c>
      <c r="D274" s="207" t="s">
        <v>218</v>
      </c>
      <c r="E274" s="207" t="s">
        <v>213</v>
      </c>
      <c r="F274" s="249">
        <v>0</v>
      </c>
    </row>
    <row r="275" spans="1:6" x14ac:dyDescent="0.3">
      <c r="A275" s="207" t="s">
        <v>203</v>
      </c>
      <c r="B275" s="207" t="s">
        <v>247</v>
      </c>
      <c r="C275" s="207" t="s">
        <v>248</v>
      </c>
      <c r="D275" s="207" t="s">
        <v>218</v>
      </c>
      <c r="E275" s="207" t="s">
        <v>213</v>
      </c>
      <c r="F275" s="249">
        <v>0</v>
      </c>
    </row>
    <row r="276" spans="1:6" x14ac:dyDescent="0.3">
      <c r="A276" s="207" t="s">
        <v>203</v>
      </c>
      <c r="B276" s="207" t="s">
        <v>229</v>
      </c>
      <c r="C276" s="207" t="s">
        <v>230</v>
      </c>
      <c r="D276" s="207" t="s">
        <v>218</v>
      </c>
      <c r="E276" s="207" t="s">
        <v>213</v>
      </c>
      <c r="F276" s="249">
        <v>0</v>
      </c>
    </row>
    <row r="277" spans="1:6" x14ac:dyDescent="0.3">
      <c r="A277" s="207" t="s">
        <v>203</v>
      </c>
      <c r="B277" s="207" t="s">
        <v>231</v>
      </c>
      <c r="C277" s="207" t="s">
        <v>232</v>
      </c>
      <c r="D277" s="207" t="s">
        <v>218</v>
      </c>
      <c r="E277" s="207" t="s">
        <v>213</v>
      </c>
      <c r="F277" s="249">
        <v>0</v>
      </c>
    </row>
    <row r="278" spans="1:6" x14ac:dyDescent="0.3">
      <c r="A278" s="207" t="s">
        <v>203</v>
      </c>
      <c r="B278" s="207" t="s">
        <v>233</v>
      </c>
      <c r="C278" s="207" t="s">
        <v>234</v>
      </c>
      <c r="D278" s="207" t="s">
        <v>218</v>
      </c>
      <c r="E278" s="207" t="s">
        <v>213</v>
      </c>
      <c r="F278" s="249">
        <v>0</v>
      </c>
    </row>
    <row r="279" spans="1:6" x14ac:dyDescent="0.3">
      <c r="A279" s="207" t="s">
        <v>203</v>
      </c>
      <c r="B279" s="207" t="s">
        <v>235</v>
      </c>
      <c r="C279" s="207" t="s">
        <v>236</v>
      </c>
      <c r="D279" s="207" t="s">
        <v>218</v>
      </c>
      <c r="E279" s="207" t="s">
        <v>213</v>
      </c>
      <c r="F279" s="249">
        <v>0</v>
      </c>
    </row>
    <row r="280" spans="1:6" x14ac:dyDescent="0.3">
      <c r="A280" s="207" t="s">
        <v>205</v>
      </c>
      <c r="B280" s="207" t="s">
        <v>237</v>
      </c>
      <c r="C280" s="207" t="s">
        <v>238</v>
      </c>
      <c r="D280" s="207" t="s">
        <v>218</v>
      </c>
      <c r="E280" s="207" t="s">
        <v>213</v>
      </c>
      <c r="F280" s="249">
        <v>0</v>
      </c>
    </row>
    <row r="281" spans="1:6" x14ac:dyDescent="0.3">
      <c r="A281" s="207" t="s">
        <v>205</v>
      </c>
      <c r="B281" s="207" t="s">
        <v>239</v>
      </c>
      <c r="C281" s="207" t="s">
        <v>240</v>
      </c>
      <c r="D281" s="207" t="s">
        <v>218</v>
      </c>
      <c r="E281" s="207" t="s">
        <v>213</v>
      </c>
      <c r="F281" s="249">
        <v>0</v>
      </c>
    </row>
    <row r="282" spans="1:6" x14ac:dyDescent="0.3">
      <c r="A282" s="207" t="s">
        <v>205</v>
      </c>
      <c r="B282" s="207" t="s">
        <v>241</v>
      </c>
      <c r="C282" s="207" t="s">
        <v>242</v>
      </c>
      <c r="D282" s="207" t="s">
        <v>218</v>
      </c>
      <c r="E282" s="207" t="s">
        <v>213</v>
      </c>
      <c r="F282" s="249">
        <v>0</v>
      </c>
    </row>
    <row r="283" spans="1:6" x14ac:dyDescent="0.3">
      <c r="A283" s="207" t="s">
        <v>205</v>
      </c>
      <c r="B283" s="207" t="s">
        <v>216</v>
      </c>
      <c r="C283" s="207" t="s">
        <v>217</v>
      </c>
      <c r="D283" s="207" t="s">
        <v>218</v>
      </c>
      <c r="E283" s="207" t="s">
        <v>213</v>
      </c>
      <c r="F283" s="249">
        <v>0</v>
      </c>
    </row>
    <row r="284" spans="1:6" x14ac:dyDescent="0.3">
      <c r="A284" s="207" t="s">
        <v>205</v>
      </c>
      <c r="B284" s="207" t="s">
        <v>219</v>
      </c>
      <c r="C284" s="207" t="s">
        <v>220</v>
      </c>
      <c r="D284" s="207" t="s">
        <v>218</v>
      </c>
      <c r="E284" s="207" t="s">
        <v>213</v>
      </c>
      <c r="F284" s="249">
        <v>-0.68751700000000004</v>
      </c>
    </row>
    <row r="285" spans="1:6" x14ac:dyDescent="0.3">
      <c r="A285" s="207" t="s">
        <v>205</v>
      </c>
      <c r="B285" s="207" t="s">
        <v>243</v>
      </c>
      <c r="C285" s="207" t="s">
        <v>244</v>
      </c>
      <c r="D285" s="207" t="s">
        <v>218</v>
      </c>
      <c r="E285" s="207" t="s">
        <v>213</v>
      </c>
      <c r="F285" s="249">
        <v>0</v>
      </c>
    </row>
    <row r="286" spans="1:6" x14ac:dyDescent="0.3">
      <c r="A286" s="207" t="s">
        <v>205</v>
      </c>
      <c r="B286" s="207" t="s">
        <v>225</v>
      </c>
      <c r="C286" s="207" t="s">
        <v>226</v>
      </c>
      <c r="D286" s="207" t="s">
        <v>218</v>
      </c>
      <c r="E286" s="207" t="s">
        <v>213</v>
      </c>
      <c r="F286" s="249">
        <v>0</v>
      </c>
    </row>
    <row r="287" spans="1:6" x14ac:dyDescent="0.3">
      <c r="A287" s="207" t="s">
        <v>205</v>
      </c>
      <c r="B287" s="207" t="s">
        <v>227</v>
      </c>
      <c r="C287" s="207" t="s">
        <v>228</v>
      </c>
      <c r="D287" s="207" t="s">
        <v>218</v>
      </c>
      <c r="E287" s="207" t="s">
        <v>213</v>
      </c>
      <c r="F287" s="249">
        <v>0</v>
      </c>
    </row>
    <row r="288" spans="1:6" x14ac:dyDescent="0.3">
      <c r="A288" s="207" t="s">
        <v>205</v>
      </c>
      <c r="B288" s="207" t="s">
        <v>245</v>
      </c>
      <c r="C288" s="207" t="s">
        <v>246</v>
      </c>
      <c r="D288" s="207" t="s">
        <v>218</v>
      </c>
      <c r="E288" s="207" t="s">
        <v>213</v>
      </c>
      <c r="F288" s="249">
        <v>0</v>
      </c>
    </row>
    <row r="289" spans="1:6" x14ac:dyDescent="0.3">
      <c r="A289" s="207" t="s">
        <v>205</v>
      </c>
      <c r="B289" s="207" t="s">
        <v>221</v>
      </c>
      <c r="C289" s="207" t="s">
        <v>222</v>
      </c>
      <c r="D289" s="207" t="s">
        <v>218</v>
      </c>
      <c r="E289" s="207" t="s">
        <v>213</v>
      </c>
      <c r="F289" s="249">
        <v>0</v>
      </c>
    </row>
    <row r="290" spans="1:6" x14ac:dyDescent="0.3">
      <c r="A290" s="207" t="s">
        <v>205</v>
      </c>
      <c r="B290" s="207" t="s">
        <v>223</v>
      </c>
      <c r="C290" s="207" t="s">
        <v>224</v>
      </c>
      <c r="D290" s="207" t="s">
        <v>218</v>
      </c>
      <c r="E290" s="207" t="s">
        <v>213</v>
      </c>
      <c r="F290" s="249">
        <v>0</v>
      </c>
    </row>
    <row r="291" spans="1:6" x14ac:dyDescent="0.3">
      <c r="A291" s="207" t="s">
        <v>205</v>
      </c>
      <c r="B291" s="207" t="s">
        <v>247</v>
      </c>
      <c r="C291" s="207" t="s">
        <v>248</v>
      </c>
      <c r="D291" s="207" t="s">
        <v>218</v>
      </c>
      <c r="E291" s="207" t="s">
        <v>213</v>
      </c>
      <c r="F291" s="249">
        <v>0</v>
      </c>
    </row>
    <row r="292" spans="1:6" x14ac:dyDescent="0.3">
      <c r="A292" s="207" t="s">
        <v>205</v>
      </c>
      <c r="B292" s="207" t="s">
        <v>229</v>
      </c>
      <c r="C292" s="207" t="s">
        <v>230</v>
      </c>
      <c r="D292" s="207" t="s">
        <v>218</v>
      </c>
      <c r="E292" s="207" t="s">
        <v>213</v>
      </c>
      <c r="F292" s="249">
        <v>0</v>
      </c>
    </row>
    <row r="293" spans="1:6" x14ac:dyDescent="0.3">
      <c r="A293" s="207" t="s">
        <v>205</v>
      </c>
      <c r="B293" s="207" t="s">
        <v>231</v>
      </c>
      <c r="C293" s="207" t="s">
        <v>232</v>
      </c>
      <c r="D293" s="207" t="s">
        <v>218</v>
      </c>
      <c r="E293" s="207" t="s">
        <v>213</v>
      </c>
      <c r="F293" s="249">
        <v>-0.16200000000000001</v>
      </c>
    </row>
    <row r="294" spans="1:6" x14ac:dyDescent="0.3">
      <c r="A294" s="207" t="s">
        <v>205</v>
      </c>
      <c r="B294" s="207" t="s">
        <v>233</v>
      </c>
      <c r="C294" s="207" t="s">
        <v>234</v>
      </c>
      <c r="D294" s="207" t="s">
        <v>218</v>
      </c>
      <c r="E294" s="207" t="s">
        <v>213</v>
      </c>
      <c r="F294" s="249">
        <v>0</v>
      </c>
    </row>
    <row r="295" spans="1:6" x14ac:dyDescent="0.3">
      <c r="A295" s="207" t="s">
        <v>205</v>
      </c>
      <c r="B295" s="207" t="s">
        <v>235</v>
      </c>
      <c r="C295" s="207" t="s">
        <v>236</v>
      </c>
      <c r="D295" s="207" t="s">
        <v>218</v>
      </c>
      <c r="E295" s="207" t="s">
        <v>213</v>
      </c>
      <c r="F295" s="249">
        <v>0</v>
      </c>
    </row>
    <row r="296" spans="1:6" x14ac:dyDescent="0.3">
      <c r="A296" s="207" t="s">
        <v>209</v>
      </c>
      <c r="B296" s="207" t="s">
        <v>237</v>
      </c>
      <c r="C296" s="207" t="s">
        <v>238</v>
      </c>
      <c r="D296" s="207" t="s">
        <v>218</v>
      </c>
      <c r="E296" s="207" t="s">
        <v>213</v>
      </c>
      <c r="F296" s="249">
        <v>0</v>
      </c>
    </row>
    <row r="297" spans="1:6" x14ac:dyDescent="0.3">
      <c r="A297" s="207" t="s">
        <v>209</v>
      </c>
      <c r="B297" s="207" t="s">
        <v>239</v>
      </c>
      <c r="C297" s="207" t="s">
        <v>240</v>
      </c>
      <c r="D297" s="207" t="s">
        <v>218</v>
      </c>
      <c r="E297" s="207" t="s">
        <v>213</v>
      </c>
      <c r="F297" s="249">
        <v>0</v>
      </c>
    </row>
    <row r="298" spans="1:6" x14ac:dyDescent="0.3">
      <c r="A298" s="207" t="s">
        <v>209</v>
      </c>
      <c r="B298" s="207" t="s">
        <v>241</v>
      </c>
      <c r="C298" s="207" t="s">
        <v>242</v>
      </c>
      <c r="D298" s="207" t="s">
        <v>218</v>
      </c>
      <c r="E298" s="207" t="s">
        <v>213</v>
      </c>
      <c r="F298" s="249">
        <v>0</v>
      </c>
    </row>
    <row r="299" spans="1:6" x14ac:dyDescent="0.3">
      <c r="A299" s="207" t="s">
        <v>209</v>
      </c>
      <c r="B299" s="207" t="s">
        <v>216</v>
      </c>
      <c r="C299" s="207" t="s">
        <v>217</v>
      </c>
      <c r="D299" s="207" t="s">
        <v>218</v>
      </c>
      <c r="E299" s="207" t="s">
        <v>213</v>
      </c>
      <c r="F299" s="249">
        <v>0</v>
      </c>
    </row>
    <row r="300" spans="1:6" x14ac:dyDescent="0.3">
      <c r="A300" s="207" t="s">
        <v>209</v>
      </c>
      <c r="B300" s="207" t="s">
        <v>219</v>
      </c>
      <c r="C300" s="207" t="s">
        <v>220</v>
      </c>
      <c r="D300" s="207" t="s">
        <v>218</v>
      </c>
      <c r="E300" s="207" t="s">
        <v>213</v>
      </c>
      <c r="F300" s="249">
        <v>5.4399999999996798E-2</v>
      </c>
    </row>
    <row r="301" spans="1:6" x14ac:dyDescent="0.3">
      <c r="A301" s="207" t="s">
        <v>209</v>
      </c>
      <c r="B301" s="207" t="s">
        <v>243</v>
      </c>
      <c r="C301" s="207" t="s">
        <v>244</v>
      </c>
      <c r="D301" s="207" t="s">
        <v>218</v>
      </c>
      <c r="E301" s="207" t="s">
        <v>213</v>
      </c>
      <c r="F301" s="249">
        <v>4.1599999999999996E-3</v>
      </c>
    </row>
    <row r="302" spans="1:6" x14ac:dyDescent="0.3">
      <c r="A302" s="207" t="s">
        <v>209</v>
      </c>
      <c r="B302" s="207" t="s">
        <v>225</v>
      </c>
      <c r="C302" s="207" t="s">
        <v>226</v>
      </c>
      <c r="D302" s="207" t="s">
        <v>218</v>
      </c>
      <c r="E302" s="207" t="s">
        <v>213</v>
      </c>
      <c r="F302" s="249">
        <v>0</v>
      </c>
    </row>
    <row r="303" spans="1:6" x14ac:dyDescent="0.3">
      <c r="A303" s="207" t="s">
        <v>209</v>
      </c>
      <c r="B303" s="207" t="s">
        <v>227</v>
      </c>
      <c r="C303" s="207" t="s">
        <v>228</v>
      </c>
      <c r="D303" s="207" t="s">
        <v>218</v>
      </c>
      <c r="E303" s="207" t="s">
        <v>213</v>
      </c>
      <c r="F303" s="249">
        <v>0</v>
      </c>
    </row>
    <row r="304" spans="1:6" x14ac:dyDescent="0.3">
      <c r="A304" s="207" t="s">
        <v>209</v>
      </c>
      <c r="B304" s="207" t="s">
        <v>245</v>
      </c>
      <c r="C304" s="207" t="s">
        <v>246</v>
      </c>
      <c r="D304" s="207" t="s">
        <v>218</v>
      </c>
      <c r="E304" s="207" t="s">
        <v>213</v>
      </c>
      <c r="F304" s="249">
        <v>0</v>
      </c>
    </row>
    <row r="305" spans="1:6" x14ac:dyDescent="0.3">
      <c r="A305" s="207" t="s">
        <v>209</v>
      </c>
      <c r="B305" s="207" t="s">
        <v>221</v>
      </c>
      <c r="C305" s="207" t="s">
        <v>222</v>
      </c>
      <c r="D305" s="207" t="s">
        <v>218</v>
      </c>
      <c r="E305" s="207" t="s">
        <v>213</v>
      </c>
      <c r="F305" s="249">
        <v>0</v>
      </c>
    </row>
    <row r="306" spans="1:6" x14ac:dyDescent="0.3">
      <c r="A306" s="207" t="s">
        <v>209</v>
      </c>
      <c r="B306" s="207" t="s">
        <v>223</v>
      </c>
      <c r="C306" s="207" t="s">
        <v>224</v>
      </c>
      <c r="D306" s="207" t="s">
        <v>218</v>
      </c>
      <c r="E306" s="207" t="s">
        <v>213</v>
      </c>
      <c r="F306" s="249">
        <v>0</v>
      </c>
    </row>
    <row r="307" spans="1:6" x14ac:dyDescent="0.3">
      <c r="A307" s="207" t="s">
        <v>209</v>
      </c>
      <c r="B307" s="207" t="s">
        <v>247</v>
      </c>
      <c r="C307" s="207" t="s">
        <v>248</v>
      </c>
      <c r="D307" s="207" t="s">
        <v>218</v>
      </c>
      <c r="E307" s="207" t="s">
        <v>213</v>
      </c>
      <c r="F307" s="249">
        <v>0</v>
      </c>
    </row>
    <row r="308" spans="1:6" x14ac:dyDescent="0.3">
      <c r="A308" s="207" t="s">
        <v>209</v>
      </c>
      <c r="B308" s="207" t="s">
        <v>229</v>
      </c>
      <c r="C308" s="207" t="s">
        <v>230</v>
      </c>
      <c r="D308" s="207" t="s">
        <v>218</v>
      </c>
      <c r="E308" s="207" t="s">
        <v>213</v>
      </c>
      <c r="F308" s="249">
        <v>0</v>
      </c>
    </row>
    <row r="309" spans="1:6" x14ac:dyDescent="0.3">
      <c r="A309" s="207" t="s">
        <v>209</v>
      </c>
      <c r="B309" s="207" t="s">
        <v>231</v>
      </c>
      <c r="C309" s="207" t="s">
        <v>232</v>
      </c>
      <c r="D309" s="207" t="s">
        <v>218</v>
      </c>
      <c r="E309" s="207" t="s">
        <v>213</v>
      </c>
      <c r="F309" s="249">
        <v>-1.7399999999999902E-2</v>
      </c>
    </row>
    <row r="310" spans="1:6" x14ac:dyDescent="0.3">
      <c r="A310" s="207" t="s">
        <v>209</v>
      </c>
      <c r="B310" s="207" t="s">
        <v>233</v>
      </c>
      <c r="C310" s="207" t="s">
        <v>234</v>
      </c>
      <c r="D310" s="207" t="s">
        <v>218</v>
      </c>
      <c r="E310" s="207" t="s">
        <v>213</v>
      </c>
      <c r="F310" s="249">
        <v>0</v>
      </c>
    </row>
    <row r="311" spans="1:6" x14ac:dyDescent="0.3">
      <c r="A311" s="207" t="s">
        <v>209</v>
      </c>
      <c r="B311" s="207" t="s">
        <v>235</v>
      </c>
      <c r="C311" s="207" t="s">
        <v>236</v>
      </c>
      <c r="D311" s="207" t="s">
        <v>218</v>
      </c>
      <c r="E311" s="207" t="s">
        <v>213</v>
      </c>
      <c r="F311" s="249">
        <v>0</v>
      </c>
    </row>
    <row r="312" spans="1:6" x14ac:dyDescent="0.3">
      <c r="A312" s="207" t="s">
        <v>211</v>
      </c>
      <c r="B312" s="207" t="s">
        <v>237</v>
      </c>
      <c r="C312" s="207" t="s">
        <v>238</v>
      </c>
      <c r="D312" s="207" t="s">
        <v>218</v>
      </c>
      <c r="E312" s="207" t="s">
        <v>213</v>
      </c>
      <c r="F312" s="249">
        <v>0</v>
      </c>
    </row>
    <row r="313" spans="1:6" x14ac:dyDescent="0.3">
      <c r="A313" s="207" t="s">
        <v>211</v>
      </c>
      <c r="B313" s="207" t="s">
        <v>239</v>
      </c>
      <c r="C313" s="207" t="s">
        <v>240</v>
      </c>
      <c r="D313" s="207" t="s">
        <v>218</v>
      </c>
      <c r="E313" s="207" t="s">
        <v>213</v>
      </c>
      <c r="F313" s="249">
        <v>0</v>
      </c>
    </row>
    <row r="314" spans="1:6" x14ac:dyDescent="0.3">
      <c r="A314" s="207" t="s">
        <v>211</v>
      </c>
      <c r="B314" s="207" t="s">
        <v>241</v>
      </c>
      <c r="C314" s="207" t="s">
        <v>242</v>
      </c>
      <c r="D314" s="207" t="s">
        <v>218</v>
      </c>
      <c r="E314" s="207" t="s">
        <v>213</v>
      </c>
      <c r="F314" s="249">
        <v>0</v>
      </c>
    </row>
    <row r="315" spans="1:6" x14ac:dyDescent="0.3">
      <c r="A315" s="207" t="s">
        <v>211</v>
      </c>
      <c r="B315" s="207" t="s">
        <v>216</v>
      </c>
      <c r="C315" s="207" t="s">
        <v>217</v>
      </c>
      <c r="D315" s="207" t="s">
        <v>218</v>
      </c>
      <c r="E315" s="207" t="s">
        <v>213</v>
      </c>
      <c r="F315" s="249">
        <v>0</v>
      </c>
    </row>
    <row r="316" spans="1:6" x14ac:dyDescent="0.3">
      <c r="A316" s="207" t="s">
        <v>211</v>
      </c>
      <c r="B316" s="207" t="s">
        <v>219</v>
      </c>
      <c r="C316" s="207" t="s">
        <v>220</v>
      </c>
      <c r="D316" s="207" t="s">
        <v>218</v>
      </c>
      <c r="E316" s="207" t="s">
        <v>213</v>
      </c>
      <c r="F316" s="249">
        <v>0.90600000000000003</v>
      </c>
    </row>
    <row r="317" spans="1:6" x14ac:dyDescent="0.3">
      <c r="A317" s="207" t="s">
        <v>211</v>
      </c>
      <c r="B317" s="207" t="s">
        <v>243</v>
      </c>
      <c r="C317" s="207" t="s">
        <v>244</v>
      </c>
      <c r="D317" s="207" t="s">
        <v>218</v>
      </c>
      <c r="E317" s="207" t="s">
        <v>213</v>
      </c>
      <c r="F317" s="249">
        <v>0</v>
      </c>
    </row>
    <row r="318" spans="1:6" x14ac:dyDescent="0.3">
      <c r="A318" s="207" t="s">
        <v>211</v>
      </c>
      <c r="B318" s="207" t="s">
        <v>225</v>
      </c>
      <c r="C318" s="207" t="s">
        <v>226</v>
      </c>
      <c r="D318" s="207" t="s">
        <v>218</v>
      </c>
      <c r="E318" s="207" t="s">
        <v>213</v>
      </c>
      <c r="F318" s="249">
        <v>0</v>
      </c>
    </row>
    <row r="319" spans="1:6" x14ac:dyDescent="0.3">
      <c r="A319" s="207" t="s">
        <v>211</v>
      </c>
      <c r="B319" s="207" t="s">
        <v>227</v>
      </c>
      <c r="C319" s="207" t="s">
        <v>228</v>
      </c>
      <c r="D319" s="207" t="s">
        <v>218</v>
      </c>
      <c r="E319" s="207" t="s">
        <v>213</v>
      </c>
      <c r="F319" s="249">
        <v>0</v>
      </c>
    </row>
    <row r="320" spans="1:6" x14ac:dyDescent="0.3">
      <c r="A320" s="207" t="s">
        <v>211</v>
      </c>
      <c r="B320" s="207" t="s">
        <v>245</v>
      </c>
      <c r="C320" s="207" t="s">
        <v>246</v>
      </c>
      <c r="D320" s="207" t="s">
        <v>218</v>
      </c>
      <c r="E320" s="207" t="s">
        <v>213</v>
      </c>
      <c r="F320" s="249">
        <v>0</v>
      </c>
    </row>
    <row r="321" spans="1:6" x14ac:dyDescent="0.3">
      <c r="A321" s="207" t="s">
        <v>211</v>
      </c>
      <c r="B321" s="207" t="s">
        <v>221</v>
      </c>
      <c r="C321" s="207" t="s">
        <v>222</v>
      </c>
      <c r="D321" s="207" t="s">
        <v>218</v>
      </c>
      <c r="E321" s="207" t="s">
        <v>213</v>
      </c>
      <c r="F321" s="249">
        <v>0</v>
      </c>
    </row>
    <row r="322" spans="1:6" x14ac:dyDescent="0.3">
      <c r="A322" s="207" t="s">
        <v>211</v>
      </c>
      <c r="B322" s="207" t="s">
        <v>223</v>
      </c>
      <c r="C322" s="207" t="s">
        <v>224</v>
      </c>
      <c r="D322" s="207" t="s">
        <v>218</v>
      </c>
      <c r="E322" s="207" t="s">
        <v>213</v>
      </c>
      <c r="F322" s="249">
        <v>0</v>
      </c>
    </row>
    <row r="323" spans="1:6" x14ac:dyDescent="0.3">
      <c r="A323" s="207" t="s">
        <v>211</v>
      </c>
      <c r="B323" s="207" t="s">
        <v>247</v>
      </c>
      <c r="C323" s="207" t="s">
        <v>248</v>
      </c>
      <c r="D323" s="207" t="s">
        <v>218</v>
      </c>
      <c r="E323" s="207" t="s">
        <v>213</v>
      </c>
      <c r="F323" s="249">
        <v>0</v>
      </c>
    </row>
    <row r="324" spans="1:6" x14ac:dyDescent="0.3">
      <c r="A324" s="207" t="s">
        <v>211</v>
      </c>
      <c r="B324" s="207" t="s">
        <v>229</v>
      </c>
      <c r="C324" s="207" t="s">
        <v>230</v>
      </c>
      <c r="D324" s="207" t="s">
        <v>218</v>
      </c>
      <c r="E324" s="207" t="s">
        <v>213</v>
      </c>
      <c r="F324" s="249">
        <v>0</v>
      </c>
    </row>
    <row r="325" spans="1:6" x14ac:dyDescent="0.3">
      <c r="A325" s="207" t="s">
        <v>211</v>
      </c>
      <c r="B325" s="207" t="s">
        <v>231</v>
      </c>
      <c r="C325" s="207" t="s">
        <v>232</v>
      </c>
      <c r="D325" s="207" t="s">
        <v>218</v>
      </c>
      <c r="E325" s="207" t="s">
        <v>213</v>
      </c>
      <c r="F325" s="249">
        <v>0</v>
      </c>
    </row>
    <row r="326" spans="1:6" x14ac:dyDescent="0.3">
      <c r="A326" s="207" t="s">
        <v>211</v>
      </c>
      <c r="B326" s="207" t="s">
        <v>233</v>
      </c>
      <c r="C326" s="207" t="s">
        <v>234</v>
      </c>
      <c r="D326" s="207" t="s">
        <v>218</v>
      </c>
      <c r="E326" s="207" t="s">
        <v>213</v>
      </c>
      <c r="F326" s="249">
        <v>0</v>
      </c>
    </row>
    <row r="327" spans="1:6" x14ac:dyDescent="0.3">
      <c r="A327" s="207" t="s">
        <v>211</v>
      </c>
      <c r="B327" s="207" t="s">
        <v>235</v>
      </c>
      <c r="C327" s="207" t="s">
        <v>236</v>
      </c>
      <c r="D327" s="207" t="s">
        <v>218</v>
      </c>
      <c r="E327" s="207" t="s">
        <v>213</v>
      </c>
      <c r="F327" s="249">
        <v>0</v>
      </c>
    </row>
    <row r="328" spans="1:6" x14ac:dyDescent="0.3">
      <c r="A328" s="207" t="s">
        <v>207</v>
      </c>
      <c r="B328" s="207" t="s">
        <v>237</v>
      </c>
      <c r="C328" s="207" t="s">
        <v>238</v>
      </c>
      <c r="D328" s="207" t="s">
        <v>218</v>
      </c>
      <c r="E328" s="207" t="s">
        <v>213</v>
      </c>
      <c r="F328" s="249">
        <v>0</v>
      </c>
    </row>
    <row r="329" spans="1:6" x14ac:dyDescent="0.3">
      <c r="A329" s="207" t="s">
        <v>207</v>
      </c>
      <c r="B329" s="207" t="s">
        <v>239</v>
      </c>
      <c r="C329" s="207" t="s">
        <v>240</v>
      </c>
      <c r="D329" s="207" t="s">
        <v>218</v>
      </c>
      <c r="E329" s="207" t="s">
        <v>213</v>
      </c>
      <c r="F329" s="249">
        <v>0</v>
      </c>
    </row>
    <row r="330" spans="1:6" x14ac:dyDescent="0.3">
      <c r="A330" s="207" t="s">
        <v>207</v>
      </c>
      <c r="B330" s="207" t="s">
        <v>241</v>
      </c>
      <c r="C330" s="207" t="s">
        <v>242</v>
      </c>
      <c r="D330" s="207" t="s">
        <v>218</v>
      </c>
      <c r="E330" s="207" t="s">
        <v>213</v>
      </c>
      <c r="F330" s="249">
        <v>0</v>
      </c>
    </row>
    <row r="331" spans="1:6" x14ac:dyDescent="0.3">
      <c r="A331" s="207" t="s">
        <v>207</v>
      </c>
      <c r="B331" s="207" t="s">
        <v>216</v>
      </c>
      <c r="C331" s="207" t="s">
        <v>217</v>
      </c>
      <c r="D331" s="207" t="s">
        <v>218</v>
      </c>
      <c r="E331" s="207" t="s">
        <v>213</v>
      </c>
      <c r="F331" s="249">
        <v>0</v>
      </c>
    </row>
    <row r="332" spans="1:6" x14ac:dyDescent="0.3">
      <c r="A332" s="207" t="s">
        <v>207</v>
      </c>
      <c r="B332" s="207" t="s">
        <v>219</v>
      </c>
      <c r="C332" s="207" t="s">
        <v>220</v>
      </c>
      <c r="D332" s="207" t="s">
        <v>218</v>
      </c>
      <c r="E332" s="207" t="s">
        <v>213</v>
      </c>
      <c r="F332" s="249">
        <v>0.30599999999999999</v>
      </c>
    </row>
    <row r="333" spans="1:6" x14ac:dyDescent="0.3">
      <c r="A333" s="207" t="s">
        <v>207</v>
      </c>
      <c r="B333" s="207" t="s">
        <v>243</v>
      </c>
      <c r="C333" s="207" t="s">
        <v>244</v>
      </c>
      <c r="D333" s="207" t="s">
        <v>218</v>
      </c>
      <c r="E333" s="207" t="s">
        <v>213</v>
      </c>
      <c r="F333" s="249">
        <v>0</v>
      </c>
    </row>
    <row r="334" spans="1:6" x14ac:dyDescent="0.3">
      <c r="A334" s="207" t="s">
        <v>207</v>
      </c>
      <c r="B334" s="207" t="s">
        <v>225</v>
      </c>
      <c r="C334" s="207" t="s">
        <v>226</v>
      </c>
      <c r="D334" s="207" t="s">
        <v>218</v>
      </c>
      <c r="E334" s="207" t="s">
        <v>213</v>
      </c>
      <c r="F334" s="249">
        <v>0</v>
      </c>
    </row>
    <row r="335" spans="1:6" x14ac:dyDescent="0.3">
      <c r="A335" s="207" t="s">
        <v>207</v>
      </c>
      <c r="B335" s="207" t="s">
        <v>227</v>
      </c>
      <c r="C335" s="207" t="s">
        <v>228</v>
      </c>
      <c r="D335" s="207" t="s">
        <v>218</v>
      </c>
      <c r="E335" s="207" t="s">
        <v>213</v>
      </c>
      <c r="F335" s="249">
        <v>0</v>
      </c>
    </row>
    <row r="336" spans="1:6" x14ac:dyDescent="0.3">
      <c r="A336" s="207" t="s">
        <v>207</v>
      </c>
      <c r="B336" s="207" t="s">
        <v>245</v>
      </c>
      <c r="C336" s="207" t="s">
        <v>246</v>
      </c>
      <c r="D336" s="207" t="s">
        <v>218</v>
      </c>
      <c r="E336" s="207" t="s">
        <v>213</v>
      </c>
      <c r="F336" s="249">
        <v>0</v>
      </c>
    </row>
    <row r="337" spans="1:6" x14ac:dyDescent="0.3">
      <c r="A337" s="207" t="s">
        <v>207</v>
      </c>
      <c r="B337" s="207" t="s">
        <v>221</v>
      </c>
      <c r="C337" s="207" t="s">
        <v>222</v>
      </c>
      <c r="D337" s="207" t="s">
        <v>218</v>
      </c>
      <c r="E337" s="207" t="s">
        <v>213</v>
      </c>
      <c r="F337" s="249">
        <v>0</v>
      </c>
    </row>
    <row r="338" spans="1:6" x14ac:dyDescent="0.3">
      <c r="A338" s="207" t="s">
        <v>207</v>
      </c>
      <c r="B338" s="207" t="s">
        <v>223</v>
      </c>
      <c r="C338" s="207" t="s">
        <v>224</v>
      </c>
      <c r="D338" s="207" t="s">
        <v>218</v>
      </c>
      <c r="E338" s="207" t="s">
        <v>213</v>
      </c>
      <c r="F338" s="249">
        <v>0</v>
      </c>
    </row>
    <row r="339" spans="1:6" x14ac:dyDescent="0.3">
      <c r="A339" s="207" t="s">
        <v>207</v>
      </c>
      <c r="B339" s="207" t="s">
        <v>247</v>
      </c>
      <c r="C339" s="207" t="s">
        <v>248</v>
      </c>
      <c r="D339" s="207" t="s">
        <v>218</v>
      </c>
      <c r="E339" s="207" t="s">
        <v>213</v>
      </c>
      <c r="F339" s="249">
        <v>0</v>
      </c>
    </row>
    <row r="340" spans="1:6" x14ac:dyDescent="0.3">
      <c r="A340" s="207" t="s">
        <v>207</v>
      </c>
      <c r="B340" s="207" t="s">
        <v>229</v>
      </c>
      <c r="C340" s="207" t="s">
        <v>230</v>
      </c>
      <c r="D340" s="207" t="s">
        <v>218</v>
      </c>
      <c r="E340" s="207" t="s">
        <v>213</v>
      </c>
      <c r="F340" s="249">
        <v>0</v>
      </c>
    </row>
    <row r="341" spans="1:6" x14ac:dyDescent="0.3">
      <c r="A341" s="207" t="s">
        <v>207</v>
      </c>
      <c r="B341" s="207" t="s">
        <v>231</v>
      </c>
      <c r="C341" s="207" t="s">
        <v>232</v>
      </c>
      <c r="D341" s="207" t="s">
        <v>218</v>
      </c>
      <c r="E341" s="207" t="s">
        <v>213</v>
      </c>
      <c r="F341" s="249">
        <v>0</v>
      </c>
    </row>
    <row r="342" spans="1:6" x14ac:dyDescent="0.3">
      <c r="A342" s="207" t="s">
        <v>207</v>
      </c>
      <c r="B342" s="207" t="s">
        <v>233</v>
      </c>
      <c r="C342" s="207" t="s">
        <v>234</v>
      </c>
      <c r="D342" s="207" t="s">
        <v>218</v>
      </c>
      <c r="E342" s="207" t="s">
        <v>213</v>
      </c>
      <c r="F342" s="249">
        <v>0</v>
      </c>
    </row>
    <row r="343" spans="1:6" x14ac:dyDescent="0.3">
      <c r="A343" s="207" t="s">
        <v>207</v>
      </c>
      <c r="B343" s="207" t="s">
        <v>235</v>
      </c>
      <c r="C343" s="207" t="s">
        <v>236</v>
      </c>
      <c r="D343" s="207" t="s">
        <v>218</v>
      </c>
      <c r="E343" s="207" t="s">
        <v>213</v>
      </c>
      <c r="F343" s="249">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South Staffs Water</v>
      </c>
      <c r="J1" s="33"/>
      <c r="K1" s="33"/>
    </row>
    <row r="2" spans="1:11" s="1" customFormat="1" ht="15" customHeight="1" x14ac:dyDescent="0.3">
      <c r="A2" s="54"/>
      <c r="B2" s="54"/>
      <c r="C2" s="54"/>
      <c r="D2" s="54"/>
      <c r="E2" s="54"/>
      <c r="F2" s="108"/>
      <c r="G2" s="51" t="s">
        <v>34</v>
      </c>
      <c r="H2" s="105" t="s">
        <v>35</v>
      </c>
      <c r="I2" s="51"/>
      <c r="K2" s="109"/>
    </row>
    <row r="3" spans="1:11" s="1" customFormat="1" ht="14.4" customHeight="1" x14ac:dyDescent="0.3">
      <c r="A3" s="2" t="s">
        <v>26</v>
      </c>
      <c r="B3" s="52"/>
      <c r="C3" s="53"/>
      <c r="D3" s="3"/>
      <c r="E3" s="3"/>
      <c r="F3" s="3"/>
      <c r="G3" s="3"/>
      <c r="H3" s="106"/>
      <c r="I3" s="3"/>
      <c r="J3" s="4"/>
      <c r="K3" s="4"/>
    </row>
    <row r="4" spans="1:11" s="1" customFormat="1" x14ac:dyDescent="0.3">
      <c r="A4" s="54"/>
      <c r="B4" s="54"/>
      <c r="C4" s="54"/>
      <c r="D4" s="54"/>
      <c r="E4" s="54"/>
      <c r="F4" s="54"/>
      <c r="G4" s="54"/>
      <c r="H4" s="107"/>
      <c r="I4" s="54"/>
      <c r="J4" s="110"/>
    </row>
    <row r="5" spans="1:11" s="1" customFormat="1" ht="13" x14ac:dyDescent="0.3">
      <c r="A5" s="54"/>
      <c r="B5" s="54"/>
      <c r="C5" s="54"/>
      <c r="D5" s="54"/>
      <c r="E5" s="54"/>
      <c r="F5" s="54" t="s">
        <v>36</v>
      </c>
      <c r="G5" s="55" t="s">
        <v>210</v>
      </c>
      <c r="H5" s="107"/>
      <c r="I5" s="54"/>
      <c r="J5" s="111"/>
    </row>
    <row r="6" spans="1:11" s="1" customFormat="1" ht="13" x14ac:dyDescent="0.3">
      <c r="A6" s="54"/>
      <c r="B6" s="54"/>
      <c r="C6" s="54"/>
      <c r="D6" s="54"/>
      <c r="E6" s="54"/>
      <c r="F6" s="54" t="s">
        <v>38</v>
      </c>
      <c r="G6" s="56" t="str">
        <f>INDEX(Validation!C4:C22, MATCH(G5, Validation!B4:B22, 0))</f>
        <v>SSC</v>
      </c>
      <c r="H6" s="107"/>
      <c r="I6" s="54"/>
      <c r="J6" s="111"/>
    </row>
    <row r="7" spans="1:11" s="1" customFormat="1" ht="9" customHeight="1" x14ac:dyDescent="0.3">
      <c r="A7" s="54"/>
      <c r="B7" s="54"/>
      <c r="C7" s="54"/>
      <c r="D7" s="54"/>
      <c r="E7" s="54"/>
      <c r="F7" s="54"/>
      <c r="G7" s="54"/>
      <c r="H7" s="107"/>
      <c r="I7" s="54"/>
      <c r="J7" s="111"/>
    </row>
    <row r="8" spans="1:11" s="1" customFormat="1" ht="18" customHeight="1" x14ac:dyDescent="0.3">
      <c r="A8" s="54"/>
      <c r="B8" s="54"/>
      <c r="C8" s="143" t="s">
        <v>39</v>
      </c>
      <c r="D8" s="54"/>
      <c r="E8" s="54"/>
      <c r="F8" s="54"/>
      <c r="G8" s="54"/>
      <c r="H8" s="105"/>
      <c r="I8" s="51"/>
    </row>
    <row r="9" spans="1:11" s="1" customFormat="1" ht="13" x14ac:dyDescent="0.3">
      <c r="A9" s="54"/>
      <c r="B9" s="54"/>
      <c r="C9" s="54"/>
      <c r="D9" s="54"/>
      <c r="E9" s="54"/>
      <c r="F9" s="54" t="s">
        <v>40</v>
      </c>
      <c r="G9" s="114" t="s">
        <v>41</v>
      </c>
      <c r="H9" s="107" t="s">
        <v>42</v>
      </c>
      <c r="I9" s="51"/>
    </row>
    <row r="10" spans="1:11" s="1" customFormat="1" ht="13" x14ac:dyDescent="0.3">
      <c r="A10" s="54"/>
      <c r="B10" s="54"/>
      <c r="C10" s="54"/>
      <c r="D10" s="54"/>
      <c r="E10" s="54"/>
      <c r="F10" s="54" t="s">
        <v>43</v>
      </c>
      <c r="G10" s="56" t="str">
        <f>"£m ("&amp;G9&amp;" prices)"</f>
        <v>£m (2012-13 prices)</v>
      </c>
      <c r="H10" s="107" t="s">
        <v>44</v>
      </c>
      <c r="I10" s="51"/>
    </row>
    <row r="11" spans="1:11" s="1" customFormat="1" ht="9" customHeight="1" x14ac:dyDescent="0.3">
      <c r="A11" s="54"/>
      <c r="B11" s="54"/>
      <c r="C11" s="54"/>
      <c r="D11" s="54"/>
      <c r="E11" s="54"/>
      <c r="F11" s="54"/>
      <c r="G11" s="54"/>
      <c r="H11" s="107"/>
      <c r="I11" s="54"/>
      <c r="J11" s="111"/>
    </row>
    <row r="12" spans="1:11" s="1" customFormat="1" ht="18" customHeight="1" x14ac:dyDescent="0.3">
      <c r="A12" s="54"/>
      <c r="B12" s="54"/>
      <c r="C12" s="143" t="s">
        <v>45</v>
      </c>
      <c r="D12" s="54"/>
      <c r="E12" s="54"/>
      <c r="F12" s="54"/>
      <c r="G12" s="127" t="s">
        <v>46</v>
      </c>
      <c r="H12" s="105"/>
      <c r="I12" s="51"/>
    </row>
    <row r="13" spans="1:11" s="1" customFormat="1" ht="18" customHeight="1" x14ac:dyDescent="0.3">
      <c r="A13" s="54"/>
      <c r="B13" s="54"/>
      <c r="C13" s="54"/>
      <c r="D13" s="258" t="s">
        <v>298</v>
      </c>
      <c r="E13" s="54"/>
      <c r="F13" s="54"/>
      <c r="G13" s="54"/>
      <c r="H13" s="107"/>
      <c r="I13" s="54"/>
    </row>
    <row r="14" spans="1:11" s="226" customFormat="1" ht="15.65" customHeight="1" x14ac:dyDescent="0.3">
      <c r="A14" s="147"/>
      <c r="B14" s="147"/>
      <c r="C14" s="147"/>
      <c r="D14" s="159" t="s">
        <v>47</v>
      </c>
      <c r="E14" s="159"/>
      <c r="F14" s="147"/>
      <c r="G14" s="147"/>
      <c r="H14" s="238"/>
      <c r="I14" s="147"/>
    </row>
    <row r="15" spans="1:11" s="1" customFormat="1" x14ac:dyDescent="0.3">
      <c r="A15" s="54"/>
      <c r="B15" s="54"/>
      <c r="C15" s="54"/>
      <c r="D15" s="54"/>
      <c r="E15" s="54"/>
      <c r="F15" s="112" t="s">
        <v>48</v>
      </c>
      <c r="G15" s="115">
        <f ca="1">INDEX(INDIRECT($G$6),1,6)</f>
        <v>0</v>
      </c>
      <c r="H15" s="107" t="str">
        <f t="shared" ref="H15:H21" si="0">$G$10</f>
        <v>£m (2012-13 prices)</v>
      </c>
      <c r="I15" s="54"/>
    </row>
    <row r="16" spans="1:11" s="1" customFormat="1" x14ac:dyDescent="0.3">
      <c r="A16" s="54"/>
      <c r="B16" s="54"/>
      <c r="C16" s="54"/>
      <c r="D16" s="54"/>
      <c r="E16" s="54"/>
      <c r="F16" s="112" t="s">
        <v>49</v>
      </c>
      <c r="G16" s="115">
        <f ca="1">INDEX(INDIRECT($G$6),4,6)</f>
        <v>0</v>
      </c>
      <c r="H16" s="107" t="str">
        <f t="shared" si="0"/>
        <v>£m (2012-13 prices)</v>
      </c>
      <c r="I16" s="54"/>
    </row>
    <row r="17" spans="1:9" s="1" customFormat="1" x14ac:dyDescent="0.3">
      <c r="A17" s="54"/>
      <c r="B17" s="54"/>
      <c r="C17" s="54"/>
      <c r="D17" s="54"/>
      <c r="E17" s="54"/>
      <c r="F17" s="112" t="s">
        <v>50</v>
      </c>
      <c r="G17" s="115">
        <f ca="1">INDEX(INDIRECT($G$6),7,6)</f>
        <v>0</v>
      </c>
      <c r="H17" s="107" t="str">
        <f t="shared" si="0"/>
        <v>£m (2012-13 prices)</v>
      </c>
      <c r="I17" s="54"/>
    </row>
    <row r="18" spans="1:9" s="1" customFormat="1" x14ac:dyDescent="0.3">
      <c r="A18" s="54"/>
      <c r="B18" s="54"/>
      <c r="C18" s="54"/>
      <c r="D18" s="54"/>
      <c r="E18" s="54"/>
      <c r="F18" s="112" t="s">
        <v>51</v>
      </c>
      <c r="G18" s="115">
        <f ca="1">INDEX(INDIRECT($G$6),10,6)</f>
        <v>0</v>
      </c>
      <c r="H18" s="107" t="str">
        <f t="shared" si="0"/>
        <v>£m (2012-13 prices)</v>
      </c>
      <c r="I18" s="54"/>
    </row>
    <row r="19" spans="1:9" s="1" customFormat="1" x14ac:dyDescent="0.3">
      <c r="A19" s="54"/>
      <c r="B19" s="54"/>
      <c r="C19" s="54"/>
      <c r="D19" s="54"/>
      <c r="E19" s="54"/>
      <c r="F19" s="112" t="s">
        <v>52</v>
      </c>
      <c r="G19" s="115">
        <f ca="1">INDEX(INDIRECT($G$6),13,6)</f>
        <v>0</v>
      </c>
      <c r="H19" s="107" t="str">
        <f t="shared" si="0"/>
        <v>£m (2012-13 prices)</v>
      </c>
      <c r="I19" s="54"/>
    </row>
    <row r="20" spans="1:9" s="1" customFormat="1" x14ac:dyDescent="0.3">
      <c r="A20" s="54"/>
      <c r="B20" s="54"/>
      <c r="C20" s="54"/>
      <c r="D20" s="54"/>
      <c r="E20" s="54"/>
      <c r="F20" s="112" t="s">
        <v>53</v>
      </c>
      <c r="G20" s="115">
        <f ca="1">INDEX(INDIRECT($G$6),15,6)</f>
        <v>0</v>
      </c>
      <c r="H20" s="107" t="str">
        <f t="shared" si="0"/>
        <v>£m (2012-13 prices)</v>
      </c>
      <c r="I20" s="54"/>
    </row>
    <row r="21" spans="1:9" s="1" customFormat="1" x14ac:dyDescent="0.3">
      <c r="A21" s="54"/>
      <c r="B21" s="54"/>
      <c r="C21" s="54"/>
      <c r="D21" s="54"/>
      <c r="E21" s="54"/>
      <c r="F21" s="236" t="s">
        <v>54</v>
      </c>
      <c r="G21" s="115"/>
      <c r="H21" s="107" t="str">
        <f t="shared" si="0"/>
        <v>£m (2012-13 prices)</v>
      </c>
      <c r="I21" s="54"/>
    </row>
    <row r="22" spans="1:9" s="1" customFormat="1" x14ac:dyDescent="0.3">
      <c r="A22" s="54"/>
      <c r="B22" s="54"/>
      <c r="C22" s="54"/>
      <c r="D22" s="54"/>
      <c r="E22" s="54"/>
      <c r="F22" s="54"/>
      <c r="G22" s="139">
        <f ca="1">SUM(G15:G21)</f>
        <v>0</v>
      </c>
      <c r="H22" s="107"/>
      <c r="I22" s="54"/>
    </row>
    <row r="23" spans="1:9" s="226" customFormat="1" ht="15" customHeight="1" x14ac:dyDescent="0.3">
      <c r="A23" s="147"/>
      <c r="B23" s="147"/>
      <c r="C23" s="147"/>
      <c r="D23" s="159" t="s">
        <v>55</v>
      </c>
      <c r="E23" s="159"/>
      <c r="F23" s="147"/>
      <c r="G23" s="237"/>
      <c r="H23" s="238"/>
      <c r="I23" s="147"/>
    </row>
    <row r="24" spans="1:9" s="1" customFormat="1" x14ac:dyDescent="0.3">
      <c r="A24" s="54"/>
      <c r="B24" s="54"/>
      <c r="C24" s="54"/>
      <c r="D24" s="54"/>
      <c r="E24" s="54"/>
      <c r="F24" s="112" t="s">
        <v>48</v>
      </c>
      <c r="G24" s="115">
        <f ca="1">INDEX(INDIRECT($G$6),2,6)</f>
        <v>0</v>
      </c>
      <c r="H24" s="107" t="str">
        <f t="shared" ref="H24:H30" si="1">$G$10</f>
        <v>£m (2012-13 prices)</v>
      </c>
      <c r="I24" s="54"/>
    </row>
    <row r="25" spans="1:9" s="1" customFormat="1" x14ac:dyDescent="0.3">
      <c r="A25" s="54"/>
      <c r="B25" s="54"/>
      <c r="C25" s="54"/>
      <c r="D25" s="54"/>
      <c r="E25" s="54"/>
      <c r="F25" s="112" t="s">
        <v>49</v>
      </c>
      <c r="G25" s="115">
        <f ca="1">INDEX(INDIRECT($G$6),5,6)</f>
        <v>0.90600000000000003</v>
      </c>
      <c r="H25" s="107" t="str">
        <f t="shared" si="1"/>
        <v>£m (2012-13 prices)</v>
      </c>
      <c r="I25" s="54"/>
    </row>
    <row r="26" spans="1:9" s="1" customFormat="1" x14ac:dyDescent="0.3">
      <c r="A26" s="54"/>
      <c r="B26" s="54"/>
      <c r="C26" s="54"/>
      <c r="D26" s="54"/>
      <c r="E26" s="54"/>
      <c r="F26" s="112" t="s">
        <v>50</v>
      </c>
      <c r="G26" s="115">
        <f ca="1">INDEX(INDIRECT($G$6),8,6)</f>
        <v>0</v>
      </c>
      <c r="H26" s="107" t="str">
        <f t="shared" si="1"/>
        <v>£m (2012-13 prices)</v>
      </c>
      <c r="I26" s="54"/>
    </row>
    <row r="27" spans="1:9" s="1" customFormat="1" x14ac:dyDescent="0.3">
      <c r="A27" s="54"/>
      <c r="B27" s="54"/>
      <c r="C27" s="54"/>
      <c r="D27" s="54"/>
      <c r="E27" s="54"/>
      <c r="F27" s="112" t="s">
        <v>51</v>
      </c>
      <c r="G27" s="115">
        <f ca="1">INDEX(INDIRECT($G$6),11,6)</f>
        <v>0</v>
      </c>
      <c r="H27" s="107" t="str">
        <f t="shared" si="1"/>
        <v>£m (2012-13 prices)</v>
      </c>
      <c r="I27" s="54"/>
    </row>
    <row r="28" spans="1:9" s="1" customFormat="1" x14ac:dyDescent="0.3">
      <c r="A28" s="54"/>
      <c r="B28" s="54"/>
      <c r="C28" s="54"/>
      <c r="D28" s="54"/>
      <c r="E28" s="54"/>
      <c r="F28" s="112" t="s">
        <v>52</v>
      </c>
      <c r="G28" s="115">
        <f ca="1">INDEX(INDIRECT($G$6),14,6)</f>
        <v>0</v>
      </c>
      <c r="H28" s="107" t="str">
        <f t="shared" si="1"/>
        <v>£m (2012-13 prices)</v>
      </c>
      <c r="I28" s="54"/>
    </row>
    <row r="29" spans="1:9" s="1" customFormat="1" x14ac:dyDescent="0.3">
      <c r="A29" s="54"/>
      <c r="B29" s="54"/>
      <c r="C29" s="54"/>
      <c r="D29" s="54"/>
      <c r="E29" s="54"/>
      <c r="F29" s="112" t="s">
        <v>53</v>
      </c>
      <c r="G29" s="115">
        <f ca="1">INDEX(INDIRECT($G$6),16,6)</f>
        <v>0</v>
      </c>
      <c r="H29" s="107" t="str">
        <f t="shared" si="1"/>
        <v>£m (2012-13 prices)</v>
      </c>
      <c r="I29" s="54"/>
    </row>
    <row r="30" spans="1:9" s="1" customFormat="1" x14ac:dyDescent="0.3">
      <c r="A30" s="54"/>
      <c r="B30" s="54"/>
      <c r="C30" s="54"/>
      <c r="D30" s="54"/>
      <c r="E30" s="54"/>
      <c r="F30" s="236" t="s">
        <v>54</v>
      </c>
      <c r="G30" s="115"/>
      <c r="H30" s="107" t="str">
        <f t="shared" si="1"/>
        <v>£m (2012-13 prices)</v>
      </c>
      <c r="I30" s="54"/>
    </row>
    <row r="31" spans="1:9" s="1" customFormat="1" x14ac:dyDescent="0.3">
      <c r="A31" s="54"/>
      <c r="B31" s="54"/>
      <c r="C31" s="54"/>
      <c r="D31" s="54"/>
      <c r="E31" s="54"/>
      <c r="F31" s="54"/>
      <c r="G31" s="139">
        <f ca="1">SUM(G24:G30)</f>
        <v>0.90600000000000003</v>
      </c>
      <c r="H31" s="107"/>
      <c r="I31" s="54"/>
    </row>
    <row r="32" spans="1:9" s="226" customFormat="1" ht="15" customHeight="1" x14ac:dyDescent="0.3">
      <c r="A32" s="147"/>
      <c r="B32" s="147"/>
      <c r="C32" s="147"/>
      <c r="D32" s="159" t="s">
        <v>56</v>
      </c>
      <c r="E32" s="159"/>
      <c r="F32" s="147"/>
      <c r="G32" s="237"/>
      <c r="H32" s="238"/>
      <c r="I32" s="147"/>
    </row>
    <row r="33" spans="1:14" s="1" customFormat="1" x14ac:dyDescent="0.3">
      <c r="A33" s="54"/>
      <c r="B33" s="54"/>
      <c r="C33" s="54"/>
      <c r="D33" s="54"/>
      <c r="E33" s="54"/>
      <c r="F33" s="112" t="s">
        <v>48</v>
      </c>
      <c r="G33" s="115">
        <f ca="1">INDEX(INDIRECT($G$6),3,6)</f>
        <v>0</v>
      </c>
      <c r="H33" s="107" t="str">
        <f t="shared" ref="H33:H39" si="2">$G$10</f>
        <v>£m (2012-13 prices)</v>
      </c>
      <c r="I33" s="54"/>
    </row>
    <row r="34" spans="1:14" s="1" customFormat="1" x14ac:dyDescent="0.3">
      <c r="A34" s="54"/>
      <c r="B34" s="54"/>
      <c r="C34" s="54"/>
      <c r="D34" s="54"/>
      <c r="E34" s="54"/>
      <c r="F34" s="112" t="s">
        <v>49</v>
      </c>
      <c r="G34" s="115">
        <f ca="1">INDEX(INDIRECT($G$6),6,6)</f>
        <v>0</v>
      </c>
      <c r="H34" s="107" t="str">
        <f t="shared" si="2"/>
        <v>£m (2012-13 prices)</v>
      </c>
      <c r="I34" s="54"/>
    </row>
    <row r="35" spans="1:14" s="1" customFormat="1" x14ac:dyDescent="0.3">
      <c r="A35" s="54"/>
      <c r="B35" s="54"/>
      <c r="C35" s="54"/>
      <c r="D35" s="54"/>
      <c r="E35" s="54"/>
      <c r="F35" s="112" t="s">
        <v>50</v>
      </c>
      <c r="G35" s="115">
        <f ca="1">INDEX(INDIRECT($G$6),9,6)</f>
        <v>0</v>
      </c>
      <c r="H35" s="107" t="str">
        <f t="shared" si="2"/>
        <v>£m (2012-13 prices)</v>
      </c>
      <c r="I35" s="54"/>
    </row>
    <row r="36" spans="1:14" s="1" customFormat="1" x14ac:dyDescent="0.3">
      <c r="A36" s="54"/>
      <c r="B36" s="54"/>
      <c r="C36" s="54"/>
      <c r="D36" s="54"/>
      <c r="E36" s="54"/>
      <c r="F36" s="112" t="s">
        <v>51</v>
      </c>
      <c r="G36" s="115"/>
      <c r="H36" s="107" t="str">
        <f t="shared" si="2"/>
        <v>£m (2012-13 prices)</v>
      </c>
      <c r="I36" s="54"/>
    </row>
    <row r="37" spans="1:14" s="1" customFormat="1" ht="13" x14ac:dyDescent="0.3">
      <c r="A37" s="54"/>
      <c r="B37" s="54"/>
      <c r="C37" s="66"/>
      <c r="D37" s="54"/>
      <c r="E37" s="54"/>
      <c r="F37" s="112" t="s">
        <v>52</v>
      </c>
      <c r="G37" s="115"/>
      <c r="H37" s="107" t="str">
        <f t="shared" si="2"/>
        <v>£m (2012-13 prices)</v>
      </c>
      <c r="I37" s="54"/>
    </row>
    <row r="38" spans="1:14" s="1" customFormat="1" ht="13" x14ac:dyDescent="0.3">
      <c r="A38" s="54"/>
      <c r="B38" s="54"/>
      <c r="C38" s="66"/>
      <c r="D38" s="54"/>
      <c r="E38" s="54"/>
      <c r="F38" s="112" t="s">
        <v>53</v>
      </c>
      <c r="G38" s="115"/>
      <c r="H38" s="107" t="str">
        <f t="shared" si="2"/>
        <v>£m (2012-13 prices)</v>
      </c>
      <c r="I38" s="54"/>
    </row>
    <row r="39" spans="1:14" s="1" customFormat="1" ht="13" x14ac:dyDescent="0.3">
      <c r="A39" s="54"/>
      <c r="B39" s="54"/>
      <c r="C39" s="66"/>
      <c r="D39" s="54"/>
      <c r="E39" s="54"/>
      <c r="F39" s="112" t="s">
        <v>54</v>
      </c>
      <c r="G39" s="115">
        <f ca="1">INDEX(INDIRECT($G$6),12,6)</f>
        <v>0</v>
      </c>
      <c r="H39" s="107" t="str">
        <f t="shared" si="2"/>
        <v>£m (2012-13 prices)</v>
      </c>
      <c r="I39" s="54"/>
    </row>
    <row r="40" spans="1:14" s="1" customFormat="1" x14ac:dyDescent="0.3">
      <c r="A40" s="54"/>
      <c r="B40" s="54"/>
      <c r="C40" s="54"/>
      <c r="D40" s="54"/>
      <c r="E40" s="54"/>
      <c r="F40" s="54"/>
      <c r="G40" s="139">
        <f ca="1">SUM(G33:G39)</f>
        <v>0</v>
      </c>
      <c r="H40" s="107"/>
      <c r="I40" s="54"/>
    </row>
    <row r="41" spans="1:14" s="1" customFormat="1" x14ac:dyDescent="0.3">
      <c r="A41" s="54"/>
      <c r="B41" s="54"/>
      <c r="C41" s="54"/>
      <c r="D41" s="54"/>
      <c r="E41" s="54"/>
      <c r="F41" s="54"/>
      <c r="G41" s="116"/>
      <c r="H41" s="107"/>
      <c r="I41" s="54"/>
    </row>
    <row r="42" spans="1:14" s="1" customFormat="1" ht="9" customHeight="1" x14ac:dyDescent="0.3">
      <c r="A42" s="54"/>
      <c r="B42" s="54"/>
      <c r="C42" s="54"/>
      <c r="D42" s="54"/>
      <c r="E42" s="54"/>
      <c r="F42" s="54"/>
      <c r="G42" s="54"/>
      <c r="H42" s="107"/>
      <c r="I42" s="54"/>
      <c r="J42" s="111"/>
    </row>
    <row r="43" spans="1:14" s="1" customFormat="1" ht="18" customHeight="1" x14ac:dyDescent="0.3">
      <c r="A43" s="54"/>
      <c r="B43" s="54"/>
      <c r="C43" s="143" t="s">
        <v>57</v>
      </c>
      <c r="D43" s="54"/>
      <c r="E43" s="54"/>
      <c r="F43" s="54"/>
      <c r="G43" s="127" t="str">
        <f>G12</f>
        <v>Total</v>
      </c>
      <c r="H43" s="105"/>
      <c r="I43" s="51"/>
    </row>
    <row r="44" spans="1:14" s="1" customFormat="1" ht="18" customHeight="1" x14ac:dyDescent="0.3">
      <c r="A44" s="54"/>
      <c r="B44" s="54"/>
      <c r="C44" s="54"/>
      <c r="D44" s="258" t="s">
        <v>299</v>
      </c>
      <c r="E44" s="54"/>
      <c r="F44" s="54"/>
      <c r="G44" s="116"/>
      <c r="H44" s="107"/>
      <c r="I44" s="19"/>
    </row>
    <row r="45" spans="1:14" s="226" customFormat="1" ht="15" customHeight="1" x14ac:dyDescent="0.3">
      <c r="A45" s="147"/>
      <c r="B45" s="147"/>
      <c r="C45" s="147"/>
      <c r="D45" s="159" t="s">
        <v>47</v>
      </c>
      <c r="E45" s="159"/>
      <c r="F45" s="147"/>
      <c r="G45" s="237"/>
      <c r="H45" s="238"/>
      <c r="I45" s="158"/>
    </row>
    <row r="46" spans="1:14" s="1" customFormat="1" x14ac:dyDescent="0.3">
      <c r="A46" s="54"/>
      <c r="B46" s="54"/>
      <c r="C46" s="54"/>
      <c r="D46" s="54"/>
      <c r="E46" s="54"/>
      <c r="F46" s="112" t="s">
        <v>48</v>
      </c>
      <c r="G46" s="115">
        <f>F_Inputs!F7</f>
        <v>0</v>
      </c>
      <c r="H46" s="107" t="str">
        <f t="shared" ref="H46:H52" si="3">$G$10</f>
        <v>£m (2012-13 prices)</v>
      </c>
      <c r="I46" s="54"/>
      <c r="K46" s="113"/>
      <c r="N46" s="247"/>
    </row>
    <row r="47" spans="1:14" s="1" customFormat="1" x14ac:dyDescent="0.3">
      <c r="A47" s="54"/>
      <c r="B47" s="54"/>
      <c r="C47" s="54"/>
      <c r="D47" s="54"/>
      <c r="E47" s="54"/>
      <c r="F47" s="112" t="s">
        <v>49</v>
      </c>
      <c r="G47" s="115">
        <f>F_Inputs!F8</f>
        <v>0</v>
      </c>
      <c r="H47" s="107" t="str">
        <f t="shared" si="3"/>
        <v>£m (2012-13 prices)</v>
      </c>
      <c r="I47" s="19"/>
      <c r="K47" s="113"/>
      <c r="N47" s="247"/>
    </row>
    <row r="48" spans="1:14" s="1" customFormat="1" x14ac:dyDescent="0.3">
      <c r="A48" s="54"/>
      <c r="B48" s="54"/>
      <c r="C48" s="54"/>
      <c r="D48" s="54"/>
      <c r="E48" s="54"/>
      <c r="F48" s="112" t="s">
        <v>50</v>
      </c>
      <c r="G48" s="115">
        <f>F_Inputs!F9</f>
        <v>0</v>
      </c>
      <c r="H48" s="107" t="str">
        <f t="shared" si="3"/>
        <v>£m (2012-13 prices)</v>
      </c>
      <c r="I48" s="19"/>
      <c r="N48" s="247"/>
    </row>
    <row r="49" spans="1:14" s="1" customFormat="1" x14ac:dyDescent="0.3">
      <c r="A49" s="54"/>
      <c r="B49" s="54"/>
      <c r="C49" s="54"/>
      <c r="D49" s="54"/>
      <c r="E49" s="54"/>
      <c r="F49" s="112" t="s">
        <v>51</v>
      </c>
      <c r="G49" s="115">
        <f>F_Inputs!F10</f>
        <v>0</v>
      </c>
      <c r="H49" s="107" t="str">
        <f t="shared" si="3"/>
        <v>£m (2012-13 prices)</v>
      </c>
      <c r="I49" s="54"/>
      <c r="N49" s="247"/>
    </row>
    <row r="50" spans="1:14" s="1" customFormat="1" x14ac:dyDescent="0.3">
      <c r="A50" s="54"/>
      <c r="B50" s="54"/>
      <c r="C50" s="54"/>
      <c r="D50" s="54"/>
      <c r="E50" s="54"/>
      <c r="F50" s="112" t="s">
        <v>52</v>
      </c>
      <c r="G50" s="115">
        <f>F_Inputs!F11</f>
        <v>0</v>
      </c>
      <c r="H50" s="107" t="str">
        <f t="shared" si="3"/>
        <v>£m (2012-13 prices)</v>
      </c>
      <c r="I50" s="54"/>
      <c r="K50" s="113"/>
      <c r="N50" s="247"/>
    </row>
    <row r="51" spans="1:14" s="1" customFormat="1" x14ac:dyDescent="0.3">
      <c r="A51" s="54"/>
      <c r="B51" s="54"/>
      <c r="C51" s="54"/>
      <c r="D51" s="54"/>
      <c r="E51" s="54"/>
      <c r="F51" s="112" t="s">
        <v>53</v>
      </c>
      <c r="G51" s="115">
        <f>F_Inputs!F12</f>
        <v>0</v>
      </c>
      <c r="H51" s="107" t="str">
        <f t="shared" si="3"/>
        <v>£m (2012-13 prices)</v>
      </c>
      <c r="I51" s="19"/>
      <c r="K51" s="113"/>
      <c r="N51" s="247"/>
    </row>
    <row r="52" spans="1:14" s="1" customFormat="1" x14ac:dyDescent="0.3">
      <c r="A52" s="54"/>
      <c r="B52" s="54"/>
      <c r="C52" s="54"/>
      <c r="D52" s="54"/>
      <c r="E52" s="54"/>
      <c r="F52" s="112" t="s">
        <v>54</v>
      </c>
      <c r="G52" s="115"/>
      <c r="H52" s="107" t="str">
        <f t="shared" si="3"/>
        <v>£m (2012-13 prices)</v>
      </c>
      <c r="I52" s="54"/>
      <c r="N52" s="247"/>
    </row>
    <row r="53" spans="1:14" s="1" customFormat="1" x14ac:dyDescent="0.3">
      <c r="A53" s="54"/>
      <c r="B53" s="54"/>
      <c r="C53" s="54"/>
      <c r="D53" s="54"/>
      <c r="E53" s="54"/>
      <c r="F53" s="54"/>
      <c r="G53" s="139">
        <f>SUM(G46:G52)</f>
        <v>0</v>
      </c>
      <c r="H53" s="107"/>
      <c r="I53" s="54"/>
      <c r="N53" s="247"/>
    </row>
    <row r="54" spans="1:14" s="226" customFormat="1" ht="15" customHeight="1" x14ac:dyDescent="0.3">
      <c r="A54" s="147"/>
      <c r="B54" s="147"/>
      <c r="C54" s="147"/>
      <c r="D54" s="159" t="s">
        <v>55</v>
      </c>
      <c r="E54" s="159"/>
      <c r="F54" s="147"/>
      <c r="G54" s="237"/>
      <c r="H54" s="238"/>
      <c r="I54" s="147"/>
      <c r="K54" s="155"/>
      <c r="N54" s="248"/>
    </row>
    <row r="55" spans="1:14" s="1" customFormat="1" x14ac:dyDescent="0.3">
      <c r="A55" s="54"/>
      <c r="B55" s="54"/>
      <c r="C55" s="54"/>
      <c r="D55" s="54"/>
      <c r="E55" s="54"/>
      <c r="F55" s="112" t="s">
        <v>48</v>
      </c>
      <c r="G55" s="115">
        <f>F_Inputs!F14</f>
        <v>0</v>
      </c>
      <c r="H55" s="107" t="str">
        <f t="shared" ref="H55:H61" si="4">$G$10</f>
        <v>£m (2012-13 prices)</v>
      </c>
      <c r="I55" s="19"/>
      <c r="K55" s="113"/>
      <c r="N55" s="247"/>
    </row>
    <row r="56" spans="1:14" s="1" customFormat="1" x14ac:dyDescent="0.3">
      <c r="A56" s="54"/>
      <c r="B56" s="54"/>
      <c r="C56" s="54"/>
      <c r="D56" s="54"/>
      <c r="E56" s="54"/>
      <c r="F56" s="112" t="s">
        <v>49</v>
      </c>
      <c r="G56" s="115">
        <f>F_Inputs!F15</f>
        <v>0.95440000000000003</v>
      </c>
      <c r="H56" s="107" t="str">
        <f t="shared" si="4"/>
        <v>£m (2012-13 prices)</v>
      </c>
      <c r="I56" s="54"/>
      <c r="N56" s="247"/>
    </row>
    <row r="57" spans="1:14" s="1" customFormat="1" x14ac:dyDescent="0.3">
      <c r="A57" s="54"/>
      <c r="B57" s="54"/>
      <c r="C57" s="54"/>
      <c r="D57" s="54"/>
      <c r="E57" s="54"/>
      <c r="F57" s="112" t="s">
        <v>50</v>
      </c>
      <c r="G57" s="115">
        <f>F_Inputs!F16</f>
        <v>0</v>
      </c>
      <c r="H57" s="107" t="str">
        <f t="shared" si="4"/>
        <v>£m (2012-13 prices)</v>
      </c>
      <c r="I57" s="54"/>
      <c r="N57" s="247"/>
    </row>
    <row r="58" spans="1:14" s="1" customFormat="1" x14ac:dyDescent="0.3">
      <c r="A58" s="54"/>
      <c r="B58" s="54"/>
      <c r="C58" s="54"/>
      <c r="D58" s="54"/>
      <c r="E58" s="54"/>
      <c r="F58" s="112" t="s">
        <v>51</v>
      </c>
      <c r="G58" s="115">
        <f>F_Inputs!F17</f>
        <v>0</v>
      </c>
      <c r="H58" s="107" t="str">
        <f t="shared" si="4"/>
        <v>£m (2012-13 prices)</v>
      </c>
      <c r="I58" s="19"/>
      <c r="K58" s="113"/>
      <c r="N58" s="247"/>
    </row>
    <row r="59" spans="1:14" s="1" customFormat="1" x14ac:dyDescent="0.3">
      <c r="A59" s="54"/>
      <c r="B59" s="54"/>
      <c r="C59" s="54"/>
      <c r="D59" s="54"/>
      <c r="E59" s="54"/>
      <c r="F59" s="112" t="s">
        <v>52</v>
      </c>
      <c r="G59" s="115">
        <f>F_Inputs!F18</f>
        <v>0</v>
      </c>
      <c r="H59" s="107" t="str">
        <f t="shared" si="4"/>
        <v>£m (2012-13 prices)</v>
      </c>
      <c r="I59" s="54"/>
      <c r="N59" s="247"/>
    </row>
    <row r="60" spans="1:14" s="1" customFormat="1" x14ac:dyDescent="0.3">
      <c r="A60" s="54"/>
      <c r="B60" s="54"/>
      <c r="C60" s="54"/>
      <c r="D60" s="54"/>
      <c r="E60" s="54"/>
      <c r="F60" s="112" t="s">
        <v>53</v>
      </c>
      <c r="G60" s="115">
        <f>F_Inputs!F19</f>
        <v>0</v>
      </c>
      <c r="H60" s="107" t="str">
        <f t="shared" si="4"/>
        <v>£m (2012-13 prices)</v>
      </c>
      <c r="I60" s="54"/>
      <c r="N60" s="247"/>
    </row>
    <row r="61" spans="1:14" s="1" customFormat="1" x14ac:dyDescent="0.3">
      <c r="A61" s="54"/>
      <c r="B61" s="54"/>
      <c r="C61" s="54"/>
      <c r="D61" s="54"/>
      <c r="E61" s="54"/>
      <c r="F61" s="112" t="s">
        <v>54</v>
      </c>
      <c r="G61" s="115"/>
      <c r="H61" s="107" t="str">
        <f t="shared" si="4"/>
        <v>£m (2012-13 prices)</v>
      </c>
      <c r="I61" s="19"/>
      <c r="K61" s="113"/>
      <c r="N61" s="247"/>
    </row>
    <row r="62" spans="1:14" s="1" customFormat="1" x14ac:dyDescent="0.3">
      <c r="A62" s="54"/>
      <c r="B62" s="54"/>
      <c r="C62" s="54"/>
      <c r="D62" s="54"/>
      <c r="E62" s="54"/>
      <c r="F62" s="54"/>
      <c r="G62" s="139">
        <f>SUM(G55:G61)</f>
        <v>0.95440000000000003</v>
      </c>
      <c r="H62" s="107"/>
      <c r="I62" s="54"/>
      <c r="N62" s="247"/>
    </row>
    <row r="63" spans="1:14" s="226" customFormat="1" ht="15" customHeight="1" x14ac:dyDescent="0.3">
      <c r="A63" s="147"/>
      <c r="B63" s="147"/>
      <c r="C63" s="147"/>
      <c r="D63" s="159" t="s">
        <v>56</v>
      </c>
      <c r="E63" s="159"/>
      <c r="F63" s="147"/>
      <c r="G63" s="237"/>
      <c r="H63" s="238"/>
      <c r="I63" s="147"/>
      <c r="N63" s="248"/>
    </row>
    <row r="64" spans="1:14" s="1" customFormat="1" x14ac:dyDescent="0.3">
      <c r="A64" s="54"/>
      <c r="B64" s="54"/>
      <c r="C64" s="54"/>
      <c r="D64" s="54"/>
      <c r="E64" s="54"/>
      <c r="F64" s="112" t="s">
        <v>48</v>
      </c>
      <c r="G64" s="115">
        <f>F_Inputs!F21</f>
        <v>0</v>
      </c>
      <c r="H64" s="107" t="str">
        <f t="shared" ref="H64:H70" si="5">$G$10</f>
        <v>£m (2012-13 prices)</v>
      </c>
      <c r="I64" s="54"/>
      <c r="K64" s="113"/>
      <c r="N64" s="247"/>
    </row>
    <row r="65" spans="1:14" s="1" customFormat="1" x14ac:dyDescent="0.3">
      <c r="A65" s="54"/>
      <c r="B65" s="54"/>
      <c r="C65" s="54"/>
      <c r="D65" s="54"/>
      <c r="E65" s="54"/>
      <c r="F65" s="112" t="s">
        <v>49</v>
      </c>
      <c r="G65" s="115">
        <f>F_Inputs!F22</f>
        <v>0</v>
      </c>
      <c r="H65" s="107" t="str">
        <f t="shared" si="5"/>
        <v>£m (2012-13 prices)</v>
      </c>
      <c r="I65" s="19"/>
      <c r="K65" s="113"/>
      <c r="N65" s="247"/>
    </row>
    <row r="66" spans="1:14" s="1" customFormat="1" x14ac:dyDescent="0.3">
      <c r="A66" s="54"/>
      <c r="B66" s="54"/>
      <c r="C66" s="54"/>
      <c r="D66" s="54"/>
      <c r="E66" s="54"/>
      <c r="F66" s="112" t="s">
        <v>50</v>
      </c>
      <c r="G66" s="115">
        <f>F_Inputs!F23</f>
        <v>0</v>
      </c>
      <c r="H66" s="107" t="str">
        <f t="shared" si="5"/>
        <v>£m (2012-13 prices)</v>
      </c>
      <c r="I66" s="19"/>
      <c r="K66" s="113"/>
      <c r="N66" s="247"/>
    </row>
    <row r="67" spans="1:14" s="1" customFormat="1" x14ac:dyDescent="0.3">
      <c r="A67" s="54"/>
      <c r="B67" s="54"/>
      <c r="C67" s="54"/>
      <c r="D67" s="54"/>
      <c r="E67" s="54"/>
      <c r="F67" s="112" t="s">
        <v>51</v>
      </c>
      <c r="G67" s="115"/>
      <c r="H67" s="107" t="str">
        <f t="shared" si="5"/>
        <v>£m (2012-13 prices)</v>
      </c>
      <c r="I67" s="19"/>
      <c r="K67" s="113"/>
      <c r="N67" s="247"/>
    </row>
    <row r="68" spans="1:14" s="1" customFormat="1" ht="13" x14ac:dyDescent="0.3">
      <c r="A68" s="54"/>
      <c r="B68" s="54"/>
      <c r="C68" s="66"/>
      <c r="D68" s="54"/>
      <c r="E68" s="54"/>
      <c r="F68" s="112" t="s">
        <v>52</v>
      </c>
      <c r="G68" s="115"/>
      <c r="H68" s="107" t="str">
        <f t="shared" si="5"/>
        <v>£m (2012-13 prices)</v>
      </c>
      <c r="I68" s="19"/>
      <c r="K68" s="113"/>
      <c r="N68" s="247"/>
    </row>
    <row r="69" spans="1:14" s="1" customFormat="1" ht="13" x14ac:dyDescent="0.3">
      <c r="A69" s="54"/>
      <c r="B69" s="54"/>
      <c r="C69" s="66"/>
      <c r="D69" s="54"/>
      <c r="E69" s="54"/>
      <c r="F69" s="112" t="s">
        <v>53</v>
      </c>
      <c r="G69" s="115"/>
      <c r="H69" s="107" t="str">
        <f t="shared" si="5"/>
        <v>£m (2012-13 prices)</v>
      </c>
      <c r="I69" s="19"/>
      <c r="K69" s="113"/>
      <c r="N69" s="247"/>
    </row>
    <row r="70" spans="1:14" s="1" customFormat="1" ht="13" x14ac:dyDescent="0.3">
      <c r="A70" s="54"/>
      <c r="B70" s="54"/>
      <c r="C70" s="66"/>
      <c r="D70" s="54"/>
      <c r="E70" s="54"/>
      <c r="F70" s="112" t="s">
        <v>54</v>
      </c>
      <c r="G70" s="115">
        <f>F_Inputs!F24</f>
        <v>0</v>
      </c>
      <c r="H70" s="107" t="str">
        <f t="shared" si="5"/>
        <v>£m (2012-13 prices)</v>
      </c>
      <c r="I70" s="19"/>
      <c r="K70" s="113"/>
      <c r="N70" s="247"/>
    </row>
    <row r="71" spans="1:14" s="1" customFormat="1" ht="13" x14ac:dyDescent="0.3">
      <c r="A71" s="60"/>
      <c r="B71" s="60"/>
      <c r="C71" s="144"/>
      <c r="D71" s="60"/>
      <c r="E71" s="60"/>
      <c r="F71" s="145"/>
      <c r="G71" s="139">
        <f>SUM(G64:G70)</f>
        <v>0</v>
      </c>
      <c r="H71" s="107"/>
      <c r="I71" s="19"/>
      <c r="K71" s="113"/>
      <c r="N71" s="247"/>
    </row>
    <row r="72" spans="1:14" s="1" customFormat="1" ht="13" x14ac:dyDescent="0.3">
      <c r="A72" s="32"/>
      <c r="B72" s="32"/>
      <c r="C72" s="146" t="s">
        <v>58</v>
      </c>
      <c r="D72" s="147"/>
      <c r="E72" s="147"/>
      <c r="F72" s="148"/>
      <c r="G72" s="149"/>
      <c r="H72" s="147"/>
      <c r="I72" s="19"/>
      <c r="K72" s="113"/>
    </row>
    <row r="73" spans="1:14" s="1" customFormat="1" ht="6" customHeight="1" x14ac:dyDescent="0.3">
      <c r="A73" s="32"/>
      <c r="B73" s="32"/>
      <c r="C73" s="146"/>
      <c r="D73" s="257"/>
      <c r="E73" s="147"/>
      <c r="F73" s="148"/>
      <c r="G73" s="149"/>
      <c r="H73" s="147"/>
      <c r="I73" s="19"/>
      <c r="K73" s="113"/>
    </row>
    <row r="74" spans="1:14" s="1" customFormat="1" x14ac:dyDescent="0.3">
      <c r="A74" s="32"/>
      <c r="B74" s="32"/>
      <c r="C74" s="32"/>
      <c r="D74" s="32"/>
      <c r="E74" s="32"/>
      <c r="F74" s="32" t="s">
        <v>59</v>
      </c>
      <c r="G74" s="150">
        <v>242.5</v>
      </c>
      <c r="H74" s="32" t="s">
        <v>60</v>
      </c>
      <c r="I74" s="19"/>
      <c r="K74" s="113"/>
    </row>
    <row r="75" spans="1:14" s="1" customFormat="1" x14ac:dyDescent="0.3">
      <c r="A75" s="32"/>
      <c r="B75" s="32"/>
      <c r="C75" s="32"/>
      <c r="D75" s="32"/>
      <c r="E75" s="32"/>
      <c r="F75" s="32" t="s">
        <v>61</v>
      </c>
      <c r="G75" s="150">
        <v>242.4</v>
      </c>
      <c r="H75" s="32" t="s">
        <v>60</v>
      </c>
      <c r="I75" s="19"/>
      <c r="K75" s="113"/>
    </row>
    <row r="76" spans="1:14" s="1" customFormat="1" x14ac:dyDescent="0.3">
      <c r="A76" s="32"/>
      <c r="B76" s="32"/>
      <c r="C76" s="32"/>
      <c r="D76" s="32"/>
      <c r="E76" s="32"/>
      <c r="F76" s="32" t="s">
        <v>62</v>
      </c>
      <c r="G76" s="150">
        <v>241.8</v>
      </c>
      <c r="H76" s="32" t="s">
        <v>60</v>
      </c>
      <c r="I76" s="19"/>
      <c r="K76" s="113"/>
    </row>
    <row r="77" spans="1:14" s="1" customFormat="1" x14ac:dyDescent="0.3">
      <c r="A77" s="32"/>
      <c r="B77" s="32"/>
      <c r="C77" s="32"/>
      <c r="D77" s="32"/>
      <c r="E77" s="32"/>
      <c r="F77" s="32" t="s">
        <v>63</v>
      </c>
      <c r="G77" s="150">
        <v>242.1</v>
      </c>
      <c r="H77" s="32" t="s">
        <v>60</v>
      </c>
      <c r="I77" s="19"/>
      <c r="K77" s="113"/>
    </row>
    <row r="78" spans="1:14" s="1" customFormat="1" x14ac:dyDescent="0.3">
      <c r="A78" s="32"/>
      <c r="B78" s="32"/>
      <c r="C78" s="32"/>
      <c r="D78" s="32"/>
      <c r="E78" s="32"/>
      <c r="F78" s="32" t="s">
        <v>64</v>
      </c>
      <c r="G78" s="150">
        <v>243</v>
      </c>
      <c r="H78" s="32" t="s">
        <v>60</v>
      </c>
      <c r="I78" s="19"/>
      <c r="K78" s="113"/>
    </row>
    <row r="79" spans="1:14" s="1" customFormat="1" x14ac:dyDescent="0.3">
      <c r="A79" s="32"/>
      <c r="B79" s="32"/>
      <c r="C79" s="32"/>
      <c r="D79" s="32"/>
      <c r="E79" s="32"/>
      <c r="F79" s="32" t="s">
        <v>65</v>
      </c>
      <c r="G79" s="150">
        <v>244.2</v>
      </c>
      <c r="H79" s="32" t="s">
        <v>60</v>
      </c>
      <c r="I79" s="19"/>
      <c r="K79" s="113"/>
    </row>
    <row r="80" spans="1:14" s="1" customFormat="1" x14ac:dyDescent="0.3">
      <c r="A80" s="32"/>
      <c r="B80" s="32"/>
      <c r="C80" s="32"/>
      <c r="D80" s="32"/>
      <c r="E80" s="32"/>
      <c r="F80" s="32" t="s">
        <v>66</v>
      </c>
      <c r="G80" s="150">
        <v>245.6</v>
      </c>
      <c r="H80" s="32" t="s">
        <v>60</v>
      </c>
      <c r="I80" s="19"/>
      <c r="K80" s="113"/>
    </row>
    <row r="81" spans="1:11" s="1" customFormat="1" x14ac:dyDescent="0.3">
      <c r="A81" s="32"/>
      <c r="B81" s="32"/>
      <c r="C81" s="32"/>
      <c r="D81" s="32"/>
      <c r="E81" s="32"/>
      <c r="F81" s="32" t="s">
        <v>67</v>
      </c>
      <c r="G81" s="150">
        <v>245.6</v>
      </c>
      <c r="H81" s="32" t="s">
        <v>60</v>
      </c>
      <c r="I81" s="19"/>
      <c r="K81" s="113"/>
    </row>
    <row r="82" spans="1:11" s="1" customFormat="1" x14ac:dyDescent="0.3">
      <c r="A82" s="32"/>
      <c r="B82" s="32"/>
      <c r="C82" s="32"/>
      <c r="D82" s="32"/>
      <c r="E82" s="32"/>
      <c r="F82" s="32" t="s">
        <v>68</v>
      </c>
      <c r="G82" s="150">
        <v>246.8</v>
      </c>
      <c r="H82" s="32" t="s">
        <v>60</v>
      </c>
      <c r="I82" s="19"/>
      <c r="K82" s="113"/>
    </row>
    <row r="83" spans="1:11" s="1" customFormat="1" x14ac:dyDescent="0.3">
      <c r="A83" s="32"/>
      <c r="B83" s="32"/>
      <c r="C83" s="32"/>
      <c r="D83" s="32"/>
      <c r="E83" s="32"/>
      <c r="F83" s="32" t="s">
        <v>69</v>
      </c>
      <c r="G83" s="150">
        <v>245.8</v>
      </c>
      <c r="H83" s="32" t="s">
        <v>60</v>
      </c>
      <c r="I83" s="19"/>
      <c r="K83" s="113"/>
    </row>
    <row r="84" spans="1:11" s="1" customFormat="1" x14ac:dyDescent="0.3">
      <c r="A84" s="32"/>
      <c r="B84" s="32"/>
      <c r="C84" s="32"/>
      <c r="D84" s="32"/>
      <c r="E84" s="32"/>
      <c r="F84" s="32" t="s">
        <v>70</v>
      </c>
      <c r="G84" s="150">
        <v>247.6</v>
      </c>
      <c r="H84" s="32" t="s">
        <v>60</v>
      </c>
      <c r="I84" s="19"/>
      <c r="K84" s="113"/>
    </row>
    <row r="85" spans="1:11" s="1" customFormat="1" x14ac:dyDescent="0.3">
      <c r="A85" s="32"/>
      <c r="B85" s="32"/>
      <c r="C85" s="32"/>
      <c r="D85" s="32"/>
      <c r="E85" s="32"/>
      <c r="F85" s="32" t="s">
        <v>71</v>
      </c>
      <c r="G85" s="150">
        <v>248.7</v>
      </c>
      <c r="H85" s="32" t="s">
        <v>60</v>
      </c>
      <c r="I85" s="19"/>
      <c r="K85" s="113"/>
    </row>
    <row r="86" spans="1:11" s="1" customFormat="1" x14ac:dyDescent="0.3">
      <c r="A86" s="32"/>
      <c r="B86" s="32"/>
      <c r="C86" s="32"/>
      <c r="D86" s="32"/>
      <c r="E86" s="32"/>
      <c r="F86" s="32" t="s">
        <v>72</v>
      </c>
      <c r="G86" s="151">
        <v>244.67499999999998</v>
      </c>
      <c r="H86" s="32" t="s">
        <v>60</v>
      </c>
      <c r="I86" s="19"/>
      <c r="K86" s="113"/>
    </row>
    <row r="87" spans="1:11" s="1" customFormat="1" ht="8.4" customHeight="1" x14ac:dyDescent="0.3">
      <c r="A87" s="32"/>
      <c r="B87" s="32"/>
      <c r="C87" s="146"/>
      <c r="D87" s="147"/>
      <c r="E87" s="147"/>
      <c r="F87" s="148"/>
      <c r="G87" s="149"/>
      <c r="H87" s="147"/>
      <c r="I87" s="19"/>
      <c r="K87" s="113"/>
    </row>
    <row r="88" spans="1:11" s="1" customFormat="1" x14ac:dyDescent="0.3">
      <c r="A88" s="32"/>
      <c r="B88" s="32"/>
      <c r="C88" s="32"/>
      <c r="D88" s="32"/>
      <c r="E88" s="32"/>
      <c r="F88" s="32" t="s">
        <v>73</v>
      </c>
      <c r="G88" s="150">
        <v>95.9</v>
      </c>
      <c r="H88" s="32" t="s">
        <v>60</v>
      </c>
      <c r="I88" s="19"/>
      <c r="K88" s="113"/>
    </row>
    <row r="89" spans="1:11" s="1" customFormat="1" x14ac:dyDescent="0.3">
      <c r="A89" s="32"/>
      <c r="B89" s="32"/>
      <c r="C89" s="32"/>
      <c r="D89" s="32"/>
      <c r="E89" s="32"/>
      <c r="F89" s="32" t="s">
        <v>74</v>
      </c>
      <c r="G89" s="150">
        <v>95.9</v>
      </c>
      <c r="H89" s="32" t="s">
        <v>60</v>
      </c>
      <c r="I89" s="19"/>
      <c r="K89" s="113"/>
    </row>
    <row r="90" spans="1:11" s="1" customFormat="1" x14ac:dyDescent="0.3">
      <c r="A90" s="32"/>
      <c r="B90" s="32"/>
      <c r="C90" s="32"/>
      <c r="D90" s="32"/>
      <c r="E90" s="32"/>
      <c r="F90" s="32" t="s">
        <v>75</v>
      </c>
      <c r="G90" s="150">
        <v>95.6</v>
      </c>
      <c r="H90" s="32" t="s">
        <v>60</v>
      </c>
      <c r="I90" s="19"/>
      <c r="K90" s="113"/>
    </row>
    <row r="91" spans="1:11" s="1" customFormat="1" x14ac:dyDescent="0.3">
      <c r="A91" s="32"/>
      <c r="B91" s="32"/>
      <c r="C91" s="32"/>
      <c r="D91" s="32"/>
      <c r="E91" s="32"/>
      <c r="F91" s="32" t="s">
        <v>76</v>
      </c>
      <c r="G91" s="150">
        <v>95.7</v>
      </c>
      <c r="H91" s="32" t="s">
        <v>60</v>
      </c>
      <c r="I91" s="19"/>
      <c r="K91" s="113"/>
    </row>
    <row r="92" spans="1:11" s="1" customFormat="1" x14ac:dyDescent="0.3">
      <c r="A92" s="32"/>
      <c r="B92" s="32"/>
      <c r="C92" s="32"/>
      <c r="D92" s="32"/>
      <c r="E92" s="32"/>
      <c r="F92" s="32" t="s">
        <v>77</v>
      </c>
      <c r="G92" s="150">
        <v>96.1</v>
      </c>
      <c r="H92" s="32" t="s">
        <v>60</v>
      </c>
      <c r="I92" s="19"/>
      <c r="K92" s="113"/>
    </row>
    <row r="93" spans="1:11" s="1" customFormat="1" x14ac:dyDescent="0.3">
      <c r="A93" s="32"/>
      <c r="B93" s="32"/>
      <c r="C93" s="32"/>
      <c r="D93" s="32"/>
      <c r="E93" s="32"/>
      <c r="F93" s="32" t="s">
        <v>78</v>
      </c>
      <c r="G93" s="150">
        <v>96.4</v>
      </c>
      <c r="H93" s="32" t="s">
        <v>60</v>
      </c>
      <c r="I93" s="19"/>
      <c r="K93" s="113"/>
    </row>
    <row r="94" spans="1:11" s="1" customFormat="1" x14ac:dyDescent="0.3">
      <c r="A94" s="32"/>
      <c r="B94" s="32"/>
      <c r="C94" s="32"/>
      <c r="D94" s="32"/>
      <c r="E94" s="32"/>
      <c r="F94" s="32" t="s">
        <v>79</v>
      </c>
      <c r="G94" s="150">
        <v>96.8</v>
      </c>
      <c r="H94" s="32" t="s">
        <v>60</v>
      </c>
      <c r="I94" s="19"/>
      <c r="K94" s="113"/>
    </row>
    <row r="95" spans="1:11" s="1" customFormat="1" x14ac:dyDescent="0.3">
      <c r="A95" s="32"/>
      <c r="B95" s="32"/>
      <c r="C95" s="32"/>
      <c r="D95" s="32"/>
      <c r="E95" s="32"/>
      <c r="F95" s="32" t="s">
        <v>80</v>
      </c>
      <c r="G95" s="150">
        <v>97</v>
      </c>
      <c r="H95" s="32" t="s">
        <v>60</v>
      </c>
      <c r="I95" s="19"/>
      <c r="K95" s="113"/>
    </row>
    <row r="96" spans="1:11" s="1" customFormat="1" x14ac:dyDescent="0.3">
      <c r="A96" s="32"/>
      <c r="B96" s="32"/>
      <c r="C96" s="32"/>
      <c r="D96" s="32"/>
      <c r="E96" s="32"/>
      <c r="F96" s="32" t="s">
        <v>81</v>
      </c>
      <c r="G96" s="150">
        <v>97.3</v>
      </c>
      <c r="H96" s="32" t="s">
        <v>60</v>
      </c>
      <c r="I96" s="19"/>
      <c r="K96" s="113"/>
    </row>
    <row r="97" spans="1:11" s="1" customFormat="1" x14ac:dyDescent="0.3">
      <c r="A97" s="32"/>
      <c r="B97" s="32"/>
      <c r="C97" s="32"/>
      <c r="D97" s="32"/>
      <c r="E97" s="32"/>
      <c r="F97" s="32" t="s">
        <v>82</v>
      </c>
      <c r="G97" s="150">
        <v>97</v>
      </c>
      <c r="H97" s="32" t="s">
        <v>60</v>
      </c>
      <c r="I97" s="19"/>
      <c r="K97" s="113"/>
    </row>
    <row r="98" spans="1:11" s="1" customFormat="1" x14ac:dyDescent="0.3">
      <c r="A98" s="32"/>
      <c r="B98" s="32"/>
      <c r="C98" s="32"/>
      <c r="D98" s="32"/>
      <c r="E98" s="32"/>
      <c r="F98" s="32" t="s">
        <v>83</v>
      </c>
      <c r="G98" s="150">
        <v>97.5</v>
      </c>
      <c r="H98" s="32" t="s">
        <v>60</v>
      </c>
      <c r="I98" s="19"/>
      <c r="K98" s="113"/>
    </row>
    <row r="99" spans="1:11" s="1" customFormat="1" x14ac:dyDescent="0.3">
      <c r="A99" s="32"/>
      <c r="B99" s="32"/>
      <c r="C99" s="32"/>
      <c r="D99" s="32"/>
      <c r="E99" s="32"/>
      <c r="F99" s="32" t="s">
        <v>84</v>
      </c>
      <c r="G99" s="150">
        <v>97.8</v>
      </c>
      <c r="H99" s="32" t="s">
        <v>60</v>
      </c>
      <c r="I99" s="19"/>
      <c r="K99" s="113"/>
    </row>
    <row r="100" spans="1:11" s="1" customFormat="1" x14ac:dyDescent="0.3">
      <c r="A100" s="32"/>
      <c r="B100" s="32"/>
      <c r="C100" s="32"/>
      <c r="D100" s="32"/>
      <c r="E100" s="32"/>
      <c r="F100" s="32" t="s">
        <v>85</v>
      </c>
      <c r="G100" s="151">
        <v>96.583333333333314</v>
      </c>
      <c r="H100" s="32" t="s">
        <v>60</v>
      </c>
      <c r="I100" s="19"/>
      <c r="K100" s="113"/>
    </row>
    <row r="101" spans="1:11" s="1" customFormat="1" ht="8.4" customHeight="1" x14ac:dyDescent="0.3">
      <c r="A101" s="32"/>
      <c r="B101" s="32"/>
      <c r="C101" s="146"/>
      <c r="D101" s="147"/>
      <c r="E101" s="147"/>
      <c r="F101" s="148"/>
      <c r="G101" s="149"/>
      <c r="H101" s="147"/>
      <c r="I101" s="19"/>
      <c r="K101" s="113"/>
    </row>
    <row r="102" spans="1:11" s="1" customFormat="1" x14ac:dyDescent="0.3">
      <c r="A102" s="32"/>
      <c r="B102" s="32"/>
      <c r="C102" s="32"/>
      <c r="D102" s="32"/>
      <c r="E102" s="32"/>
      <c r="F102" s="32" t="s">
        <v>86</v>
      </c>
      <c r="G102" s="150">
        <v>270.60000000000002</v>
      </c>
      <c r="H102" s="32" t="s">
        <v>60</v>
      </c>
      <c r="I102" s="19"/>
      <c r="K102" s="113"/>
    </row>
    <row r="103" spans="1:11" s="1" customFormat="1" x14ac:dyDescent="0.3">
      <c r="A103" s="32"/>
      <c r="B103" s="32"/>
      <c r="C103" s="32"/>
      <c r="D103" s="32"/>
      <c r="E103" s="32"/>
      <c r="F103" s="32" t="s">
        <v>87</v>
      </c>
      <c r="G103" s="150">
        <v>271.7</v>
      </c>
      <c r="H103" s="32" t="s">
        <v>60</v>
      </c>
      <c r="I103" s="19"/>
      <c r="K103" s="113"/>
    </row>
    <row r="104" spans="1:11" s="1" customFormat="1" x14ac:dyDescent="0.3">
      <c r="A104" s="32"/>
      <c r="B104" s="32"/>
      <c r="C104" s="32"/>
      <c r="D104" s="32"/>
      <c r="E104" s="32"/>
      <c r="F104" s="32" t="s">
        <v>88</v>
      </c>
      <c r="G104" s="150">
        <v>272.3</v>
      </c>
      <c r="H104" s="32" t="s">
        <v>60</v>
      </c>
      <c r="I104" s="19"/>
      <c r="K104" s="113"/>
    </row>
    <row r="105" spans="1:11" s="1" customFormat="1" x14ac:dyDescent="0.3">
      <c r="A105" s="32"/>
      <c r="B105" s="32"/>
      <c r="C105" s="32"/>
      <c r="D105" s="32"/>
      <c r="E105" s="32"/>
      <c r="F105" s="32" t="s">
        <v>89</v>
      </c>
      <c r="G105" s="150">
        <v>272.89999999999998</v>
      </c>
      <c r="H105" s="32" t="s">
        <v>60</v>
      </c>
      <c r="I105" s="19"/>
      <c r="K105" s="113"/>
    </row>
    <row r="106" spans="1:11" s="1" customFormat="1" x14ac:dyDescent="0.3">
      <c r="A106" s="32"/>
      <c r="B106" s="32"/>
      <c r="C106" s="32"/>
      <c r="D106" s="32"/>
      <c r="E106" s="32"/>
      <c r="F106" s="32" t="s">
        <v>90</v>
      </c>
      <c r="G106" s="150">
        <v>274.7</v>
      </c>
      <c r="H106" s="32" t="s">
        <v>60</v>
      </c>
      <c r="I106" s="19"/>
      <c r="K106" s="113"/>
    </row>
    <row r="107" spans="1:11" s="1" customFormat="1" x14ac:dyDescent="0.3">
      <c r="A107" s="32"/>
      <c r="B107" s="32"/>
      <c r="C107" s="32"/>
      <c r="D107" s="32"/>
      <c r="E107" s="32"/>
      <c r="F107" s="32" t="s">
        <v>91</v>
      </c>
      <c r="G107" s="150">
        <v>275.10000000000002</v>
      </c>
      <c r="H107" s="32" t="s">
        <v>60</v>
      </c>
      <c r="I107" s="19"/>
      <c r="K107" s="113"/>
    </row>
    <row r="108" spans="1:11" s="1" customFormat="1" x14ac:dyDescent="0.3">
      <c r="A108" s="32"/>
      <c r="B108" s="32"/>
      <c r="C108" s="32"/>
      <c r="D108" s="32"/>
      <c r="E108" s="32"/>
      <c r="F108" s="32" t="s">
        <v>92</v>
      </c>
      <c r="G108" s="150">
        <v>275.3</v>
      </c>
      <c r="H108" s="32" t="s">
        <v>60</v>
      </c>
      <c r="I108" s="19"/>
      <c r="K108" s="113"/>
    </row>
    <row r="109" spans="1:11" s="1" customFormat="1" x14ac:dyDescent="0.3">
      <c r="A109" s="32"/>
      <c r="B109" s="32"/>
      <c r="C109" s="32"/>
      <c r="D109" s="32"/>
      <c r="E109" s="32"/>
      <c r="F109" s="32" t="s">
        <v>93</v>
      </c>
      <c r="G109" s="150">
        <v>275.8</v>
      </c>
      <c r="H109" s="32" t="s">
        <v>60</v>
      </c>
      <c r="I109" s="19"/>
      <c r="K109" s="113"/>
    </row>
    <row r="110" spans="1:11" s="1" customFormat="1" x14ac:dyDescent="0.3">
      <c r="A110" s="32"/>
      <c r="B110" s="32"/>
      <c r="C110" s="32"/>
      <c r="D110" s="32"/>
      <c r="E110" s="32"/>
      <c r="F110" s="32" t="s">
        <v>94</v>
      </c>
      <c r="G110" s="150">
        <v>278.10000000000002</v>
      </c>
      <c r="H110" s="32" t="s">
        <v>60</v>
      </c>
      <c r="I110" s="19"/>
      <c r="K110" s="113"/>
    </row>
    <row r="111" spans="1:11" s="1" customFormat="1" x14ac:dyDescent="0.3">
      <c r="A111" s="32"/>
      <c r="B111" s="32"/>
      <c r="C111" s="32"/>
      <c r="D111" s="32"/>
      <c r="E111" s="32"/>
      <c r="F111" s="32" t="s">
        <v>95</v>
      </c>
      <c r="G111" s="150">
        <v>276</v>
      </c>
      <c r="H111" s="32" t="s">
        <v>60</v>
      </c>
      <c r="I111" s="19"/>
      <c r="K111" s="113"/>
    </row>
    <row r="112" spans="1:11" s="1" customFormat="1" x14ac:dyDescent="0.3">
      <c r="A112" s="32"/>
      <c r="B112" s="32"/>
      <c r="C112" s="32"/>
      <c r="D112" s="32"/>
      <c r="E112" s="32"/>
      <c r="F112" s="32" t="s">
        <v>96</v>
      </c>
      <c r="G112" s="150">
        <v>278.10000000000002</v>
      </c>
      <c r="H112" s="32" t="s">
        <v>60</v>
      </c>
      <c r="I112" s="19"/>
      <c r="K112" s="113"/>
    </row>
    <row r="113" spans="1:11" s="1" customFormat="1" x14ac:dyDescent="0.3">
      <c r="A113" s="32"/>
      <c r="B113" s="32"/>
      <c r="C113" s="32"/>
      <c r="D113" s="32"/>
      <c r="E113" s="32"/>
      <c r="F113" s="32" t="s">
        <v>97</v>
      </c>
      <c r="G113" s="150">
        <v>278.3</v>
      </c>
      <c r="H113" s="32" t="s">
        <v>60</v>
      </c>
      <c r="I113" s="19"/>
      <c r="K113" s="113"/>
    </row>
    <row r="114" spans="1:11" s="1" customFormat="1" x14ac:dyDescent="0.3">
      <c r="A114" s="32"/>
      <c r="B114" s="32"/>
      <c r="C114" s="32"/>
      <c r="D114" s="32"/>
      <c r="E114" s="32"/>
      <c r="F114" s="32" t="s">
        <v>98</v>
      </c>
      <c r="G114" s="151">
        <v>274.90833333333336</v>
      </c>
      <c r="H114" s="32" t="s">
        <v>60</v>
      </c>
      <c r="I114" s="19"/>
      <c r="K114" s="113"/>
    </row>
    <row r="115" spans="1:11" s="1" customFormat="1" ht="8.4" customHeight="1" x14ac:dyDescent="0.3">
      <c r="A115" s="32"/>
      <c r="B115" s="32"/>
      <c r="C115" s="146"/>
      <c r="D115" s="147"/>
      <c r="E115" s="147"/>
      <c r="F115" s="148"/>
      <c r="G115" s="149"/>
      <c r="H115" s="147"/>
      <c r="I115" s="19"/>
      <c r="K115" s="113"/>
    </row>
    <row r="116" spans="1:11" s="1" customFormat="1" x14ac:dyDescent="0.3">
      <c r="A116" s="32"/>
      <c r="B116" s="32"/>
      <c r="C116" s="32"/>
      <c r="D116" s="32"/>
      <c r="E116" s="32"/>
      <c r="F116" s="32" t="s">
        <v>99</v>
      </c>
      <c r="G116" s="150">
        <v>103.2</v>
      </c>
      <c r="H116" s="32" t="s">
        <v>60</v>
      </c>
      <c r="I116" s="19"/>
      <c r="K116" s="113"/>
    </row>
    <row r="117" spans="1:11" s="1" customFormat="1" x14ac:dyDescent="0.3">
      <c r="A117" s="32"/>
      <c r="B117" s="32"/>
      <c r="C117" s="32"/>
      <c r="D117" s="32"/>
      <c r="E117" s="32"/>
      <c r="F117" s="32" t="s">
        <v>100</v>
      </c>
      <c r="G117" s="150">
        <v>103.5</v>
      </c>
      <c r="H117" s="32" t="s">
        <v>60</v>
      </c>
      <c r="I117" s="19"/>
      <c r="K117" s="113"/>
    </row>
    <row r="118" spans="1:11" s="1" customFormat="1" x14ac:dyDescent="0.3">
      <c r="A118" s="32"/>
      <c r="B118" s="32"/>
      <c r="C118" s="32"/>
      <c r="D118" s="32"/>
      <c r="E118" s="32"/>
      <c r="F118" s="32" t="s">
        <v>101</v>
      </c>
      <c r="G118" s="150">
        <v>103.5</v>
      </c>
      <c r="H118" s="32" t="s">
        <v>60</v>
      </c>
      <c r="I118" s="19"/>
      <c r="K118" s="113"/>
    </row>
    <row r="119" spans="1:11" s="1" customFormat="1" x14ac:dyDescent="0.3">
      <c r="A119" s="32"/>
      <c r="B119" s="32"/>
      <c r="C119" s="32"/>
      <c r="D119" s="32"/>
      <c r="E119" s="32"/>
      <c r="F119" s="32" t="s">
        <v>102</v>
      </c>
      <c r="G119" s="150">
        <v>103.5</v>
      </c>
      <c r="H119" s="32" t="s">
        <v>60</v>
      </c>
      <c r="I119" s="19"/>
      <c r="K119" s="113"/>
    </row>
    <row r="120" spans="1:11" s="1" customFormat="1" x14ac:dyDescent="0.3">
      <c r="A120" s="32"/>
      <c r="B120" s="32"/>
      <c r="C120" s="32"/>
      <c r="D120" s="32"/>
      <c r="E120" s="32"/>
      <c r="F120" s="32" t="s">
        <v>103</v>
      </c>
      <c r="G120" s="150">
        <v>104</v>
      </c>
      <c r="H120" s="32" t="s">
        <v>60</v>
      </c>
      <c r="I120" s="19"/>
      <c r="K120" s="113"/>
    </row>
    <row r="121" spans="1:11" s="1" customFormat="1" x14ac:dyDescent="0.3">
      <c r="A121" s="32"/>
      <c r="B121" s="32"/>
      <c r="C121" s="32"/>
      <c r="D121" s="32"/>
      <c r="E121" s="32"/>
      <c r="F121" s="32" t="s">
        <v>104</v>
      </c>
      <c r="G121" s="150">
        <v>104.3</v>
      </c>
      <c r="H121" s="32" t="s">
        <v>60</v>
      </c>
      <c r="I121" s="19"/>
      <c r="K121" s="113"/>
    </row>
    <row r="122" spans="1:11" s="1" customFormat="1" x14ac:dyDescent="0.3">
      <c r="A122" s="32"/>
      <c r="B122" s="32"/>
      <c r="C122" s="32"/>
      <c r="D122" s="32"/>
      <c r="E122" s="32"/>
      <c r="F122" s="32" t="s">
        <v>105</v>
      </c>
      <c r="G122" s="150">
        <v>104.4</v>
      </c>
      <c r="H122" s="32" t="s">
        <v>60</v>
      </c>
      <c r="I122" s="19"/>
      <c r="K122" s="113"/>
    </row>
    <row r="123" spans="1:11" s="1" customFormat="1" x14ac:dyDescent="0.3">
      <c r="A123" s="32"/>
      <c r="B123" s="32"/>
      <c r="C123" s="32"/>
      <c r="D123" s="32"/>
      <c r="E123" s="32"/>
      <c r="F123" s="32" t="s">
        <v>106</v>
      </c>
      <c r="G123" s="150">
        <v>104.7</v>
      </c>
      <c r="H123" s="32" t="s">
        <v>60</v>
      </c>
      <c r="I123" s="19"/>
      <c r="K123" s="113"/>
    </row>
    <row r="124" spans="1:11" s="1" customFormat="1" x14ac:dyDescent="0.3">
      <c r="A124" s="32"/>
      <c r="B124" s="32"/>
      <c r="C124" s="32"/>
      <c r="D124" s="32"/>
      <c r="E124" s="32"/>
      <c r="F124" s="32" t="s">
        <v>107</v>
      </c>
      <c r="G124" s="150">
        <v>105</v>
      </c>
      <c r="H124" s="32" t="s">
        <v>60</v>
      </c>
      <c r="I124" s="19"/>
      <c r="K124" s="113"/>
    </row>
    <row r="125" spans="1:11" s="1" customFormat="1" x14ac:dyDescent="0.3">
      <c r="A125" s="32"/>
      <c r="B125" s="32"/>
      <c r="C125" s="32"/>
      <c r="D125" s="32"/>
      <c r="E125" s="32"/>
      <c r="F125" s="32" t="s">
        <v>108</v>
      </c>
      <c r="G125" s="150">
        <v>104.5</v>
      </c>
      <c r="H125" s="32" t="s">
        <v>60</v>
      </c>
      <c r="I125" s="19"/>
      <c r="K125" s="113"/>
    </row>
    <row r="126" spans="1:11" s="1" customFormat="1" x14ac:dyDescent="0.3">
      <c r="A126" s="32"/>
      <c r="B126" s="32"/>
      <c r="C126" s="32"/>
      <c r="D126" s="32"/>
      <c r="E126" s="32"/>
      <c r="F126" s="32" t="s">
        <v>109</v>
      </c>
      <c r="G126" s="150">
        <v>104.9</v>
      </c>
      <c r="H126" s="32" t="s">
        <v>60</v>
      </c>
      <c r="I126" s="19"/>
      <c r="K126" s="113"/>
    </row>
    <row r="127" spans="1:11" s="1" customFormat="1" x14ac:dyDescent="0.3">
      <c r="A127" s="32"/>
      <c r="B127" s="32"/>
      <c r="C127" s="32"/>
      <c r="D127" s="32"/>
      <c r="E127" s="32"/>
      <c r="F127" s="32" t="s">
        <v>110</v>
      </c>
      <c r="G127" s="150">
        <v>105.1</v>
      </c>
      <c r="H127" s="32" t="s">
        <v>60</v>
      </c>
      <c r="I127" s="19"/>
      <c r="K127" s="113"/>
    </row>
    <row r="128" spans="1:11" s="1" customFormat="1" x14ac:dyDescent="0.3">
      <c r="A128" s="32"/>
      <c r="B128" s="32"/>
      <c r="C128" s="32"/>
      <c r="D128" s="32"/>
      <c r="E128" s="32"/>
      <c r="F128" s="32" t="s">
        <v>111</v>
      </c>
      <c r="G128" s="151">
        <v>104.21666666666665</v>
      </c>
      <c r="H128" s="32" t="s">
        <v>60</v>
      </c>
      <c r="I128" s="19"/>
      <c r="K128" s="113"/>
    </row>
    <row r="129" spans="1:11" s="1" customFormat="1" ht="8.4" customHeight="1" x14ac:dyDescent="0.3">
      <c r="A129" s="32"/>
      <c r="B129" s="32"/>
      <c r="C129" s="146"/>
      <c r="D129" s="147"/>
      <c r="E129" s="147"/>
      <c r="F129" s="148"/>
      <c r="G129" s="149"/>
      <c r="H129" s="147"/>
      <c r="I129" s="19"/>
      <c r="K129" s="113"/>
    </row>
    <row r="130" spans="1:11" s="1" customFormat="1" x14ac:dyDescent="0.3">
      <c r="A130" s="32"/>
      <c r="B130" s="32"/>
      <c r="C130" s="32"/>
      <c r="D130" s="32"/>
      <c r="E130" s="32"/>
      <c r="F130" s="32" t="s">
        <v>112</v>
      </c>
      <c r="G130" s="150">
        <v>288.2</v>
      </c>
      <c r="H130" s="32" t="s">
        <v>60</v>
      </c>
      <c r="I130" s="19"/>
      <c r="K130" s="113"/>
    </row>
    <row r="131" spans="1:11" s="1" customFormat="1" x14ac:dyDescent="0.3">
      <c r="A131" s="32"/>
      <c r="B131" s="32"/>
      <c r="C131" s="32"/>
      <c r="D131" s="32"/>
      <c r="E131" s="32"/>
      <c r="F131" s="32" t="s">
        <v>113</v>
      </c>
      <c r="G131" s="150">
        <v>289.2</v>
      </c>
      <c r="H131" s="32" t="s">
        <v>60</v>
      </c>
      <c r="I131" s="19"/>
      <c r="K131" s="113"/>
    </row>
    <row r="132" spans="1:11" s="1" customFormat="1" x14ac:dyDescent="0.3">
      <c r="A132" s="32"/>
      <c r="B132" s="32"/>
      <c r="C132" s="32"/>
      <c r="D132" s="32"/>
      <c r="E132" s="32"/>
      <c r="F132" s="32" t="s">
        <v>114</v>
      </c>
      <c r="G132" s="150">
        <v>289.60000000000002</v>
      </c>
      <c r="H132" s="32" t="s">
        <v>60</v>
      </c>
      <c r="I132" s="19"/>
      <c r="K132" s="113"/>
    </row>
    <row r="133" spans="1:11" s="1" customFormat="1" x14ac:dyDescent="0.3">
      <c r="A133" s="32"/>
      <c r="B133" s="32"/>
      <c r="C133" s="32"/>
      <c r="D133" s="32"/>
      <c r="E133" s="32"/>
      <c r="F133" s="32" t="s">
        <v>115</v>
      </c>
      <c r="G133" s="150">
        <v>289.5</v>
      </c>
      <c r="H133" s="32" t="s">
        <v>60</v>
      </c>
      <c r="I133" s="19"/>
      <c r="K133" s="113"/>
    </row>
    <row r="134" spans="1:11" s="1" customFormat="1" x14ac:dyDescent="0.3">
      <c r="A134" s="32"/>
      <c r="B134" s="32"/>
      <c r="C134" s="32"/>
      <c r="D134" s="32"/>
      <c r="E134" s="32"/>
      <c r="F134" s="32" t="s">
        <v>116</v>
      </c>
      <c r="G134" s="150">
        <v>291.7</v>
      </c>
      <c r="H134" s="32" t="s">
        <v>60</v>
      </c>
      <c r="I134" s="19"/>
      <c r="K134" s="113"/>
    </row>
    <row r="135" spans="1:11" s="1" customFormat="1" x14ac:dyDescent="0.3">
      <c r="A135" s="32"/>
      <c r="B135" s="32"/>
      <c r="C135" s="32"/>
      <c r="D135" s="32"/>
      <c r="E135" s="32"/>
      <c r="F135" s="32" t="s">
        <v>117</v>
      </c>
      <c r="G135" s="150">
        <v>291</v>
      </c>
      <c r="H135" s="32" t="s">
        <v>60</v>
      </c>
      <c r="I135" s="19"/>
      <c r="K135" s="113"/>
    </row>
    <row r="136" spans="1:11" s="1" customFormat="1" x14ac:dyDescent="0.3">
      <c r="A136" s="32"/>
      <c r="B136" s="32"/>
      <c r="C136" s="32"/>
      <c r="D136" s="32"/>
      <c r="E136" s="32"/>
      <c r="F136" s="32" t="s">
        <v>118</v>
      </c>
      <c r="G136" s="150">
        <v>290.39999999999998</v>
      </c>
      <c r="H136" s="32" t="s">
        <v>60</v>
      </c>
      <c r="I136" s="19"/>
      <c r="K136" s="113"/>
    </row>
    <row r="137" spans="1:11" s="1" customFormat="1" x14ac:dyDescent="0.3">
      <c r="A137" s="32"/>
      <c r="B137" s="32"/>
      <c r="C137" s="32"/>
      <c r="D137" s="32"/>
      <c r="E137" s="32"/>
      <c r="F137" s="32" t="s">
        <v>119</v>
      </c>
      <c r="G137" s="150">
        <v>291</v>
      </c>
      <c r="H137" s="32" t="s">
        <v>60</v>
      </c>
      <c r="I137" s="19"/>
      <c r="K137" s="113"/>
    </row>
    <row r="138" spans="1:11" s="1" customFormat="1" x14ac:dyDescent="0.3">
      <c r="A138" s="32"/>
      <c r="B138" s="32"/>
      <c r="C138" s="32"/>
      <c r="D138" s="32"/>
      <c r="E138" s="32"/>
      <c r="F138" s="32" t="s">
        <v>120</v>
      </c>
      <c r="G138" s="150">
        <v>291.89999999999998</v>
      </c>
      <c r="H138" s="32" t="s">
        <v>60</v>
      </c>
      <c r="I138" s="19"/>
      <c r="K138" s="113"/>
    </row>
    <row r="139" spans="1:11" s="1" customFormat="1" x14ac:dyDescent="0.3">
      <c r="A139" s="32"/>
      <c r="B139" s="32"/>
      <c r="C139" s="32"/>
      <c r="D139" s="32"/>
      <c r="E139" s="32"/>
      <c r="F139" s="32" t="s">
        <v>121</v>
      </c>
      <c r="G139" s="150">
        <v>290.60000000000002</v>
      </c>
      <c r="H139" s="32" t="s">
        <v>60</v>
      </c>
      <c r="I139" s="19"/>
      <c r="K139" s="113"/>
    </row>
    <row r="140" spans="1:11" s="1" customFormat="1" x14ac:dyDescent="0.3">
      <c r="A140" s="32"/>
      <c r="B140" s="32"/>
      <c r="C140" s="32"/>
      <c r="D140" s="32"/>
      <c r="E140" s="32"/>
      <c r="F140" s="32" t="s">
        <v>122</v>
      </c>
      <c r="G140" s="150">
        <v>292</v>
      </c>
      <c r="H140" s="32" t="s">
        <v>60</v>
      </c>
      <c r="I140" s="19"/>
      <c r="K140" s="113"/>
    </row>
    <row r="141" spans="1:11" s="1" customFormat="1" x14ac:dyDescent="0.3">
      <c r="A141" s="32"/>
      <c r="B141" s="32"/>
      <c r="C141" s="32"/>
      <c r="D141" s="32"/>
      <c r="E141" s="32"/>
      <c r="F141" s="32" t="s">
        <v>123</v>
      </c>
      <c r="G141" s="150">
        <v>292.60000000000002</v>
      </c>
      <c r="H141" s="32" t="s">
        <v>60</v>
      </c>
      <c r="I141" s="19"/>
      <c r="K141" s="113"/>
    </row>
    <row r="142" spans="1:11" s="1" customFormat="1" x14ac:dyDescent="0.3">
      <c r="A142" s="32"/>
      <c r="B142" s="32"/>
      <c r="C142" s="32"/>
      <c r="D142" s="32"/>
      <c r="E142" s="32"/>
      <c r="F142" s="32" t="s">
        <v>124</v>
      </c>
      <c r="G142" s="151">
        <v>290.64166666666665</v>
      </c>
      <c r="H142" s="32" t="s">
        <v>60</v>
      </c>
      <c r="I142" s="19"/>
      <c r="K142" s="113"/>
    </row>
    <row r="143" spans="1:11" s="1" customFormat="1" ht="8.4" customHeight="1" x14ac:dyDescent="0.3">
      <c r="A143" s="32"/>
      <c r="B143" s="32"/>
      <c r="C143" s="146"/>
      <c r="D143" s="147"/>
      <c r="E143" s="147"/>
      <c r="F143" s="148"/>
      <c r="G143" s="149"/>
      <c r="H143" s="147"/>
      <c r="I143" s="19"/>
      <c r="K143" s="113"/>
    </row>
    <row r="144" spans="1:11" s="1" customFormat="1" x14ac:dyDescent="0.3">
      <c r="A144" s="32"/>
      <c r="B144" s="32"/>
      <c r="C144" s="32"/>
      <c r="D144" s="32"/>
      <c r="E144" s="32"/>
      <c r="F144" s="32" t="s">
        <v>125</v>
      </c>
      <c r="G144" s="150">
        <v>107.6</v>
      </c>
      <c r="H144" s="32" t="s">
        <v>60</v>
      </c>
      <c r="I144" s="19"/>
      <c r="K144" s="113"/>
    </row>
    <row r="145" spans="1:11" s="1" customFormat="1" x14ac:dyDescent="0.3">
      <c r="A145" s="32"/>
      <c r="B145" s="32"/>
      <c r="C145" s="32"/>
      <c r="D145" s="32"/>
      <c r="E145" s="32"/>
      <c r="F145" s="32" t="s">
        <v>126</v>
      </c>
      <c r="G145" s="150">
        <v>107.9</v>
      </c>
      <c r="H145" s="32" t="s">
        <v>60</v>
      </c>
      <c r="I145" s="19"/>
      <c r="K145" s="113"/>
    </row>
    <row r="146" spans="1:11" s="1" customFormat="1" x14ac:dyDescent="0.3">
      <c r="A146" s="32"/>
      <c r="B146" s="32"/>
      <c r="C146" s="32"/>
      <c r="D146" s="32"/>
      <c r="E146" s="32"/>
      <c r="F146" s="32" t="s">
        <v>127</v>
      </c>
      <c r="G146" s="150">
        <v>107.9</v>
      </c>
      <c r="H146" s="32" t="s">
        <v>60</v>
      </c>
      <c r="I146" s="19"/>
      <c r="K146" s="113"/>
    </row>
    <row r="147" spans="1:11" s="1" customFormat="1" x14ac:dyDescent="0.3">
      <c r="A147" s="32"/>
      <c r="B147" s="32"/>
      <c r="C147" s="32"/>
      <c r="D147" s="32"/>
      <c r="E147" s="32"/>
      <c r="F147" s="32" t="s">
        <v>128</v>
      </c>
      <c r="G147" s="150">
        <v>108</v>
      </c>
      <c r="H147" s="32" t="s">
        <v>60</v>
      </c>
      <c r="I147" s="19"/>
      <c r="K147" s="113"/>
    </row>
    <row r="148" spans="1:11" s="1" customFormat="1" x14ac:dyDescent="0.3">
      <c r="A148" s="32"/>
      <c r="B148" s="32"/>
      <c r="C148" s="32"/>
      <c r="D148" s="32"/>
      <c r="E148" s="32"/>
      <c r="F148" s="32" t="s">
        <v>129</v>
      </c>
      <c r="G148" s="150">
        <v>108.3</v>
      </c>
      <c r="H148" s="32" t="s">
        <v>60</v>
      </c>
      <c r="I148" s="19"/>
      <c r="K148" s="113"/>
    </row>
    <row r="149" spans="1:11" s="1" customFormat="1" x14ac:dyDescent="0.3">
      <c r="A149" s="32"/>
      <c r="B149" s="32"/>
      <c r="C149" s="32"/>
      <c r="D149" s="32"/>
      <c r="E149" s="32"/>
      <c r="F149" s="32" t="s">
        <v>130</v>
      </c>
      <c r="G149" s="150">
        <v>108.4</v>
      </c>
      <c r="H149" s="32" t="s">
        <v>60</v>
      </c>
      <c r="I149" s="19"/>
      <c r="K149" s="113"/>
    </row>
    <row r="150" spans="1:11" s="1" customFormat="1" x14ac:dyDescent="0.3">
      <c r="A150" s="32"/>
      <c r="B150" s="32"/>
      <c r="C150" s="32"/>
      <c r="D150" s="32"/>
      <c r="E150" s="32"/>
      <c r="F150" s="32" t="s">
        <v>131</v>
      </c>
      <c r="G150" s="150">
        <v>108.3</v>
      </c>
      <c r="H150" s="32" t="s">
        <v>60</v>
      </c>
      <c r="I150" s="19"/>
      <c r="K150" s="113"/>
    </row>
    <row r="151" spans="1:11" s="1" customFormat="1" x14ac:dyDescent="0.3">
      <c r="A151" s="32"/>
      <c r="B151" s="32"/>
      <c r="C151" s="32"/>
      <c r="D151" s="32"/>
      <c r="E151" s="32"/>
      <c r="F151" s="32" t="s">
        <v>132</v>
      </c>
      <c r="G151" s="150">
        <v>108.5</v>
      </c>
      <c r="H151" s="32" t="s">
        <v>60</v>
      </c>
      <c r="I151" s="19"/>
      <c r="K151" s="113"/>
    </row>
    <row r="152" spans="1:11" s="1" customFormat="1" x14ac:dyDescent="0.3">
      <c r="A152" s="32"/>
      <c r="B152" s="32"/>
      <c r="C152" s="32"/>
      <c r="D152" s="32"/>
      <c r="E152" s="32"/>
      <c r="F152" s="32" t="s">
        <v>133</v>
      </c>
      <c r="G152" s="150">
        <v>108.5</v>
      </c>
      <c r="H152" s="32" t="s">
        <v>60</v>
      </c>
      <c r="I152" s="19"/>
      <c r="K152" s="113"/>
    </row>
    <row r="153" spans="1:11" s="1" customFormat="1" x14ac:dyDescent="0.3">
      <c r="A153" s="32"/>
      <c r="B153" s="32"/>
      <c r="C153" s="32"/>
      <c r="D153" s="32"/>
      <c r="E153" s="32"/>
      <c r="F153" s="32" t="s">
        <v>134</v>
      </c>
      <c r="G153" s="150">
        <v>108.3</v>
      </c>
      <c r="H153" s="32" t="s">
        <v>60</v>
      </c>
      <c r="I153" s="19"/>
      <c r="K153" s="113"/>
    </row>
    <row r="154" spans="1:11" s="1" customFormat="1" x14ac:dyDescent="0.3">
      <c r="A154" s="32"/>
      <c r="B154" s="32"/>
      <c r="C154" s="32"/>
      <c r="D154" s="32"/>
      <c r="E154" s="32"/>
      <c r="F154" s="32" t="s">
        <v>135</v>
      </c>
      <c r="G154" s="150">
        <v>108.6</v>
      </c>
      <c r="H154" s="32" t="s">
        <v>60</v>
      </c>
      <c r="I154" s="19"/>
      <c r="K154" s="113"/>
    </row>
    <row r="155" spans="1:11" s="1" customFormat="1" ht="12" customHeight="1" x14ac:dyDescent="0.3">
      <c r="A155" s="32"/>
      <c r="B155" s="32"/>
      <c r="C155" s="32"/>
      <c r="D155" s="32"/>
      <c r="E155" s="32"/>
      <c r="F155" s="32" t="s">
        <v>136</v>
      </c>
      <c r="G155" s="150">
        <v>108.6</v>
      </c>
      <c r="H155" s="32" t="s">
        <v>60</v>
      </c>
      <c r="I155" s="19"/>
      <c r="K155" s="113"/>
    </row>
    <row r="156" spans="1:11" s="1" customFormat="1" x14ac:dyDescent="0.3">
      <c r="A156" s="32"/>
      <c r="B156" s="32"/>
      <c r="C156" s="32"/>
      <c r="D156" s="32"/>
      <c r="E156" s="32"/>
      <c r="F156" s="32" t="s">
        <v>137</v>
      </c>
      <c r="G156" s="151">
        <v>108.24166666666663</v>
      </c>
      <c r="H156" s="32" t="s">
        <v>60</v>
      </c>
      <c r="I156" s="19"/>
      <c r="K156" s="113"/>
    </row>
    <row r="157" spans="1:11" s="1" customFormat="1" ht="8.4" customHeight="1" x14ac:dyDescent="0.3">
      <c r="A157" s="32"/>
      <c r="B157" s="32"/>
      <c r="C157" s="146"/>
      <c r="D157" s="147"/>
      <c r="E157" s="147"/>
      <c r="F157" s="148"/>
      <c r="G157" s="149"/>
      <c r="H157" s="147"/>
      <c r="I157" s="19"/>
      <c r="K157" s="113"/>
    </row>
    <row r="158" spans="1:11" s="21" customFormat="1" ht="13.5" x14ac:dyDescent="0.3">
      <c r="A158" s="96" t="s">
        <v>16</v>
      </c>
      <c r="B158" s="96"/>
      <c r="C158" s="96"/>
      <c r="D158" s="96"/>
      <c r="E158" s="96"/>
      <c r="F158" s="96"/>
      <c r="G158" s="96"/>
      <c r="H158" s="96"/>
      <c r="I158" s="129"/>
      <c r="J158" s="189"/>
      <c r="K158" s="189"/>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2"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7"/>
      <c r="E1" s="49"/>
      <c r="F1" s="49"/>
      <c r="G1" s="49"/>
      <c r="H1" s="50"/>
      <c r="I1" s="33"/>
      <c r="J1" s="33"/>
      <c r="K1" s="186"/>
      <c r="L1" s="186"/>
      <c r="M1" s="186"/>
      <c r="N1" s="186"/>
      <c r="O1" s="186"/>
      <c r="P1" s="186"/>
      <c r="Q1" s="186"/>
      <c r="R1" s="186"/>
      <c r="S1" s="186"/>
      <c r="T1" s="186"/>
    </row>
    <row r="2" spans="1:20" s="1" customFormat="1" ht="15" customHeight="1" x14ac:dyDescent="0.3">
      <c r="A2" s="32"/>
      <c r="B2" s="32"/>
      <c r="C2" s="32"/>
      <c r="D2" s="152"/>
      <c r="E2" s="185"/>
      <c r="F2" s="51" t="s">
        <v>34</v>
      </c>
      <c r="G2" s="51" t="s">
        <v>35</v>
      </c>
      <c r="H2" s="51" t="s">
        <v>46</v>
      </c>
      <c r="I2" s="5"/>
      <c r="J2" s="184"/>
      <c r="K2" s="184"/>
      <c r="L2" s="184"/>
      <c r="M2" s="184"/>
      <c r="N2" s="184"/>
      <c r="O2" s="184"/>
      <c r="P2" s="184"/>
      <c r="Q2" s="184"/>
      <c r="R2" s="184"/>
      <c r="S2" s="184"/>
      <c r="T2" s="184"/>
    </row>
    <row r="3" spans="1:20" ht="15" customHeight="1" x14ac:dyDescent="0.3">
      <c r="A3" s="2" t="s">
        <v>26</v>
      </c>
      <c r="B3" s="52"/>
      <c r="C3" s="53"/>
      <c r="D3" s="183"/>
      <c r="E3" s="3"/>
      <c r="F3" s="3"/>
      <c r="G3" s="3"/>
      <c r="H3" s="3"/>
      <c r="I3" s="4"/>
      <c r="J3" s="4"/>
      <c r="K3" s="8"/>
      <c r="L3" s="8"/>
      <c r="M3" s="8"/>
      <c r="N3" s="8"/>
      <c r="O3" s="8"/>
      <c r="P3" s="8"/>
      <c r="Q3" s="8"/>
      <c r="R3" s="8"/>
      <c r="S3" s="8"/>
      <c r="T3" s="8"/>
    </row>
    <row r="4" spans="1:20" ht="9" customHeight="1" x14ac:dyDescent="0.3">
      <c r="I4" s="181"/>
      <c r="J4" s="153"/>
      <c r="K4" s="153"/>
      <c r="L4" s="153"/>
      <c r="M4" s="153"/>
      <c r="N4" s="153"/>
      <c r="O4" s="153"/>
      <c r="P4" s="153"/>
      <c r="Q4" s="153"/>
      <c r="R4" s="153"/>
      <c r="S4" s="153"/>
    </row>
    <row r="5" spans="1:20" ht="13" x14ac:dyDescent="0.3">
      <c r="C5" s="146" t="s">
        <v>58</v>
      </c>
      <c r="D5" s="159"/>
      <c r="E5" s="148"/>
      <c r="F5" s="149"/>
      <c r="G5" s="147"/>
      <c r="H5" s="158"/>
      <c r="J5" s="155"/>
      <c r="K5" s="155"/>
      <c r="L5" s="155"/>
      <c r="M5" s="155"/>
      <c r="N5" s="155"/>
      <c r="O5" s="155"/>
      <c r="P5" s="155"/>
      <c r="Q5" s="157"/>
      <c r="R5" s="156"/>
      <c r="S5" s="156"/>
      <c r="T5" s="155"/>
    </row>
    <row r="6" spans="1:20" ht="9" customHeight="1" x14ac:dyDescent="0.3">
      <c r="I6" s="181"/>
      <c r="J6" s="153"/>
      <c r="K6" s="153"/>
      <c r="L6" s="153"/>
      <c r="M6" s="153"/>
      <c r="N6" s="153"/>
      <c r="O6" s="153"/>
      <c r="P6" s="153"/>
      <c r="Q6" s="153"/>
      <c r="R6" s="153"/>
      <c r="S6" s="153"/>
    </row>
    <row r="7" spans="1:20" ht="13" x14ac:dyDescent="0.3">
      <c r="C7" s="146"/>
      <c r="D7" s="159" t="s">
        <v>138</v>
      </c>
      <c r="E7" s="148"/>
      <c r="F7" s="149"/>
      <c r="G7" s="147"/>
      <c r="H7" s="158"/>
      <c r="J7" s="155"/>
      <c r="K7" s="155"/>
      <c r="L7" s="155"/>
      <c r="M7" s="155"/>
      <c r="N7" s="155"/>
      <c r="O7" s="155"/>
      <c r="P7" s="155"/>
      <c r="Q7" s="157"/>
      <c r="R7" s="156"/>
      <c r="S7" s="156"/>
      <c r="T7" s="155"/>
    </row>
    <row r="8" spans="1:20" x14ac:dyDescent="0.3">
      <c r="E8" s="180" t="s">
        <v>139</v>
      </c>
      <c r="F8" s="182">
        <f>Inputs!G86</f>
        <v>244.67499999999998</v>
      </c>
      <c r="G8" s="180" t="s">
        <v>60</v>
      </c>
      <c r="I8" s="181"/>
      <c r="J8" s="153"/>
      <c r="K8" s="153"/>
      <c r="L8" s="153"/>
      <c r="M8" s="153"/>
      <c r="N8" s="153"/>
      <c r="O8" s="153"/>
      <c r="P8" s="153"/>
      <c r="Q8" s="153"/>
      <c r="R8" s="153"/>
      <c r="S8" s="153"/>
    </row>
    <row r="9" spans="1:20" s="171" customFormat="1" ht="13" x14ac:dyDescent="0.3">
      <c r="A9" s="180"/>
      <c r="B9" s="180"/>
      <c r="C9" s="179"/>
      <c r="D9" s="178"/>
      <c r="E9" s="176" t="s">
        <v>123</v>
      </c>
      <c r="F9" s="177">
        <f>Inputs!G141</f>
        <v>292.60000000000002</v>
      </c>
      <c r="G9" s="176" t="s">
        <v>60</v>
      </c>
      <c r="H9" s="175"/>
      <c r="J9" s="172"/>
      <c r="K9" s="172"/>
      <c r="L9" s="172"/>
      <c r="M9" s="172"/>
      <c r="N9" s="172"/>
      <c r="O9" s="172"/>
      <c r="P9" s="172"/>
      <c r="Q9" s="174"/>
      <c r="R9" s="173"/>
      <c r="S9" s="173"/>
      <c r="T9" s="172"/>
    </row>
    <row r="10" spans="1:20" ht="13" x14ac:dyDescent="0.3">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3">
      <c r="D11" s="159"/>
      <c r="E11" s="148"/>
      <c r="I11" s="181"/>
      <c r="J11" s="153"/>
      <c r="K11" s="153"/>
      <c r="L11" s="153"/>
      <c r="M11" s="153"/>
      <c r="N11" s="153"/>
      <c r="O11" s="153"/>
      <c r="P11" s="153"/>
      <c r="Q11" s="153"/>
      <c r="R11" s="153"/>
      <c r="S11" s="153"/>
    </row>
    <row r="12" spans="1:20" ht="13" x14ac:dyDescent="0.3">
      <c r="C12" s="146"/>
      <c r="D12" s="159" t="s">
        <v>142</v>
      </c>
      <c r="E12" s="148"/>
      <c r="F12" s="149"/>
      <c r="G12" s="147"/>
      <c r="H12" s="158"/>
      <c r="J12" s="155"/>
      <c r="K12" s="155"/>
      <c r="L12" s="155"/>
      <c r="M12" s="155"/>
      <c r="N12" s="155"/>
      <c r="O12" s="155"/>
      <c r="P12" s="155"/>
      <c r="Q12" s="157"/>
      <c r="R12" s="156"/>
      <c r="S12" s="156"/>
      <c r="T12" s="155"/>
    </row>
    <row r="13" spans="1:20" s="171" customFormat="1" ht="13" x14ac:dyDescent="0.3">
      <c r="A13" s="180"/>
      <c r="B13" s="180"/>
      <c r="C13" s="179"/>
      <c r="D13" s="178"/>
      <c r="E13" s="176" t="s">
        <v>136</v>
      </c>
      <c r="F13" s="177">
        <f>Inputs!G155</f>
        <v>108.6</v>
      </c>
      <c r="G13" s="176" t="s">
        <v>60</v>
      </c>
      <c r="H13" s="175"/>
      <c r="J13" s="172"/>
      <c r="K13" s="172"/>
      <c r="L13" s="172"/>
      <c r="M13" s="172"/>
      <c r="N13" s="172"/>
      <c r="O13" s="172"/>
      <c r="P13" s="172"/>
      <c r="Q13" s="174"/>
      <c r="R13" s="173"/>
      <c r="S13" s="173"/>
      <c r="T13" s="172"/>
    </row>
    <row r="14" spans="1:20" s="171" customFormat="1" ht="13" x14ac:dyDescent="0.3">
      <c r="A14" s="180"/>
      <c r="B14" s="180"/>
      <c r="C14" s="179"/>
      <c r="D14" s="178"/>
      <c r="E14" s="176" t="s">
        <v>143</v>
      </c>
      <c r="F14" s="177">
        <f>Inputs!G128</f>
        <v>104.21666666666665</v>
      </c>
      <c r="G14" s="176" t="s">
        <v>60</v>
      </c>
      <c r="H14" s="175"/>
      <c r="J14" s="172"/>
      <c r="K14" s="172"/>
      <c r="L14" s="172"/>
      <c r="M14" s="172"/>
      <c r="N14" s="172"/>
      <c r="O14" s="172"/>
      <c r="P14" s="172"/>
      <c r="Q14" s="174"/>
      <c r="R14" s="173"/>
      <c r="S14" s="173"/>
      <c r="T14" s="172"/>
    </row>
    <row r="15" spans="1:20" ht="13" x14ac:dyDescent="0.3">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3">
      <c r="D16" s="159"/>
      <c r="E16" s="148"/>
      <c r="I16" s="181"/>
      <c r="J16" s="153"/>
      <c r="K16" s="153"/>
      <c r="L16" s="153"/>
      <c r="M16" s="153"/>
      <c r="N16" s="153"/>
      <c r="O16" s="153"/>
      <c r="P16" s="153"/>
      <c r="Q16" s="153"/>
      <c r="R16" s="153"/>
      <c r="S16" s="153"/>
    </row>
    <row r="17" spans="1:20" ht="13" x14ac:dyDescent="0.3">
      <c r="C17" s="146"/>
      <c r="D17" s="159" t="s">
        <v>145</v>
      </c>
      <c r="E17" s="148"/>
      <c r="F17" s="149"/>
      <c r="G17" s="147"/>
      <c r="H17" s="158"/>
      <c r="J17" s="155"/>
      <c r="K17" s="155"/>
      <c r="L17" s="155"/>
      <c r="M17" s="155"/>
      <c r="N17" s="155"/>
      <c r="O17" s="155"/>
      <c r="P17" s="155"/>
      <c r="Q17" s="157"/>
      <c r="R17" s="156"/>
      <c r="S17" s="156"/>
      <c r="T17" s="155"/>
    </row>
    <row r="18" spans="1:20" ht="13" x14ac:dyDescent="0.3">
      <c r="C18" s="146"/>
      <c r="D18" s="159"/>
      <c r="E18" s="148" t="str">
        <f>E10</f>
        <v>RPI inflation factor from 2012-13 FYA to 2019-20 FYE</v>
      </c>
      <c r="F18" s="170">
        <f>F10</f>
        <v>1.1958720752017984</v>
      </c>
      <c r="G18" s="148" t="str">
        <f>G10</f>
        <v>Factor</v>
      </c>
      <c r="H18" s="158"/>
      <c r="J18" s="155"/>
      <c r="K18" s="155"/>
      <c r="L18" s="155"/>
      <c r="M18" s="155"/>
      <c r="N18" s="155"/>
      <c r="O18" s="155"/>
      <c r="P18" s="155"/>
      <c r="Q18" s="157"/>
      <c r="R18" s="156"/>
      <c r="S18" s="156"/>
      <c r="T18" s="155"/>
    </row>
    <row r="19" spans="1:20" ht="13" x14ac:dyDescent="0.3">
      <c r="C19" s="146"/>
      <c r="D19" s="159"/>
      <c r="E19" s="148" t="str">
        <f>E15</f>
        <v>CPIH deflation factor from 2019-20 FYE to 2017-18 FYA</v>
      </c>
      <c r="F19" s="170">
        <f>F15</f>
        <v>0.95963781461019027</v>
      </c>
      <c r="G19" s="148" t="str">
        <f>G15</f>
        <v>Factor</v>
      </c>
      <c r="H19" s="158"/>
      <c r="J19" s="155"/>
      <c r="K19" s="155"/>
      <c r="L19" s="155"/>
      <c r="M19" s="155"/>
      <c r="N19" s="155"/>
      <c r="O19" s="155"/>
      <c r="P19" s="155"/>
      <c r="Q19" s="157"/>
      <c r="R19" s="156"/>
      <c r="S19" s="156"/>
      <c r="T19" s="155"/>
    </row>
    <row r="20" spans="1:20" s="160" customFormat="1" ht="13" x14ac:dyDescent="0.3">
      <c r="A20" s="169"/>
      <c r="B20" s="169"/>
      <c r="C20" s="168"/>
      <c r="D20" s="167"/>
      <c r="E20" s="166" t="s">
        <v>146</v>
      </c>
      <c r="F20" s="165">
        <f>F18*F19</f>
        <v>1.147604064800007</v>
      </c>
      <c r="G20" s="164"/>
      <c r="H20" s="164"/>
      <c r="J20" s="161"/>
      <c r="K20" s="161"/>
      <c r="L20" s="161"/>
      <c r="M20" s="161"/>
      <c r="N20" s="161"/>
      <c r="O20" s="161"/>
      <c r="P20" s="161"/>
      <c r="Q20" s="163"/>
      <c r="R20" s="162"/>
      <c r="S20" s="162"/>
      <c r="T20" s="161"/>
    </row>
    <row r="21" spans="1:20" ht="9" customHeight="1" x14ac:dyDescent="0.3">
      <c r="I21" s="181"/>
      <c r="J21" s="153"/>
      <c r="K21" s="153"/>
      <c r="L21" s="153"/>
      <c r="M21" s="153"/>
      <c r="N21" s="153"/>
      <c r="O21" s="153"/>
      <c r="P21" s="153"/>
      <c r="Q21" s="153"/>
      <c r="R21" s="153"/>
      <c r="S21" s="153"/>
    </row>
    <row r="22" spans="1:20" s="153" customFormat="1" ht="13.5" x14ac:dyDescent="0.35">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South Staffs Water</v>
      </c>
      <c r="G1" s="49"/>
      <c r="H1" s="49"/>
      <c r="I1" s="49"/>
      <c r="J1" s="49"/>
      <c r="K1" s="50"/>
      <c r="L1" s="49"/>
      <c r="M1" s="50"/>
      <c r="N1" s="49"/>
      <c r="O1" s="49"/>
      <c r="P1" s="49"/>
      <c r="Q1" s="49"/>
      <c r="R1" s="50" t="str">
        <f>F5</f>
        <v>South Staffs Water</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6"/>
      <c r="H3" s="106"/>
      <c r="I3" s="106"/>
      <c r="J3" s="106"/>
      <c r="K3" s="3"/>
      <c r="L3" s="3"/>
      <c r="M3" s="3"/>
      <c r="N3" s="3"/>
      <c r="O3" s="133"/>
      <c r="P3" s="133"/>
      <c r="Q3" s="133"/>
      <c r="R3" s="133"/>
      <c r="S3" s="133"/>
    </row>
    <row r="4" spans="1:19" s="1" customFormat="1" ht="9" customHeight="1" x14ac:dyDescent="0.3">
      <c r="A4" s="54"/>
      <c r="B4" s="54"/>
      <c r="C4" s="54"/>
      <c r="D4" s="54"/>
      <c r="E4" s="108"/>
      <c r="F4" s="51"/>
      <c r="G4" s="105"/>
      <c r="H4" s="105"/>
      <c r="I4" s="105"/>
      <c r="J4" s="105"/>
      <c r="K4" s="128"/>
      <c r="L4" s="128"/>
      <c r="M4" s="51"/>
      <c r="N4" s="128"/>
      <c r="O4" s="132"/>
      <c r="P4" s="132"/>
      <c r="Q4" s="132"/>
      <c r="R4" s="132"/>
      <c r="S4" s="132"/>
    </row>
    <row r="5" spans="1:19" s="1" customFormat="1" x14ac:dyDescent="0.3">
      <c r="A5" s="54"/>
      <c r="B5" s="54"/>
      <c r="C5" s="54"/>
      <c r="D5" s="54"/>
      <c r="E5" s="54" t="s">
        <v>36</v>
      </c>
      <c r="F5" s="193" t="str">
        <f>Inputs!G5</f>
        <v>South Staffs Water</v>
      </c>
      <c r="G5" s="107"/>
      <c r="H5" s="107"/>
      <c r="I5" s="107"/>
      <c r="J5" s="107"/>
      <c r="K5" s="54"/>
      <c r="L5" s="60"/>
      <c r="M5" s="54"/>
      <c r="N5" s="60"/>
      <c r="O5" s="134"/>
      <c r="P5" s="134"/>
      <c r="Q5" s="134"/>
      <c r="R5" s="134"/>
      <c r="S5" s="134"/>
    </row>
    <row r="6" spans="1:19" s="1" customFormat="1" ht="9.65" customHeight="1" x14ac:dyDescent="0.3">
      <c r="A6" s="54"/>
      <c r="B6" s="54"/>
      <c r="C6" s="54"/>
      <c r="D6" s="54"/>
      <c r="E6" s="54"/>
      <c r="F6" s="131"/>
      <c r="G6" s="107"/>
      <c r="H6" s="107"/>
      <c r="I6" s="107"/>
      <c r="J6" s="107"/>
      <c r="K6" s="19"/>
      <c r="L6" s="116"/>
      <c r="M6" s="19"/>
      <c r="N6" s="116"/>
      <c r="O6" s="134"/>
      <c r="P6" s="134"/>
      <c r="Q6" s="134"/>
      <c r="R6" s="134"/>
      <c r="S6" s="135"/>
    </row>
    <row r="7" spans="1:19" s="1" customFormat="1" ht="13" x14ac:dyDescent="0.3">
      <c r="A7" s="54"/>
      <c r="B7" s="54"/>
      <c r="C7" s="54"/>
      <c r="D7" s="54"/>
      <c r="E7" s="54" t="s">
        <v>40</v>
      </c>
      <c r="F7" s="193" t="str">
        <f>Inputs!G9</f>
        <v>2012-13</v>
      </c>
      <c r="G7" s="107" t="s">
        <v>42</v>
      </c>
      <c r="H7" s="107"/>
      <c r="I7" s="107"/>
      <c r="J7" s="107"/>
      <c r="K7" s="51"/>
      <c r="L7" s="54"/>
      <c r="M7" s="51"/>
      <c r="N7" s="54"/>
      <c r="O7" s="134"/>
      <c r="P7" s="134"/>
      <c r="Q7" s="134"/>
      <c r="R7" s="134"/>
      <c r="S7" s="132"/>
    </row>
    <row r="8" spans="1:19" s="1" customFormat="1" ht="13" x14ac:dyDescent="0.3">
      <c r="A8" s="54"/>
      <c r="B8" s="54"/>
      <c r="C8" s="54"/>
      <c r="D8" s="54"/>
      <c r="E8" s="54" t="s">
        <v>43</v>
      </c>
      <c r="F8" s="193" t="str">
        <f>Inputs!G10</f>
        <v>£m (2012-13 prices)</v>
      </c>
      <c r="G8" s="107" t="s">
        <v>44</v>
      </c>
      <c r="H8" s="107"/>
      <c r="I8" s="107"/>
      <c r="J8" s="107"/>
      <c r="K8" s="51"/>
      <c r="L8" s="54"/>
      <c r="M8" s="51"/>
      <c r="N8" s="54"/>
      <c r="O8" s="134"/>
      <c r="P8" s="134"/>
      <c r="Q8" s="134"/>
      <c r="R8" s="134"/>
      <c r="S8" s="132"/>
    </row>
    <row r="9" spans="1:19" s="1" customFormat="1" ht="15" customHeight="1" x14ac:dyDescent="0.3">
      <c r="A9" s="54"/>
      <c r="B9" s="54"/>
      <c r="C9" s="54"/>
      <c r="D9" s="54"/>
      <c r="E9" s="108"/>
      <c r="F9" s="51"/>
      <c r="G9" s="105"/>
      <c r="H9" s="105"/>
      <c r="I9" s="105"/>
      <c r="J9" s="105"/>
      <c r="K9" s="128"/>
      <c r="L9" s="128"/>
      <c r="M9" s="51"/>
      <c r="N9" s="128"/>
      <c r="O9" s="132"/>
      <c r="P9" s="132"/>
      <c r="Q9" s="132"/>
      <c r="R9" s="132"/>
      <c r="S9" s="132"/>
    </row>
    <row r="10" spans="1:19" s="205" customFormat="1" ht="39" customHeight="1" x14ac:dyDescent="0.3">
      <c r="A10" s="198"/>
      <c r="B10" s="199"/>
      <c r="C10" s="198"/>
      <c r="D10" s="198"/>
      <c r="E10" s="198"/>
      <c r="F10" s="200" t="s">
        <v>147</v>
      </c>
      <c r="G10" s="201"/>
      <c r="H10" s="200" t="s">
        <v>148</v>
      </c>
      <c r="I10" s="201"/>
      <c r="J10" s="200" t="s">
        <v>149</v>
      </c>
      <c r="K10" s="202"/>
      <c r="L10" s="200" t="s">
        <v>150</v>
      </c>
      <c r="M10" s="202"/>
      <c r="N10" s="200" t="s">
        <v>151</v>
      </c>
      <c r="O10" s="203"/>
      <c r="P10" s="206" t="s">
        <v>256</v>
      </c>
      <c r="Q10" s="203"/>
      <c r="R10" s="206" t="s">
        <v>152</v>
      </c>
      <c r="S10" s="204"/>
    </row>
    <row r="11" spans="1:19" s="1" customFormat="1" ht="12" customHeight="1" x14ac:dyDescent="0.25">
      <c r="A11" s="54"/>
      <c r="B11" s="54"/>
      <c r="C11" s="54"/>
      <c r="D11" s="54"/>
      <c r="E11" s="54"/>
      <c r="F11" s="194" t="str">
        <f>F8</f>
        <v>£m (2012-13 prices)</v>
      </c>
      <c r="G11" s="195"/>
      <c r="H11" s="196" t="str">
        <f>F8</f>
        <v>£m (2012-13 prices)</v>
      </c>
      <c r="I11" s="195"/>
      <c r="J11" s="196" t="str">
        <f>F8</f>
        <v>£m (2012-13 prices)</v>
      </c>
      <c r="K11" s="197"/>
      <c r="L11" s="194" t="str">
        <f>F8</f>
        <v>£m (2012-13 prices)</v>
      </c>
      <c r="M11" s="197"/>
      <c r="N11" s="194" t="str">
        <f>F8</f>
        <v>£m (2012-13 prices)</v>
      </c>
      <c r="O11" s="134"/>
      <c r="P11" s="134"/>
      <c r="Q11" s="134"/>
      <c r="R11" s="134"/>
      <c r="S11" s="135"/>
    </row>
    <row r="12" spans="1:19" s="1" customFormat="1" ht="6" customHeight="1" x14ac:dyDescent="0.3">
      <c r="A12" s="54"/>
      <c r="B12" s="54"/>
      <c r="C12" s="54"/>
      <c r="D12" s="54"/>
      <c r="E12" s="54"/>
      <c r="F12" s="131"/>
      <c r="G12" s="107"/>
      <c r="H12" s="107"/>
      <c r="I12" s="107"/>
      <c r="J12" s="107"/>
      <c r="K12" s="19"/>
      <c r="L12" s="130"/>
      <c r="M12" s="19"/>
      <c r="N12" s="130"/>
      <c r="O12" s="134"/>
      <c r="P12" s="134"/>
      <c r="Q12" s="134"/>
      <c r="R12" s="134"/>
      <c r="S12" s="135"/>
    </row>
    <row r="13" spans="1:19" s="226" customFormat="1" ht="18.649999999999999" customHeight="1" x14ac:dyDescent="0.3">
      <c r="A13" s="147"/>
      <c r="B13" s="147"/>
      <c r="C13" s="147"/>
      <c r="D13" s="159" t="s">
        <v>47</v>
      </c>
      <c r="E13" s="147"/>
      <c r="F13" s="222"/>
      <c r="G13" s="230"/>
      <c r="H13" s="223"/>
      <c r="I13" s="230"/>
      <c r="J13" s="223"/>
      <c r="K13" s="227"/>
      <c r="L13" s="223"/>
      <c r="M13" s="227"/>
      <c r="N13" s="223"/>
      <c r="O13" s="234"/>
      <c r="P13" s="224"/>
      <c r="Q13" s="234"/>
      <c r="R13" s="224"/>
      <c r="S13" s="225"/>
    </row>
    <row r="14" spans="1:19" s="1" customFormat="1" ht="15" customHeight="1" x14ac:dyDescent="0.3">
      <c r="A14" s="54"/>
      <c r="B14" s="54"/>
      <c r="C14" s="54"/>
      <c r="D14" s="54"/>
      <c r="E14" s="233" t="s">
        <v>48</v>
      </c>
      <c r="F14" s="218">
        <f ca="1">Inputs!G15</f>
        <v>0</v>
      </c>
      <c r="G14" s="232"/>
      <c r="H14" s="218">
        <f>Inputs!G46</f>
        <v>0</v>
      </c>
      <c r="I14" s="231"/>
      <c r="J14" s="219">
        <f ca="1">SUM(H14-F14)</f>
        <v>0</v>
      </c>
      <c r="K14" s="228"/>
      <c r="L14" s="220"/>
      <c r="M14" s="228"/>
      <c r="N14" s="219">
        <f>SUM(H14+L14)</f>
        <v>0</v>
      </c>
      <c r="O14" s="235"/>
      <c r="P14" s="221"/>
      <c r="Q14" s="235"/>
      <c r="R14" s="221"/>
      <c r="S14" s="134"/>
    </row>
    <row r="15" spans="1:19" s="1" customFormat="1" ht="15" customHeight="1" x14ac:dyDescent="0.3">
      <c r="A15" s="54"/>
      <c r="B15" s="54"/>
      <c r="C15" s="54"/>
      <c r="D15" s="54"/>
      <c r="E15" s="233" t="s">
        <v>49</v>
      </c>
      <c r="F15" s="218">
        <f ca="1">Inputs!G16</f>
        <v>0</v>
      </c>
      <c r="G15" s="232"/>
      <c r="H15" s="218">
        <f>Inputs!G47</f>
        <v>0</v>
      </c>
      <c r="I15" s="231"/>
      <c r="J15" s="219">
        <f t="shared" ref="J15:J38" ca="1" si="0">SUM(H15-F15)</f>
        <v>0</v>
      </c>
      <c r="K15" s="229"/>
      <c r="L15" s="220"/>
      <c r="M15" s="229"/>
      <c r="N15" s="219">
        <f t="shared" ref="N15:N38" si="1">SUM(H15+L15)</f>
        <v>0</v>
      </c>
      <c r="O15" s="235"/>
      <c r="P15" s="221"/>
      <c r="Q15" s="235"/>
      <c r="R15" s="221"/>
      <c r="S15" s="135"/>
    </row>
    <row r="16" spans="1:19" s="1" customFormat="1" ht="15" customHeight="1" x14ac:dyDescent="0.3">
      <c r="A16" s="54"/>
      <c r="B16" s="54"/>
      <c r="C16" s="54"/>
      <c r="D16" s="54"/>
      <c r="E16" s="233" t="s">
        <v>50</v>
      </c>
      <c r="F16" s="218">
        <f ca="1">Inputs!G17</f>
        <v>0</v>
      </c>
      <c r="G16" s="232"/>
      <c r="H16" s="218">
        <f>Inputs!G48</f>
        <v>0</v>
      </c>
      <c r="I16" s="231"/>
      <c r="J16" s="219">
        <f t="shared" ca="1" si="0"/>
        <v>0</v>
      </c>
      <c r="K16" s="229"/>
      <c r="L16" s="220"/>
      <c r="M16" s="229"/>
      <c r="N16" s="219">
        <f t="shared" si="1"/>
        <v>0</v>
      </c>
      <c r="O16" s="235"/>
      <c r="P16" s="221"/>
      <c r="Q16" s="235"/>
      <c r="R16" s="221"/>
      <c r="S16" s="135"/>
    </row>
    <row r="17" spans="1:19" s="1" customFormat="1" ht="15" customHeight="1" x14ac:dyDescent="0.3">
      <c r="A17" s="54"/>
      <c r="B17" s="54"/>
      <c r="C17" s="54"/>
      <c r="D17" s="54"/>
      <c r="E17" s="233" t="s">
        <v>51</v>
      </c>
      <c r="F17" s="218">
        <f ca="1">Inputs!G18</f>
        <v>0</v>
      </c>
      <c r="G17" s="232"/>
      <c r="H17" s="218">
        <f>Inputs!G49</f>
        <v>0</v>
      </c>
      <c r="I17" s="231"/>
      <c r="J17" s="219">
        <f t="shared" ca="1" si="0"/>
        <v>0</v>
      </c>
      <c r="K17" s="228"/>
      <c r="L17" s="220"/>
      <c r="M17" s="228"/>
      <c r="N17" s="219">
        <f t="shared" si="1"/>
        <v>0</v>
      </c>
      <c r="O17" s="235"/>
      <c r="P17" s="221"/>
      <c r="Q17" s="235"/>
      <c r="R17" s="221"/>
      <c r="S17" s="134"/>
    </row>
    <row r="18" spans="1:19" s="1" customFormat="1" ht="15" customHeight="1" x14ac:dyDescent="0.3">
      <c r="A18" s="54"/>
      <c r="B18" s="54"/>
      <c r="C18" s="54"/>
      <c r="D18" s="54"/>
      <c r="E18" s="233" t="s">
        <v>52</v>
      </c>
      <c r="F18" s="218">
        <f ca="1">Inputs!G19</f>
        <v>0</v>
      </c>
      <c r="G18" s="232"/>
      <c r="H18" s="218">
        <f>Inputs!G50</f>
        <v>0</v>
      </c>
      <c r="I18" s="231"/>
      <c r="J18" s="219">
        <f t="shared" ca="1" si="0"/>
        <v>0</v>
      </c>
      <c r="K18" s="228"/>
      <c r="L18" s="220"/>
      <c r="M18" s="228"/>
      <c r="N18" s="219">
        <f t="shared" si="1"/>
        <v>0</v>
      </c>
      <c r="O18" s="235"/>
      <c r="P18" s="221"/>
      <c r="Q18" s="235"/>
      <c r="R18" s="221"/>
      <c r="S18" s="134"/>
    </row>
    <row r="19" spans="1:19" s="1" customFormat="1" ht="15" customHeight="1" x14ac:dyDescent="0.3">
      <c r="A19" s="54"/>
      <c r="B19" s="54"/>
      <c r="C19" s="54"/>
      <c r="D19" s="54"/>
      <c r="E19" s="233" t="s">
        <v>53</v>
      </c>
      <c r="F19" s="218">
        <f ca="1">Inputs!G20</f>
        <v>0</v>
      </c>
      <c r="G19" s="232"/>
      <c r="H19" s="218">
        <f>Inputs!G51</f>
        <v>0</v>
      </c>
      <c r="I19" s="231"/>
      <c r="J19" s="219">
        <f t="shared" ca="1" si="0"/>
        <v>0</v>
      </c>
      <c r="K19" s="229"/>
      <c r="L19" s="220"/>
      <c r="M19" s="229"/>
      <c r="N19" s="219">
        <f t="shared" si="1"/>
        <v>0</v>
      </c>
      <c r="O19" s="235"/>
      <c r="P19" s="221"/>
      <c r="Q19" s="235"/>
      <c r="R19" s="221"/>
      <c r="S19" s="135"/>
    </row>
    <row r="20" spans="1:19" s="1" customFormat="1" ht="15" customHeight="1" x14ac:dyDescent="0.3">
      <c r="A20" s="54"/>
      <c r="B20" s="54"/>
      <c r="C20" s="54"/>
      <c r="D20" s="54"/>
      <c r="E20" s="233" t="s">
        <v>54</v>
      </c>
      <c r="F20" s="218">
        <f>Inputs!G21</f>
        <v>0</v>
      </c>
      <c r="G20" s="232"/>
      <c r="H20" s="218">
        <f>Inputs!G52</f>
        <v>0</v>
      </c>
      <c r="I20" s="231"/>
      <c r="J20" s="219">
        <f t="shared" si="0"/>
        <v>0</v>
      </c>
      <c r="K20" s="228"/>
      <c r="L20" s="220"/>
      <c r="M20" s="228"/>
      <c r="N20" s="219">
        <f t="shared" si="1"/>
        <v>0</v>
      </c>
      <c r="O20" s="235"/>
      <c r="P20" s="221"/>
      <c r="Q20" s="235"/>
      <c r="R20" s="221"/>
      <c r="S20" s="134"/>
    </row>
    <row r="21" spans="1:19" s="1" customFormat="1" ht="15" customHeight="1" x14ac:dyDescent="0.3">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7"/>
      <c r="P21" s="134"/>
      <c r="Q21" s="217"/>
      <c r="R21" s="134"/>
      <c r="S21" s="135"/>
    </row>
    <row r="22" spans="1:19" s="226" customFormat="1" ht="18" customHeight="1" x14ac:dyDescent="0.3">
      <c r="A22" s="147"/>
      <c r="B22" s="147"/>
      <c r="C22" s="147"/>
      <c r="D22" s="159" t="s">
        <v>55</v>
      </c>
      <c r="E22" s="147"/>
      <c r="F22" s="222"/>
      <c r="G22" s="223"/>
      <c r="H22" s="222"/>
      <c r="I22" s="222"/>
      <c r="J22" s="223"/>
      <c r="K22" s="223"/>
      <c r="L22" s="223"/>
      <c r="M22" s="223"/>
      <c r="N22" s="223"/>
      <c r="O22" s="234"/>
      <c r="P22" s="224"/>
      <c r="Q22" s="234"/>
      <c r="R22" s="224"/>
      <c r="S22" s="224"/>
    </row>
    <row r="23" spans="1:19" s="1" customFormat="1" ht="15" customHeight="1" x14ac:dyDescent="0.3">
      <c r="A23" s="54"/>
      <c r="B23" s="54"/>
      <c r="C23" s="54"/>
      <c r="D23" s="54"/>
      <c r="E23" s="112" t="s">
        <v>48</v>
      </c>
      <c r="F23" s="218">
        <f ca="1">Inputs!G24</f>
        <v>0</v>
      </c>
      <c r="G23" s="130"/>
      <c r="H23" s="218">
        <f>Inputs!G55</f>
        <v>0</v>
      </c>
      <c r="I23" s="131"/>
      <c r="J23" s="219">
        <f t="shared" ca="1" si="0"/>
        <v>0</v>
      </c>
      <c r="K23" s="126"/>
      <c r="L23" s="220"/>
      <c r="M23" s="126"/>
      <c r="N23" s="219">
        <f t="shared" si="1"/>
        <v>0</v>
      </c>
      <c r="O23" s="134"/>
      <c r="P23" s="221"/>
      <c r="Q23" s="134"/>
      <c r="R23" s="221"/>
      <c r="S23" s="135"/>
    </row>
    <row r="24" spans="1:19" s="1" customFormat="1" ht="15" customHeight="1" x14ac:dyDescent="0.3">
      <c r="A24" s="54"/>
      <c r="B24" s="54"/>
      <c r="C24" s="54"/>
      <c r="D24" s="54"/>
      <c r="E24" s="112" t="s">
        <v>49</v>
      </c>
      <c r="F24" s="218">
        <f ca="1">Inputs!G25</f>
        <v>0.90600000000000003</v>
      </c>
      <c r="G24" s="130"/>
      <c r="H24" s="218">
        <f>Inputs!G56</f>
        <v>0.95440000000000003</v>
      </c>
      <c r="I24" s="131"/>
      <c r="J24" s="219">
        <f t="shared" ca="1" si="0"/>
        <v>4.8399999999999999E-2</v>
      </c>
      <c r="K24" s="130"/>
      <c r="L24" s="220"/>
      <c r="M24" s="130"/>
      <c r="N24" s="219">
        <f t="shared" si="1"/>
        <v>0.95440000000000003</v>
      </c>
      <c r="O24" s="134"/>
      <c r="P24" s="221"/>
      <c r="Q24" s="134"/>
      <c r="R24" s="221"/>
      <c r="S24" s="134"/>
    </row>
    <row r="25" spans="1:19" s="1" customFormat="1" ht="15" customHeight="1" x14ac:dyDescent="0.3">
      <c r="A25" s="54"/>
      <c r="B25" s="54"/>
      <c r="C25" s="54"/>
      <c r="D25" s="54"/>
      <c r="E25" s="112" t="s">
        <v>50</v>
      </c>
      <c r="F25" s="218">
        <f ca="1">Inputs!G26</f>
        <v>0</v>
      </c>
      <c r="G25" s="130"/>
      <c r="H25" s="218">
        <f>Inputs!G57</f>
        <v>0</v>
      </c>
      <c r="I25" s="131"/>
      <c r="J25" s="219">
        <f t="shared" ca="1" si="0"/>
        <v>0</v>
      </c>
      <c r="K25" s="130"/>
      <c r="L25" s="220"/>
      <c r="M25" s="130"/>
      <c r="N25" s="219">
        <f t="shared" si="1"/>
        <v>0</v>
      </c>
      <c r="O25" s="134"/>
      <c r="P25" s="221"/>
      <c r="Q25" s="134"/>
      <c r="R25" s="221"/>
      <c r="S25" s="134"/>
    </row>
    <row r="26" spans="1:19" s="1" customFormat="1" ht="15" customHeight="1" x14ac:dyDescent="0.3">
      <c r="A26" s="54"/>
      <c r="B26" s="54"/>
      <c r="C26" s="54"/>
      <c r="D26" s="54"/>
      <c r="E26" s="112" t="s">
        <v>51</v>
      </c>
      <c r="F26" s="218">
        <f ca="1">Inputs!G27</f>
        <v>0</v>
      </c>
      <c r="G26" s="130"/>
      <c r="H26" s="218">
        <f>Inputs!G58</f>
        <v>0</v>
      </c>
      <c r="I26" s="131"/>
      <c r="J26" s="219">
        <f t="shared" ca="1" si="0"/>
        <v>0</v>
      </c>
      <c r="K26" s="126"/>
      <c r="L26" s="220"/>
      <c r="M26" s="126"/>
      <c r="N26" s="219">
        <f t="shared" si="1"/>
        <v>0</v>
      </c>
      <c r="O26" s="134"/>
      <c r="P26" s="221"/>
      <c r="Q26" s="134"/>
      <c r="R26" s="221"/>
      <c r="S26" s="135"/>
    </row>
    <row r="27" spans="1:19" s="1" customFormat="1" ht="15" customHeight="1" x14ac:dyDescent="0.3">
      <c r="A27" s="54"/>
      <c r="B27" s="54"/>
      <c r="C27" s="54"/>
      <c r="D27" s="54"/>
      <c r="E27" s="112" t="s">
        <v>52</v>
      </c>
      <c r="F27" s="218">
        <f ca="1">Inputs!G28</f>
        <v>0</v>
      </c>
      <c r="G27" s="130"/>
      <c r="H27" s="218">
        <f>Inputs!G59</f>
        <v>0</v>
      </c>
      <c r="I27" s="131"/>
      <c r="J27" s="219">
        <f t="shared" ca="1" si="0"/>
        <v>0</v>
      </c>
      <c r="K27" s="130"/>
      <c r="L27" s="220"/>
      <c r="M27" s="130"/>
      <c r="N27" s="219">
        <f t="shared" si="1"/>
        <v>0</v>
      </c>
      <c r="O27" s="134"/>
      <c r="P27" s="221"/>
      <c r="Q27" s="134"/>
      <c r="R27" s="221"/>
      <c r="S27" s="134"/>
    </row>
    <row r="28" spans="1:19" s="1" customFormat="1" ht="15" customHeight="1" x14ac:dyDescent="0.3">
      <c r="A28" s="54"/>
      <c r="B28" s="54"/>
      <c r="C28" s="54"/>
      <c r="D28" s="54"/>
      <c r="E28" s="112" t="s">
        <v>53</v>
      </c>
      <c r="F28" s="218">
        <f ca="1">Inputs!G29</f>
        <v>0</v>
      </c>
      <c r="G28" s="130"/>
      <c r="H28" s="218">
        <f>Inputs!G60</f>
        <v>0</v>
      </c>
      <c r="I28" s="131"/>
      <c r="J28" s="219">
        <f t="shared" ca="1" si="0"/>
        <v>0</v>
      </c>
      <c r="K28" s="130"/>
      <c r="L28" s="220"/>
      <c r="M28" s="130"/>
      <c r="N28" s="219">
        <f t="shared" si="1"/>
        <v>0</v>
      </c>
      <c r="O28" s="134"/>
      <c r="P28" s="221"/>
      <c r="Q28" s="134"/>
      <c r="R28" s="221"/>
      <c r="S28" s="134"/>
    </row>
    <row r="29" spans="1:19" s="1" customFormat="1" ht="15" customHeight="1" x14ac:dyDescent="0.3">
      <c r="A29" s="54"/>
      <c r="B29" s="54"/>
      <c r="C29" s="54"/>
      <c r="D29" s="54"/>
      <c r="E29" s="112" t="s">
        <v>54</v>
      </c>
      <c r="F29" s="218">
        <f>Inputs!G30</f>
        <v>0</v>
      </c>
      <c r="G29" s="130"/>
      <c r="H29" s="218">
        <f>Inputs!G61</f>
        <v>0</v>
      </c>
      <c r="I29" s="131"/>
      <c r="J29" s="219">
        <f t="shared" si="0"/>
        <v>0</v>
      </c>
      <c r="K29" s="126"/>
      <c r="L29" s="220"/>
      <c r="M29" s="126"/>
      <c r="N29" s="219">
        <f t="shared" si="1"/>
        <v>0</v>
      </c>
      <c r="O29" s="134"/>
      <c r="P29" s="221"/>
      <c r="Q29" s="134"/>
      <c r="R29" s="221"/>
      <c r="S29" s="135"/>
    </row>
    <row r="30" spans="1:19" s="1" customFormat="1" ht="15" customHeight="1" x14ac:dyDescent="0.3">
      <c r="A30" s="54"/>
      <c r="B30" s="54"/>
      <c r="C30" s="54"/>
      <c r="D30" s="54"/>
      <c r="E30" s="54"/>
      <c r="F30" s="140">
        <f ca="1">SUM(F23:F29)</f>
        <v>0.90600000000000003</v>
      </c>
      <c r="G30" s="140"/>
      <c r="H30" s="140">
        <f t="shared" ref="H30:N30" si="3">SUM(H23:H29)</f>
        <v>0.95440000000000003</v>
      </c>
      <c r="I30" s="140"/>
      <c r="J30" s="140">
        <f t="shared" ca="1" si="3"/>
        <v>4.8399999999999999E-2</v>
      </c>
      <c r="K30" s="140"/>
      <c r="L30" s="140">
        <f t="shared" si="3"/>
        <v>0</v>
      </c>
      <c r="M30" s="140"/>
      <c r="N30" s="140">
        <f t="shared" si="3"/>
        <v>0.95440000000000003</v>
      </c>
      <c r="O30" s="134"/>
      <c r="P30" s="134"/>
      <c r="Q30" s="134"/>
      <c r="R30" s="134"/>
      <c r="S30" s="135"/>
    </row>
    <row r="31" spans="1:19" s="226" customFormat="1" ht="18" customHeight="1" x14ac:dyDescent="0.3">
      <c r="A31" s="147"/>
      <c r="B31" s="147"/>
      <c r="C31" s="147"/>
      <c r="D31" s="159" t="s">
        <v>56</v>
      </c>
      <c r="E31" s="147"/>
      <c r="F31" s="222"/>
      <c r="G31" s="223"/>
      <c r="H31" s="222"/>
      <c r="I31" s="222"/>
      <c r="J31" s="223"/>
      <c r="K31" s="223"/>
      <c r="L31" s="223"/>
      <c r="M31" s="223"/>
      <c r="N31" s="223"/>
      <c r="O31" s="224"/>
      <c r="P31" s="224"/>
      <c r="Q31" s="224"/>
      <c r="R31" s="224"/>
      <c r="S31" s="224"/>
    </row>
    <row r="32" spans="1:19" s="1" customFormat="1" ht="15" customHeight="1" x14ac:dyDescent="0.3">
      <c r="A32" s="54"/>
      <c r="B32" s="54"/>
      <c r="C32" s="54"/>
      <c r="D32" s="54"/>
      <c r="E32" s="112" t="s">
        <v>48</v>
      </c>
      <c r="F32" s="218">
        <f ca="1">Inputs!G33</f>
        <v>0</v>
      </c>
      <c r="G32" s="130"/>
      <c r="H32" s="218">
        <f>Inputs!G64</f>
        <v>0</v>
      </c>
      <c r="I32" s="131"/>
      <c r="J32" s="219">
        <f t="shared" ca="1" si="0"/>
        <v>0</v>
      </c>
      <c r="K32" s="130"/>
      <c r="L32" s="220"/>
      <c r="M32" s="130"/>
      <c r="N32" s="219">
        <f t="shared" si="1"/>
        <v>0</v>
      </c>
      <c r="O32" s="134"/>
      <c r="P32" s="221"/>
      <c r="Q32" s="134"/>
      <c r="R32" s="221"/>
      <c r="S32" s="134"/>
    </row>
    <row r="33" spans="1:19" s="1" customFormat="1" ht="15" customHeight="1" x14ac:dyDescent="0.3">
      <c r="A33" s="54"/>
      <c r="B33" s="54"/>
      <c r="C33" s="54"/>
      <c r="D33" s="54"/>
      <c r="E33" s="112" t="s">
        <v>49</v>
      </c>
      <c r="F33" s="218">
        <f ca="1">Inputs!G34</f>
        <v>0</v>
      </c>
      <c r="G33" s="130"/>
      <c r="H33" s="218">
        <f>Inputs!G65</f>
        <v>0</v>
      </c>
      <c r="I33" s="131"/>
      <c r="J33" s="219">
        <f t="shared" ca="1" si="0"/>
        <v>0</v>
      </c>
      <c r="K33" s="126"/>
      <c r="L33" s="220"/>
      <c r="M33" s="126"/>
      <c r="N33" s="219">
        <f t="shared" si="1"/>
        <v>0</v>
      </c>
      <c r="O33" s="134"/>
      <c r="P33" s="221"/>
      <c r="Q33" s="134"/>
      <c r="R33" s="221"/>
      <c r="S33" s="135"/>
    </row>
    <row r="34" spans="1:19" s="1" customFormat="1" ht="15" customHeight="1" x14ac:dyDescent="0.3">
      <c r="A34" s="54"/>
      <c r="B34" s="54"/>
      <c r="C34" s="54"/>
      <c r="D34" s="54"/>
      <c r="E34" s="112" t="s">
        <v>50</v>
      </c>
      <c r="F34" s="218">
        <f ca="1">Inputs!G35</f>
        <v>0</v>
      </c>
      <c r="G34" s="130"/>
      <c r="H34" s="218">
        <f>Inputs!G66</f>
        <v>0</v>
      </c>
      <c r="I34" s="131"/>
      <c r="J34" s="219">
        <f t="shared" ca="1" si="0"/>
        <v>0</v>
      </c>
      <c r="K34" s="126"/>
      <c r="L34" s="220"/>
      <c r="M34" s="126"/>
      <c r="N34" s="219">
        <f t="shared" si="1"/>
        <v>0</v>
      </c>
      <c r="O34" s="134"/>
      <c r="P34" s="221"/>
      <c r="Q34" s="134"/>
      <c r="R34" s="221"/>
      <c r="S34" s="135"/>
    </row>
    <row r="35" spans="1:19" s="1" customFormat="1" ht="15" customHeight="1" x14ac:dyDescent="0.3">
      <c r="A35" s="54"/>
      <c r="B35" s="54"/>
      <c r="C35" s="54"/>
      <c r="D35" s="54"/>
      <c r="E35" s="112" t="s">
        <v>51</v>
      </c>
      <c r="F35" s="218">
        <f>Inputs!G36</f>
        <v>0</v>
      </c>
      <c r="G35" s="130"/>
      <c r="H35" s="218">
        <f>Inputs!G67</f>
        <v>0</v>
      </c>
      <c r="I35" s="131"/>
      <c r="J35" s="219">
        <f t="shared" si="0"/>
        <v>0</v>
      </c>
      <c r="K35" s="126"/>
      <c r="L35" s="220"/>
      <c r="M35" s="126"/>
      <c r="N35" s="219">
        <f t="shared" si="1"/>
        <v>0</v>
      </c>
      <c r="O35" s="134"/>
      <c r="P35" s="221"/>
      <c r="Q35" s="134"/>
      <c r="R35" s="221"/>
      <c r="S35" s="135"/>
    </row>
    <row r="36" spans="1:19" s="1" customFormat="1" ht="15" customHeight="1" x14ac:dyDescent="0.3">
      <c r="A36" s="54"/>
      <c r="B36" s="54"/>
      <c r="C36" s="66"/>
      <c r="D36" s="54"/>
      <c r="E36" s="112" t="s">
        <v>52</v>
      </c>
      <c r="F36" s="218">
        <f>Inputs!G37</f>
        <v>0</v>
      </c>
      <c r="G36" s="130"/>
      <c r="H36" s="218">
        <f>Inputs!G68</f>
        <v>0</v>
      </c>
      <c r="I36" s="131"/>
      <c r="J36" s="219">
        <f t="shared" si="0"/>
        <v>0</v>
      </c>
      <c r="K36" s="126"/>
      <c r="L36" s="220"/>
      <c r="M36" s="126"/>
      <c r="N36" s="219">
        <f t="shared" si="1"/>
        <v>0</v>
      </c>
      <c r="O36" s="134"/>
      <c r="P36" s="221"/>
      <c r="Q36" s="134"/>
      <c r="R36" s="221"/>
      <c r="S36" s="135"/>
    </row>
    <row r="37" spans="1:19" s="1" customFormat="1" ht="15" customHeight="1" x14ac:dyDescent="0.3">
      <c r="A37" s="54"/>
      <c r="B37" s="54"/>
      <c r="C37" s="66"/>
      <c r="D37" s="54"/>
      <c r="E37" s="112" t="s">
        <v>53</v>
      </c>
      <c r="F37" s="218">
        <f>Inputs!G38</f>
        <v>0</v>
      </c>
      <c r="G37" s="130"/>
      <c r="H37" s="218">
        <f>Inputs!G69</f>
        <v>0</v>
      </c>
      <c r="I37" s="131"/>
      <c r="J37" s="219">
        <f t="shared" si="0"/>
        <v>0</v>
      </c>
      <c r="K37" s="126"/>
      <c r="L37" s="220"/>
      <c r="M37" s="126"/>
      <c r="N37" s="219">
        <f t="shared" si="1"/>
        <v>0</v>
      </c>
      <c r="O37" s="134"/>
      <c r="P37" s="221"/>
      <c r="Q37" s="134"/>
      <c r="R37" s="221"/>
      <c r="S37" s="135"/>
    </row>
    <row r="38" spans="1:19" s="1" customFormat="1" ht="15" customHeight="1" x14ac:dyDescent="0.3">
      <c r="A38" s="54"/>
      <c r="B38" s="54"/>
      <c r="C38" s="66"/>
      <c r="D38" s="54"/>
      <c r="E38" s="112" t="s">
        <v>54</v>
      </c>
      <c r="F38" s="218">
        <f ca="1">Inputs!G39</f>
        <v>0</v>
      </c>
      <c r="G38" s="130"/>
      <c r="H38" s="218">
        <f>Inputs!G70</f>
        <v>0</v>
      </c>
      <c r="I38" s="131"/>
      <c r="J38" s="219">
        <f t="shared" ca="1" si="0"/>
        <v>0</v>
      </c>
      <c r="K38" s="126"/>
      <c r="L38" s="220"/>
      <c r="M38" s="126"/>
      <c r="N38" s="219">
        <f t="shared" si="1"/>
        <v>0</v>
      </c>
      <c r="O38" s="134"/>
      <c r="P38" s="221"/>
      <c r="Q38" s="134"/>
      <c r="R38" s="221"/>
      <c r="S38" s="135"/>
    </row>
    <row r="39" spans="1:19" s="1" customFormat="1" ht="15" customHeight="1" x14ac:dyDescent="0.3">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3">
      <c r="A40" s="54"/>
      <c r="B40" s="54"/>
      <c r="C40" s="54"/>
      <c r="D40" s="54"/>
      <c r="E40" s="54"/>
      <c r="F40" s="131"/>
      <c r="G40" s="130"/>
      <c r="H40" s="130"/>
      <c r="I40" s="130"/>
      <c r="J40" s="130"/>
      <c r="K40" s="126"/>
      <c r="L40" s="130"/>
      <c r="M40" s="126"/>
      <c r="N40" s="130"/>
      <c r="O40" s="134"/>
      <c r="P40" s="134"/>
      <c r="Q40" s="134"/>
      <c r="R40" s="134"/>
      <c r="S40" s="135"/>
    </row>
    <row r="41" spans="1:19" s="1" customFormat="1" ht="13" x14ac:dyDescent="0.3">
      <c r="A41" s="54"/>
      <c r="B41" s="54"/>
      <c r="C41" s="66"/>
      <c r="D41" s="51" t="s">
        <v>153</v>
      </c>
      <c r="E41" s="190"/>
      <c r="F41" s="191">
        <f ca="1">SUM(F21+F30+F39)</f>
        <v>0.90600000000000003</v>
      </c>
      <c r="G41" s="192"/>
      <c r="H41" s="191">
        <f t="shared" ref="H41:N41" si="5">SUM(H21+H30+H39)</f>
        <v>0.95440000000000003</v>
      </c>
      <c r="I41" s="192"/>
      <c r="J41" s="192">
        <f t="shared" ca="1" si="5"/>
        <v>4.8399999999999999E-2</v>
      </c>
      <c r="K41" s="192"/>
      <c r="L41" s="192">
        <f t="shared" si="5"/>
        <v>0</v>
      </c>
      <c r="M41" s="192"/>
      <c r="N41" s="192">
        <f t="shared" si="5"/>
        <v>0.95440000000000003</v>
      </c>
      <c r="O41" s="134"/>
      <c r="P41" s="134"/>
      <c r="Q41" s="134"/>
      <c r="R41" s="134"/>
      <c r="S41" s="135"/>
    </row>
    <row r="42" spans="1:19" s="1" customFormat="1" ht="9" customHeight="1" x14ac:dyDescent="0.3">
      <c r="A42" s="54"/>
      <c r="B42" s="54"/>
      <c r="C42" s="54"/>
      <c r="D42" s="54"/>
      <c r="E42" s="54"/>
      <c r="F42" s="131"/>
      <c r="G42" s="130"/>
      <c r="H42" s="130"/>
      <c r="I42" s="130"/>
      <c r="J42" s="130"/>
      <c r="K42" s="126"/>
      <c r="L42" s="130"/>
      <c r="M42" s="126"/>
      <c r="N42" s="130"/>
      <c r="O42" s="134"/>
      <c r="P42" s="134"/>
      <c r="Q42" s="134"/>
      <c r="R42" s="134"/>
      <c r="S42" s="135"/>
    </row>
    <row r="43" spans="1:19" s="21" customFormat="1" ht="13.5" x14ac:dyDescent="0.3">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2020-09-15T15:00:00Z</dcterms:created>
  <dcterms:modified xsi:type="dcterms:W3CDTF">2020-09-16T16:18:05Z</dcterms:modified>
  <cp:category/>
  <cp:contentStatus/>
</cp:coreProperties>
</file>