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205" activeTab="7"/>
  </bookViews>
  <sheets>
    <sheet name="Change Log" sheetId="17" r:id="rId1"/>
    <sheet name="F_Inputs" sheetId="11" r:id="rId2"/>
    <sheet name="InpOverride" sheetId="12" r:id="rId3"/>
    <sheet name="InpActive" sheetId="7" r:id="rId4"/>
    <sheet name="Inputs" sheetId="6" r:id="rId5"/>
    <sheet name="Calcs" sheetId="5" r:id="rId6"/>
    <sheet name="Lists" sheetId="3" r:id="rId7"/>
    <sheet name="F_Outputs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tual.Customer.Numbers" localSheetId="0">[4]Inputs!$L$28:$P$33</definedName>
    <definedName name="Actual.Customer.Numbers">Inputs!$L$28:$P$33</definedName>
    <definedName name="Actual.Revenue.Collected">Inputs!$L$36:$P$41</definedName>
    <definedName name="Actual.Revenue.Collected.Net" localSheetId="0">[4]Inputs!$L$52:$P$57</definedName>
    <definedName name="Actual.Revenue.Collected.Net">Inputs!$L$52:$P$57</definedName>
    <definedName name="Additional.Analysis">[5]Data!$G$22</definedName>
    <definedName name="AllRev.Dmmy">[5]Data!$I$29:$U$29</definedName>
    <definedName name="AllRev.Outturn.Dmmy.Revised">'[5]WRFIM - Dmmy'!$I$23:$U$23</definedName>
    <definedName name="AllRev.Outturn.Waste.Revised">'[5]WRFIM - Waste'!$I$23:$U$23</definedName>
    <definedName name="AllRev.Outturn.Water.Revised">'[5]WRFIM - Water'!$I$23:$U$23</definedName>
    <definedName name="AllRev.Waste">[5]Data!$I$28:$U$28</definedName>
    <definedName name="AllRev.Water">[5]Data!$I$27:$U$27</definedName>
    <definedName name="AMP.Years" localSheetId="0">[5]Timeline!$I$3:$U$3</definedName>
    <definedName name="AMP.Years">Lists!$I$3:$U$3</definedName>
    <definedName name="AMP5.RCM.Adj.Waste">'[5]WRFIM - Waste'!$K$27</definedName>
    <definedName name="AMP5.RCM.Adj.Water">'[5]WRFIM - Water'!$K$27</definedName>
    <definedName name="AMP6.FI.Adj.Waste">'[5]WRFIM - Waste'!$I$40:$U$40</definedName>
    <definedName name="AMP6.FI.Adj.Water">'[5]WRFIM - Water'!$I$40:$U$40</definedName>
    <definedName name="BlindYear.1415.Adj.Waste">[5]Data!$K$46</definedName>
    <definedName name="BlindYear.1415.Adj.Water">[5]Data!$K$45</definedName>
    <definedName name="BlindYear.Delay">[5]Data!#REF!</definedName>
    <definedName name="Calendar.Years" localSheetId="0">[5]Timeline!$I$5:$U$5</definedName>
    <definedName name="Calendar.Years">Lists!$I$5:$U$5</definedName>
    <definedName name="Customer.List" localSheetId="0">[4]Lists!$E$12:$E$17</definedName>
    <definedName name="Customer.List">Lists!$E$12:$E$17</definedName>
    <definedName name="Discount.Rate" localSheetId="0">[5]Data!$G$20</definedName>
    <definedName name="Discount.Rate">Inputs!$I$73</definedName>
    <definedName name="Forecast.Customer.Numbers" localSheetId="0">[4]Inputs!$L$12:$P$17</definedName>
    <definedName name="Forecast.Customer.Numbers">Inputs!$L$12:$P$17</definedName>
    <definedName name="Indexation.November.Actual">[5]RPI!$I$49:$U$49</definedName>
    <definedName name="Indexation.November.Actual.Override">[5]RPI!$I$48:$U$48</definedName>
    <definedName name="Indexation.November.Actual.YearOnYear">[5]RPI!$I$51:$U$51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[5]Data!$I$34:$U$34</definedName>
    <definedName name="K.Waste">[5]Data!$I$33:$U$33</definedName>
    <definedName name="K.Water">[5]Data!$I$32:$U$32</definedName>
    <definedName name="Materiality.Threshold" localSheetId="0">[4]Inputs!$I$72</definedName>
    <definedName name="Materiality.Threshold">Inputs!$I$72</definedName>
    <definedName name="Modification.Factor" localSheetId="0">[4]Inputs!$L$63:$P$68</definedName>
    <definedName name="Modification.Factor">Inputs!$L$63:$P$68</definedName>
    <definedName name="Penalty.Rate.General">[5]Data!$G$19</definedName>
    <definedName name="Penalty.Rate.Waste">'[5]WRFIM - Waste'!#REF!</definedName>
    <definedName name="Penalty.Rate.Water">'[5]WRFIM - Water'!#REF!</definedName>
    <definedName name="Perc.Recovered.Waste">'[5]WRFIM - Waste'!$I$52:$U$52</definedName>
    <definedName name="Perc.Recovered.Water" localSheetId="0">'[5]WRFIM - Water'!$I$52:$U$52</definedName>
    <definedName name="Perc.Recovered.Water">Calcs!$I$40:$U$40</definedName>
    <definedName name="RCM.BlindYear.Adj.Waste">'[5]WRFIM - Waste'!$I$31:$U$31</definedName>
    <definedName name="RCM.BlindYear.Adj.Water">'[5]WRFIM - Water'!$I$31:$U$31</definedName>
    <definedName name="RecRev.Dmmy">[5]Data!$I$40:$U$40</definedName>
    <definedName name="RecRev.Waste">[5]Data!$I$39:$U$39</definedName>
    <definedName name="RecRev.Water">[5]Data!$I$38:$U$38</definedName>
    <definedName name="Reforecast.Customer.Numbers" localSheetId="0">[4]Inputs!$L$20:$P$25</definedName>
    <definedName name="Reforecast.Customer.Numbers">Inputs!$L$20:$P$25</definedName>
    <definedName name="Revenue.Sacrifice">Inputs!$L$44:$P$49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[5]Data!$G$17</definedName>
    <definedName name="Threshold.Min">[5]Data!$G$16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'[5]WRFIM - Waste'!$P$95</definedName>
    <definedName name="WRFIM.Water">'[5]WRFIM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G48" i="7"/>
  <c r="M68" i="6" s="1"/>
  <c r="I47" i="7"/>
  <c r="O67" i="6" s="1"/>
  <c r="H47" i="7"/>
  <c r="N67" i="6" s="1"/>
  <c r="J46" i="7"/>
  <c r="P66" i="6" s="1"/>
  <c r="H46" i="7"/>
  <c r="N66" i="6" s="1"/>
  <c r="G46" i="7"/>
  <c r="M66" i="6" s="1"/>
  <c r="J45" i="7"/>
  <c r="P65" i="6" s="1"/>
  <c r="H45" i="7"/>
  <c r="N65" i="6" s="1"/>
  <c r="G45" i="7"/>
  <c r="M65" i="6" s="1"/>
  <c r="J44" i="7"/>
  <c r="P64" i="6" s="1"/>
  <c r="H44" i="7"/>
  <c r="N64" i="6" s="1"/>
  <c r="G44" i="7"/>
  <c r="M64" i="6" s="1"/>
  <c r="I43" i="7"/>
  <c r="O63" i="6" s="1"/>
  <c r="H43" i="7"/>
  <c r="N63" i="6" s="1"/>
  <c r="F46" i="7"/>
  <c r="L66" i="6" s="1"/>
  <c r="F45" i="7"/>
  <c r="L65" i="6" s="1"/>
  <c r="F44" i="7"/>
  <c r="L64" i="6" s="1"/>
  <c r="J52" i="7"/>
  <c r="J51" i="7"/>
  <c r="K50" i="7"/>
  <c r="I73" i="6" s="1"/>
  <c r="K49" i="7"/>
  <c r="F48" i="7"/>
  <c r="L68" i="6" s="1"/>
  <c r="F47" i="7"/>
  <c r="L67" i="6" s="1"/>
  <c r="F43" i="7"/>
  <c r="L63" i="6" s="1"/>
  <c r="F42" i="7"/>
  <c r="F41" i="7"/>
  <c r="F40" i="7"/>
  <c r="F39" i="7"/>
  <c r="F38" i="7"/>
  <c r="F37" i="7"/>
  <c r="F36" i="7"/>
  <c r="F35" i="7"/>
  <c r="L48" i="6" s="1"/>
  <c r="F34" i="7"/>
  <c r="F33" i="7"/>
  <c r="F32" i="7"/>
  <c r="F31" i="7"/>
  <c r="L44" i="6" s="1"/>
  <c r="F30" i="7"/>
  <c r="L41" i="6" s="1"/>
  <c r="L57" i="6" s="1"/>
  <c r="L54" i="5" s="1"/>
  <c r="F29" i="7"/>
  <c r="F28" i="7"/>
  <c r="F27" i="7"/>
  <c r="F26" i="7"/>
  <c r="L37" i="6" s="1"/>
  <c r="L53" i="6" s="1"/>
  <c r="L50" i="5" s="1"/>
  <c r="F25" i="7"/>
  <c r="L36" i="6" s="1"/>
  <c r="F24" i="7"/>
  <c r="L33" i="6" s="1"/>
  <c r="F23" i="7"/>
  <c r="F22" i="7"/>
  <c r="L31" i="6" s="1"/>
  <c r="L14" i="5" s="1"/>
  <c r="F21" i="7"/>
  <c r="F20" i="7"/>
  <c r="L29" i="6" s="1"/>
  <c r="F19" i="7"/>
  <c r="F18" i="7"/>
  <c r="L25" i="6" s="1"/>
  <c r="F17" i="7"/>
  <c r="F16" i="7"/>
  <c r="L23" i="6" s="1"/>
  <c r="F15" i="7"/>
  <c r="L22" i="6" s="1"/>
  <c r="F14" i="7"/>
  <c r="F13" i="7"/>
  <c r="L20" i="6" s="1"/>
  <c r="F12" i="7"/>
  <c r="L17" i="6" s="1"/>
  <c r="F11" i="7"/>
  <c r="L16" i="6" s="1"/>
  <c r="F10" i="7"/>
  <c r="F9" i="7"/>
  <c r="L14" i="6" s="1"/>
  <c r="F8" i="7"/>
  <c r="L13" i="6" s="1"/>
  <c r="J48" i="7"/>
  <c r="P68" i="6" s="1"/>
  <c r="I48" i="7"/>
  <c r="J47" i="7"/>
  <c r="P67" i="6" s="1"/>
  <c r="G47" i="7"/>
  <c r="I46" i="7"/>
  <c r="O66" i="6" s="1"/>
  <c r="I45" i="7"/>
  <c r="O65" i="6" s="1"/>
  <c r="I44" i="7"/>
  <c r="O64" i="6" s="1"/>
  <c r="J43" i="7"/>
  <c r="P63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H36" i="7"/>
  <c r="N49" i="6" s="1"/>
  <c r="G36" i="7"/>
  <c r="M49" i="6" s="1"/>
  <c r="J35" i="7"/>
  <c r="P48" i="6" s="1"/>
  <c r="I35" i="7"/>
  <c r="O48" i="6" s="1"/>
  <c r="H35" i="7"/>
  <c r="G35" i="7"/>
  <c r="J34" i="7"/>
  <c r="P47" i="6" s="1"/>
  <c r="I34" i="7"/>
  <c r="O47" i="6" s="1"/>
  <c r="H34" i="7"/>
  <c r="N47" i="6" s="1"/>
  <c r="G34" i="7"/>
  <c r="M47" i="6" s="1"/>
  <c r="J33" i="7"/>
  <c r="P46" i="6" s="1"/>
  <c r="I33" i="7"/>
  <c r="O46" i="6" s="1"/>
  <c r="H33" i="7"/>
  <c r="N46" i="6" s="1"/>
  <c r="G33" i="7"/>
  <c r="M46" i="6" s="1"/>
  <c r="J32" i="7"/>
  <c r="P45" i="6"/>
  <c r="I32" i="7"/>
  <c r="O45" i="6" s="1"/>
  <c r="H32" i="7"/>
  <c r="N45" i="6" s="1"/>
  <c r="G32" i="7"/>
  <c r="J31" i="7"/>
  <c r="P44" i="6" s="1"/>
  <c r="I31" i="7"/>
  <c r="O44" i="6" s="1"/>
  <c r="H31" i="7"/>
  <c r="G31" i="7"/>
  <c r="M44" i="6" s="1"/>
  <c r="J30" i="7"/>
  <c r="P41" i="6" s="1"/>
  <c r="P57" i="6" s="1"/>
  <c r="P54" i="5" s="1"/>
  <c r="I30" i="7"/>
  <c r="O41" i="6" s="1"/>
  <c r="H30" i="7"/>
  <c r="G30" i="7"/>
  <c r="M41" i="6" s="1"/>
  <c r="J29" i="7"/>
  <c r="P40" i="6" s="1"/>
  <c r="I29" i="7"/>
  <c r="O40" i="6"/>
  <c r="H29" i="7"/>
  <c r="G29" i="7"/>
  <c r="J28" i="7"/>
  <c r="P39" i="6"/>
  <c r="I28" i="7"/>
  <c r="O39" i="6" s="1"/>
  <c r="H28" i="7"/>
  <c r="N39" i="6" s="1"/>
  <c r="G28" i="7"/>
  <c r="J27" i="7"/>
  <c r="P38" i="6" s="1"/>
  <c r="P54" i="6" s="1"/>
  <c r="P51" i="5" s="1"/>
  <c r="I27" i="7"/>
  <c r="O38" i="6" s="1"/>
  <c r="H27" i="7"/>
  <c r="G27" i="7"/>
  <c r="J26" i="7"/>
  <c r="P37" i="6" s="1"/>
  <c r="I26" i="7"/>
  <c r="O37" i="6" s="1"/>
  <c r="O53" i="6" s="1"/>
  <c r="O50" i="5" s="1"/>
  <c r="H26" i="7"/>
  <c r="G26" i="7"/>
  <c r="M37" i="6" s="1"/>
  <c r="J25" i="7"/>
  <c r="P36" i="6" s="1"/>
  <c r="P52" i="6" s="1"/>
  <c r="P49" i="5" s="1"/>
  <c r="I25" i="7"/>
  <c r="H25" i="7"/>
  <c r="G25" i="7"/>
  <c r="M36" i="6" s="1"/>
  <c r="J24" i="7"/>
  <c r="P33" i="6" s="1"/>
  <c r="I24" i="7"/>
  <c r="H24" i="7"/>
  <c r="N33" i="6" s="1"/>
  <c r="G24" i="7"/>
  <c r="M33" i="6" s="1"/>
  <c r="J23" i="7"/>
  <c r="P32" i="6"/>
  <c r="I23" i="7"/>
  <c r="H23" i="7"/>
  <c r="G23" i="7"/>
  <c r="J22" i="7"/>
  <c r="P31" i="6" s="1"/>
  <c r="P14" i="5" s="1"/>
  <c r="I22" i="7"/>
  <c r="O31" i="6" s="1"/>
  <c r="H22" i="7"/>
  <c r="G22" i="7"/>
  <c r="M31" i="6" s="1"/>
  <c r="M14" i="5" s="1"/>
  <c r="J21" i="7"/>
  <c r="P30" i="6" s="1"/>
  <c r="I21" i="7"/>
  <c r="O30" i="6" s="1"/>
  <c r="H21" i="7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H19" i="7"/>
  <c r="N28" i="6" s="1"/>
  <c r="N11" i="5" s="1"/>
  <c r="G19" i="7"/>
  <c r="J18" i="7"/>
  <c r="P25" i="6" s="1"/>
  <c r="I18" i="7"/>
  <c r="H18" i="7"/>
  <c r="N25" i="6" s="1"/>
  <c r="N25" i="5" s="1"/>
  <c r="G18" i="7"/>
  <c r="M25" i="6" s="1"/>
  <c r="M45" i="5" s="1"/>
  <c r="J17" i="7"/>
  <c r="P24" i="6" s="1"/>
  <c r="I17" i="7"/>
  <c r="H17" i="7"/>
  <c r="N24" i="6" s="1"/>
  <c r="N44" i="5" s="1"/>
  <c r="G17" i="7"/>
  <c r="M24" i="6" s="1"/>
  <c r="J16" i="7"/>
  <c r="P23" i="6" s="1"/>
  <c r="I16" i="7"/>
  <c r="O23" i="6" s="1"/>
  <c r="H16" i="7"/>
  <c r="N23" i="6" s="1"/>
  <c r="N43" i="5" s="1"/>
  <c r="G16" i="7"/>
  <c r="J15" i="7"/>
  <c r="P22" i="6" s="1"/>
  <c r="P22" i="5" s="1"/>
  <c r="I15" i="7"/>
  <c r="O22" i="6" s="1"/>
  <c r="H15" i="7"/>
  <c r="G15" i="7"/>
  <c r="J14" i="7"/>
  <c r="P21" i="6" s="1"/>
  <c r="I14" i="7"/>
  <c r="O21" i="6" s="1"/>
  <c r="H14" i="7"/>
  <c r="G14" i="7"/>
  <c r="J13" i="7"/>
  <c r="P20" i="6" s="1"/>
  <c r="I13" i="7"/>
  <c r="O20" i="6" s="1"/>
  <c r="H13" i="7"/>
  <c r="G13" i="7"/>
  <c r="M20" i="6" s="1"/>
  <c r="J12" i="7"/>
  <c r="P17" i="6" s="1"/>
  <c r="I12" i="7"/>
  <c r="O17" i="6" s="1"/>
  <c r="H12" i="7"/>
  <c r="G12" i="7"/>
  <c r="J11" i="7"/>
  <c r="P16" i="6" s="1"/>
  <c r="I11" i="7"/>
  <c r="O16" i="6" s="1"/>
  <c r="O15" i="5" s="1"/>
  <c r="H11" i="7"/>
  <c r="G11" i="7"/>
  <c r="J10" i="7"/>
  <c r="P15" i="6"/>
  <c r="I10" i="7"/>
  <c r="H10" i="7"/>
  <c r="G10" i="7"/>
  <c r="M15" i="6"/>
  <c r="J9" i="7"/>
  <c r="P14" i="6"/>
  <c r="I9" i="7"/>
  <c r="O14" i="6" s="1"/>
  <c r="H9" i="7"/>
  <c r="N14" i="6" s="1"/>
  <c r="N22" i="5" s="1"/>
  <c r="G9" i="7"/>
  <c r="J8" i="7"/>
  <c r="P13" i="6" s="1"/>
  <c r="I8" i="7"/>
  <c r="O13" i="6" s="1"/>
  <c r="H8" i="7"/>
  <c r="N13" i="6" s="1"/>
  <c r="G8" i="7"/>
  <c r="J7" i="7"/>
  <c r="P12" i="6" s="1"/>
  <c r="I7" i="7"/>
  <c r="O12" i="6" s="1"/>
  <c r="H7" i="7"/>
  <c r="G7" i="7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O68" i="6"/>
  <c r="M67" i="6"/>
  <c r="O49" i="6"/>
  <c r="N48" i="6"/>
  <c r="M48" i="6"/>
  <c r="M45" i="6"/>
  <c r="N44" i="6"/>
  <c r="L45" i="6"/>
  <c r="L46" i="6"/>
  <c r="L47" i="6"/>
  <c r="L49" i="6"/>
  <c r="N41" i="6"/>
  <c r="N40" i="6"/>
  <c r="N56" i="6" s="1"/>
  <c r="N53" i="5" s="1"/>
  <c r="M40" i="6"/>
  <c r="M39" i="6"/>
  <c r="N38" i="6"/>
  <c r="M38" i="6"/>
  <c r="N37" i="6"/>
  <c r="N53" i="6" s="1"/>
  <c r="N50" i="5" s="1"/>
  <c r="O36" i="6"/>
  <c r="N36" i="6"/>
  <c r="L38" i="6"/>
  <c r="L54" i="6" s="1"/>
  <c r="L51" i="5" s="1"/>
  <c r="L39" i="6"/>
  <c r="L40" i="6"/>
  <c r="O33" i="6"/>
  <c r="O32" i="6"/>
  <c r="N32" i="6"/>
  <c r="M32" i="6"/>
  <c r="N31" i="6"/>
  <c r="N30" i="6"/>
  <c r="O29" i="6"/>
  <c r="O28" i="6"/>
  <c r="M28" i="6"/>
  <c r="L30" i="6"/>
  <c r="L32" i="6"/>
  <c r="L28" i="6"/>
  <c r="O25" i="6"/>
  <c r="O45" i="5" s="1"/>
  <c r="O24" i="6"/>
  <c r="M23" i="6"/>
  <c r="N22" i="6"/>
  <c r="M22" i="6"/>
  <c r="N21" i="6"/>
  <c r="M21" i="6"/>
  <c r="N20" i="6"/>
  <c r="N40" i="5" s="1"/>
  <c r="L21" i="6"/>
  <c r="L24" i="6"/>
  <c r="N17" i="6"/>
  <c r="M17" i="6"/>
  <c r="N16" i="6"/>
  <c r="M16" i="6"/>
  <c r="O15" i="6"/>
  <c r="N15" i="6"/>
  <c r="M14" i="6"/>
  <c r="M22" i="5" s="1"/>
  <c r="M13" i="6"/>
  <c r="M21" i="5" s="1"/>
  <c r="N12" i="6"/>
  <c r="M12" i="6"/>
  <c r="L15" i="6"/>
  <c r="E49" i="6"/>
  <c r="E48" i="6"/>
  <c r="E47" i="6"/>
  <c r="E46" i="6"/>
  <c r="E45" i="6"/>
  <c r="E44" i="6"/>
  <c r="E41" i="6"/>
  <c r="E40" i="6"/>
  <c r="E39" i="6"/>
  <c r="E38" i="6"/>
  <c r="E37" i="6"/>
  <c r="E36" i="6"/>
  <c r="M15" i="5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14" i="5"/>
  <c r="O56" i="6" l="1"/>
  <c r="O53" i="5" s="1"/>
  <c r="L56" i="6"/>
  <c r="L53" i="5" s="1"/>
  <c r="O20" i="5"/>
  <c r="N15" i="5"/>
  <c r="M23" i="5"/>
  <c r="L15" i="5"/>
  <c r="N57" i="6"/>
  <c r="N54" i="5" s="1"/>
  <c r="P11" i="5"/>
  <c r="O14" i="5"/>
  <c r="M16" i="5"/>
  <c r="O54" i="6"/>
  <c r="O51" i="5" s="1"/>
  <c r="O57" i="6"/>
  <c r="O54" i="5" s="1"/>
  <c r="O63" i="5" s="1"/>
  <c r="O52" i="6"/>
  <c r="O49" i="5" s="1"/>
  <c r="M54" i="6"/>
  <c r="M51" i="5" s="1"/>
  <c r="M55" i="6"/>
  <c r="M52" i="5" s="1"/>
  <c r="M57" i="6"/>
  <c r="M54" i="5" s="1"/>
  <c r="M63" i="5" s="1"/>
  <c r="O25" i="5"/>
  <c r="M12" i="5"/>
  <c r="P13" i="5"/>
  <c r="M52" i="6"/>
  <c r="M49" i="5" s="1"/>
  <c r="P53" i="6"/>
  <c r="P50" i="5" s="1"/>
  <c r="O55" i="6"/>
  <c r="O52" i="5" s="1"/>
  <c r="N54" i="6"/>
  <c r="N51" i="5" s="1"/>
  <c r="O13" i="5"/>
  <c r="N21" i="5"/>
  <c r="M24" i="5"/>
  <c r="M33" i="5" s="1"/>
  <c r="M44" i="5"/>
  <c r="L21" i="5"/>
  <c r="N16" i="5"/>
  <c r="N34" i="5" s="1"/>
  <c r="L43" i="5"/>
  <c r="L45" i="5"/>
  <c r="L63" i="5" s="1"/>
  <c r="P12" i="5"/>
  <c r="N12" i="5"/>
  <c r="N30" i="5" s="1"/>
  <c r="M13" i="5"/>
  <c r="P55" i="6"/>
  <c r="P52" i="5" s="1"/>
  <c r="L41" i="5"/>
  <c r="L59" i="5" s="1"/>
  <c r="M42" i="5"/>
  <c r="M60" i="5" s="1"/>
  <c r="O23" i="5"/>
  <c r="O32" i="5" s="1"/>
  <c r="N52" i="6"/>
  <c r="N49" i="5" s="1"/>
  <c r="N58" i="5" s="1"/>
  <c r="M56" i="6"/>
  <c r="M53" i="5" s="1"/>
  <c r="M62" i="5" s="1"/>
  <c r="N55" i="6"/>
  <c r="N52" i="5" s="1"/>
  <c r="N55" i="5" s="1"/>
  <c r="P56" i="6"/>
  <c r="P53" i="5" s="1"/>
  <c r="L25" i="5"/>
  <c r="N41" i="5"/>
  <c r="M30" i="5"/>
  <c r="L22" i="5"/>
  <c r="M11" i="5"/>
  <c r="N24" i="5"/>
  <c r="O11" i="5"/>
  <c r="L55" i="6"/>
  <c r="L52" i="5" s="1"/>
  <c r="N20" i="5"/>
  <c r="L23" i="5"/>
  <c r="L32" i="5" s="1"/>
  <c r="L24" i="5"/>
  <c r="L33" i="5" s="1"/>
  <c r="O16" i="5"/>
  <c r="M53" i="6"/>
  <c r="M50" i="5" s="1"/>
  <c r="L52" i="6"/>
  <c r="L49" i="5" s="1"/>
  <c r="L42" i="5"/>
  <c r="L60" i="5" s="1"/>
  <c r="M41" i="5"/>
  <c r="N42" i="5"/>
  <c r="N45" i="5"/>
  <c r="N63" i="5" s="1"/>
  <c r="N74" i="5" s="1"/>
  <c r="L40" i="5"/>
  <c r="L20" i="5"/>
  <c r="M17" i="5"/>
  <c r="M20" i="5"/>
  <c r="M40" i="5"/>
  <c r="P15" i="5"/>
  <c r="L12" i="5"/>
  <c r="L16" i="5"/>
  <c r="L34" i="5" s="1"/>
  <c r="L74" i="5" s="1"/>
  <c r="P41" i="5"/>
  <c r="P59" i="5" s="1"/>
  <c r="P21" i="5"/>
  <c r="N62" i="5"/>
  <c r="L13" i="5"/>
  <c r="L31" i="5" s="1"/>
  <c r="M59" i="5"/>
  <c r="L11" i="5"/>
  <c r="O12" i="5"/>
  <c r="O34" i="5"/>
  <c r="P16" i="5"/>
  <c r="N59" i="5"/>
  <c r="M32" i="5"/>
  <c r="M43" i="5"/>
  <c r="M61" i="5" s="1"/>
  <c r="M25" i="5"/>
  <c r="M34" i="5" s="1"/>
  <c r="O43" i="5"/>
  <c r="O61" i="5" s="1"/>
  <c r="L44" i="5"/>
  <c r="L62" i="5" s="1"/>
  <c r="P42" i="5"/>
  <c r="P60" i="5" s="1"/>
  <c r="M31" i="5"/>
  <c r="N13" i="5"/>
  <c r="N31" i="5" s="1"/>
  <c r="P31" i="5"/>
  <c r="N23" i="5"/>
  <c r="N32" i="5" s="1"/>
  <c r="O24" i="5"/>
  <c r="O33" i="5" s="1"/>
  <c r="P20" i="5"/>
  <c r="P40" i="5"/>
  <c r="P58" i="5" s="1"/>
  <c r="O40" i="5"/>
  <c r="O58" i="5" s="1"/>
  <c r="N29" i="5"/>
  <c r="L30" i="5"/>
  <c r="L70" i="5" s="1"/>
  <c r="O22" i="5"/>
  <c r="O42" i="5"/>
  <c r="O60" i="5" s="1"/>
  <c r="P25" i="5"/>
  <c r="P34" i="5" s="1"/>
  <c r="P45" i="5"/>
  <c r="P63" i="5" s="1"/>
  <c r="O41" i="5"/>
  <c r="O59" i="5" s="1"/>
  <c r="O21" i="5"/>
  <c r="O30" i="5" s="1"/>
  <c r="P24" i="5"/>
  <c r="P44" i="5"/>
  <c r="P62" i="5" s="1"/>
  <c r="P43" i="5"/>
  <c r="P61" i="5" s="1"/>
  <c r="P23" i="5"/>
  <c r="P32" i="5" s="1"/>
  <c r="O44" i="5"/>
  <c r="O62" i="5" s="1"/>
  <c r="O73" i="5" s="1"/>
  <c r="P30" i="5" l="1"/>
  <c r="P55" i="5"/>
  <c r="N60" i="5"/>
  <c r="N71" i="5" s="1"/>
  <c r="M58" i="5"/>
  <c r="M64" i="5" s="1"/>
  <c r="M80" i="5" s="1"/>
  <c r="O31" i="5"/>
  <c r="O17" i="5"/>
  <c r="M70" i="5"/>
  <c r="M71" i="5"/>
  <c r="N70" i="5"/>
  <c r="O74" i="5"/>
  <c r="P74" i="5"/>
  <c r="P29" i="5"/>
  <c r="P69" i="5" s="1"/>
  <c r="M72" i="5"/>
  <c r="L55" i="5"/>
  <c r="N33" i="5"/>
  <c r="N73" i="5" s="1"/>
  <c r="N46" i="5"/>
  <c r="O29" i="5"/>
  <c r="O35" i="5" s="1"/>
  <c r="M74" i="5"/>
  <c r="M55" i="5"/>
  <c r="P70" i="5"/>
  <c r="N17" i="5"/>
  <c r="M73" i="5"/>
  <c r="O55" i="5"/>
  <c r="L73" i="5"/>
  <c r="O72" i="5"/>
  <c r="L61" i="5"/>
  <c r="L72" i="5" s="1"/>
  <c r="N61" i="5"/>
  <c r="N64" i="5" s="1"/>
  <c r="N80" i="5" s="1"/>
  <c r="N72" i="5"/>
  <c r="P71" i="5"/>
  <c r="N69" i="5"/>
  <c r="L26" i="5"/>
  <c r="L71" i="5"/>
  <c r="M46" i="5"/>
  <c r="P17" i="5"/>
  <c r="P64" i="5"/>
  <c r="P80" i="5" s="1"/>
  <c r="O71" i="5"/>
  <c r="L58" i="5"/>
  <c r="L46" i="5"/>
  <c r="N26" i="5"/>
  <c r="P33" i="5"/>
  <c r="P73" i="5" s="1"/>
  <c r="L29" i="5"/>
  <c r="L35" i="5" s="1"/>
  <c r="L17" i="5"/>
  <c r="M29" i="5"/>
  <c r="M26" i="5"/>
  <c r="O64" i="5"/>
  <c r="O80" i="5" s="1"/>
  <c r="O26" i="5"/>
  <c r="O70" i="5"/>
  <c r="O69" i="5"/>
  <c r="P26" i="5"/>
  <c r="P46" i="5"/>
  <c r="O46" i="5"/>
  <c r="P72" i="5"/>
  <c r="N35" i="5" l="1"/>
  <c r="N75" i="5"/>
  <c r="N88" i="5" s="1"/>
  <c r="O88" i="5" s="1"/>
  <c r="P88" i="5" s="1"/>
  <c r="P75" i="5"/>
  <c r="P90" i="5" s="1"/>
  <c r="W46" i="5"/>
  <c r="P35" i="5"/>
  <c r="M35" i="5"/>
  <c r="M69" i="5"/>
  <c r="M75" i="5" s="1"/>
  <c r="M87" i="5" s="1"/>
  <c r="N87" i="5" s="1"/>
  <c r="O87" i="5" s="1"/>
  <c r="P87" i="5" s="1"/>
  <c r="L69" i="5"/>
  <c r="L75" i="5" s="1"/>
  <c r="L86" i="5" s="1"/>
  <c r="M86" i="5" s="1"/>
  <c r="N86" i="5" s="1"/>
  <c r="O86" i="5" s="1"/>
  <c r="P86" i="5" s="1"/>
  <c r="L64" i="5"/>
  <c r="L80" i="5" s="1"/>
  <c r="W80" i="5" s="1"/>
  <c r="O75" i="5"/>
  <c r="P66" i="5" l="1"/>
  <c r="P37" i="5"/>
  <c r="W35" i="5"/>
  <c r="W81" i="5" s="1"/>
  <c r="W82" i="5" s="1"/>
  <c r="O89" i="5"/>
  <c r="P89" i="5" s="1"/>
  <c r="P92" i="5" s="1"/>
  <c r="P77" i="5"/>
  <c r="P94" i="5" l="1"/>
  <c r="J4" i="8" s="1"/>
  <c r="L4" i="8" l="1"/>
</calcChain>
</file>

<file path=xl/sharedStrings.xml><?xml version="1.0" encoding="utf-8"?>
<sst xmlns="http://schemas.openxmlformats.org/spreadsheetml/2006/main" count="981" uniqueCount="212">
  <si>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</si>
  <si>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</si>
  <si>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</si>
  <si>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</si>
  <si>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</si>
  <si>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</si>
  <si>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</si>
  <si>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</si>
  <si>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</si>
  <si>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</si>
  <si>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</si>
  <si>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</si>
  <si>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</si>
  <si>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BYRun1: Blind Year DD</t>
  </si>
  <si>
    <t>Latest</t>
  </si>
  <si>
    <t>SRN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</si>
  <si>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</si>
  <si>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</si>
  <si>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</si>
  <si>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</si>
  <si>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</si>
  <si>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</si>
  <si>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</si>
  <si>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</si>
  <si>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</si>
  <si>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</si>
  <si>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</si>
  <si>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</si>
  <si>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</si>
  <si>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</si>
  <si>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</si>
  <si>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</si>
  <si>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</si>
  <si>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</si>
  <si>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</si>
  <si>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</si>
  <si>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</si>
  <si>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</si>
  <si>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</si>
  <si>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</si>
  <si>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</si>
  <si>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</si>
  <si>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</si>
  <si>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</si>
  <si>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</si>
  <si>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</si>
  <si>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</si>
  <si>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</si>
  <si>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</si>
  <si>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</si>
  <si>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</si>
  <si>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</si>
  <si>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</si>
  <si>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</si>
  <si>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</si>
  <si>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</si>
  <si>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</si>
  <si>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</si>
  <si>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</si>
  <si>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</si>
  <si>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</si>
  <si>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</si>
  <si>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</si>
  <si>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</si>
  <si>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</si>
  <si>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</si>
  <si>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</si>
  <si>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</si>
  <si>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</si>
  <si>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</si>
  <si>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</si>
  <si>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</si>
  <si>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</si>
  <si>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</si>
  <si>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</si>
  <si>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</si>
  <si>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</si>
  <si>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</si>
  <si>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</si>
  <si>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</si>
  <si>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</si>
  <si>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</si>
  <si>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</si>
  <si>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</si>
  <si>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</si>
  <si>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</si>
  <si>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</si>
  <si>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</si>
  <si>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</si>
  <si>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</si>
  <si>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</si>
  <si>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</si>
  <si>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</si>
  <si>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</si>
  <si>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</si>
  <si>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</si>
  <si>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</si>
  <si>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</si>
  <si>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</si>
  <si>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</si>
  <si>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</si>
  <si>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</si>
  <si>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</si>
  <si>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</si>
  <si>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</si>
  <si>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</si>
  <si>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</si>
  <si>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</si>
  <si>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</si>
  <si>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</si>
  <si>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</si>
  <si>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</si>
  <si>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PR19 Run 8: Final Determinations</t>
  </si>
  <si>
    <t>Action /
Intervention
reference</t>
  </si>
  <si>
    <t>SRN.PD.C008.01</t>
  </si>
  <si>
    <t>SRN.PD.C008.02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</si>
  <si>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</si>
  <si>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</si>
  <si>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</si>
  <si>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</si>
  <si>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</si>
  <si>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</si>
  <si>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</si>
  <si>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</si>
  <si>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</si>
  <si>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</si>
  <si>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</si>
  <si>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</si>
  <si>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</si>
  <si>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</si>
  <si>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</si>
  <si>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</si>
  <si>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</si>
  <si>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</si>
  <si>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</si>
  <si>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</si>
  <si>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</si>
  <si>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</si>
  <si>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</si>
  <si>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</si>
  <si>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</si>
  <si>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</si>
  <si>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</si>
  <si>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</si>
  <si>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</si>
  <si>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</si>
  <si>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</si>
  <si>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</si>
  <si>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</si>
  <si>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</si>
  <si>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</si>
  <si>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</si>
  <si>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</si>
  <si>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</si>
  <si>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</si>
  <si>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</si>
  <si>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</si>
  <si>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</si>
  <si>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</si>
  <si>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</si>
  <si>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</si>
  <si>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</si>
  <si>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</si>
  <si>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</si>
  <si>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</si>
  <si>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</si>
  <si>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</si>
  <si>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</si>
  <si>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</si>
  <si>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</si>
  <si>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</si>
  <si>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</si>
  <si>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</si>
  <si>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</si>
  <si>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</si>
  <si>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</si>
  <si>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</si>
  <si>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</si>
  <si>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</si>
  <si>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</si>
  <si>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</si>
  <si>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</si>
  <si>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</si>
  <si>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</si>
  <si>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</si>
  <si>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</si>
  <si>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</si>
  <si>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</si>
  <si>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</si>
  <si>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</si>
  <si>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</si>
  <si>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</si>
  <si>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</si>
  <si>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</si>
  <si>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</si>
  <si>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</si>
  <si>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</si>
  <si>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</si>
  <si>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</si>
  <si>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</si>
  <si>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PR19PD008_OUT</t>
  </si>
  <si>
    <t>Change log</t>
  </si>
  <si>
    <t>#</t>
  </si>
  <si>
    <t>Issue</t>
  </si>
  <si>
    <t>Change</t>
  </si>
  <si>
    <t>Sheet</t>
  </si>
  <si>
    <t>Row</t>
  </si>
  <si>
    <t>Forecast customer numbers - Metered water and wastewater customer</t>
  </si>
  <si>
    <t>Reforecast customer numbers - Metered water and wastewater customer</t>
  </si>
  <si>
    <t>Actual customer numbers - Metered water and wastewater customer</t>
  </si>
  <si>
    <t>Revenue sacrifice - Metered water and wastewater customer</t>
  </si>
  <si>
    <t>Actual revenue collected (net) - Metered water and wastewater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</si>
</sst>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</numFmts>
  <fonts count="107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3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4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69" fillId="0" borderId="0" applyNumberFormat="0" applyProtection="0">
      <alignment vertical="top"/>
    </xf>
    <xf numFmtId="172" fontId="70" fillId="0" borderId="0" applyNumberFormat="0" applyProtection="0">
      <alignment vertical="top"/>
    </xf>
    <xf numFmtId="172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3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53" borderId="0">
      <alignment vertical="top"/>
    </xf>
    <xf numFmtId="178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0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0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1" fontId="64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105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2" fontId="4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0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  <xf numFmtId="0" fontId="6" fillId="0" borderId="0"/>
  </cellStyleXfs>
  <cellXfs count="11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4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4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0" fontId="43" fillId="0" borderId="0" xfId="0" applyFont="1" applyAlignment="1">
      <alignment horizontal="left" indent="1"/>
    </xf>
    <xf numFmtId="164" fontId="4" fillId="0" borderId="0" xfId="0" applyNumberFormat="1" applyFont="1" applyFill="1"/>
    <xf numFmtId="0" fontId="0" fillId="56" borderId="0" xfId="0" applyFill="1"/>
    <xf numFmtId="164" fontId="43" fillId="0" borderId="14" xfId="0" applyNumberFormat="1" applyFont="1" applyFill="1" applyBorder="1"/>
    <xf numFmtId="164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8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4" fontId="17" fillId="46" borderId="43" xfId="0" applyNumberFormat="1" applyFont="1" applyFill="1" applyBorder="1" applyAlignment="1">
      <alignment horizontal="right" vertical="center"/>
    </xf>
    <xf numFmtId="164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4" fontId="45" fillId="45" borderId="42" xfId="0" applyNumberFormat="1" applyFont="1" applyFill="1" applyBorder="1" applyAlignment="1">
      <alignment horizontal="left" vertical="center"/>
    </xf>
    <xf numFmtId="166" fontId="4" fillId="0" borderId="0" xfId="0" applyNumberFormat="1" applyFont="1"/>
    <xf numFmtId="164" fontId="4" fillId="0" borderId="0" xfId="0" applyNumberFormat="1" applyFont="1"/>
    <xf numFmtId="0" fontId="4" fillId="52" borderId="0" xfId="0" applyFont="1" applyFill="1"/>
    <xf numFmtId="164" fontId="4" fillId="0" borderId="14" xfId="46" applyNumberFormat="1" applyFont="1" applyFill="1"/>
    <xf numFmtId="164" fontId="17" fillId="46" borderId="43" xfId="0" quotePrefix="1" applyNumberFormat="1" applyFont="1" applyFill="1" applyBorder="1" applyAlignment="1">
      <alignment horizontal="center" vertical="center"/>
    </xf>
    <xf numFmtId="166" fontId="45" fillId="45" borderId="42" xfId="0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4" fontId="4" fillId="0" borderId="0" xfId="0" applyNumberFormat="1" applyFont="1" applyFill="1" applyBorder="1"/>
    <xf numFmtId="164" fontId="4" fillId="0" borderId="21" xfId="0" applyNumberFormat="1" applyFont="1" applyFill="1" applyBorder="1"/>
    <xf numFmtId="167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8" fontId="61" fillId="93" borderId="0" xfId="112" applyNumberFormat="1" applyFill="1" applyAlignment="1">
      <alignment vertical="top"/>
    </xf>
    <xf numFmtId="0" fontId="4" fillId="0" borderId="0" xfId="10892" applyFont="1"/>
    <xf numFmtId="0" fontId="4" fillId="0" borderId="0" xfId="10892" applyFont="1" applyAlignment="1">
      <alignment horizontal="left" vertical="top"/>
    </xf>
    <xf numFmtId="0" fontId="6" fillId="0" borderId="0" xfId="10892"/>
    <xf numFmtId="0" fontId="106" fillId="0" borderId="45" xfId="10892" applyFont="1" applyBorder="1" applyAlignment="1">
      <alignment horizontal="left" vertical="top"/>
    </xf>
    <xf numFmtId="17" fontId="4" fillId="0" borderId="0" xfId="10892" applyNumberFormat="1" applyFont="1" applyAlignment="1">
      <alignment vertical="center"/>
    </xf>
    <xf numFmtId="0" fontId="4" fillId="0" borderId="44" xfId="10892" applyFont="1" applyBorder="1" applyAlignment="1">
      <alignment horizontal="left" vertical="center"/>
    </xf>
    <xf numFmtId="0" fontId="4" fillId="0" borderId="42" xfId="10892" applyFont="1" applyBorder="1" applyAlignment="1">
      <alignment horizontal="left" vertical="center" wrapText="1"/>
    </xf>
    <xf numFmtId="0" fontId="4" fillId="0" borderId="46" xfId="10892" applyFont="1" applyBorder="1" applyAlignment="1">
      <alignment horizontal="left" vertical="center" wrapText="1"/>
    </xf>
    <xf numFmtId="0" fontId="6" fillId="0" borderId="0" xfId="10892" applyAlignment="1">
      <alignment vertical="center"/>
    </xf>
    <xf numFmtId="0" fontId="6" fillId="0" borderId="0" xfId="10892" applyAlignment="1">
      <alignment horizontal="left" vertical="top"/>
    </xf>
  </cellXfs>
  <cellStyles count="10893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 8" xfId="10892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Model%20runs/Blind%20Year/BY_Run1%20Publishable%20Models/SEW/Residential%20retail_SEW_BYRun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8%20Residential%20reta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F_Inputs"/>
      <sheetName val="InpOverride"/>
      <sheetName val="InpActive"/>
      <sheetName val="Inputs"/>
      <sheetName val="Calcs"/>
      <sheetName val="Lists"/>
      <sheetName val="F_Out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Change Log"/>
      <sheetName val="F_Inputs"/>
      <sheetName val="InpOverride"/>
      <sheetName val="InpActive"/>
      <sheetName val="Inputs"/>
      <sheetName val="Calcs"/>
      <sheetName val="Lists"/>
      <sheetName val="F_Outputs"/>
    </sheetNames>
    <sheetDataSet>
      <sheetData sheetId="0"/>
      <sheetData sheetId="1"/>
      <sheetData sheetId="2"/>
      <sheetData sheetId="3"/>
      <sheetData sheetId="4"/>
      <sheetData sheetId="5">
        <row r="12">
          <cell r="L12">
            <v>655525.372092142</v>
          </cell>
          <cell r="M12">
            <v>590376.61627642601</v>
          </cell>
          <cell r="N12">
            <v>517640.89305975201</v>
          </cell>
          <cell r="O12">
            <v>446496.67715285497</v>
          </cell>
          <cell r="P12">
            <v>387718.785429499</v>
          </cell>
        </row>
        <row r="13"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L15">
            <v>705161.627907858</v>
          </cell>
          <cell r="M15">
            <v>778878.38372357399</v>
          </cell>
          <cell r="N15">
            <v>859986.10694024805</v>
          </cell>
          <cell r="O15">
            <v>939217.82284714503</v>
          </cell>
          <cell r="P15">
            <v>1006121.2145705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L20">
            <v>667358</v>
          </cell>
          <cell r="M20">
            <v>667255</v>
          </cell>
          <cell r="N20">
            <v>646843</v>
          </cell>
          <cell r="O20">
            <v>625339</v>
          </cell>
          <cell r="P20">
            <v>575339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L23">
            <v>683485</v>
          </cell>
          <cell r="M23">
            <v>692704</v>
          </cell>
          <cell r="N23">
            <v>716915</v>
          </cell>
          <cell r="O23">
            <v>756991</v>
          </cell>
          <cell r="P23">
            <v>816991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8">
          <cell r="L28">
            <v>672887</v>
          </cell>
          <cell r="M28">
            <v>659818</v>
          </cell>
          <cell r="N28">
            <v>636973</v>
          </cell>
          <cell r="O28">
            <v>625339</v>
          </cell>
          <cell r="P28">
            <v>575339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L31">
            <v>673267</v>
          </cell>
          <cell r="M31">
            <v>698276</v>
          </cell>
          <cell r="N31">
            <v>727593</v>
          </cell>
          <cell r="O31">
            <v>756991</v>
          </cell>
          <cell r="P31">
            <v>816991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52">
          <cell r="L52">
            <v>12.58</v>
          </cell>
          <cell r="M52">
            <v>12.084</v>
          </cell>
          <cell r="N52">
            <v>12.528</v>
          </cell>
          <cell r="O52">
            <v>12.353999999999999</v>
          </cell>
          <cell r="P52">
            <v>11.471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14.791</v>
          </cell>
          <cell r="M55">
            <v>15.801</v>
          </cell>
          <cell r="N55">
            <v>14.836</v>
          </cell>
          <cell r="O55">
            <v>14.973000000000001</v>
          </cell>
          <cell r="P55">
            <v>16.289000000000001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63">
          <cell r="L63">
            <v>16.939419324389799</v>
          </cell>
          <cell r="M63">
            <v>16.7373665057757</v>
          </cell>
          <cell r="N63">
            <v>16.505432507187201</v>
          </cell>
          <cell r="O63">
            <v>16.303769910811202</v>
          </cell>
          <cell r="P63">
            <v>16.204756243920801</v>
          </cell>
        </row>
        <row r="64">
          <cell r="L64">
            <v>16.939419324389799</v>
          </cell>
          <cell r="M64">
            <v>16.7373665057757</v>
          </cell>
          <cell r="N64">
            <v>16.505432507187201</v>
          </cell>
          <cell r="O64">
            <v>16.303769910811202</v>
          </cell>
          <cell r="P64">
            <v>16.204756243920801</v>
          </cell>
        </row>
        <row r="65">
          <cell r="L65">
            <v>22.021245121706801</v>
          </cell>
          <cell r="M65">
            <v>21.758576457508401</v>
          </cell>
          <cell r="N65">
            <v>21.457062259343399</v>
          </cell>
          <cell r="O65">
            <v>21.194900884054501</v>
          </cell>
          <cell r="P65">
            <v>21.066183117097001</v>
          </cell>
        </row>
        <row r="66">
          <cell r="L66">
            <v>25.2200052054975</v>
          </cell>
          <cell r="M66">
            <v>24.384003335518798</v>
          </cell>
          <cell r="N66">
            <v>23.5064723735779</v>
          </cell>
          <cell r="O66">
            <v>22.6643398440563</v>
          </cell>
          <cell r="P66">
            <v>22.570219761578802</v>
          </cell>
        </row>
        <row r="67">
          <cell r="L67">
            <v>16.939419324389799</v>
          </cell>
          <cell r="M67">
            <v>16.7373665057757</v>
          </cell>
          <cell r="N67">
            <v>16.505432507187201</v>
          </cell>
          <cell r="O67">
            <v>16.303769910811202</v>
          </cell>
          <cell r="P67">
            <v>16.204756243920801</v>
          </cell>
        </row>
        <row r="68">
          <cell r="L68">
            <v>22.021245121706801</v>
          </cell>
          <cell r="M68">
            <v>21.758576457508401</v>
          </cell>
          <cell r="N68">
            <v>21.457062259343399</v>
          </cell>
          <cell r="O68">
            <v>21.194900884054501</v>
          </cell>
          <cell r="P68">
            <v>21.066183117097001</v>
          </cell>
        </row>
        <row r="72">
          <cell r="I72">
            <v>0.02</v>
          </cell>
        </row>
      </sheetData>
      <sheetData sheetId="6"/>
      <sheetData sheetId="7">
        <row r="12">
          <cell r="E12" t="str">
            <v>Unmetered water-only customer</v>
          </cell>
        </row>
        <row r="13">
          <cell r="E13" t="str">
            <v>Unmetered wastewater-only customer</v>
          </cell>
        </row>
        <row r="14">
          <cell r="E14" t="str">
            <v>Unmetered water and wastewater customer</v>
          </cell>
        </row>
        <row r="15">
          <cell r="E15" t="str">
            <v>Metered water-only customer</v>
          </cell>
        </row>
        <row r="16">
          <cell r="E16" t="str">
            <v>Metered wastewater-only customer</v>
          </cell>
        </row>
        <row r="17">
          <cell r="E17" t="str">
            <v>Metered water and wastewater customer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9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2.75"/>
  <cols>
    <col min="1" max="2" width="9.140625" style="102" customWidth="1"/>
    <col min="3" max="4" width="50.7109375" style="109" customWidth="1"/>
    <col min="5" max="5" width="15.85546875" style="109" customWidth="1"/>
    <col min="6" max="6" width="14.7109375" style="109" customWidth="1"/>
    <col min="7" max="7" width="0" style="102" hidden="1" customWidth="1"/>
    <col min="8" max="16383" width="9.140625" style="102" hidden="1"/>
    <col min="16384" max="16384" width="9" style="102" hidden="1" customWidth="1"/>
  </cols>
  <sheetData>
    <row r="1" spans="1:6" s="67" customFormat="1" ht="33.75">
      <c r="A1" s="67" t="s">
        <v>201</v>
      </c>
    </row>
    <row r="2" spans="1:6">
      <c r="A2" s="100"/>
      <c r="B2" s="100"/>
      <c r="C2" s="101"/>
      <c r="D2" s="101"/>
      <c r="E2" s="101"/>
      <c r="F2" s="101"/>
    </row>
    <row r="3" spans="1:6" ht="15.75">
      <c r="A3" s="100"/>
      <c r="B3" s="103" t="s">
        <v>202</v>
      </c>
      <c r="C3" s="103" t="s">
        <v>203</v>
      </c>
      <c r="D3" s="103" t="s">
        <v>204</v>
      </c>
      <c r="E3" s="103" t="s">
        <v>205</v>
      </c>
      <c r="F3" s="103" t="s">
        <v>206</v>
      </c>
    </row>
    <row r="4" spans="1:6">
      <c r="A4" s="100"/>
      <c r="B4" s="100"/>
      <c r="C4" s="101"/>
      <c r="D4" s="101"/>
      <c r="E4" s="101"/>
      <c r="F4" s="101"/>
    </row>
    <row r="5" spans="1:6" s="108" customFormat="1">
      <c r="A5" s="104"/>
      <c r="B5" s="105"/>
      <c r="C5" s="106"/>
      <c r="D5" s="106"/>
      <c r="E5" s="106"/>
      <c r="F5" s="107"/>
    </row>
    <row r="6" spans="1:6">
      <c r="A6" s="100"/>
      <c r="B6" s="100"/>
      <c r="C6" s="101"/>
      <c r="D6" s="101"/>
      <c r="E6" s="101"/>
      <c r="F6" s="101"/>
    </row>
    <row r="7" spans="1:6">
      <c r="A7" s="100"/>
      <c r="B7" s="100"/>
      <c r="C7" s="101"/>
      <c r="D7" s="101"/>
      <c r="E7" s="101"/>
      <c r="F7" s="101"/>
    </row>
    <row r="8" spans="1:6">
      <c r="A8" s="100"/>
      <c r="B8" s="100"/>
      <c r="C8" s="101"/>
      <c r="D8" s="101"/>
      <c r="E8" s="101"/>
      <c r="F8" s="101"/>
    </row>
    <row r="9" spans="1:6">
      <c r="A9" s="100"/>
      <c r="B9" s="100"/>
      <c r="C9" s="101"/>
      <c r="D9" s="101"/>
      <c r="E9" s="101"/>
      <c r="F9" s="101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140625" defaultRowHeight="12.75"/>
  <cols>
    <col min="1" max="1" width="4" customWidth="1"/>
    <col min="2" max="2" width="6" customWidth="1"/>
    <col min="3" max="3" width="50.5703125" customWidth="1"/>
    <col min="4" max="4" width="2.7109375" customWidth="1"/>
    <col min="5" max="5" width="15.42578125" customWidth="1"/>
    <col min="6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6630.34079586814</v>
      </c>
      <c r="G7" s="49">
        <v>6596.8377284694598</v>
      </c>
      <c r="H7" s="49">
        <v>6563.3346610707704</v>
      </c>
      <c r="I7" s="49">
        <v>6529.8315936720901</v>
      </c>
      <c r="J7" s="49">
        <v>6496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347059</v>
      </c>
      <c r="G8" s="49">
        <v>312099</v>
      </c>
      <c r="H8" s="49">
        <v>277139</v>
      </c>
      <c r="I8" s="49">
        <v>242179</v>
      </c>
      <c r="J8" s="49">
        <v>207219</v>
      </c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72530.659204131895</v>
      </c>
      <c r="G9" s="49">
        <v>72164.162271530498</v>
      </c>
      <c r="H9" s="49">
        <v>71797.665338929204</v>
      </c>
      <c r="I9" s="49">
        <v>71431.168406327895</v>
      </c>
      <c r="J9" s="49">
        <v>71065</v>
      </c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70580.510722633306</v>
      </c>
      <c r="G10" s="49">
        <v>71194.709843882098</v>
      </c>
      <c r="H10" s="49">
        <v>71842.8711379468</v>
      </c>
      <c r="I10" s="49">
        <v>72455.964546076502</v>
      </c>
      <c r="J10" s="49">
        <v>73047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533218.27628666302</v>
      </c>
      <c r="G11" s="49">
        <v>575548.72277417302</v>
      </c>
      <c r="H11" s="49">
        <v>618348.49284897302</v>
      </c>
      <c r="I11" s="49">
        <v>661530.42570671102</v>
      </c>
      <c r="J11" s="49">
        <v>704107</v>
      </c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856176.92828678305</v>
      </c>
      <c r="G12" s="49">
        <v>863706.26576650795</v>
      </c>
      <c r="H12" s="49">
        <v>871654.52399987297</v>
      </c>
      <c r="I12" s="49">
        <v>879170.22259448795</v>
      </c>
      <c r="J12" s="49">
        <v>886410</v>
      </c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19549</v>
      </c>
      <c r="G13" s="49">
        <v>16893</v>
      </c>
      <c r="H13" s="49">
        <v>14610</v>
      </c>
      <c r="I13" s="49">
        <v>15758</v>
      </c>
      <c r="J13" s="49">
        <v>15619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356238</v>
      </c>
      <c r="G14" s="49">
        <v>318566</v>
      </c>
      <c r="H14" s="49">
        <v>285135</v>
      </c>
      <c r="I14" s="49">
        <v>279662</v>
      </c>
      <c r="J14" s="49">
        <v>267621</v>
      </c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133466</v>
      </c>
      <c r="G15" s="49">
        <v>116204</v>
      </c>
      <c r="H15" s="49">
        <v>107376</v>
      </c>
      <c r="I15" s="49">
        <v>109141</v>
      </c>
      <c r="J15" s="49">
        <v>111393</v>
      </c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61436</v>
      </c>
      <c r="G16" s="49">
        <v>65277</v>
      </c>
      <c r="H16" s="49">
        <v>68121</v>
      </c>
      <c r="I16" s="49">
        <v>68927</v>
      </c>
      <c r="J16" s="49">
        <v>69748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527772</v>
      </c>
      <c r="G17" s="49">
        <v>568835</v>
      </c>
      <c r="H17" s="49">
        <v>611312</v>
      </c>
      <c r="I17" s="49">
        <v>628966</v>
      </c>
      <c r="J17" s="49">
        <v>648007</v>
      </c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790739</v>
      </c>
      <c r="G18" s="49">
        <v>814607</v>
      </c>
      <c r="H18" s="49">
        <v>830824</v>
      </c>
      <c r="I18" s="49">
        <v>832224</v>
      </c>
      <c r="J18" s="49">
        <v>835290</v>
      </c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19464.5</v>
      </c>
      <c r="G19" s="49">
        <v>16372</v>
      </c>
      <c r="H19" s="49">
        <v>15736</v>
      </c>
      <c r="I19" s="49">
        <v>15693</v>
      </c>
      <c r="J19" s="49">
        <v>15644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355032.5</v>
      </c>
      <c r="G20" s="49">
        <v>329526</v>
      </c>
      <c r="H20" s="49">
        <v>301811</v>
      </c>
      <c r="I20" s="49">
        <v>277303</v>
      </c>
      <c r="J20" s="49">
        <v>264282</v>
      </c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132886.5</v>
      </c>
      <c r="G21" s="49">
        <v>117694</v>
      </c>
      <c r="H21" s="49">
        <v>113083</v>
      </c>
      <c r="I21" s="49">
        <v>112305</v>
      </c>
      <c r="J21" s="49">
        <v>112015</v>
      </c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61169</v>
      </c>
      <c r="G22" s="49">
        <v>64799</v>
      </c>
      <c r="H22" s="49">
        <v>65986</v>
      </c>
      <c r="I22" s="49">
        <v>69469</v>
      </c>
      <c r="J22" s="49">
        <v>72265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525985.5</v>
      </c>
      <c r="G23" s="49">
        <v>557734</v>
      </c>
      <c r="H23" s="49">
        <v>591109</v>
      </c>
      <c r="I23" s="49">
        <v>620243</v>
      </c>
      <c r="J23" s="49">
        <v>638361</v>
      </c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787308</v>
      </c>
      <c r="G24" s="49">
        <v>809101</v>
      </c>
      <c r="H24" s="49">
        <v>817207</v>
      </c>
      <c r="I24" s="49">
        <v>824631</v>
      </c>
      <c r="J24" s="49">
        <v>830286</v>
      </c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0.38300000000000001</v>
      </c>
      <c r="G25" s="50">
        <v>0.29699999999999999</v>
      </c>
      <c r="H25" s="50">
        <v>0.32</v>
      </c>
      <c r="I25" s="50">
        <v>0.29299999999999998</v>
      </c>
      <c r="J25" s="50">
        <v>0.29699999999999999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7.3949999999999996</v>
      </c>
      <c r="G26" s="50">
        <v>6.3239999999999998</v>
      </c>
      <c r="H26" s="50">
        <v>5.609</v>
      </c>
      <c r="I26" s="50">
        <v>4.0179999999999998</v>
      </c>
      <c r="J26" s="50">
        <v>4.21</v>
      </c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5.3140000000000001</v>
      </c>
      <c r="G27" s="50">
        <v>4.298</v>
      </c>
      <c r="H27" s="50">
        <v>4.2329999999999997</v>
      </c>
      <c r="I27" s="50">
        <v>3.7919999999999998</v>
      </c>
      <c r="J27" s="50">
        <v>3.6640000000000001</v>
      </c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1.581</v>
      </c>
      <c r="G28" s="50">
        <v>1.613</v>
      </c>
      <c r="H28" s="50">
        <v>1.3720000000000001</v>
      </c>
      <c r="I28" s="50">
        <v>1.4550000000000001</v>
      </c>
      <c r="J28" s="50">
        <v>1.9810000000000001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12.612</v>
      </c>
      <c r="G29" s="50">
        <v>12.785</v>
      </c>
      <c r="H29" s="50">
        <v>14.843</v>
      </c>
      <c r="I29" s="50">
        <v>10.468</v>
      </c>
      <c r="J29" s="50">
        <v>12.356</v>
      </c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37.898000000000003</v>
      </c>
      <c r="G30" s="50">
        <v>36.771000000000001</v>
      </c>
      <c r="H30" s="50">
        <v>33.588000000000001</v>
      </c>
      <c r="I30" s="50">
        <v>32.942999999999998</v>
      </c>
      <c r="J30" s="50">
        <v>33.564</v>
      </c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0.38300000000000001</v>
      </c>
      <c r="G37" s="50">
        <v>0.29699999999999999</v>
      </c>
      <c r="H37" s="50">
        <v>0.32</v>
      </c>
      <c r="I37" s="50">
        <v>0.29299999999999998</v>
      </c>
      <c r="J37" s="50">
        <v>0.29699999999999999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7.3949999999999996</v>
      </c>
      <c r="G38" s="50">
        <v>6.3239999999999998</v>
      </c>
      <c r="H38" s="50">
        <v>5.609</v>
      </c>
      <c r="I38" s="50">
        <v>4.0179999999999998</v>
      </c>
      <c r="J38" s="50">
        <v>4.21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5.3140000000000001</v>
      </c>
      <c r="G39" s="50">
        <v>4.298</v>
      </c>
      <c r="H39" s="50">
        <v>4.2329999999999997</v>
      </c>
      <c r="I39" s="50">
        <v>3.7919999999999998</v>
      </c>
      <c r="J39" s="50">
        <v>3.6640000000000001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1.581</v>
      </c>
      <c r="G40" s="50">
        <v>1.613</v>
      </c>
      <c r="H40" s="50">
        <v>1.3720000000000001</v>
      </c>
      <c r="I40" s="50">
        <v>1.4550000000000001</v>
      </c>
      <c r="J40" s="50">
        <v>1.9810000000000001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12.612</v>
      </c>
      <c r="G41" s="50">
        <v>12.785</v>
      </c>
      <c r="H41" s="50">
        <v>14.843</v>
      </c>
      <c r="I41" s="50">
        <v>10.468</v>
      </c>
      <c r="J41" s="50">
        <v>12.356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37.898000000000003</v>
      </c>
      <c r="G42" s="50">
        <v>36.771000000000001</v>
      </c>
      <c r="H42" s="50">
        <v>33.588000000000001</v>
      </c>
      <c r="I42" s="50">
        <v>32.942999999999998</v>
      </c>
      <c r="J42" s="50">
        <v>33.564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26.944962589980801</v>
      </c>
      <c r="G43" s="51">
        <v>26.3412154665637</v>
      </c>
      <c r="H43" s="51">
        <v>24.440633791432901</v>
      </c>
      <c r="I43" s="51">
        <v>22.4797301381696</v>
      </c>
      <c r="J43" s="51">
        <v>23.02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26.944962589980801</v>
      </c>
      <c r="G44" s="51">
        <v>26.3412154665637</v>
      </c>
      <c r="H44" s="51">
        <v>24.440633791432901</v>
      </c>
      <c r="I44" s="51">
        <v>22.4797301381696</v>
      </c>
      <c r="J44" s="51">
        <v>23.02</v>
      </c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35.028451366975098</v>
      </c>
      <c r="G45" s="51">
        <v>34.243580106532796</v>
      </c>
      <c r="H45" s="51">
        <v>31.772823928862799</v>
      </c>
      <c r="I45" s="51">
        <v>29.223649179620399</v>
      </c>
      <c r="J45" s="51">
        <v>29.92</v>
      </c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31.0105747031212</v>
      </c>
      <c r="G46" s="51">
        <v>30.4321644581009</v>
      </c>
      <c r="H46" s="51">
        <v>28.244330832317502</v>
      </c>
      <c r="I46" s="51">
        <v>26.333209576423801</v>
      </c>
      <c r="J46" s="51">
        <v>26.63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32.006157411269299</v>
      </c>
      <c r="G47" s="51">
        <v>31.081394519581899</v>
      </c>
      <c r="H47" s="51">
        <v>28.885095376420399</v>
      </c>
      <c r="I47" s="51">
        <v>26.626831668673699</v>
      </c>
      <c r="J47" s="51">
        <v>27.17</v>
      </c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39.289742711430499</v>
      </c>
      <c r="G48" s="51">
        <v>38.501483234720403</v>
      </c>
      <c r="H48" s="51">
        <v>35.710544006521403</v>
      </c>
      <c r="I48" s="51">
        <v>33.197139327007399</v>
      </c>
      <c r="J48" s="51">
        <v>33.64</v>
      </c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3.5999999999999997E-2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0.02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3.6416972988336398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2" ht="41.25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113</v>
      </c>
    </row>
    <row r="7" spans="1:12">
      <c r="A7" t="str">
        <f>F_Inputs!A7</f>
        <v>SRN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SRN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SRN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SRN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SRN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SRN</v>
      </c>
      <c r="B12" t="s">
        <v>27</v>
      </c>
      <c r="C12" t="s">
        <v>207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SRN</v>
      </c>
      <c r="B13" t="s">
        <v>29</v>
      </c>
      <c r="C13" t="s">
        <v>30</v>
      </c>
      <c r="D13" t="s">
        <v>18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SRN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SRN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SRN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SRN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SRN</v>
      </c>
      <c r="B18" t="s">
        <v>39</v>
      </c>
      <c r="C18" t="s">
        <v>208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SRN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SRN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SRN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SRN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SRN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SRN</v>
      </c>
      <c r="B24" t="s">
        <v>51</v>
      </c>
      <c r="C24" t="s">
        <v>209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SRN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SRN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SRN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SRN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SRN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SRN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SRN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SRN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SRN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SRN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SRN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SRN</v>
      </c>
      <c r="B36" t="s">
        <v>76</v>
      </c>
      <c r="C36" t="s">
        <v>210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SRN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SRN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SRN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SRN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SRN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SRN</v>
      </c>
      <c r="B42" t="s">
        <v>88</v>
      </c>
      <c r="C42" t="s">
        <v>211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SRN</v>
      </c>
      <c r="B43" t="s">
        <v>90</v>
      </c>
      <c r="C43" t="s">
        <v>91</v>
      </c>
      <c r="D43" t="s">
        <v>92</v>
      </c>
      <c r="E43" t="s">
        <v>12</v>
      </c>
      <c r="F43" s="63">
        <v>26.94</v>
      </c>
      <c r="G43" s="63">
        <v>26.34</v>
      </c>
      <c r="H43" s="63">
        <v>24.44</v>
      </c>
      <c r="I43" s="63">
        <v>22.48</v>
      </c>
      <c r="J43" s="63">
        <v>23.02</v>
      </c>
      <c r="K43" s="51"/>
      <c r="L43" t="s">
        <v>114</v>
      </c>
    </row>
    <row r="44" spans="1:12">
      <c r="A44" t="str">
        <f>F_Inputs!A44</f>
        <v>SRN</v>
      </c>
      <c r="B44" t="s">
        <v>93</v>
      </c>
      <c r="C44" t="s">
        <v>94</v>
      </c>
      <c r="D44" t="s">
        <v>92</v>
      </c>
      <c r="E44" t="s">
        <v>12</v>
      </c>
      <c r="F44" s="63">
        <v>26.94</v>
      </c>
      <c r="G44" s="63">
        <v>26.34</v>
      </c>
      <c r="H44" s="63">
        <v>24.44</v>
      </c>
      <c r="I44" s="63">
        <v>22.48</v>
      </c>
      <c r="J44" s="63">
        <v>23.02</v>
      </c>
      <c r="K44" s="51"/>
      <c r="L44" t="s">
        <v>114</v>
      </c>
    </row>
    <row r="45" spans="1:12">
      <c r="A45" t="str">
        <f>F_Inputs!A45</f>
        <v>SRN</v>
      </c>
      <c r="B45" t="s">
        <v>95</v>
      </c>
      <c r="C45" t="s">
        <v>96</v>
      </c>
      <c r="D45" t="s">
        <v>92</v>
      </c>
      <c r="E45" t="s">
        <v>12</v>
      </c>
      <c r="F45" s="63">
        <v>35.03</v>
      </c>
      <c r="G45" s="63">
        <v>34.24</v>
      </c>
      <c r="H45" s="63">
        <v>31.77</v>
      </c>
      <c r="I45" s="63">
        <v>29.22</v>
      </c>
      <c r="J45" s="63">
        <v>29.92</v>
      </c>
      <c r="K45" s="51"/>
      <c r="L45" t="s">
        <v>114</v>
      </c>
    </row>
    <row r="46" spans="1:12">
      <c r="A46" t="str">
        <f>F_Inputs!A46</f>
        <v>SRN</v>
      </c>
      <c r="B46" t="s">
        <v>97</v>
      </c>
      <c r="C46" t="s">
        <v>98</v>
      </c>
      <c r="D46" t="s">
        <v>92</v>
      </c>
      <c r="E46" t="s">
        <v>12</v>
      </c>
      <c r="F46" s="63">
        <v>31.01</v>
      </c>
      <c r="G46" s="63">
        <v>30.43</v>
      </c>
      <c r="H46" s="63">
        <v>28.24</v>
      </c>
      <c r="I46" s="63">
        <v>26.33</v>
      </c>
      <c r="J46" s="63">
        <v>26.63</v>
      </c>
      <c r="K46" s="51"/>
      <c r="L46" t="s">
        <v>114</v>
      </c>
    </row>
    <row r="47" spans="1:12">
      <c r="A47" t="str">
        <f>F_Inputs!A47</f>
        <v>SRN</v>
      </c>
      <c r="B47" t="s">
        <v>99</v>
      </c>
      <c r="C47" t="s">
        <v>100</v>
      </c>
      <c r="D47" t="s">
        <v>92</v>
      </c>
      <c r="E47" t="s">
        <v>12</v>
      </c>
      <c r="F47" s="63">
        <v>32.01</v>
      </c>
      <c r="G47" s="63">
        <v>31.08</v>
      </c>
      <c r="H47" s="63">
        <v>28.89</v>
      </c>
      <c r="I47" s="63">
        <v>26.63</v>
      </c>
      <c r="J47" s="63">
        <v>27.17</v>
      </c>
      <c r="K47" s="51"/>
      <c r="L47" t="s">
        <v>114</v>
      </c>
    </row>
    <row r="48" spans="1:12">
      <c r="A48" t="str">
        <f>F_Inputs!A48</f>
        <v>SRN</v>
      </c>
      <c r="B48" t="s">
        <v>101</v>
      </c>
      <c r="C48" t="s">
        <v>102</v>
      </c>
      <c r="D48" t="s">
        <v>92</v>
      </c>
      <c r="E48" t="s">
        <v>12</v>
      </c>
      <c r="F48" s="63">
        <v>39.29</v>
      </c>
      <c r="G48" s="63">
        <v>38.5</v>
      </c>
      <c r="H48" s="63">
        <v>35.71</v>
      </c>
      <c r="I48" s="63">
        <v>33.200000000000003</v>
      </c>
      <c r="J48" s="63">
        <v>33.64</v>
      </c>
      <c r="K48" s="51"/>
      <c r="L48" t="s">
        <v>114</v>
      </c>
    </row>
    <row r="49" spans="1:12">
      <c r="A49" t="str">
        <f>F_Inputs!A49</f>
        <v>SRN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SRN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v>3.7400000000000003E-2</v>
      </c>
      <c r="L50" t="s">
        <v>115</v>
      </c>
    </row>
    <row r="51" spans="1:12">
      <c r="A51" t="str">
        <f>F_Inputs!A51</f>
        <v>SRN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SRN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SRN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6630.34079586814</v>
      </c>
      <c r="G7" s="61">
        <f>IF(InpOverride!G7="",F_Inputs!G7,InpOverride!G7)</f>
        <v>6596.8377284694598</v>
      </c>
      <c r="H7" s="61">
        <f>IF(InpOverride!H7="",F_Inputs!H7,InpOverride!H7)</f>
        <v>6563.3346610707704</v>
      </c>
      <c r="I7" s="61">
        <f>IF(InpOverride!I7="",F_Inputs!I7,InpOverride!I7)</f>
        <v>6529.8315936720901</v>
      </c>
      <c r="J7" s="61">
        <f>IF(InpOverride!J7="",F_Inputs!J7,InpOverride!J7)</f>
        <v>6496</v>
      </c>
      <c r="K7" s="49"/>
    </row>
    <row r="8" spans="1:11">
      <c r="A8" t="str">
        <f>F_Inputs!A8</f>
        <v>SRN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347059</v>
      </c>
      <c r="G8" s="61">
        <f>IF(InpOverride!G8="",F_Inputs!G8,InpOverride!G8)</f>
        <v>312099</v>
      </c>
      <c r="H8" s="61">
        <f>IF(InpOverride!H8="",F_Inputs!H8,InpOverride!H8)</f>
        <v>277139</v>
      </c>
      <c r="I8" s="61">
        <f>IF(InpOverride!I8="",F_Inputs!I8,InpOverride!I8)</f>
        <v>242179</v>
      </c>
      <c r="J8" s="61">
        <f>IF(InpOverride!J8="",F_Inputs!J8,InpOverride!J8)</f>
        <v>207219</v>
      </c>
      <c r="K8" s="49"/>
    </row>
    <row r="9" spans="1:11">
      <c r="A9" t="str">
        <f>F_Inputs!A9</f>
        <v>SRN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72530.659204131895</v>
      </c>
      <c r="G9" s="61">
        <f>IF(InpOverride!G9="",F_Inputs!G9,InpOverride!G9)</f>
        <v>72164.162271530498</v>
      </c>
      <c r="H9" s="61">
        <f>IF(InpOverride!H9="",F_Inputs!H9,InpOverride!H9)</f>
        <v>71797.665338929204</v>
      </c>
      <c r="I9" s="61">
        <f>IF(InpOverride!I9="",F_Inputs!I9,InpOverride!I9)</f>
        <v>71431.168406327895</v>
      </c>
      <c r="J9" s="61">
        <f>IF(InpOverride!J9="",F_Inputs!J9,InpOverride!J9)</f>
        <v>71065</v>
      </c>
      <c r="K9" s="49"/>
    </row>
    <row r="10" spans="1:11">
      <c r="A10" t="str">
        <f>F_Inputs!A10</f>
        <v>SRN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70580.510722633306</v>
      </c>
      <c r="G10" s="61">
        <f>IF(InpOverride!G10="",F_Inputs!G10,InpOverride!G10)</f>
        <v>71194.709843882098</v>
      </c>
      <c r="H10" s="61">
        <f>IF(InpOverride!H10="",F_Inputs!H10,InpOverride!H10)</f>
        <v>71842.8711379468</v>
      </c>
      <c r="I10" s="61">
        <f>IF(InpOverride!I10="",F_Inputs!I10,InpOverride!I10)</f>
        <v>72455.964546076502</v>
      </c>
      <c r="J10" s="61">
        <f>IF(InpOverride!J10="",F_Inputs!J10,InpOverride!J10)</f>
        <v>73047</v>
      </c>
      <c r="K10" s="49"/>
    </row>
    <row r="11" spans="1:11">
      <c r="A11" t="str">
        <f>F_Inputs!A11</f>
        <v>SRN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533218.27628666302</v>
      </c>
      <c r="G11" s="61">
        <f>IF(InpOverride!G11="",F_Inputs!G11,InpOverride!G11)</f>
        <v>575548.72277417302</v>
      </c>
      <c r="H11" s="61">
        <f>IF(InpOverride!H11="",F_Inputs!H11,InpOverride!H11)</f>
        <v>618348.49284897302</v>
      </c>
      <c r="I11" s="61">
        <f>IF(InpOverride!I11="",F_Inputs!I11,InpOverride!I11)</f>
        <v>661530.42570671102</v>
      </c>
      <c r="J11" s="61">
        <f>IF(InpOverride!J11="",F_Inputs!J11,InpOverride!J11)</f>
        <v>704107</v>
      </c>
      <c r="K11" s="49"/>
    </row>
    <row r="12" spans="1:11">
      <c r="A12" t="str">
        <f>F_Inputs!A12</f>
        <v>SRN</v>
      </c>
      <c r="B12" t="s">
        <v>27</v>
      </c>
      <c r="C12" t="s">
        <v>207</v>
      </c>
      <c r="D12" t="s">
        <v>18</v>
      </c>
      <c r="E12" t="s">
        <v>12</v>
      </c>
      <c r="F12" s="61">
        <f>IF(InpOverride!F12="",F_Inputs!F12,InpOverride!F12)</f>
        <v>856176.92828678305</v>
      </c>
      <c r="G12" s="61">
        <f>IF(InpOverride!G12="",F_Inputs!G12,InpOverride!G12)</f>
        <v>863706.26576650795</v>
      </c>
      <c r="H12" s="61">
        <f>IF(InpOverride!H12="",F_Inputs!H12,InpOverride!H12)</f>
        <v>871654.52399987297</v>
      </c>
      <c r="I12" s="61">
        <f>IF(InpOverride!I12="",F_Inputs!I12,InpOverride!I12)</f>
        <v>879170.22259448795</v>
      </c>
      <c r="J12" s="61">
        <f>IF(InpOverride!J12="",F_Inputs!J12,InpOverride!J12)</f>
        <v>886410</v>
      </c>
      <c r="K12" s="49"/>
    </row>
    <row r="13" spans="1:11">
      <c r="A13" t="str">
        <f>F_Inputs!A13</f>
        <v>SRN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19549</v>
      </c>
      <c r="G13" s="61">
        <f>IF(InpOverride!G13="",F_Inputs!G13,InpOverride!G13)</f>
        <v>16893</v>
      </c>
      <c r="H13" s="61">
        <f>IF(InpOverride!H13="",F_Inputs!H13,InpOverride!H13)</f>
        <v>14610</v>
      </c>
      <c r="I13" s="61">
        <f>IF(InpOverride!I13="",F_Inputs!I13,InpOverride!I13)</f>
        <v>15758</v>
      </c>
      <c r="J13" s="61">
        <f>IF(InpOverride!J13="",F_Inputs!J13,InpOverride!J13)</f>
        <v>15619</v>
      </c>
      <c r="K13" s="49"/>
    </row>
    <row r="14" spans="1:11">
      <c r="A14" t="str">
        <f>F_Inputs!A14</f>
        <v>SRN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356238</v>
      </c>
      <c r="G14" s="61">
        <f>IF(InpOverride!G14="",F_Inputs!G14,InpOverride!G14)</f>
        <v>318566</v>
      </c>
      <c r="H14" s="61">
        <f>IF(InpOverride!H14="",F_Inputs!H14,InpOverride!H14)</f>
        <v>285135</v>
      </c>
      <c r="I14" s="61">
        <f>IF(InpOverride!I14="",F_Inputs!I14,InpOverride!I14)</f>
        <v>279662</v>
      </c>
      <c r="J14" s="61">
        <f>IF(InpOverride!J14="",F_Inputs!J14,InpOverride!J14)</f>
        <v>267621</v>
      </c>
      <c r="K14" s="49"/>
    </row>
    <row r="15" spans="1:11">
      <c r="A15" t="str">
        <f>F_Inputs!A15</f>
        <v>SRN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133466</v>
      </c>
      <c r="G15" s="61">
        <f>IF(InpOverride!G15="",F_Inputs!G15,InpOverride!G15)</f>
        <v>116204</v>
      </c>
      <c r="H15" s="61">
        <f>IF(InpOverride!H15="",F_Inputs!H15,InpOverride!H15)</f>
        <v>107376</v>
      </c>
      <c r="I15" s="61">
        <f>IF(InpOverride!I15="",F_Inputs!I15,InpOverride!I15)</f>
        <v>109141</v>
      </c>
      <c r="J15" s="61">
        <f>IF(InpOverride!J15="",F_Inputs!J15,InpOverride!J15)</f>
        <v>111393</v>
      </c>
      <c r="K15" s="49"/>
    </row>
    <row r="16" spans="1:11">
      <c r="A16" t="str">
        <f>F_Inputs!A16</f>
        <v>SRN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61436</v>
      </c>
      <c r="G16" s="61">
        <f>IF(InpOverride!G16="",F_Inputs!G16,InpOverride!G16)</f>
        <v>65277</v>
      </c>
      <c r="H16" s="61">
        <f>IF(InpOverride!H16="",F_Inputs!H16,InpOverride!H16)</f>
        <v>68121</v>
      </c>
      <c r="I16" s="61">
        <f>IF(InpOverride!I16="",F_Inputs!I16,InpOverride!I16)</f>
        <v>68927</v>
      </c>
      <c r="J16" s="61">
        <f>IF(InpOverride!J16="",F_Inputs!J16,InpOverride!J16)</f>
        <v>69748</v>
      </c>
      <c r="K16" s="49"/>
    </row>
    <row r="17" spans="1:11">
      <c r="A17" t="str">
        <f>F_Inputs!A17</f>
        <v>SRN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527772</v>
      </c>
      <c r="G17" s="61">
        <f>IF(InpOverride!G17="",F_Inputs!G17,InpOverride!G17)</f>
        <v>568835</v>
      </c>
      <c r="H17" s="61">
        <f>IF(InpOverride!H17="",F_Inputs!H17,InpOverride!H17)</f>
        <v>611312</v>
      </c>
      <c r="I17" s="61">
        <f>IF(InpOverride!I17="",F_Inputs!I17,InpOverride!I17)</f>
        <v>628966</v>
      </c>
      <c r="J17" s="61">
        <f>IF(InpOverride!J17="",F_Inputs!J17,InpOverride!J17)</f>
        <v>648007</v>
      </c>
      <c r="K17" s="49"/>
    </row>
    <row r="18" spans="1:11">
      <c r="A18" t="str">
        <f>F_Inputs!A18</f>
        <v>SRN</v>
      </c>
      <c r="B18" t="s">
        <v>39</v>
      </c>
      <c r="C18" t="s">
        <v>208</v>
      </c>
      <c r="D18" t="s">
        <v>18</v>
      </c>
      <c r="E18" t="s">
        <v>12</v>
      </c>
      <c r="F18" s="61">
        <f>IF(InpOverride!F18="",F_Inputs!F18,InpOverride!F18)</f>
        <v>790739</v>
      </c>
      <c r="G18" s="61">
        <f>IF(InpOverride!G18="",F_Inputs!G18,InpOverride!G18)</f>
        <v>814607</v>
      </c>
      <c r="H18" s="61">
        <f>IF(InpOverride!H18="",F_Inputs!H18,InpOverride!H18)</f>
        <v>830824</v>
      </c>
      <c r="I18" s="61">
        <f>IF(InpOverride!I18="",F_Inputs!I18,InpOverride!I18)</f>
        <v>832224</v>
      </c>
      <c r="J18" s="61">
        <f>IF(InpOverride!J18="",F_Inputs!J18,InpOverride!J18)</f>
        <v>835290</v>
      </c>
      <c r="K18" s="49"/>
    </row>
    <row r="19" spans="1:11">
      <c r="A19" t="str">
        <f>F_Inputs!A19</f>
        <v>SRN</v>
      </c>
      <c r="B19" t="s">
        <v>41</v>
      </c>
      <c r="C19" t="s">
        <v>42</v>
      </c>
      <c r="D19" t="s">
        <v>18</v>
      </c>
      <c r="E19" t="s">
        <v>12</v>
      </c>
      <c r="F19" s="61">
        <f>IF(InpOverride!F19="",F_Inputs!F19,InpOverride!F19)</f>
        <v>19464.5</v>
      </c>
      <c r="G19" s="61">
        <f>IF(InpOverride!G19="",F_Inputs!G19,InpOverride!G19)</f>
        <v>16372</v>
      </c>
      <c r="H19" s="61">
        <f>IF(InpOverride!H19="",F_Inputs!H19,InpOverride!H19)</f>
        <v>15736</v>
      </c>
      <c r="I19" s="61">
        <f>IF(InpOverride!I19="",F_Inputs!I19,InpOverride!I19)</f>
        <v>15693</v>
      </c>
      <c r="J19" s="61">
        <f>IF(InpOverride!J19="",F_Inputs!J19,InpOverride!J19)</f>
        <v>15644</v>
      </c>
      <c r="K19" s="49"/>
    </row>
    <row r="20" spans="1:11">
      <c r="A20" t="str">
        <f>F_Inputs!A20</f>
        <v>SRN</v>
      </c>
      <c r="B20" t="s">
        <v>43</v>
      </c>
      <c r="C20" t="s">
        <v>44</v>
      </c>
      <c r="D20" t="s">
        <v>18</v>
      </c>
      <c r="E20" t="s">
        <v>12</v>
      </c>
      <c r="F20" s="61">
        <f>IF(InpOverride!F20="",F_Inputs!F20,InpOverride!F20)</f>
        <v>355032.5</v>
      </c>
      <c r="G20" s="61">
        <f>IF(InpOverride!G20="",F_Inputs!G20,InpOverride!G20)</f>
        <v>329526</v>
      </c>
      <c r="H20" s="61">
        <f>IF(InpOverride!H20="",F_Inputs!H20,InpOverride!H20)</f>
        <v>301811</v>
      </c>
      <c r="I20" s="61">
        <f>IF(InpOverride!I20="",F_Inputs!I20,InpOverride!I20)</f>
        <v>277303</v>
      </c>
      <c r="J20" s="61">
        <f>IF(InpOverride!J20="",F_Inputs!J20,InpOverride!J20)</f>
        <v>264282</v>
      </c>
      <c r="K20" s="49"/>
    </row>
    <row r="21" spans="1:11">
      <c r="A21" t="str">
        <f>F_Inputs!A21</f>
        <v>SRN</v>
      </c>
      <c r="B21" t="s">
        <v>45</v>
      </c>
      <c r="C21" t="s">
        <v>46</v>
      </c>
      <c r="D21" t="s">
        <v>18</v>
      </c>
      <c r="E21" t="s">
        <v>12</v>
      </c>
      <c r="F21" s="61">
        <f>IF(InpOverride!F21="",F_Inputs!F21,InpOverride!F21)</f>
        <v>132886.5</v>
      </c>
      <c r="G21" s="61">
        <f>IF(InpOverride!G21="",F_Inputs!G21,InpOverride!G21)</f>
        <v>117694</v>
      </c>
      <c r="H21" s="61">
        <f>IF(InpOverride!H21="",F_Inputs!H21,InpOverride!H21)</f>
        <v>113083</v>
      </c>
      <c r="I21" s="61">
        <f>IF(InpOverride!I21="",F_Inputs!I21,InpOverride!I21)</f>
        <v>112305</v>
      </c>
      <c r="J21" s="61">
        <f>IF(InpOverride!J21="",F_Inputs!J21,InpOverride!J21)</f>
        <v>112015</v>
      </c>
      <c r="K21" s="49"/>
    </row>
    <row r="22" spans="1:11">
      <c r="A22" t="str">
        <f>F_Inputs!A22</f>
        <v>SRN</v>
      </c>
      <c r="B22" t="s">
        <v>47</v>
      </c>
      <c r="C22" t="s">
        <v>48</v>
      </c>
      <c r="D22" t="s">
        <v>18</v>
      </c>
      <c r="E22" t="s">
        <v>12</v>
      </c>
      <c r="F22" s="61">
        <f>IF(InpOverride!F22="",F_Inputs!F22,InpOverride!F22)</f>
        <v>61169</v>
      </c>
      <c r="G22" s="61">
        <f>IF(InpOverride!G22="",F_Inputs!G22,InpOverride!G22)</f>
        <v>64799</v>
      </c>
      <c r="H22" s="61">
        <f>IF(InpOverride!H22="",F_Inputs!H22,InpOverride!H22)</f>
        <v>65986</v>
      </c>
      <c r="I22" s="61">
        <f>IF(InpOverride!I22="",F_Inputs!I22,InpOverride!I22)</f>
        <v>69469</v>
      </c>
      <c r="J22" s="61">
        <f>IF(InpOverride!J22="",F_Inputs!J22,InpOverride!J22)</f>
        <v>72265</v>
      </c>
      <c r="K22" s="49"/>
    </row>
    <row r="23" spans="1:11">
      <c r="A23" t="str">
        <f>F_Inputs!A23</f>
        <v>SRN</v>
      </c>
      <c r="B23" t="s">
        <v>49</v>
      </c>
      <c r="C23" t="s">
        <v>50</v>
      </c>
      <c r="D23" t="s">
        <v>18</v>
      </c>
      <c r="E23" t="s">
        <v>12</v>
      </c>
      <c r="F23" s="61">
        <f>IF(InpOverride!F23="",F_Inputs!F23,InpOverride!F23)</f>
        <v>525985.5</v>
      </c>
      <c r="G23" s="61">
        <f>IF(InpOverride!G23="",F_Inputs!G23,InpOverride!G23)</f>
        <v>557734</v>
      </c>
      <c r="H23" s="61">
        <f>IF(InpOverride!H23="",F_Inputs!H23,InpOverride!H23)</f>
        <v>591109</v>
      </c>
      <c r="I23" s="61">
        <f>IF(InpOverride!I23="",F_Inputs!I23,InpOverride!I23)</f>
        <v>620243</v>
      </c>
      <c r="J23" s="61">
        <f>IF(InpOverride!J23="",F_Inputs!J23,InpOverride!J23)</f>
        <v>638361</v>
      </c>
      <c r="K23" s="49"/>
    </row>
    <row r="24" spans="1:11">
      <c r="A24" t="str">
        <f>F_Inputs!A24</f>
        <v>SRN</v>
      </c>
      <c r="B24" t="s">
        <v>51</v>
      </c>
      <c r="C24" t="s">
        <v>209</v>
      </c>
      <c r="D24" t="s">
        <v>18</v>
      </c>
      <c r="E24" t="s">
        <v>12</v>
      </c>
      <c r="F24" s="61">
        <f>IF(InpOverride!F24="",F_Inputs!F24,InpOverride!F24)</f>
        <v>787308</v>
      </c>
      <c r="G24" s="61">
        <f>IF(InpOverride!G24="",F_Inputs!G24,InpOverride!G24)</f>
        <v>809101</v>
      </c>
      <c r="H24" s="61">
        <f>IF(InpOverride!H24="",F_Inputs!H24,InpOverride!H24)</f>
        <v>817207</v>
      </c>
      <c r="I24" s="61">
        <f>IF(InpOverride!I24="",F_Inputs!I24,InpOverride!I24)</f>
        <v>824631</v>
      </c>
      <c r="J24" s="61">
        <f>IF(InpOverride!J24="",F_Inputs!J24,InpOverride!J24)</f>
        <v>830286</v>
      </c>
      <c r="K24" s="49"/>
    </row>
    <row r="25" spans="1:11">
      <c r="A25" t="str">
        <f>F_Inputs!A25</f>
        <v>SRN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0.38300000000000001</v>
      </c>
      <c r="G25" s="62">
        <f>IF(InpOverride!G25="",F_Inputs!G25,InpOverride!G25)</f>
        <v>0.29699999999999999</v>
      </c>
      <c r="H25" s="62">
        <f>IF(InpOverride!H25="",F_Inputs!H25,InpOverride!H25)</f>
        <v>0.32</v>
      </c>
      <c r="I25" s="62">
        <f>IF(InpOverride!I25="",F_Inputs!I25,InpOverride!I25)</f>
        <v>0.29299999999999998</v>
      </c>
      <c r="J25" s="62">
        <f>IF(InpOverride!J25="",F_Inputs!J25,InpOverride!J25)</f>
        <v>0.29699999999999999</v>
      </c>
      <c r="K25" s="50"/>
    </row>
    <row r="26" spans="1:11">
      <c r="A26" t="str">
        <f>F_Inputs!A26</f>
        <v>SRN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7.3949999999999996</v>
      </c>
      <c r="G26" s="62">
        <f>IF(InpOverride!G26="",F_Inputs!G26,InpOverride!G26)</f>
        <v>6.3239999999999998</v>
      </c>
      <c r="H26" s="62">
        <f>IF(InpOverride!H26="",F_Inputs!H26,InpOverride!H26)</f>
        <v>5.609</v>
      </c>
      <c r="I26" s="62">
        <f>IF(InpOverride!I26="",F_Inputs!I26,InpOverride!I26)</f>
        <v>4.0179999999999998</v>
      </c>
      <c r="J26" s="62">
        <f>IF(InpOverride!J26="",F_Inputs!J26,InpOverride!J26)</f>
        <v>4.21</v>
      </c>
      <c r="K26" s="50"/>
    </row>
    <row r="27" spans="1:11">
      <c r="A27" t="str">
        <f>F_Inputs!A27</f>
        <v>SRN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5.3140000000000001</v>
      </c>
      <c r="G27" s="62">
        <f>IF(InpOverride!G27="",F_Inputs!G27,InpOverride!G27)</f>
        <v>4.298</v>
      </c>
      <c r="H27" s="62">
        <f>IF(InpOverride!H27="",F_Inputs!H27,InpOverride!H27)</f>
        <v>4.2329999999999997</v>
      </c>
      <c r="I27" s="62">
        <f>IF(InpOverride!I27="",F_Inputs!I27,InpOverride!I27)</f>
        <v>3.7919999999999998</v>
      </c>
      <c r="J27" s="62">
        <f>IF(InpOverride!J27="",F_Inputs!J27,InpOverride!J27)</f>
        <v>3.6640000000000001</v>
      </c>
      <c r="K27" s="50"/>
    </row>
    <row r="28" spans="1:11">
      <c r="A28" t="str">
        <f>F_Inputs!A28</f>
        <v>SRN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1.581</v>
      </c>
      <c r="G28" s="62">
        <f>IF(InpOverride!G28="",F_Inputs!G28,InpOverride!G28)</f>
        <v>1.613</v>
      </c>
      <c r="H28" s="62">
        <f>IF(InpOverride!H28="",F_Inputs!H28,InpOverride!H28)</f>
        <v>1.3720000000000001</v>
      </c>
      <c r="I28" s="62">
        <f>IF(InpOverride!I28="",F_Inputs!I28,InpOverride!I28)</f>
        <v>1.4550000000000001</v>
      </c>
      <c r="J28" s="62">
        <f>IF(InpOverride!J28="",F_Inputs!J28,InpOverride!J28)</f>
        <v>1.9810000000000001</v>
      </c>
      <c r="K28" s="50"/>
    </row>
    <row r="29" spans="1:11">
      <c r="A29" t="str">
        <f>F_Inputs!A29</f>
        <v>SRN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12.612</v>
      </c>
      <c r="G29" s="62">
        <f>IF(InpOverride!G29="",F_Inputs!G29,InpOverride!G29)</f>
        <v>12.785</v>
      </c>
      <c r="H29" s="62">
        <f>IF(InpOverride!H29="",F_Inputs!H29,InpOverride!H29)</f>
        <v>14.843</v>
      </c>
      <c r="I29" s="62">
        <f>IF(InpOverride!I29="",F_Inputs!I29,InpOverride!I29)</f>
        <v>10.468</v>
      </c>
      <c r="J29" s="62">
        <f>IF(InpOverride!J29="",F_Inputs!J29,InpOverride!J29)</f>
        <v>12.356</v>
      </c>
      <c r="K29" s="50"/>
    </row>
    <row r="30" spans="1:11">
      <c r="A30" t="str">
        <f>F_Inputs!A30</f>
        <v>SRN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37.898000000000003</v>
      </c>
      <c r="G30" s="62">
        <f>IF(InpOverride!G30="",F_Inputs!G30,InpOverride!G30)</f>
        <v>36.771000000000001</v>
      </c>
      <c r="H30" s="62">
        <f>IF(InpOverride!H30="",F_Inputs!H30,InpOverride!H30)</f>
        <v>33.588000000000001</v>
      </c>
      <c r="I30" s="62">
        <f>IF(InpOverride!I30="",F_Inputs!I30,InpOverride!I30)</f>
        <v>32.942999999999998</v>
      </c>
      <c r="J30" s="62">
        <f>IF(InpOverride!J30="",F_Inputs!J30,InpOverride!J30)</f>
        <v>33.564</v>
      </c>
      <c r="K30" s="50"/>
    </row>
    <row r="31" spans="1:11">
      <c r="A31" t="str">
        <f>F_Inputs!A31</f>
        <v>SRN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SRN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SRN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SRN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SRN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SRN</v>
      </c>
      <c r="B36" t="s">
        <v>76</v>
      </c>
      <c r="C36" t="s">
        <v>210</v>
      </c>
      <c r="D36" t="s">
        <v>55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SRN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0.38300000000000001</v>
      </c>
      <c r="G37" s="62">
        <f>IF(InpOverride!G37="",F_Inputs!G37,InpOverride!G37)</f>
        <v>0.29699999999999999</v>
      </c>
      <c r="H37" s="62">
        <f>IF(InpOverride!H37="",F_Inputs!H37,InpOverride!H37)</f>
        <v>0.32</v>
      </c>
      <c r="I37" s="62">
        <f>IF(InpOverride!I37="",F_Inputs!I37,InpOverride!I37)</f>
        <v>0.29299999999999998</v>
      </c>
      <c r="J37" s="62">
        <f>IF(InpOverride!J37="",F_Inputs!J37,InpOverride!J37)</f>
        <v>0.29699999999999999</v>
      </c>
      <c r="K37" s="50"/>
    </row>
    <row r="38" spans="1:11">
      <c r="A38" t="str">
        <f>F_Inputs!A38</f>
        <v>SRN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7.3949999999999996</v>
      </c>
      <c r="G38" s="62">
        <f>IF(InpOverride!G38="",F_Inputs!G38,InpOverride!G38)</f>
        <v>6.3239999999999998</v>
      </c>
      <c r="H38" s="62">
        <f>IF(InpOverride!H38="",F_Inputs!H38,InpOverride!H38)</f>
        <v>5.609</v>
      </c>
      <c r="I38" s="62">
        <f>IF(InpOverride!I38="",F_Inputs!I38,InpOverride!I38)</f>
        <v>4.0179999999999998</v>
      </c>
      <c r="J38" s="62">
        <f>IF(InpOverride!J38="",F_Inputs!J38,InpOverride!J38)</f>
        <v>4.21</v>
      </c>
      <c r="K38" s="50"/>
    </row>
    <row r="39" spans="1:11">
      <c r="A39" t="str">
        <f>F_Inputs!A39</f>
        <v>SRN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5.3140000000000001</v>
      </c>
      <c r="G39" s="62">
        <f>IF(InpOverride!G39="",F_Inputs!G39,InpOverride!G39)</f>
        <v>4.298</v>
      </c>
      <c r="H39" s="62">
        <f>IF(InpOverride!H39="",F_Inputs!H39,InpOverride!H39)</f>
        <v>4.2329999999999997</v>
      </c>
      <c r="I39" s="62">
        <f>IF(InpOverride!I39="",F_Inputs!I39,InpOverride!I39)</f>
        <v>3.7919999999999998</v>
      </c>
      <c r="J39" s="62">
        <f>IF(InpOverride!J39="",F_Inputs!J39,InpOverride!J39)</f>
        <v>3.6640000000000001</v>
      </c>
      <c r="K39" s="50"/>
    </row>
    <row r="40" spans="1:11">
      <c r="A40" t="str">
        <f>F_Inputs!A40</f>
        <v>SRN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1.581</v>
      </c>
      <c r="G40" s="62">
        <f>IF(InpOverride!G40="",F_Inputs!G40,InpOverride!G40)</f>
        <v>1.613</v>
      </c>
      <c r="H40" s="62">
        <f>IF(InpOverride!H40="",F_Inputs!H40,InpOverride!H40)</f>
        <v>1.3720000000000001</v>
      </c>
      <c r="I40" s="62">
        <f>IF(InpOverride!I40="",F_Inputs!I40,InpOverride!I40)</f>
        <v>1.4550000000000001</v>
      </c>
      <c r="J40" s="62">
        <f>IF(InpOverride!J40="",F_Inputs!J40,InpOverride!J40)</f>
        <v>1.9810000000000001</v>
      </c>
      <c r="K40" s="50"/>
    </row>
    <row r="41" spans="1:11">
      <c r="A41" t="str">
        <f>F_Inputs!A41</f>
        <v>SRN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12.612</v>
      </c>
      <c r="G41" s="62">
        <f>IF(InpOverride!G41="",F_Inputs!G41,InpOverride!G41)</f>
        <v>12.785</v>
      </c>
      <c r="H41" s="62">
        <f>IF(InpOverride!H41="",F_Inputs!H41,InpOverride!H41)</f>
        <v>14.843</v>
      </c>
      <c r="I41" s="62">
        <f>IF(InpOverride!I41="",F_Inputs!I41,InpOverride!I41)</f>
        <v>10.468</v>
      </c>
      <c r="J41" s="62">
        <f>IF(InpOverride!J41="",F_Inputs!J41,InpOverride!J41)</f>
        <v>12.356</v>
      </c>
      <c r="K41" s="50"/>
    </row>
    <row r="42" spans="1:11">
      <c r="A42" t="str">
        <f>F_Inputs!A42</f>
        <v>SRN</v>
      </c>
      <c r="B42" t="s">
        <v>88</v>
      </c>
      <c r="C42" t="s">
        <v>211</v>
      </c>
      <c r="D42" t="s">
        <v>55</v>
      </c>
      <c r="E42" t="s">
        <v>12</v>
      </c>
      <c r="F42" s="62">
        <f>IF(InpOverride!F42="",F_Inputs!F42,InpOverride!F42)</f>
        <v>37.898000000000003</v>
      </c>
      <c r="G42" s="62">
        <f>IF(InpOverride!G42="",F_Inputs!G42,InpOverride!G42)</f>
        <v>36.771000000000001</v>
      </c>
      <c r="H42" s="62">
        <f>IF(InpOverride!H42="",F_Inputs!H42,InpOverride!H42)</f>
        <v>33.588000000000001</v>
      </c>
      <c r="I42" s="62">
        <f>IF(InpOverride!I42="",F_Inputs!I42,InpOverride!I42)</f>
        <v>32.942999999999998</v>
      </c>
      <c r="J42" s="62">
        <f>IF(InpOverride!J42="",F_Inputs!J42,InpOverride!J42)</f>
        <v>33.564</v>
      </c>
      <c r="K42" s="50"/>
    </row>
    <row r="43" spans="1:11">
      <c r="A43" t="str">
        <f>F_Inputs!A43</f>
        <v>SRN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26.94</v>
      </c>
      <c r="G43" s="63">
        <f>IF(InpOverride!G43="",F_Inputs!G43,InpOverride!G43)</f>
        <v>26.34</v>
      </c>
      <c r="H43" s="63">
        <f>IF(InpOverride!H43="",F_Inputs!H43,InpOverride!H43)</f>
        <v>24.44</v>
      </c>
      <c r="I43" s="63">
        <f>IF(InpOverride!I43="",F_Inputs!I43,InpOverride!I43)</f>
        <v>22.48</v>
      </c>
      <c r="J43" s="63">
        <f>IF(InpOverride!J43="",F_Inputs!J43,InpOverride!J43)</f>
        <v>23.02</v>
      </c>
      <c r="K43" s="51"/>
    </row>
    <row r="44" spans="1:11">
      <c r="A44" t="str">
        <f>F_Inputs!A44</f>
        <v>SRN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26.94</v>
      </c>
      <c r="G44" s="63">
        <f>IF(InpOverride!G44="",F_Inputs!G44,InpOverride!G44)</f>
        <v>26.34</v>
      </c>
      <c r="H44" s="63">
        <f>IF(InpOverride!H44="",F_Inputs!H44,InpOverride!H44)</f>
        <v>24.44</v>
      </c>
      <c r="I44" s="63">
        <f>IF(InpOverride!I44="",F_Inputs!I44,InpOverride!I44)</f>
        <v>22.48</v>
      </c>
      <c r="J44" s="63">
        <f>IF(InpOverride!J44="",F_Inputs!J44,InpOverride!J44)</f>
        <v>23.02</v>
      </c>
      <c r="K44" s="51"/>
    </row>
    <row r="45" spans="1:11">
      <c r="A45" t="str">
        <f>F_Inputs!A45</f>
        <v>SRN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35.03</v>
      </c>
      <c r="G45" s="63">
        <f>IF(InpOverride!G45="",F_Inputs!G45,InpOverride!G45)</f>
        <v>34.24</v>
      </c>
      <c r="H45" s="63">
        <f>IF(InpOverride!H45="",F_Inputs!H45,InpOverride!H45)</f>
        <v>31.77</v>
      </c>
      <c r="I45" s="63">
        <f>IF(InpOverride!I45="",F_Inputs!I45,InpOverride!I45)</f>
        <v>29.22</v>
      </c>
      <c r="J45" s="63">
        <f>IF(InpOverride!J45="",F_Inputs!J45,InpOverride!J45)</f>
        <v>29.92</v>
      </c>
      <c r="K45" s="51"/>
    </row>
    <row r="46" spans="1:11">
      <c r="A46" t="str">
        <f>F_Inputs!A46</f>
        <v>SRN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31.01</v>
      </c>
      <c r="G46" s="63">
        <f>IF(InpOverride!G46="",F_Inputs!G46,InpOverride!G46)</f>
        <v>30.43</v>
      </c>
      <c r="H46" s="63">
        <f>IF(InpOverride!H46="",F_Inputs!H46,InpOverride!H46)</f>
        <v>28.24</v>
      </c>
      <c r="I46" s="63">
        <f>IF(InpOverride!I46="",F_Inputs!I46,InpOverride!I46)</f>
        <v>26.33</v>
      </c>
      <c r="J46" s="63">
        <f>IF(InpOverride!J46="",F_Inputs!J46,InpOverride!J46)</f>
        <v>26.63</v>
      </c>
      <c r="K46" s="51"/>
    </row>
    <row r="47" spans="1:11">
      <c r="A47" t="str">
        <f>F_Inputs!A47</f>
        <v>SRN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32.01</v>
      </c>
      <c r="G47" s="63">
        <f>IF(InpOverride!G47="",F_Inputs!G47,InpOverride!G47)</f>
        <v>31.08</v>
      </c>
      <c r="H47" s="63">
        <f>IF(InpOverride!H47="",F_Inputs!H47,InpOverride!H47)</f>
        <v>28.89</v>
      </c>
      <c r="I47" s="63">
        <f>IF(InpOverride!I47="",F_Inputs!I47,InpOverride!I47)</f>
        <v>26.63</v>
      </c>
      <c r="J47" s="63">
        <f>IF(InpOverride!J47="",F_Inputs!J47,InpOverride!J47)</f>
        <v>27.17</v>
      </c>
      <c r="K47" s="51"/>
    </row>
    <row r="48" spans="1:11">
      <c r="A48" t="str">
        <f>F_Inputs!A48</f>
        <v>SRN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39.29</v>
      </c>
      <c r="G48" s="63">
        <f>IF(InpOverride!G48="",F_Inputs!G48,InpOverride!G48)</f>
        <v>38.5</v>
      </c>
      <c r="H48" s="63">
        <f>IF(InpOverride!H48="",F_Inputs!H48,InpOverride!H48)</f>
        <v>35.71</v>
      </c>
      <c r="I48" s="63">
        <f>IF(InpOverride!I48="",F_Inputs!I48,InpOverride!I48)</f>
        <v>33.200000000000003</v>
      </c>
      <c r="J48" s="63">
        <f>IF(InpOverride!J48="",F_Inputs!J48,InpOverride!J48)</f>
        <v>33.64</v>
      </c>
      <c r="K48" s="51"/>
    </row>
    <row r="49" spans="1:11">
      <c r="A49" t="str">
        <f>F_Inputs!A49</f>
        <v>SRN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SRN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SRN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0.02</v>
      </c>
      <c r="K51" s="50"/>
    </row>
    <row r="52" spans="1:11">
      <c r="A52" t="str">
        <f>F_Inputs!A52</f>
        <v>SRN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3.6416972988336398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67"/>
      <c r="B1" s="67"/>
      <c r="C1" s="67"/>
      <c r="D1" s="67" t="s">
        <v>116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118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">
      <c r="A8" s="73"/>
      <c r="B8" s="74"/>
      <c r="C8" s="74"/>
      <c r="D8" s="75"/>
      <c r="E8" s="76" t="s">
        <v>121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122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123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124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6630.34079586814</v>
      </c>
      <c r="M12" s="36">
        <f xml:space="preserve"> InpActive!G7</f>
        <v>6596.8377284694598</v>
      </c>
      <c r="N12" s="36">
        <f xml:space="preserve"> InpActive!H7</f>
        <v>6563.3346610707704</v>
      </c>
      <c r="O12" s="36">
        <f xml:space="preserve"> InpActive!I7</f>
        <v>6529.8315936720901</v>
      </c>
      <c r="P12" s="36">
        <f xml:space="preserve"> InpActive!J7</f>
        <v>6496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124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347059</v>
      </c>
      <c r="M13" s="36">
        <f xml:space="preserve"> InpActive!G8</f>
        <v>312099</v>
      </c>
      <c r="N13" s="36">
        <f xml:space="preserve"> InpActive!H8</f>
        <v>277139</v>
      </c>
      <c r="O13" s="36">
        <f xml:space="preserve"> InpActive!I8</f>
        <v>242179</v>
      </c>
      <c r="P13" s="36">
        <f xml:space="preserve"> InpActive!J8</f>
        <v>207219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124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72530.659204131895</v>
      </c>
      <c r="M14" s="36">
        <f xml:space="preserve"> InpActive!G9</f>
        <v>72164.162271530498</v>
      </c>
      <c r="N14" s="36">
        <f xml:space="preserve"> InpActive!H9</f>
        <v>71797.665338929204</v>
      </c>
      <c r="O14" s="36">
        <f xml:space="preserve"> InpActive!I9</f>
        <v>71431.168406327895</v>
      </c>
      <c r="P14" s="36">
        <f xml:space="preserve"> InpActive!J9</f>
        <v>71065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124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70580.510722633306</v>
      </c>
      <c r="M15" s="36">
        <f xml:space="preserve"> InpActive!G10</f>
        <v>71194.709843882098</v>
      </c>
      <c r="N15" s="36">
        <f xml:space="preserve"> InpActive!H10</f>
        <v>71842.8711379468</v>
      </c>
      <c r="O15" s="36">
        <f xml:space="preserve"> InpActive!I10</f>
        <v>72455.964546076502</v>
      </c>
      <c r="P15" s="36">
        <f xml:space="preserve"> InpActive!J10</f>
        <v>73047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124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533218.27628666302</v>
      </c>
      <c r="M16" s="36">
        <f xml:space="preserve"> InpActive!G11</f>
        <v>575548.72277417302</v>
      </c>
      <c r="N16" s="36">
        <f xml:space="preserve"> InpActive!H11</f>
        <v>618348.49284897302</v>
      </c>
      <c r="O16" s="36">
        <f xml:space="preserve"> InpActive!I11</f>
        <v>661530.42570671102</v>
      </c>
      <c r="P16" s="36">
        <f xml:space="preserve"> InpActive!J11</f>
        <v>704107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124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856176.92828678305</v>
      </c>
      <c r="M17" s="36">
        <f xml:space="preserve"> InpActive!G12</f>
        <v>863706.26576650795</v>
      </c>
      <c r="N17" s="36">
        <f xml:space="preserve"> InpActive!H12</f>
        <v>871654.52399987297</v>
      </c>
      <c r="O17" s="36">
        <f xml:space="preserve"> InpActive!I12</f>
        <v>879170.22259448795</v>
      </c>
      <c r="P17" s="36">
        <f xml:space="preserve"> InpActive!J12</f>
        <v>886410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125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126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124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19549</v>
      </c>
      <c r="M20" s="36">
        <f xml:space="preserve"> InpActive!G13</f>
        <v>16893</v>
      </c>
      <c r="N20" s="36">
        <f xml:space="preserve"> InpActive!H13</f>
        <v>14610</v>
      </c>
      <c r="O20" s="36">
        <f xml:space="preserve"> InpActive!I13</f>
        <v>15758</v>
      </c>
      <c r="P20" s="36">
        <f xml:space="preserve"> InpActive!J13</f>
        <v>15619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124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356238</v>
      </c>
      <c r="M21" s="36">
        <f xml:space="preserve"> InpActive!G14</f>
        <v>318566</v>
      </c>
      <c r="N21" s="36">
        <f xml:space="preserve"> InpActive!H14</f>
        <v>285135</v>
      </c>
      <c r="O21" s="36">
        <f xml:space="preserve"> InpActive!I14</f>
        <v>279662</v>
      </c>
      <c r="P21" s="36">
        <f xml:space="preserve"> InpActive!J14</f>
        <v>267621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124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133466</v>
      </c>
      <c r="M22" s="36">
        <f xml:space="preserve"> InpActive!G15</f>
        <v>116204</v>
      </c>
      <c r="N22" s="36">
        <f xml:space="preserve"> InpActive!H15</f>
        <v>107376</v>
      </c>
      <c r="O22" s="36">
        <f xml:space="preserve"> InpActive!I15</f>
        <v>109141</v>
      </c>
      <c r="P22" s="36">
        <f xml:space="preserve"> InpActive!J15</f>
        <v>111393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124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61436</v>
      </c>
      <c r="M23" s="36">
        <f xml:space="preserve"> InpActive!G16</f>
        <v>65277</v>
      </c>
      <c r="N23" s="36">
        <f xml:space="preserve"> InpActive!H16</f>
        <v>68121</v>
      </c>
      <c r="O23" s="36">
        <f xml:space="preserve"> InpActive!I16</f>
        <v>68927</v>
      </c>
      <c r="P23" s="36">
        <f xml:space="preserve"> InpActive!J16</f>
        <v>69748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124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527772</v>
      </c>
      <c r="M24" s="36">
        <f xml:space="preserve"> InpActive!G17</f>
        <v>568835</v>
      </c>
      <c r="N24" s="36">
        <f xml:space="preserve"> InpActive!H17</f>
        <v>611312</v>
      </c>
      <c r="O24" s="36">
        <f xml:space="preserve"> InpActive!I17</f>
        <v>628966</v>
      </c>
      <c r="P24" s="36">
        <f xml:space="preserve"> InpActive!J17</f>
        <v>648007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124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790739</v>
      </c>
      <c r="M25" s="36">
        <f xml:space="preserve"> InpActive!G18</f>
        <v>814607</v>
      </c>
      <c r="N25" s="36">
        <f xml:space="preserve"> InpActive!H18</f>
        <v>830824</v>
      </c>
      <c r="O25" s="36">
        <f xml:space="preserve"> InpActive!I18</f>
        <v>832224</v>
      </c>
      <c r="P25" s="36">
        <f xml:space="preserve"> InpActive!J18</f>
        <v>835290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127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128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124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19464.5</v>
      </c>
      <c r="M28" s="36">
        <f xml:space="preserve"> InpActive!G19</f>
        <v>16372</v>
      </c>
      <c r="N28" s="36">
        <f xml:space="preserve"> InpActive!H19</f>
        <v>15736</v>
      </c>
      <c r="O28" s="36">
        <f xml:space="preserve"> InpActive!I19</f>
        <v>15693</v>
      </c>
      <c r="P28" s="36">
        <f xml:space="preserve"> InpActive!J19</f>
        <v>15644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124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355032.5</v>
      </c>
      <c r="M29" s="36">
        <f xml:space="preserve"> InpActive!G20</f>
        <v>329526</v>
      </c>
      <c r="N29" s="36">
        <f xml:space="preserve"> InpActive!H20</f>
        <v>301811</v>
      </c>
      <c r="O29" s="36">
        <f xml:space="preserve"> InpActive!I20</f>
        <v>277303</v>
      </c>
      <c r="P29" s="36">
        <f xml:space="preserve"> InpActive!J20</f>
        <v>264282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124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132886.5</v>
      </c>
      <c r="M30" s="36">
        <f xml:space="preserve"> InpActive!G21</f>
        <v>117694</v>
      </c>
      <c r="N30" s="36">
        <f xml:space="preserve"> InpActive!H21</f>
        <v>113083</v>
      </c>
      <c r="O30" s="36">
        <f xml:space="preserve"> InpActive!I21</f>
        <v>112305</v>
      </c>
      <c r="P30" s="36">
        <f xml:space="preserve"> InpActive!J21</f>
        <v>112015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124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61169</v>
      </c>
      <c r="M31" s="36">
        <f xml:space="preserve"> InpActive!G22</f>
        <v>64799</v>
      </c>
      <c r="N31" s="36">
        <f xml:space="preserve"> InpActive!H22</f>
        <v>65986</v>
      </c>
      <c r="O31" s="36">
        <f xml:space="preserve"> InpActive!I22</f>
        <v>69469</v>
      </c>
      <c r="P31" s="36">
        <f xml:space="preserve"> InpActive!J22</f>
        <v>72265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124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525985.5</v>
      </c>
      <c r="M32" s="36">
        <f xml:space="preserve"> InpActive!G23</f>
        <v>557734</v>
      </c>
      <c r="N32" s="36">
        <f xml:space="preserve"> InpActive!H23</f>
        <v>591109</v>
      </c>
      <c r="O32" s="36">
        <f xml:space="preserve"> InpActive!I23</f>
        <v>620243</v>
      </c>
      <c r="P32" s="36">
        <f xml:space="preserve"> InpActive!J23</f>
        <v>638361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124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787308</v>
      </c>
      <c r="M33" s="36">
        <f xml:space="preserve"> InpActive!G24</f>
        <v>809101</v>
      </c>
      <c r="N33" s="36">
        <f xml:space="preserve"> InpActive!H24</f>
        <v>817207</v>
      </c>
      <c r="O33" s="36">
        <f xml:space="preserve"> InpActive!I24</f>
        <v>824631</v>
      </c>
      <c r="P33" s="36">
        <f xml:space="preserve"> InpActive!J24</f>
        <v>830286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129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130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131</v>
      </c>
      <c r="G36" s="31"/>
      <c r="H36" s="31"/>
      <c r="I36" s="31"/>
      <c r="J36" s="31"/>
      <c r="K36" s="31"/>
      <c r="L36" s="36">
        <f xml:space="preserve"> InpActive!F25</f>
        <v>0.38300000000000001</v>
      </c>
      <c r="M36" s="36">
        <f xml:space="preserve"> InpActive!G25</f>
        <v>0.29699999999999999</v>
      </c>
      <c r="N36" s="36">
        <f xml:space="preserve"> InpActive!H25</f>
        <v>0.32</v>
      </c>
      <c r="O36" s="36">
        <f xml:space="preserve"> InpActive!I25</f>
        <v>0.29299999999999998</v>
      </c>
      <c r="P36" s="36">
        <f xml:space="preserve"> InpActive!J25</f>
        <v>0.29699999999999999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131</v>
      </c>
      <c r="G37" s="31"/>
      <c r="H37" s="31"/>
      <c r="I37" s="31"/>
      <c r="J37" s="31"/>
      <c r="K37" s="31"/>
      <c r="L37" s="36">
        <f xml:space="preserve"> InpActive!F26</f>
        <v>7.3949999999999996</v>
      </c>
      <c r="M37" s="36">
        <f xml:space="preserve"> InpActive!G26</f>
        <v>6.3239999999999998</v>
      </c>
      <c r="N37" s="36">
        <f xml:space="preserve"> InpActive!H26</f>
        <v>5.609</v>
      </c>
      <c r="O37" s="36">
        <f xml:space="preserve"> InpActive!I26</f>
        <v>4.0179999999999998</v>
      </c>
      <c r="P37" s="36">
        <f xml:space="preserve"> InpActive!J26</f>
        <v>4.21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131</v>
      </c>
      <c r="G38" s="31"/>
      <c r="H38" s="31"/>
      <c r="I38" s="31"/>
      <c r="J38" s="31"/>
      <c r="K38" s="31"/>
      <c r="L38" s="36">
        <f xml:space="preserve"> InpActive!F27</f>
        <v>5.3140000000000001</v>
      </c>
      <c r="M38" s="36">
        <f xml:space="preserve"> InpActive!G27</f>
        <v>4.298</v>
      </c>
      <c r="N38" s="36">
        <f xml:space="preserve"> InpActive!H27</f>
        <v>4.2329999999999997</v>
      </c>
      <c r="O38" s="36">
        <f xml:space="preserve"> InpActive!I27</f>
        <v>3.7919999999999998</v>
      </c>
      <c r="P38" s="36">
        <f xml:space="preserve"> InpActive!J27</f>
        <v>3.6640000000000001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131</v>
      </c>
      <c r="G39" s="31"/>
      <c r="H39" s="31"/>
      <c r="I39" s="31"/>
      <c r="K39" s="31"/>
      <c r="L39" s="36">
        <f xml:space="preserve"> InpActive!F28</f>
        <v>1.581</v>
      </c>
      <c r="M39" s="36">
        <f xml:space="preserve"> InpActive!G28</f>
        <v>1.613</v>
      </c>
      <c r="N39" s="36">
        <f xml:space="preserve"> InpActive!H28</f>
        <v>1.3720000000000001</v>
      </c>
      <c r="O39" s="36">
        <f xml:space="preserve"> InpActive!I28</f>
        <v>1.4550000000000001</v>
      </c>
      <c r="P39" s="36">
        <f xml:space="preserve"> InpActive!J28</f>
        <v>1.9810000000000001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131</v>
      </c>
      <c r="G40" s="31"/>
      <c r="H40" s="31"/>
      <c r="I40" s="31"/>
      <c r="J40" s="31"/>
      <c r="K40" s="31"/>
      <c r="L40" s="36">
        <f xml:space="preserve"> InpActive!F29</f>
        <v>12.612</v>
      </c>
      <c r="M40" s="36">
        <f xml:space="preserve"> InpActive!G29</f>
        <v>12.785</v>
      </c>
      <c r="N40" s="36">
        <f xml:space="preserve"> InpActive!H29</f>
        <v>14.843</v>
      </c>
      <c r="O40" s="36">
        <f xml:space="preserve"> InpActive!I29</f>
        <v>10.468</v>
      </c>
      <c r="P40" s="36">
        <f xml:space="preserve"> InpActive!J29</f>
        <v>12.356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131</v>
      </c>
      <c r="G41" s="31"/>
      <c r="H41" s="31"/>
      <c r="I41" s="31"/>
      <c r="J41" s="31"/>
      <c r="K41" s="31"/>
      <c r="L41" s="36">
        <f xml:space="preserve"> InpActive!F30</f>
        <v>37.898000000000003</v>
      </c>
      <c r="M41" s="36">
        <f xml:space="preserve"> InpActive!G30</f>
        <v>36.771000000000001</v>
      </c>
      <c r="N41" s="36">
        <f xml:space="preserve"> InpActive!H30</f>
        <v>33.588000000000001</v>
      </c>
      <c r="O41" s="36">
        <f xml:space="preserve"> InpActive!I30</f>
        <v>32.942999999999998</v>
      </c>
      <c r="P41" s="36">
        <f xml:space="preserve"> InpActive!J30</f>
        <v>33.564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132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133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131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131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131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131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131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131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134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135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131</v>
      </c>
      <c r="G52" s="31"/>
      <c r="H52" s="31"/>
      <c r="I52" s="31"/>
      <c r="J52" s="31"/>
      <c r="K52" s="31"/>
      <c r="L52" s="83">
        <f>L36+L44</f>
        <v>0.38300000000000001</v>
      </c>
      <c r="M52" s="83">
        <f t="shared" ref="M52:P52" si="8">M36+M44</f>
        <v>0.29699999999999999</v>
      </c>
      <c r="N52" s="83">
        <f t="shared" si="8"/>
        <v>0.32</v>
      </c>
      <c r="O52" s="83">
        <f t="shared" si="8"/>
        <v>0.29299999999999998</v>
      </c>
      <c r="P52" s="83">
        <f t="shared" si="8"/>
        <v>0.29699999999999999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131</v>
      </c>
      <c r="G53" s="31"/>
      <c r="H53" s="31"/>
      <c r="I53" s="31"/>
      <c r="J53" s="31"/>
      <c r="K53" s="31"/>
      <c r="L53" s="83">
        <f t="shared" ref="L53:P57" si="9">L37+L45</f>
        <v>7.3949999999999996</v>
      </c>
      <c r="M53" s="83">
        <f t="shared" si="9"/>
        <v>6.3239999999999998</v>
      </c>
      <c r="N53" s="83">
        <f t="shared" si="9"/>
        <v>5.609</v>
      </c>
      <c r="O53" s="83">
        <f t="shared" si="9"/>
        <v>4.0179999999999998</v>
      </c>
      <c r="P53" s="83">
        <f t="shared" si="9"/>
        <v>4.21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131</v>
      </c>
      <c r="G54" s="31"/>
      <c r="H54" s="31"/>
      <c r="I54" s="31"/>
      <c r="J54" s="31"/>
      <c r="K54" s="31"/>
      <c r="L54" s="83">
        <f t="shared" si="9"/>
        <v>5.3140000000000001</v>
      </c>
      <c r="M54" s="83">
        <f t="shared" si="9"/>
        <v>4.298</v>
      </c>
      <c r="N54" s="83">
        <f t="shared" si="9"/>
        <v>4.2329999999999997</v>
      </c>
      <c r="O54" s="83">
        <f t="shared" si="9"/>
        <v>3.7919999999999998</v>
      </c>
      <c r="P54" s="83">
        <f t="shared" si="9"/>
        <v>3.6640000000000001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131</v>
      </c>
      <c r="G55" s="31"/>
      <c r="H55" s="31"/>
      <c r="I55" s="31"/>
      <c r="K55" s="31"/>
      <c r="L55" s="83">
        <f t="shared" si="9"/>
        <v>1.581</v>
      </c>
      <c r="M55" s="83">
        <f t="shared" si="9"/>
        <v>1.613</v>
      </c>
      <c r="N55" s="83">
        <f t="shared" si="9"/>
        <v>1.3720000000000001</v>
      </c>
      <c r="O55" s="83">
        <f t="shared" si="9"/>
        <v>1.4550000000000001</v>
      </c>
      <c r="P55" s="83">
        <f t="shared" si="9"/>
        <v>1.9810000000000001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131</v>
      </c>
      <c r="G56" s="31"/>
      <c r="H56" s="31"/>
      <c r="I56" s="31"/>
      <c r="J56" s="31"/>
      <c r="K56" s="31"/>
      <c r="L56" s="83">
        <f t="shared" si="9"/>
        <v>12.612</v>
      </c>
      <c r="M56" s="83">
        <f t="shared" si="9"/>
        <v>12.785</v>
      </c>
      <c r="N56" s="83">
        <f t="shared" si="9"/>
        <v>14.843</v>
      </c>
      <c r="O56" s="83">
        <f t="shared" si="9"/>
        <v>10.468</v>
      </c>
      <c r="P56" s="83">
        <f t="shared" si="9"/>
        <v>12.356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131</v>
      </c>
      <c r="G57" s="31"/>
      <c r="H57" s="31"/>
      <c r="I57" s="31"/>
      <c r="J57" s="31"/>
      <c r="K57" s="31"/>
      <c r="L57" s="83">
        <f t="shared" si="9"/>
        <v>37.898000000000003</v>
      </c>
      <c r="M57" s="83">
        <f t="shared" si="9"/>
        <v>36.771000000000001</v>
      </c>
      <c r="N57" s="83">
        <f t="shared" si="9"/>
        <v>33.588000000000001</v>
      </c>
      <c r="O57" s="83">
        <f t="shared" si="9"/>
        <v>32.942999999999998</v>
      </c>
      <c r="P57" s="83">
        <f t="shared" si="9"/>
        <v>33.564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136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5">
      <c r="A60" s="73"/>
      <c r="B60" s="74"/>
      <c r="C60" s="74"/>
      <c r="D60" s="75"/>
      <c r="E60" s="76" t="s">
        <v>137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122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138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26.94</v>
      </c>
      <c r="M63" s="37">
        <f xml:space="preserve"> InpActive!G43</f>
        <v>26.34</v>
      </c>
      <c r="N63" s="37">
        <f xml:space="preserve"> InpActive!H43</f>
        <v>24.44</v>
      </c>
      <c r="O63" s="37">
        <f xml:space="preserve"> InpActive!I43</f>
        <v>22.48</v>
      </c>
      <c r="P63" s="37">
        <f xml:space="preserve"> InpActive!J43</f>
        <v>23.02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138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26.94</v>
      </c>
      <c r="M64" s="37">
        <f xml:space="preserve"> InpActive!G44</f>
        <v>26.34</v>
      </c>
      <c r="N64" s="37">
        <f xml:space="preserve"> InpActive!H44</f>
        <v>24.44</v>
      </c>
      <c r="O64" s="37">
        <f xml:space="preserve"> InpActive!I44</f>
        <v>22.48</v>
      </c>
      <c r="P64" s="37">
        <f xml:space="preserve"> InpActive!J44</f>
        <v>23.02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138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35.03</v>
      </c>
      <c r="M65" s="37">
        <f xml:space="preserve"> InpActive!G45</f>
        <v>34.24</v>
      </c>
      <c r="N65" s="37">
        <f xml:space="preserve"> InpActive!H45</f>
        <v>31.77</v>
      </c>
      <c r="O65" s="37">
        <f xml:space="preserve"> InpActive!I45</f>
        <v>29.22</v>
      </c>
      <c r="P65" s="37">
        <f xml:space="preserve"> InpActive!J45</f>
        <v>29.92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138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31.01</v>
      </c>
      <c r="M66" s="37">
        <f xml:space="preserve"> InpActive!G46</f>
        <v>30.43</v>
      </c>
      <c r="N66" s="37">
        <f xml:space="preserve"> InpActive!H46</f>
        <v>28.24</v>
      </c>
      <c r="O66" s="37">
        <f xml:space="preserve"> InpActive!I46</f>
        <v>26.33</v>
      </c>
      <c r="P66" s="37">
        <f xml:space="preserve"> InpActive!J46</f>
        <v>26.63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138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32.01</v>
      </c>
      <c r="M67" s="37">
        <f xml:space="preserve"> InpActive!G47</f>
        <v>31.08</v>
      </c>
      <c r="N67" s="37">
        <f xml:space="preserve"> InpActive!H47</f>
        <v>28.89</v>
      </c>
      <c r="O67" s="37">
        <f xml:space="preserve"> InpActive!I47</f>
        <v>26.63</v>
      </c>
      <c r="P67" s="37">
        <f xml:space="preserve"> InpActive!J47</f>
        <v>27.17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138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39.29</v>
      </c>
      <c r="M68" s="37">
        <f xml:space="preserve"> InpActive!G48</f>
        <v>38.5</v>
      </c>
      <c r="N68" s="37">
        <f xml:space="preserve"> InpActive!H48</f>
        <v>35.71</v>
      </c>
      <c r="O68" s="37">
        <f xml:space="preserve"> InpActive!I48</f>
        <v>33.200000000000003</v>
      </c>
      <c r="P68" s="37">
        <f xml:space="preserve"> InpActive!J48</f>
        <v>33.64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139</v>
      </c>
      <c r="R69" s="80"/>
      <c r="S69" s="80"/>
      <c r="T69" s="31"/>
      <c r="U69" s="31"/>
      <c r="V69" s="31"/>
      <c r="W69" s="31"/>
      <c r="X69" s="31"/>
    </row>
    <row r="70" spans="1:24" ht="15">
      <c r="A70" s="73"/>
      <c r="B70" s="74"/>
      <c r="C70" s="74"/>
      <c r="D70" s="75"/>
      <c r="E70" s="76" t="s">
        <v>140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141</v>
      </c>
      <c r="F72" s="9"/>
      <c r="G72" s="31"/>
      <c r="H72" s="31"/>
      <c r="I72" s="34">
        <f xml:space="preserve"> InpActive!K49</f>
        <v>0.02</v>
      </c>
      <c r="J72" s="12" t="s">
        <v>142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143</v>
      </c>
      <c r="F73" s="9"/>
      <c r="G73" s="31"/>
      <c r="H73" s="31"/>
      <c r="I73" s="34">
        <f xml:space="preserve"> InpActive!K50</f>
        <v>3.7400000000000003E-2</v>
      </c>
      <c r="J73" s="12" t="s">
        <v>144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145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3.75">
      <c r="A1" s="67"/>
      <c r="B1" s="67"/>
      <c r="C1" s="67"/>
      <c r="D1" s="67" t="s">
        <v>146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5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147</v>
      </c>
      <c r="X6" s="31"/>
    </row>
    <row r="7" spans="1:24"/>
    <row r="8" spans="1:24" s="4" customFormat="1" ht="15">
      <c r="A8" s="73"/>
      <c r="B8" s="74"/>
      <c r="C8" s="74"/>
      <c r="D8" s="75"/>
      <c r="E8" s="76" t="s">
        <v>148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149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124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12834.15920413186</v>
      </c>
      <c r="M11" s="86">
        <f t="shared" si="3"/>
        <v>9775.1622715305402</v>
      </c>
      <c r="N11" s="86">
        <f t="shared" si="3"/>
        <v>9172.6653389292296</v>
      </c>
      <c r="O11" s="86">
        <f t="shared" si="3"/>
        <v>9163.1684063279099</v>
      </c>
      <c r="P11" s="86">
        <f t="shared" si="3"/>
        <v>9148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124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7973.5</v>
      </c>
      <c r="M12" s="86">
        <f t="shared" si="3"/>
        <v>17427</v>
      </c>
      <c r="N12" s="86">
        <f t="shared" si="3"/>
        <v>24672</v>
      </c>
      <c r="O12" s="86">
        <f t="shared" si="3"/>
        <v>35124</v>
      </c>
      <c r="P12" s="86">
        <f t="shared" si="3"/>
        <v>57063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124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60355.840795868105</v>
      </c>
      <c r="M13" s="86">
        <f t="shared" si="3"/>
        <v>45529.837728469502</v>
      </c>
      <c r="N13" s="86">
        <f t="shared" si="3"/>
        <v>41285.334661070796</v>
      </c>
      <c r="O13" s="86">
        <f t="shared" si="3"/>
        <v>40873.831593672105</v>
      </c>
      <c r="P13" s="86">
        <f t="shared" si="3"/>
        <v>40950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124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-9411.5107226333057</v>
      </c>
      <c r="M14" s="86">
        <f t="shared" si="3"/>
        <v>-6395.7098438820976</v>
      </c>
      <c r="N14" s="86">
        <f t="shared" si="3"/>
        <v>-5856.8711379468004</v>
      </c>
      <c r="O14" s="86">
        <f t="shared" si="3"/>
        <v>-2986.9645460765023</v>
      </c>
      <c r="P14" s="86">
        <f t="shared" si="3"/>
        <v>-782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124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-7232.7762866630219</v>
      </c>
      <c r="M15" s="86">
        <f t="shared" si="3"/>
        <v>-17814.722774173017</v>
      </c>
      <c r="N15" s="86">
        <f t="shared" si="3"/>
        <v>-27239.492848973023</v>
      </c>
      <c r="O15" s="86">
        <f t="shared" si="3"/>
        <v>-41287.425706711016</v>
      </c>
      <c r="P15" s="86">
        <f t="shared" si="3"/>
        <v>-65746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124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-68868.928286783048</v>
      </c>
      <c r="M16" s="86">
        <f t="shared" si="3"/>
        <v>-54605.265766507946</v>
      </c>
      <c r="N16" s="86">
        <f t="shared" si="3"/>
        <v>-54447.523999872967</v>
      </c>
      <c r="O16" s="86">
        <f t="shared" si="3"/>
        <v>-54539.222594487946</v>
      </c>
      <c r="P16" s="86">
        <f t="shared" si="3"/>
        <v>-56124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150</v>
      </c>
      <c r="F17" s="9"/>
      <c r="G17" s="31"/>
      <c r="H17" s="31"/>
      <c r="I17" s="31"/>
      <c r="J17" s="31"/>
      <c r="K17" s="31"/>
      <c r="L17" s="87">
        <f>SUM(L11:L16)</f>
        <v>-4349.7152960794047</v>
      </c>
      <c r="M17" s="87">
        <f t="shared" ref="M17:P17" si="4">SUM(M11:M16)</f>
        <v>-6083.6983845630166</v>
      </c>
      <c r="N17" s="87">
        <f t="shared" si="4"/>
        <v>-12413.887986792761</v>
      </c>
      <c r="O17" s="87">
        <f t="shared" si="4"/>
        <v>-13652.61284727545</v>
      </c>
      <c r="P17" s="87">
        <f t="shared" si="4"/>
        <v>-15491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151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124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12918.65920413186</v>
      </c>
      <c r="M20" s="86">
        <f t="shared" si="6"/>
        <v>10296.16227153054</v>
      </c>
      <c r="N20" s="86">
        <f t="shared" si="6"/>
        <v>8046.6653389292296</v>
      </c>
      <c r="O20" s="86">
        <f t="shared" si="6"/>
        <v>9228.1684063279099</v>
      </c>
      <c r="P20" s="86">
        <f t="shared" si="6"/>
        <v>9123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124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9179</v>
      </c>
      <c r="M21" s="86">
        <f t="shared" si="6"/>
        <v>6467</v>
      </c>
      <c r="N21" s="86">
        <f t="shared" si="6"/>
        <v>7996</v>
      </c>
      <c r="O21" s="86">
        <f t="shared" si="6"/>
        <v>37483</v>
      </c>
      <c r="P21" s="86">
        <f t="shared" si="6"/>
        <v>60402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124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60935.340795868105</v>
      </c>
      <c r="M22" s="86">
        <f t="shared" si="6"/>
        <v>44039.837728469502</v>
      </c>
      <c r="N22" s="86">
        <f t="shared" si="6"/>
        <v>35578.334661070796</v>
      </c>
      <c r="O22" s="86">
        <f t="shared" si="6"/>
        <v>37709.831593672105</v>
      </c>
      <c r="P22" s="86">
        <f t="shared" si="6"/>
        <v>40328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124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-9144.5107226333057</v>
      </c>
      <c r="M23" s="86">
        <f t="shared" si="6"/>
        <v>-5917.7098438820976</v>
      </c>
      <c r="N23" s="86">
        <f t="shared" si="6"/>
        <v>-3721.8711379468004</v>
      </c>
      <c r="O23" s="86">
        <f t="shared" si="6"/>
        <v>-3528.9645460765023</v>
      </c>
      <c r="P23" s="86">
        <f t="shared" si="6"/>
        <v>-3299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124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-5446.2762866630219</v>
      </c>
      <c r="M24" s="86">
        <f t="shared" si="6"/>
        <v>-6713.7227741730167</v>
      </c>
      <c r="N24" s="86">
        <f t="shared" si="6"/>
        <v>-7036.4928489730228</v>
      </c>
      <c r="O24" s="86">
        <f t="shared" si="6"/>
        <v>-32564.425706711016</v>
      </c>
      <c r="P24" s="86">
        <f t="shared" si="6"/>
        <v>-56100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124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-65437.928286783048</v>
      </c>
      <c r="M25" s="86">
        <f t="shared" si="6"/>
        <v>-49099.265766507946</v>
      </c>
      <c r="N25" s="86">
        <f t="shared" si="6"/>
        <v>-40830.523999872967</v>
      </c>
      <c r="O25" s="86">
        <f t="shared" si="6"/>
        <v>-46946.222594487946</v>
      </c>
      <c r="P25" s="86">
        <f t="shared" si="6"/>
        <v>-51120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150</v>
      </c>
      <c r="F26" s="9"/>
      <c r="G26" s="31"/>
      <c r="H26" s="31"/>
      <c r="I26" s="31"/>
      <c r="J26" s="31"/>
      <c r="K26" s="31"/>
      <c r="L26" s="87">
        <f>SUM(L20:L25)</f>
        <v>3004.2847039205953</v>
      </c>
      <c r="M26" s="87">
        <f t="shared" ref="M26:P26" si="7">SUM(M20:M25)</f>
        <v>-927.69838456301659</v>
      </c>
      <c r="N26" s="87">
        <f t="shared" si="7"/>
        <v>32.112013207239215</v>
      </c>
      <c r="O26" s="87">
        <f t="shared" si="7"/>
        <v>1381.3871527245501</v>
      </c>
      <c r="P26" s="87">
        <f t="shared" si="7"/>
        <v>-666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152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131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-2.2764300000000003E-3</v>
      </c>
      <c r="M29" s="90">
        <f t="shared" si="9"/>
        <v>-1.372314E-2</v>
      </c>
      <c r="N29" s="90">
        <f t="shared" si="9"/>
        <v>2.7519440000000003E-2</v>
      </c>
      <c r="O29" s="90">
        <f t="shared" si="9"/>
        <v>-1.4612E-3</v>
      </c>
      <c r="P29" s="90">
        <f t="shared" si="9"/>
        <v>5.7549999999999995E-4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131</v>
      </c>
      <c r="G30" s="31"/>
      <c r="H30" s="31"/>
      <c r="I30" s="31"/>
      <c r="J30" s="31"/>
      <c r="K30" s="31"/>
      <c r="L30" s="90">
        <f t="shared" si="9"/>
        <v>-3.2476169999999999E-2</v>
      </c>
      <c r="M30" s="90">
        <f t="shared" si="9"/>
        <v>0.28868640000000001</v>
      </c>
      <c r="N30" s="90">
        <f t="shared" si="9"/>
        <v>0.40756144</v>
      </c>
      <c r="O30" s="90">
        <f t="shared" si="9"/>
        <v>-5.3030319999999999E-2</v>
      </c>
      <c r="P30" s="90">
        <f t="shared" si="9"/>
        <v>-7.6863779999999993E-2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131</v>
      </c>
      <c r="G31" s="31"/>
      <c r="H31" s="31"/>
      <c r="I31" s="31"/>
      <c r="J31" s="31"/>
      <c r="K31" s="31"/>
      <c r="L31" s="90">
        <f t="shared" si="9"/>
        <v>-2.0299885000000004E-2</v>
      </c>
      <c r="M31" s="90">
        <f t="shared" si="9"/>
        <v>5.1017600000000003E-2</v>
      </c>
      <c r="N31" s="90">
        <f t="shared" si="9"/>
        <v>0.18131138999999999</v>
      </c>
      <c r="O31" s="90">
        <f t="shared" si="9"/>
        <v>9.2452080000000006E-2</v>
      </c>
      <c r="P31" s="90">
        <f t="shared" si="9"/>
        <v>1.861024E-2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131</v>
      </c>
      <c r="G32" s="31"/>
      <c r="H32" s="31"/>
      <c r="I32" s="31"/>
      <c r="J32" s="31"/>
      <c r="K32" s="31"/>
      <c r="L32" s="90">
        <f t="shared" si="9"/>
        <v>-8.2796699999999994E-3</v>
      </c>
      <c r="M32" s="90">
        <f t="shared" si="9"/>
        <v>-1.4545539999999999E-2</v>
      </c>
      <c r="N32" s="90">
        <f t="shared" si="9"/>
        <v>-6.0292399999999996E-2</v>
      </c>
      <c r="O32" s="90">
        <f t="shared" si="9"/>
        <v>1.4270859999999998E-2</v>
      </c>
      <c r="P32" s="90">
        <f t="shared" si="9"/>
        <v>6.702770999999999E-2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131</v>
      </c>
      <c r="G33" s="31"/>
      <c r="H33" s="31"/>
      <c r="I33" s="31"/>
      <c r="J33" s="31"/>
      <c r="K33" s="31"/>
      <c r="L33" s="90">
        <f t="shared" si="9"/>
        <v>-5.7185864999999995E-2</v>
      </c>
      <c r="M33" s="90">
        <f t="shared" si="9"/>
        <v>-0.34501907999999998</v>
      </c>
      <c r="N33" s="90">
        <f t="shared" si="9"/>
        <v>-0.58366467</v>
      </c>
      <c r="O33" s="90">
        <f t="shared" si="9"/>
        <v>-0.23229348999999999</v>
      </c>
      <c r="P33" s="90">
        <f t="shared" si="9"/>
        <v>-0.26208182000000002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131</v>
      </c>
      <c r="G34" s="31"/>
      <c r="H34" s="31"/>
      <c r="I34" s="31"/>
      <c r="J34" s="31"/>
      <c r="K34" s="31"/>
      <c r="L34" s="90">
        <f t="shared" si="9"/>
        <v>-0.13480398999999998</v>
      </c>
      <c r="M34" s="90">
        <f t="shared" si="9"/>
        <v>-0.211981</v>
      </c>
      <c r="N34" s="90">
        <f t="shared" si="9"/>
        <v>-0.48626307000000002</v>
      </c>
      <c r="O34" s="90">
        <f t="shared" si="9"/>
        <v>-0.25208760000000002</v>
      </c>
      <c r="P34" s="90">
        <f t="shared" si="9"/>
        <v>-0.16833455999999999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150</v>
      </c>
      <c r="F35" s="9"/>
      <c r="G35" s="31"/>
      <c r="H35" s="31"/>
      <c r="I35" s="31"/>
      <c r="J35" s="31"/>
      <c r="K35" s="31"/>
      <c r="L35" s="91">
        <f>SUM(L29:L34)</f>
        <v>-0.25532200999999999</v>
      </c>
      <c r="M35" s="91">
        <f t="shared" ref="M35:P35" si="10">SUM(M29:M34)</f>
        <v>-0.24556476000000002</v>
      </c>
      <c r="N35" s="91">
        <f t="shared" si="10"/>
        <v>-0.51382787000000008</v>
      </c>
      <c r="O35" s="91">
        <f t="shared" si="10"/>
        <v>-0.43214967000000004</v>
      </c>
      <c r="P35" s="91">
        <f t="shared" si="10"/>
        <v>-0.42106671000000007</v>
      </c>
      <c r="Q35" s="31"/>
      <c r="R35" s="31"/>
      <c r="S35" s="31"/>
      <c r="T35" s="31"/>
      <c r="U35" s="31"/>
      <c r="V35" s="31"/>
      <c r="W35" s="39">
        <f>SUM(L35:P35)</f>
        <v>-1.8679310200000003</v>
      </c>
      <c r="X35" s="31"/>
    </row>
    <row r="36" spans="1:24" s="2" customFormat="1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153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-1.8679310200000003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154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131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0.52665006000000003</v>
      </c>
      <c r="M40" s="86">
        <f t="shared" si="12"/>
        <v>0.44496162</v>
      </c>
      <c r="N40" s="86">
        <f t="shared" si="12"/>
        <v>0.35706840000000001</v>
      </c>
      <c r="O40" s="86">
        <f t="shared" si="12"/>
        <v>0.35423984000000003</v>
      </c>
      <c r="P40" s="86">
        <f t="shared" si="12"/>
        <v>0.35954938000000003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131</v>
      </c>
      <c r="G41" s="31"/>
      <c r="H41" s="31"/>
      <c r="I41" s="31"/>
      <c r="J41" s="31"/>
      <c r="K41" s="31"/>
      <c r="L41" s="86">
        <f t="shared" si="12"/>
        <v>9.5970517200000014</v>
      </c>
      <c r="M41" s="86">
        <f t="shared" si="12"/>
        <v>8.3910284399999995</v>
      </c>
      <c r="N41" s="86">
        <f t="shared" si="12"/>
        <v>6.9686994000000002</v>
      </c>
      <c r="O41" s="86">
        <f t="shared" si="12"/>
        <v>6.2868017599999995</v>
      </c>
      <c r="P41" s="86">
        <f t="shared" si="12"/>
        <v>6.1606354200000002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131</v>
      </c>
      <c r="G42" s="31"/>
      <c r="H42" s="31"/>
      <c r="I42" s="31"/>
      <c r="J42" s="31"/>
      <c r="K42" s="31"/>
      <c r="L42" s="86">
        <f t="shared" si="12"/>
        <v>4.6753139800000003</v>
      </c>
      <c r="M42" s="86">
        <f t="shared" si="12"/>
        <v>3.9788249600000003</v>
      </c>
      <c r="N42" s="86">
        <f t="shared" si="12"/>
        <v>3.4113355200000002</v>
      </c>
      <c r="O42" s="86">
        <f t="shared" si="12"/>
        <v>3.1891000200000001</v>
      </c>
      <c r="P42" s="86">
        <f t="shared" si="12"/>
        <v>3.3328785600000002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131</v>
      </c>
      <c r="G43" s="31"/>
      <c r="H43" s="31"/>
      <c r="I43" s="31"/>
      <c r="J43" s="31"/>
      <c r="K43" s="31"/>
      <c r="L43" s="86">
        <f t="shared" si="12"/>
        <v>1.90513036</v>
      </c>
      <c r="M43" s="86">
        <f t="shared" si="12"/>
        <v>1.9863791099999999</v>
      </c>
      <c r="N43" s="86">
        <f t="shared" si="12"/>
        <v>1.9237370399999998</v>
      </c>
      <c r="O43" s="86">
        <f t="shared" si="12"/>
        <v>1.8148479099999999</v>
      </c>
      <c r="P43" s="86">
        <f t="shared" si="12"/>
        <v>1.8573892400000001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131</v>
      </c>
      <c r="G44" s="31"/>
      <c r="H44" s="31"/>
      <c r="I44" s="31"/>
      <c r="J44" s="31"/>
      <c r="K44" s="31"/>
      <c r="L44" s="86">
        <f t="shared" si="12"/>
        <v>16.893981719999999</v>
      </c>
      <c r="M44" s="86">
        <f t="shared" si="12"/>
        <v>17.679391800000001</v>
      </c>
      <c r="N44" s="86">
        <f t="shared" si="12"/>
        <v>17.660803680000001</v>
      </c>
      <c r="O44" s="86">
        <f t="shared" si="12"/>
        <v>16.749364580000002</v>
      </c>
      <c r="P44" s="86">
        <f t="shared" si="12"/>
        <v>17.606350190000001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131</v>
      </c>
      <c r="G45" s="31"/>
      <c r="H45" s="31"/>
      <c r="I45" s="31"/>
      <c r="J45" s="31"/>
      <c r="K45" s="31"/>
      <c r="L45" s="86">
        <f t="shared" si="12"/>
        <v>31.068135309999999</v>
      </c>
      <c r="M45" s="86">
        <f t="shared" si="12"/>
        <v>31.3623695</v>
      </c>
      <c r="N45" s="86">
        <f t="shared" si="12"/>
        <v>29.668725039999998</v>
      </c>
      <c r="O45" s="86">
        <f t="shared" si="12"/>
        <v>27.6298368</v>
      </c>
      <c r="P45" s="86">
        <f t="shared" si="12"/>
        <v>28.099155600000003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150</v>
      </c>
      <c r="F46" s="9"/>
      <c r="G46" s="31"/>
      <c r="H46" s="31"/>
      <c r="I46" s="31"/>
      <c r="J46" s="31"/>
      <c r="K46" s="31"/>
      <c r="L46" s="87">
        <f>SUM(L40:L45)</f>
        <v>64.666263150000006</v>
      </c>
      <c r="M46" s="87">
        <f t="shared" ref="M46:P46" si="13">SUM(M40:M45)</f>
        <v>63.842955430000004</v>
      </c>
      <c r="N46" s="87">
        <f t="shared" si="13"/>
        <v>59.990369080000001</v>
      </c>
      <c r="O46" s="87">
        <f t="shared" si="13"/>
        <v>56.024190910000002</v>
      </c>
      <c r="P46" s="87">
        <f t="shared" si="13"/>
        <v>57.41595839</v>
      </c>
      <c r="Q46" s="31"/>
      <c r="R46" s="31"/>
      <c r="S46" s="31"/>
      <c r="T46" s="31"/>
      <c r="U46" s="31"/>
      <c r="V46" s="31"/>
      <c r="W46" s="39">
        <f>SUM(L46:P46)</f>
        <v>301.93973696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155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131</v>
      </c>
      <c r="G49" s="31"/>
      <c r="H49" s="31"/>
      <c r="I49" s="31"/>
      <c r="J49" s="31"/>
      <c r="K49" s="31"/>
      <c r="L49" s="86">
        <f t="shared" ref="L49:P54" si="15">INDEX(Actual.Revenue.Collected.Net,$A49,L$6)</f>
        <v>0.38300000000000001</v>
      </c>
      <c r="M49" s="86">
        <f t="shared" si="15"/>
        <v>0.29699999999999999</v>
      </c>
      <c r="N49" s="86">
        <f t="shared" si="15"/>
        <v>0.32</v>
      </c>
      <c r="O49" s="86">
        <f t="shared" si="15"/>
        <v>0.29299999999999998</v>
      </c>
      <c r="P49" s="86">
        <f t="shared" si="15"/>
        <v>0.29699999999999999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131</v>
      </c>
      <c r="G50" s="31"/>
      <c r="H50" s="31"/>
      <c r="I50" s="31"/>
      <c r="J50" s="31"/>
      <c r="K50" s="31"/>
      <c r="L50" s="86">
        <f t="shared" si="15"/>
        <v>7.3949999999999996</v>
      </c>
      <c r="M50" s="86">
        <f t="shared" si="15"/>
        <v>6.3239999999999998</v>
      </c>
      <c r="N50" s="86">
        <f t="shared" si="15"/>
        <v>5.609</v>
      </c>
      <c r="O50" s="86">
        <f t="shared" si="15"/>
        <v>4.0179999999999998</v>
      </c>
      <c r="P50" s="86">
        <f t="shared" si="15"/>
        <v>4.21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131</v>
      </c>
      <c r="G51" s="31"/>
      <c r="H51" s="31"/>
      <c r="I51" s="31"/>
      <c r="J51" s="31"/>
      <c r="K51" s="31"/>
      <c r="L51" s="86">
        <f t="shared" si="15"/>
        <v>5.3140000000000001</v>
      </c>
      <c r="M51" s="86">
        <f t="shared" si="15"/>
        <v>4.298</v>
      </c>
      <c r="N51" s="86">
        <f t="shared" si="15"/>
        <v>4.2329999999999997</v>
      </c>
      <c r="O51" s="86">
        <f t="shared" si="15"/>
        <v>3.7919999999999998</v>
      </c>
      <c r="P51" s="86">
        <f t="shared" si="15"/>
        <v>3.6640000000000001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131</v>
      </c>
      <c r="G52" s="31"/>
      <c r="H52" s="31"/>
      <c r="I52" s="31"/>
      <c r="J52" s="31"/>
      <c r="K52" s="31"/>
      <c r="L52" s="86">
        <f t="shared" si="15"/>
        <v>1.581</v>
      </c>
      <c r="M52" s="86">
        <f t="shared" si="15"/>
        <v>1.613</v>
      </c>
      <c r="N52" s="86">
        <f t="shared" si="15"/>
        <v>1.3720000000000001</v>
      </c>
      <c r="O52" s="86">
        <f t="shared" si="15"/>
        <v>1.4550000000000001</v>
      </c>
      <c r="P52" s="86">
        <f t="shared" si="15"/>
        <v>1.9810000000000001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131</v>
      </c>
      <c r="G53" s="31"/>
      <c r="H53" s="31"/>
      <c r="I53" s="31"/>
      <c r="J53" s="31"/>
      <c r="K53" s="31"/>
      <c r="L53" s="86">
        <f t="shared" si="15"/>
        <v>12.612</v>
      </c>
      <c r="M53" s="86">
        <f t="shared" si="15"/>
        <v>12.785</v>
      </c>
      <c r="N53" s="86">
        <f t="shared" si="15"/>
        <v>14.843</v>
      </c>
      <c r="O53" s="86">
        <f t="shared" si="15"/>
        <v>10.468</v>
      </c>
      <c r="P53" s="86">
        <f t="shared" si="15"/>
        <v>12.356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131</v>
      </c>
      <c r="G54" s="31"/>
      <c r="H54" s="31"/>
      <c r="I54" s="31"/>
      <c r="J54" s="31"/>
      <c r="K54" s="31"/>
      <c r="L54" s="86">
        <f t="shared" si="15"/>
        <v>37.898000000000003</v>
      </c>
      <c r="M54" s="86">
        <f t="shared" si="15"/>
        <v>36.771000000000001</v>
      </c>
      <c r="N54" s="86">
        <f t="shared" si="15"/>
        <v>33.588000000000001</v>
      </c>
      <c r="O54" s="86">
        <f t="shared" si="15"/>
        <v>32.942999999999998</v>
      </c>
      <c r="P54" s="86">
        <f t="shared" si="15"/>
        <v>33.564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150</v>
      </c>
      <c r="F55" s="9"/>
      <c r="G55" s="31"/>
      <c r="H55" s="31"/>
      <c r="I55" s="31"/>
      <c r="J55" s="31"/>
      <c r="K55" s="31"/>
      <c r="L55" s="87">
        <f>SUM(L49:L54)</f>
        <v>65.182999999999993</v>
      </c>
      <c r="M55" s="87">
        <f t="shared" ref="M55:P55" si="16">SUM(M49:M54)</f>
        <v>62.088000000000001</v>
      </c>
      <c r="N55" s="87">
        <f t="shared" si="16"/>
        <v>59.965000000000003</v>
      </c>
      <c r="O55" s="87">
        <f t="shared" si="16"/>
        <v>52.968999999999994</v>
      </c>
      <c r="P55" s="87">
        <f t="shared" si="16"/>
        <v>56.072000000000003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156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131</v>
      </c>
      <c r="G58" s="31"/>
      <c r="H58" s="31"/>
      <c r="I58" s="31"/>
      <c r="J58" s="31"/>
      <c r="K58" s="31"/>
      <c r="L58" s="86">
        <f t="shared" ref="L58:P63" si="18">L40-L49</f>
        <v>0.14365006000000002</v>
      </c>
      <c r="M58" s="86">
        <f t="shared" si="18"/>
        <v>0.14796162000000002</v>
      </c>
      <c r="N58" s="86">
        <f t="shared" si="18"/>
        <v>3.7068400000000001E-2</v>
      </c>
      <c r="O58" s="86">
        <f t="shared" si="18"/>
        <v>6.1239840000000045E-2</v>
      </c>
      <c r="P58" s="86">
        <f t="shared" si="18"/>
        <v>6.2549380000000043E-2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131</v>
      </c>
      <c r="G59" s="31"/>
      <c r="H59" s="31"/>
      <c r="I59" s="31"/>
      <c r="J59" s="31"/>
      <c r="K59" s="31"/>
      <c r="L59" s="86">
        <f t="shared" si="18"/>
        <v>2.2020517200000018</v>
      </c>
      <c r="M59" s="86">
        <f t="shared" si="18"/>
        <v>2.0670284399999996</v>
      </c>
      <c r="N59" s="86">
        <f t="shared" si="18"/>
        <v>1.3596994000000002</v>
      </c>
      <c r="O59" s="86">
        <f t="shared" si="18"/>
        <v>2.2688017599999997</v>
      </c>
      <c r="P59" s="86">
        <f t="shared" si="18"/>
        <v>1.9506354200000002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131</v>
      </c>
      <c r="G60" s="31"/>
      <c r="H60" s="31"/>
      <c r="I60" s="31"/>
      <c r="J60" s="31"/>
      <c r="K60" s="31"/>
      <c r="L60" s="86">
        <f t="shared" si="18"/>
        <v>-0.63868601999999974</v>
      </c>
      <c r="M60" s="86">
        <f t="shared" si="18"/>
        <v>-0.31917503999999974</v>
      </c>
      <c r="N60" s="86">
        <f t="shared" si="18"/>
        <v>-0.82166447999999948</v>
      </c>
      <c r="O60" s="86">
        <f t="shared" si="18"/>
        <v>-0.60289997999999967</v>
      </c>
      <c r="P60" s="86">
        <f t="shared" si="18"/>
        <v>-0.33112143999999999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131</v>
      </c>
      <c r="G61" s="31"/>
      <c r="H61" s="31"/>
      <c r="I61" s="31"/>
      <c r="J61" s="31"/>
      <c r="K61" s="31"/>
      <c r="L61" s="86">
        <f t="shared" si="18"/>
        <v>0.32413036000000006</v>
      </c>
      <c r="M61" s="86">
        <f t="shared" si="18"/>
        <v>0.3733791099999999</v>
      </c>
      <c r="N61" s="86">
        <f t="shared" si="18"/>
        <v>0.55173703999999968</v>
      </c>
      <c r="O61" s="86">
        <f t="shared" si="18"/>
        <v>0.35984790999999983</v>
      </c>
      <c r="P61" s="86">
        <f t="shared" si="18"/>
        <v>-0.12361076000000004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131</v>
      </c>
      <c r="G62" s="31"/>
      <c r="H62" s="31"/>
      <c r="I62" s="31"/>
      <c r="J62" s="31"/>
      <c r="K62" s="31"/>
      <c r="L62" s="86">
        <f t="shared" si="18"/>
        <v>4.2819817199999992</v>
      </c>
      <c r="M62" s="86">
        <f t="shared" si="18"/>
        <v>4.8943918000000011</v>
      </c>
      <c r="N62" s="86">
        <f t="shared" si="18"/>
        <v>2.8178036800000008</v>
      </c>
      <c r="O62" s="86">
        <f t="shared" si="18"/>
        <v>6.2813645800000018</v>
      </c>
      <c r="P62" s="86">
        <f t="shared" si="18"/>
        <v>5.2503501900000007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131</v>
      </c>
      <c r="G63" s="31"/>
      <c r="H63" s="31"/>
      <c r="I63" s="31"/>
      <c r="J63" s="31"/>
      <c r="K63" s="31"/>
      <c r="L63" s="86">
        <f t="shared" si="18"/>
        <v>-6.8298646900000044</v>
      </c>
      <c r="M63" s="86">
        <f t="shared" si="18"/>
        <v>-5.408630500000001</v>
      </c>
      <c r="N63" s="86">
        <f t="shared" si="18"/>
        <v>-3.9192749600000027</v>
      </c>
      <c r="O63" s="86">
        <f t="shared" si="18"/>
        <v>-5.3131631999999982</v>
      </c>
      <c r="P63" s="86">
        <f t="shared" si="18"/>
        <v>-5.4648443999999969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150</v>
      </c>
      <c r="F64" s="9"/>
      <c r="G64" s="31"/>
      <c r="H64" s="31"/>
      <c r="I64" s="31"/>
      <c r="J64" s="31"/>
      <c r="K64" s="31"/>
      <c r="L64" s="87">
        <f>SUM(L58:L63)</f>
        <v>-0.51673685000000269</v>
      </c>
      <c r="M64" s="87">
        <f t="shared" ref="M64:P64" si="19">SUM(M58:M63)</f>
        <v>1.7549554299999999</v>
      </c>
      <c r="N64" s="87">
        <f t="shared" si="19"/>
        <v>2.5369079999998156E-2</v>
      </c>
      <c r="O64" s="87">
        <f t="shared" si="19"/>
        <v>3.0551909100000039</v>
      </c>
      <c r="P64" s="87">
        <f t="shared" si="19"/>
        <v>1.3439583900000045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157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5.6627369600000037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158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131</v>
      </c>
      <c r="G69" s="31"/>
      <c r="H69" s="31"/>
      <c r="I69" s="31"/>
      <c r="J69" s="31"/>
      <c r="K69" s="31"/>
      <c r="L69" s="86">
        <f>SUM(L29,L58)</f>
        <v>0.14137363000000003</v>
      </c>
      <c r="M69" s="86">
        <f t="shared" ref="L69:P74" si="21">SUM(M29,M58)</f>
        <v>0.13423848000000002</v>
      </c>
      <c r="N69" s="86">
        <f t="shared" si="21"/>
        <v>6.4587840000000007E-2</v>
      </c>
      <c r="O69" s="86">
        <f t="shared" si="21"/>
        <v>5.9778640000000043E-2</v>
      </c>
      <c r="P69" s="86">
        <f t="shared" si="21"/>
        <v>6.312488000000005E-2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131</v>
      </c>
      <c r="G70" s="31"/>
      <c r="H70" s="31"/>
      <c r="I70" s="31"/>
      <c r="J70" s="31"/>
      <c r="K70" s="31"/>
      <c r="L70" s="86">
        <f t="shared" si="21"/>
        <v>2.169575550000002</v>
      </c>
      <c r="M70" s="86">
        <f t="shared" si="21"/>
        <v>2.3557148399999996</v>
      </c>
      <c r="N70" s="86">
        <f t="shared" si="21"/>
        <v>1.7672608400000003</v>
      </c>
      <c r="O70" s="86">
        <f t="shared" si="21"/>
        <v>2.2157714399999997</v>
      </c>
      <c r="P70" s="86">
        <f t="shared" si="21"/>
        <v>1.8737716400000002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131</v>
      </c>
      <c r="G71" s="31"/>
      <c r="H71" s="31"/>
      <c r="I71" s="31"/>
      <c r="J71" s="31"/>
      <c r="K71" s="31"/>
      <c r="L71" s="86">
        <f t="shared" si="21"/>
        <v>-0.65898590499999976</v>
      </c>
      <c r="M71" s="86">
        <f t="shared" si="21"/>
        <v>-0.26815743999999975</v>
      </c>
      <c r="N71" s="86">
        <f t="shared" si="21"/>
        <v>-0.64035308999999951</v>
      </c>
      <c r="O71" s="86">
        <f t="shared" si="21"/>
        <v>-0.51044789999999962</v>
      </c>
      <c r="P71" s="86">
        <f t="shared" si="21"/>
        <v>-0.31251119999999999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131</v>
      </c>
      <c r="G72" s="31"/>
      <c r="H72" s="31"/>
      <c r="I72" s="31"/>
      <c r="J72" s="31"/>
      <c r="K72" s="31"/>
      <c r="L72" s="86">
        <f t="shared" si="21"/>
        <v>0.31585069000000005</v>
      </c>
      <c r="M72" s="86">
        <f t="shared" si="21"/>
        <v>0.35883356999999988</v>
      </c>
      <c r="N72" s="86">
        <f t="shared" si="21"/>
        <v>0.49144463999999966</v>
      </c>
      <c r="O72" s="86">
        <f t="shared" si="21"/>
        <v>0.37411876999999982</v>
      </c>
      <c r="P72" s="86">
        <f t="shared" si="21"/>
        <v>-5.6583050000000051E-2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131</v>
      </c>
      <c r="G73" s="31"/>
      <c r="H73" s="31"/>
      <c r="I73" s="31"/>
      <c r="J73" s="31"/>
      <c r="K73" s="31"/>
      <c r="L73" s="86">
        <f t="shared" si="21"/>
        <v>4.2247958549999991</v>
      </c>
      <c r="M73" s="86">
        <f t="shared" si="21"/>
        <v>4.5493727200000009</v>
      </c>
      <c r="N73" s="86">
        <f t="shared" si="21"/>
        <v>2.2341390100000007</v>
      </c>
      <c r="O73" s="86">
        <f t="shared" si="21"/>
        <v>6.0490710900000018</v>
      </c>
      <c r="P73" s="86">
        <f t="shared" si="21"/>
        <v>4.988268370000001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131</v>
      </c>
      <c r="G74" s="31"/>
      <c r="H74" s="31"/>
      <c r="I74" s="31"/>
      <c r="J74" s="31"/>
      <c r="K74" s="31"/>
      <c r="L74" s="86">
        <f t="shared" si="21"/>
        <v>-6.9646686800000044</v>
      </c>
      <c r="M74" s="86">
        <f t="shared" si="21"/>
        <v>-5.6206115000000008</v>
      </c>
      <c r="N74" s="86">
        <f t="shared" si="21"/>
        <v>-4.4055380300000024</v>
      </c>
      <c r="O74" s="86">
        <f t="shared" si="21"/>
        <v>-5.5652507999999985</v>
      </c>
      <c r="P74" s="86">
        <f t="shared" si="21"/>
        <v>-5.6331789599999968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150</v>
      </c>
      <c r="F75" s="9"/>
      <c r="G75" s="31"/>
      <c r="H75" s="31"/>
      <c r="I75" s="31"/>
      <c r="J75" s="31"/>
      <c r="K75" s="31"/>
      <c r="L75" s="87">
        <f>SUM(L69:L74)</f>
        <v>-0.77205886000000312</v>
      </c>
      <c r="M75" s="87">
        <f t="shared" ref="M75:P75" si="22">SUM(M69:M74)</f>
        <v>1.5093906700000002</v>
      </c>
      <c r="N75" s="87">
        <f t="shared" si="22"/>
        <v>-0.48845879000000147</v>
      </c>
      <c r="O75" s="87">
        <f t="shared" si="22"/>
        <v>2.6230412400000036</v>
      </c>
      <c r="P75" s="87">
        <f t="shared" si="22"/>
        <v>0.92289168000000465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159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3.7948059400000038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160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>
      <c r="A80" s="33"/>
      <c r="B80" s="33"/>
      <c r="C80" s="33"/>
      <c r="D80" s="21" t="s">
        <v>55</v>
      </c>
      <c r="E80" s="31" t="s">
        <v>161</v>
      </c>
      <c r="F80" s="9" t="s">
        <v>131</v>
      </c>
      <c r="G80" s="31"/>
      <c r="H80" s="31"/>
      <c r="I80" s="31"/>
      <c r="J80" s="31"/>
      <c r="K80" s="33"/>
      <c r="L80" s="39">
        <f>0-L64</f>
        <v>0.51673685000000269</v>
      </c>
      <c r="M80" s="39">
        <f t="shared" ref="M80:P80" si="23">0-M64</f>
        <v>-1.7549554299999999</v>
      </c>
      <c r="N80" s="39">
        <f t="shared" si="23"/>
        <v>-2.5369079999998156E-2</v>
      </c>
      <c r="O80" s="39">
        <f t="shared" si="23"/>
        <v>-3.0551909100000039</v>
      </c>
      <c r="P80" s="39">
        <f t="shared" si="23"/>
        <v>-1.3439583900000045</v>
      </c>
      <c r="Q80" s="31"/>
      <c r="R80" s="31"/>
      <c r="S80" s="31"/>
      <c r="T80" s="31"/>
      <c r="U80" s="31"/>
      <c r="V80" s="31"/>
      <c r="W80" s="39">
        <f>SUM(L80:P80)</f>
        <v>-5.6627369600000037</v>
      </c>
    </row>
    <row r="81" spans="1:24" s="8" customFormat="1">
      <c r="A81" s="33"/>
      <c r="B81" s="33"/>
      <c r="C81" s="33"/>
      <c r="D81" s="21" t="s">
        <v>105</v>
      </c>
      <c r="E81" s="31" t="s">
        <v>162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-1.8871272968351716E-2</v>
      </c>
      <c r="X81" s="31"/>
    </row>
    <row r="82" spans="1:24" s="8" customFormat="1">
      <c r="A82" s="33"/>
      <c r="B82" s="33"/>
      <c r="C82" s="33"/>
      <c r="D82" s="32" t="s">
        <v>163</v>
      </c>
      <c r="E82" s="29" t="s">
        <v>164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165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166</v>
      </c>
      <c r="F86" s="9" t="s">
        <v>131</v>
      </c>
      <c r="G86" s="31"/>
      <c r="H86"/>
      <c r="I86"/>
      <c r="J86"/>
      <c r="K86"/>
      <c r="L86" s="39">
        <f>INDEX($L$75:$P$75,1,$A86)</f>
        <v>-0.77205886000000312</v>
      </c>
      <c r="M86" s="39">
        <f>L86*(1+Discount.Rate)</f>
        <v>-0.80093386136400335</v>
      </c>
      <c r="N86" s="39">
        <f>M86*(1+Discount.Rate)</f>
        <v>-0.8308887877790172</v>
      </c>
      <c r="O86" s="39">
        <f>N86*(1+Discount.Rate)</f>
        <v>-0.86196402844195252</v>
      </c>
      <c r="P86" s="39">
        <f>O86*(1+Discount.Rate)</f>
        <v>-0.89420148310568159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167</v>
      </c>
      <c r="F87" s="9" t="s">
        <v>131</v>
      </c>
      <c r="G87" s="31"/>
      <c r="H87"/>
      <c r="I87"/>
      <c r="J87"/>
      <c r="K87"/>
      <c r="L87" s="39"/>
      <c r="M87" s="39">
        <f>INDEX($L$75:$P$75,1,$A87)</f>
        <v>1.5093906700000002</v>
      </c>
      <c r="N87" s="39">
        <f>M87*(1+Discount.Rate)</f>
        <v>1.5658418810580004</v>
      </c>
      <c r="O87" s="39">
        <f>N87*(1+Discount.Rate)</f>
        <v>1.6244043674095698</v>
      </c>
      <c r="P87" s="39">
        <f>O87*(1+Discount.Rate)</f>
        <v>1.6851570907506879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168</v>
      </c>
      <c r="F88" s="9" t="s">
        <v>131</v>
      </c>
      <c r="G88" s="31"/>
      <c r="H88"/>
      <c r="I88"/>
      <c r="J88"/>
      <c r="K88"/>
      <c r="L88" s="39"/>
      <c r="M88" s="39"/>
      <c r="N88" s="39">
        <f>INDEX($L$75:$P$75,1,$A88)</f>
        <v>-0.48845879000000147</v>
      </c>
      <c r="O88" s="39">
        <f>N88*(1+Discount.Rate)</f>
        <v>-0.50672714874600155</v>
      </c>
      <c r="P88" s="39">
        <f>O88*(1+Discount.Rate)</f>
        <v>-0.52567874410910209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169</v>
      </c>
      <c r="F89" s="9" t="s">
        <v>131</v>
      </c>
      <c r="G89" s="31"/>
      <c r="H89"/>
      <c r="I89"/>
      <c r="J89"/>
      <c r="K89"/>
      <c r="L89" s="39"/>
      <c r="M89" s="39"/>
      <c r="N89" s="39"/>
      <c r="O89" s="39">
        <f>INDEX($L$75:$P$75,1,$A89)</f>
        <v>2.6230412400000036</v>
      </c>
      <c r="P89" s="39">
        <f>O89*(1+Discount.Rate)</f>
        <v>2.721142982376004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170</v>
      </c>
      <c r="F90" s="9" t="s">
        <v>131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0.92289168000000465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171</v>
      </c>
      <c r="F92" s="9" t="s">
        <v>131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3.9093115259119129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172</v>
      </c>
      <c r="F94" s="9" t="s">
        <v>131</v>
      </c>
      <c r="G94" s="31"/>
      <c r="H94"/>
      <c r="I94"/>
      <c r="J94"/>
      <c r="K94"/>
      <c r="L94"/>
      <c r="M94"/>
      <c r="N94"/>
      <c r="O94"/>
      <c r="P94" s="53">
        <f>IF(W82,P92,P77)</f>
        <v>3.7948059400000038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145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>
      <c r="F97" s="9"/>
    </row>
    <row r="98" spans="6:6" s="8" customFormat="1" hidden="1">
      <c r="F98" s="9"/>
    </row>
    <row r="99" spans="6:6" s="8" customFormat="1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3.75">
      <c r="A1" s="96"/>
      <c r="B1" s="96"/>
      <c r="C1" s="96"/>
      <c r="D1" s="67" t="s">
        <v>173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5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>
      <c r="A3" s="31"/>
      <c r="B3" s="31"/>
      <c r="C3" s="31"/>
      <c r="D3" s="31"/>
      <c r="E3" s="31" t="s">
        <v>117</v>
      </c>
      <c r="F3" s="31"/>
      <c r="G3" s="31"/>
      <c r="H3" s="31"/>
      <c r="I3" s="69" t="s">
        <v>174</v>
      </c>
      <c r="J3" s="69" t="s">
        <v>175</v>
      </c>
      <c r="K3" s="69" t="s">
        <v>176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177</v>
      </c>
      <c r="R3" s="69" t="s">
        <v>178</v>
      </c>
      <c r="S3" s="69" t="s">
        <v>179</v>
      </c>
      <c r="T3" s="69" t="s">
        <v>180</v>
      </c>
      <c r="U3" s="69" t="s">
        <v>181</v>
      </c>
      <c r="V3" s="12" t="s">
        <v>182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119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183</v>
      </c>
      <c r="W5" s="31"/>
    </row>
    <row r="6" spans="1:23">
      <c r="A6" s="31"/>
      <c r="B6" s="31"/>
      <c r="C6" s="31"/>
      <c r="D6" s="31"/>
      <c r="E6" s="31" t="s">
        <v>120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5">
      <c r="A9" s="73"/>
      <c r="B9" s="74"/>
      <c r="C9" s="74"/>
      <c r="D9" s="78"/>
      <c r="E9" s="76" t="s">
        <v>184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>
      <c r="A11" s="31"/>
      <c r="B11" s="31"/>
      <c r="C11" s="31"/>
      <c r="D11" s="31"/>
      <c r="E11" s="5" t="s">
        <v>185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189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190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191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192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8515625" defaultRowHeight="15"/>
  <cols>
    <col min="1" max="1" width="9.140625" style="45" customWidth="1"/>
    <col min="2" max="2" width="23.140625" style="45" customWidth="1"/>
    <col min="3" max="3" width="97.28515625" style="45" customWidth="1"/>
    <col min="4" max="4" width="3.42578125" style="45" customWidth="1"/>
    <col min="5" max="5" width="15.42578125" style="45" customWidth="1"/>
    <col min="6" max="11" width="7.7109375" style="45" customWidth="1"/>
    <col min="12" max="12" width="15.710937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193</v>
      </c>
    </row>
    <row r="4" spans="1:12">
      <c r="B4" s="98" t="s">
        <v>194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xml:space="preserve"> Calcs!P94</f>
        <v>3.7948059400000038</v>
      </c>
      <c r="K4" s="47"/>
      <c r="L4" s="99">
        <f xml:space="preserve"> Calcs!P94</f>
        <v>3.7948059400000038</v>
      </c>
    </row>
    <row r="5" spans="1:12" s="48" customFormat="1">
      <c r="B5" s="98" t="s">
        <v>195</v>
      </c>
      <c r="C5" s="98" t="s">
        <v>196</v>
      </c>
      <c r="D5" s="54" t="s">
        <v>197</v>
      </c>
      <c r="E5" s="55" t="s">
        <v>12</v>
      </c>
      <c r="F5" s="57" t="str">
        <f t="shared" ref="F5:L5" ca="1" si="0">CONCATENATE("[…]", TEXT(NOW(),"dd/mm/yyy hh:mm:ss"))</f>
        <v>[…]16/09/2020 15:20:32</v>
      </c>
      <c r="G5" s="57" t="str">
        <f t="shared" ca="1" si="0"/>
        <v>[…]16/09/2020 15:20:32</v>
      </c>
      <c r="H5" s="57" t="str">
        <f t="shared" ca="1" si="0"/>
        <v>[…]16/09/2020 15:20:32</v>
      </c>
      <c r="I5" s="57" t="str">
        <f t="shared" ca="1" si="0"/>
        <v>[…]16/09/2020 15:20:32</v>
      </c>
      <c r="J5" s="57" t="str">
        <f t="shared" ca="1" si="0"/>
        <v>[…]16/09/2020 15:20:32</v>
      </c>
      <c r="K5" s="57" t="str">
        <f t="shared" ca="1" si="0"/>
        <v>[…]16/09/2020 15:20:32</v>
      </c>
      <c r="L5" s="59" t="str">
        <f t="shared" ca="1" si="0"/>
        <v>[…]16/09/2020 15:20:32</v>
      </c>
    </row>
    <row r="6" spans="1:12">
      <c r="B6" s="98" t="s">
        <v>198</v>
      </c>
      <c r="C6" s="98" t="s">
        <v>199</v>
      </c>
      <c r="D6" s="54" t="s">
        <v>197</v>
      </c>
      <c r="E6" s="55" t="s">
        <v>12</v>
      </c>
      <c r="F6" s="56" t="str">
        <f ca="1">MID(CELL("filename",F1),SEARCH("[",CELL("filename",F1))+1,SEARCH(".",CELL("filename",F1))-1-SEARCH("[",CELL("filename",F1)))</f>
        <v>Residential retail_SRN_BYRun1</v>
      </c>
      <c r="G6" s="56" t="str">
        <f ca="1">MID(CELL("filename",F1),SEARCH("[",CELL("filename",F1))+1,SEARCH(".",CELL("filename",F1))-1-SEARCH("[",CELL("filename",F1)))</f>
        <v>Residential retail_SRN_BYRun1</v>
      </c>
      <c r="H6" s="56" t="str">
        <f ca="1">MID(CELL("filename",F1),SEARCH("[",CELL("filename",F1))+1,SEARCH(".",CELL("filename",F1))-1-SEARCH("[",CELL("filename",F1)))</f>
        <v>Residential retail_SRN_BYRun1</v>
      </c>
      <c r="I6" s="56" t="str">
        <f ca="1">MID(CELL("filename",F1),SEARCH("[",CELL("filename",F1))+1,SEARCH(".",CELL("filename",F1))-1-SEARCH("[",CELL("filename",F1)))</f>
        <v>Residential retail_SRN_BYRun1</v>
      </c>
      <c r="J6" s="56" t="str">
        <f ca="1">MID(CELL("filename",F1),SEARCH("[",CELL("filename",F1))+1,SEARCH(".",CELL("filename",F1))-1-SEARCH("[",CELL("filename",F1)))</f>
        <v>Residential retail_SRN_BYRun1</v>
      </c>
      <c r="K6" s="56" t="str">
        <f ca="1">MID(CELL("filename",F1),SEARCH("[",CELL("filename",F1))+1,SEARCH(".",CELL("filename",F1))-1-SEARCH("[",CELL("filename",F1)))</f>
        <v>Residential retail_SRN_BYRun1</v>
      </c>
      <c r="L6" s="60" t="str">
        <f ca="1">MID(CELL("filename",F1),SEARCH("[",CELL("filename",F1))+1,SEARCH(".",CELL("filename",F1))-1-SEARCH("[",CELL("filename",F1)))</f>
        <v>Residential retail_SRN_BYRun1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Change Log</vt:lpstr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2020-09-16T14:19:38Z</dcterms:created>
  <dcterms:modified xsi:type="dcterms:W3CDTF">2020-09-16T14:20:34Z</dcterms:modified>
  <cp:category/>
  <cp:contentStatus/>
</cp:coreProperties>
</file>