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F3DA3E4A-373C-4EC5-9B62-22CC045ADE36}" xr6:coauthVersionLast="44" xr6:coauthVersionMax="44" xr10:uidLastSave="{00000000-0000-0000-0000-000000000000}"/>
  <bookViews>
    <workbookView xWindow="960" yWindow="195" windowWidth="17775" windowHeight="12495" activeTab="6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A52" i="12" l="1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H47" i="7"/>
  <c r="N67" i="6" s="1"/>
  <c r="H46" i="7"/>
  <c r="N66" i="6" s="1"/>
  <c r="H45" i="7"/>
  <c r="N65" i="6" s="1"/>
  <c r="H44" i="7"/>
  <c r="H43" i="7"/>
  <c r="N63" i="6" s="1"/>
  <c r="F46" i="7"/>
  <c r="L66" i="6" s="1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J52" i="7"/>
  <c r="J51" i="7"/>
  <c r="K50" i="7"/>
  <c r="I73" i="6" s="1"/>
  <c r="K49" i="7"/>
  <c r="I72" i="6" s="1"/>
  <c r="F48" i="7"/>
  <c r="L68" i="6" s="1"/>
  <c r="F47" i="7"/>
  <c r="L67" i="6" s="1"/>
  <c r="F45" i="7"/>
  <c r="L65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L47" i="6" s="1"/>
  <c r="F33" i="7"/>
  <c r="L46" i="6" s="1"/>
  <c r="F32" i="7"/>
  <c r="F31" i="7"/>
  <c r="L44" i="6" s="1"/>
  <c r="F30" i="7"/>
  <c r="L41" i="6" s="1"/>
  <c r="F29" i="7"/>
  <c r="F28" i="7"/>
  <c r="L39" i="6" s="1"/>
  <c r="F27" i="7"/>
  <c r="L38" i="6" s="1"/>
  <c r="L54" i="6" s="1"/>
  <c r="L51" i="5" s="1"/>
  <c r="F26" i="7"/>
  <c r="L37" i="6" s="1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L41" i="5" s="1"/>
  <c r="F13" i="7"/>
  <c r="L20" i="6" s="1"/>
  <c r="F12" i="7"/>
  <c r="L17" i="6" s="1"/>
  <c r="F11" i="7"/>
  <c r="L16" i="6" s="1"/>
  <c r="F10" i="7"/>
  <c r="L15" i="6" s="1"/>
  <c r="F9" i="7"/>
  <c r="F8" i="7"/>
  <c r="L13" i="6" s="1"/>
  <c r="J48" i="7"/>
  <c r="P68" i="6" s="1"/>
  <c r="I48" i="7"/>
  <c r="O68" i="6" s="1"/>
  <c r="G48" i="7"/>
  <c r="M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M66" i="6" s="1"/>
  <c r="J45" i="7"/>
  <c r="P65" i="6" s="1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I43" i="7"/>
  <c r="O63" i="6" s="1"/>
  <c r="G43" i="7"/>
  <c r="M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H36" i="7"/>
  <c r="N49" i="6" s="1"/>
  <c r="G36" i="7"/>
  <c r="M49" i="6" s="1"/>
  <c r="J35" i="7"/>
  <c r="P48" i="6" s="1"/>
  <c r="I35" i="7"/>
  <c r="O48" i="6" s="1"/>
  <c r="H35" i="7"/>
  <c r="G35" i="7"/>
  <c r="M48" i="6" s="1"/>
  <c r="J34" i="7"/>
  <c r="P47" i="6" s="1"/>
  <c r="I34" i="7"/>
  <c r="O47" i="6" s="1"/>
  <c r="H34" i="7"/>
  <c r="N47" i="6" s="1"/>
  <c r="G34" i="7"/>
  <c r="M47" i="6" s="1"/>
  <c r="J33" i="7"/>
  <c r="P46" i="6" s="1"/>
  <c r="I33" i="7"/>
  <c r="O46" i="6" s="1"/>
  <c r="H33" i="7"/>
  <c r="N46" i="6" s="1"/>
  <c r="G33" i="7"/>
  <c r="M46" i="6" s="1"/>
  <c r="J32" i="7"/>
  <c r="P45" i="6" s="1"/>
  <c r="I32" i="7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I30" i="7"/>
  <c r="H30" i="7"/>
  <c r="N41" i="6" s="1"/>
  <c r="G30" i="7"/>
  <c r="M41" i="6" s="1"/>
  <c r="M57" i="6" s="1"/>
  <c r="M54" i="5" s="1"/>
  <c r="J29" i="7"/>
  <c r="P40" i="6" s="1"/>
  <c r="I29" i="7"/>
  <c r="O40" i="6" s="1"/>
  <c r="H29" i="7"/>
  <c r="N40" i="6" s="1"/>
  <c r="G29" i="7"/>
  <c r="M40" i="6" s="1"/>
  <c r="J28" i="7"/>
  <c r="P39" i="6" s="1"/>
  <c r="I28" i="7"/>
  <c r="O39" i="6" s="1"/>
  <c r="H28" i="7"/>
  <c r="N39" i="6" s="1"/>
  <c r="G28" i="7"/>
  <c r="M39" i="6" s="1"/>
  <c r="J27" i="7"/>
  <c r="P38" i="6" s="1"/>
  <c r="I27" i="7"/>
  <c r="O38" i="6" s="1"/>
  <c r="O54" i="6" s="1"/>
  <c r="O51" i="5" s="1"/>
  <c r="H27" i="7"/>
  <c r="N38" i="6" s="1"/>
  <c r="G27" i="7"/>
  <c r="M38" i="6" s="1"/>
  <c r="J26" i="7"/>
  <c r="P37" i="6" s="1"/>
  <c r="I26" i="7"/>
  <c r="O37" i="6" s="1"/>
  <c r="H26" i="7"/>
  <c r="N37" i="6" s="1"/>
  <c r="G26" i="7"/>
  <c r="M37" i="6" s="1"/>
  <c r="J25" i="7"/>
  <c r="P36" i="6" s="1"/>
  <c r="P52" i="6" s="1"/>
  <c r="P49" i="5" s="1"/>
  <c r="I25" i="7"/>
  <c r="O36" i="6" s="1"/>
  <c r="H25" i="7"/>
  <c r="N36" i="6" s="1"/>
  <c r="G25" i="7"/>
  <c r="J24" i="7"/>
  <c r="P33" i="6" s="1"/>
  <c r="I24" i="7"/>
  <c r="O33" i="6" s="1"/>
  <c r="H24" i="7"/>
  <c r="N33" i="6" s="1"/>
  <c r="G24" i="7"/>
  <c r="M33" i="6" s="1"/>
  <c r="M16" i="5" s="1"/>
  <c r="J23" i="7"/>
  <c r="P32" i="6"/>
  <c r="I23" i="7"/>
  <c r="O32" i="6" s="1"/>
  <c r="H23" i="7"/>
  <c r="N32" i="6" s="1"/>
  <c r="G23" i="7"/>
  <c r="J22" i="7"/>
  <c r="P31" i="6" s="1"/>
  <c r="I22" i="7"/>
  <c r="O31" i="6" s="1"/>
  <c r="H22" i="7"/>
  <c r="N31" i="6" s="1"/>
  <c r="G22" i="7"/>
  <c r="J21" i="7"/>
  <c r="P30" i="6" s="1"/>
  <c r="I21" i="7"/>
  <c r="H21" i="7"/>
  <c r="N30" i="6" s="1"/>
  <c r="G21" i="7"/>
  <c r="M30" i="6" s="1"/>
  <c r="J20" i="7"/>
  <c r="P29" i="6" s="1"/>
  <c r="I20" i="7"/>
  <c r="O29" i="6" s="1"/>
  <c r="H20" i="7"/>
  <c r="N29" i="6" s="1"/>
  <c r="G20" i="7"/>
  <c r="J19" i="7"/>
  <c r="P28" i="6" s="1"/>
  <c r="I19" i="7"/>
  <c r="O28" i="6" s="1"/>
  <c r="H19" i="7"/>
  <c r="N28" i="6" s="1"/>
  <c r="G19" i="7"/>
  <c r="M28" i="6" s="1"/>
  <c r="J18" i="7"/>
  <c r="P25" i="6" s="1"/>
  <c r="I18" i="7"/>
  <c r="O25" i="6" s="1"/>
  <c r="H18" i="7"/>
  <c r="N25" i="6" s="1"/>
  <c r="N45" i="5" s="1"/>
  <c r="G18" i="7"/>
  <c r="J17" i="7"/>
  <c r="P24" i="6" s="1"/>
  <c r="P44" i="5" s="1"/>
  <c r="I17" i="7"/>
  <c r="O24" i="6" s="1"/>
  <c r="H17" i="7"/>
  <c r="G17" i="7"/>
  <c r="M24" i="6" s="1"/>
  <c r="J16" i="7"/>
  <c r="P23" i="6" s="1"/>
  <c r="I16" i="7"/>
  <c r="O23" i="6" s="1"/>
  <c r="H16" i="7"/>
  <c r="N23" i="6" s="1"/>
  <c r="G16" i="7"/>
  <c r="J15" i="7"/>
  <c r="P22" i="6" s="1"/>
  <c r="I15" i="7"/>
  <c r="O22" i="6" s="1"/>
  <c r="H15" i="7"/>
  <c r="N22" i="6" s="1"/>
  <c r="G15" i="7"/>
  <c r="M22" i="6" s="1"/>
  <c r="J14" i="7"/>
  <c r="P21" i="6" s="1"/>
  <c r="I14" i="7"/>
  <c r="O21" i="6" s="1"/>
  <c r="H14" i="7"/>
  <c r="N21" i="6" s="1"/>
  <c r="G14" i="7"/>
  <c r="J13" i="7"/>
  <c r="P20" i="6" s="1"/>
  <c r="I13" i="7"/>
  <c r="O20" i="6" s="1"/>
  <c r="O40" i="5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O16" i="6" s="1"/>
  <c r="H11" i="7"/>
  <c r="N16" i="6" s="1"/>
  <c r="G11" i="7"/>
  <c r="J10" i="7"/>
  <c r="P15" i="6" s="1"/>
  <c r="I10" i="7"/>
  <c r="O15" i="6" s="1"/>
  <c r="H10" i="7"/>
  <c r="N15" i="6" s="1"/>
  <c r="G10" i="7"/>
  <c r="J9" i="7"/>
  <c r="P14" i="6" s="1"/>
  <c r="P22" i="5" s="1"/>
  <c r="I9" i="7"/>
  <c r="O14" i="6" s="1"/>
  <c r="H9" i="7"/>
  <c r="N14" i="6" s="1"/>
  <c r="G9" i="7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N64" i="6"/>
  <c r="O49" i="6"/>
  <c r="N48" i="6"/>
  <c r="O45" i="6"/>
  <c r="L45" i="6"/>
  <c r="O41" i="6"/>
  <c r="M36" i="6"/>
  <c r="L40" i="6"/>
  <c r="M32" i="6"/>
  <c r="M31" i="6"/>
  <c r="O30" i="6"/>
  <c r="M29" i="6"/>
  <c r="M25" i="6"/>
  <c r="N24" i="6"/>
  <c r="M23" i="6"/>
  <c r="M21" i="6"/>
  <c r="L24" i="6"/>
  <c r="M16" i="6"/>
  <c r="M15" i="6"/>
  <c r="M14" i="6"/>
  <c r="M12" i="6"/>
  <c r="L14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44" i="5" l="1"/>
  <c r="N15" i="5"/>
  <c r="O57" i="6"/>
  <c r="O54" i="5" s="1"/>
  <c r="M42" i="5"/>
  <c r="M15" i="5"/>
  <c r="N22" i="5"/>
  <c r="M56" i="6"/>
  <c r="M53" i="5" s="1"/>
  <c r="N54" i="6"/>
  <c r="N51" i="5" s="1"/>
  <c r="N56" i="6"/>
  <c r="N53" i="5" s="1"/>
  <c r="N13" i="5"/>
  <c r="N31" i="5" s="1"/>
  <c r="P45" i="5"/>
  <c r="L14" i="5"/>
  <c r="O13" i="5"/>
  <c r="O23" i="5"/>
  <c r="P12" i="5"/>
  <c r="O53" i="6"/>
  <c r="O50" i="5" s="1"/>
  <c r="L45" i="5"/>
  <c r="L24" i="5"/>
  <c r="M21" i="5"/>
  <c r="M40" i="5"/>
  <c r="L21" i="5"/>
  <c r="P21" i="5"/>
  <c r="L13" i="5"/>
  <c r="M54" i="6"/>
  <c r="M51" i="5" s="1"/>
  <c r="M60" i="5" s="1"/>
  <c r="M41" i="5"/>
  <c r="P43" i="5"/>
  <c r="N20" i="5"/>
  <c r="P13" i="5"/>
  <c r="P31" i="5" s="1"/>
  <c r="M13" i="5"/>
  <c r="P16" i="5"/>
  <c r="P55" i="6"/>
  <c r="P52" i="5" s="1"/>
  <c r="O56" i="6"/>
  <c r="O53" i="5" s="1"/>
  <c r="P14" i="5"/>
  <c r="O24" i="5"/>
  <c r="O11" i="5"/>
  <c r="M55" i="6"/>
  <c r="M52" i="5" s="1"/>
  <c r="N14" i="5"/>
  <c r="O16" i="5"/>
  <c r="O25" i="5"/>
  <c r="L56" i="6"/>
  <c r="L53" i="5" s="1"/>
  <c r="L22" i="5"/>
  <c r="M14" i="5"/>
  <c r="L53" i="6"/>
  <c r="L50" i="5" s="1"/>
  <c r="L59" i="5" s="1"/>
  <c r="P42" i="5"/>
  <c r="N52" i="6"/>
  <c r="N49" i="5" s="1"/>
  <c r="N55" i="6"/>
  <c r="N52" i="5" s="1"/>
  <c r="M52" i="6"/>
  <c r="M49" i="5" s="1"/>
  <c r="O43" i="5"/>
  <c r="N42" i="5"/>
  <c r="L44" i="5"/>
  <c r="P57" i="6"/>
  <c r="P54" i="5" s="1"/>
  <c r="P63" i="5" s="1"/>
  <c r="P11" i="5"/>
  <c r="L20" i="5"/>
  <c r="L40" i="5"/>
  <c r="P15" i="5"/>
  <c r="P24" i="5"/>
  <c r="L43" i="5"/>
  <c r="N62" i="5"/>
  <c r="N53" i="6"/>
  <c r="N50" i="5" s="1"/>
  <c r="L23" i="5"/>
  <c r="O45" i="5"/>
  <c r="O63" i="5" s="1"/>
  <c r="L11" i="5"/>
  <c r="N11" i="5"/>
  <c r="N29" i="5" s="1"/>
  <c r="P23" i="5"/>
  <c r="P56" i="6"/>
  <c r="P53" i="5" s="1"/>
  <c r="P62" i="5" s="1"/>
  <c r="P41" i="5"/>
  <c r="L16" i="5"/>
  <c r="N40" i="5"/>
  <c r="L15" i="5"/>
  <c r="M22" i="5"/>
  <c r="O44" i="5"/>
  <c r="L25" i="5"/>
  <c r="P20" i="5"/>
  <c r="N43" i="5"/>
  <c r="M12" i="5"/>
  <c r="M30" i="5" s="1"/>
  <c r="O20" i="5"/>
  <c r="O41" i="5"/>
  <c r="M53" i="6"/>
  <c r="M50" i="5" s="1"/>
  <c r="N24" i="5"/>
  <c r="N33" i="5" s="1"/>
  <c r="P25" i="5"/>
  <c r="O14" i="5"/>
  <c r="O32" i="5" s="1"/>
  <c r="N16" i="5"/>
  <c r="P54" i="6"/>
  <c r="P51" i="5" s="1"/>
  <c r="L57" i="6"/>
  <c r="L54" i="5" s="1"/>
  <c r="L42" i="5"/>
  <c r="L60" i="5" s="1"/>
  <c r="M43" i="5"/>
  <c r="M23" i="5"/>
  <c r="M45" i="5"/>
  <c r="M63" i="5" s="1"/>
  <c r="M25" i="5"/>
  <c r="M34" i="5" s="1"/>
  <c r="O22" i="5"/>
  <c r="O42" i="5"/>
  <c r="N12" i="5"/>
  <c r="O15" i="5"/>
  <c r="L55" i="6"/>
  <c r="L52" i="5" s="1"/>
  <c r="O55" i="6"/>
  <c r="O52" i="5" s="1"/>
  <c r="M11" i="5"/>
  <c r="N57" i="6"/>
  <c r="N54" i="5" s="1"/>
  <c r="N63" i="5" s="1"/>
  <c r="L52" i="6"/>
  <c r="L49" i="5" s="1"/>
  <c r="N21" i="5"/>
  <c r="N41" i="5"/>
  <c r="O52" i="6"/>
  <c r="O49" i="5" s="1"/>
  <c r="P40" i="5"/>
  <c r="O21" i="5"/>
  <c r="O12" i="5"/>
  <c r="M20" i="5"/>
  <c r="N23" i="5"/>
  <c r="M24" i="5"/>
  <c r="M33" i="5" s="1"/>
  <c r="M44" i="5"/>
  <c r="M62" i="5" s="1"/>
  <c r="P53" i="6"/>
  <c r="P50" i="5" s="1"/>
  <c r="L12" i="5"/>
  <c r="N25" i="5"/>
  <c r="L31" i="5" l="1"/>
  <c r="P61" i="5"/>
  <c r="N60" i="5"/>
  <c r="M32" i="5"/>
  <c r="O33" i="5"/>
  <c r="N61" i="5"/>
  <c r="O34" i="5"/>
  <c r="O74" i="5" s="1"/>
  <c r="L62" i="5"/>
  <c r="P30" i="5"/>
  <c r="M58" i="5"/>
  <c r="P32" i="5"/>
  <c r="L29" i="5"/>
  <c r="O29" i="5"/>
  <c r="N34" i="5"/>
  <c r="N74" i="5" s="1"/>
  <c r="P60" i="5"/>
  <c r="N73" i="5"/>
  <c r="O31" i="5"/>
  <c r="L63" i="5"/>
  <c r="L32" i="5"/>
  <c r="P29" i="5"/>
  <c r="L33" i="5"/>
  <c r="O61" i="5"/>
  <c r="O72" i="5" s="1"/>
  <c r="M55" i="5"/>
  <c r="N58" i="5"/>
  <c r="N69" i="5" s="1"/>
  <c r="O26" i="5"/>
  <c r="L55" i="5"/>
  <c r="L46" i="5"/>
  <c r="O59" i="5"/>
  <c r="O62" i="5"/>
  <c r="O73" i="5" s="1"/>
  <c r="M61" i="5"/>
  <c r="N32" i="5"/>
  <c r="P55" i="5"/>
  <c r="P34" i="5"/>
  <c r="P74" i="5" s="1"/>
  <c r="N71" i="5"/>
  <c r="M31" i="5"/>
  <c r="M71" i="5" s="1"/>
  <c r="M73" i="5"/>
  <c r="L61" i="5"/>
  <c r="L72" i="5" s="1"/>
  <c r="P59" i="5"/>
  <c r="P71" i="5"/>
  <c r="M26" i="5"/>
  <c r="P33" i="5"/>
  <c r="P73" i="5" s="1"/>
  <c r="L71" i="5"/>
  <c r="P26" i="5"/>
  <c r="P17" i="5"/>
  <c r="M59" i="5"/>
  <c r="M70" i="5" s="1"/>
  <c r="L26" i="5"/>
  <c r="L34" i="5"/>
  <c r="M74" i="5"/>
  <c r="O17" i="5"/>
  <c r="O30" i="5"/>
  <c r="O55" i="5"/>
  <c r="M46" i="5"/>
  <c r="N59" i="5"/>
  <c r="N46" i="5"/>
  <c r="L58" i="5"/>
  <c r="N55" i="5"/>
  <c r="P58" i="5"/>
  <c r="P46" i="5"/>
  <c r="O60" i="5"/>
  <c r="O46" i="5"/>
  <c r="L17" i="5"/>
  <c r="L30" i="5"/>
  <c r="N26" i="5"/>
  <c r="M29" i="5"/>
  <c r="M17" i="5"/>
  <c r="O58" i="5"/>
  <c r="N17" i="5"/>
  <c r="N30" i="5"/>
  <c r="P72" i="5" l="1"/>
  <c r="L73" i="5"/>
  <c r="P70" i="5"/>
  <c r="N72" i="5"/>
  <c r="L74" i="5"/>
  <c r="N64" i="5"/>
  <c r="N80" i="5" s="1"/>
  <c r="O71" i="5"/>
  <c r="M64" i="5"/>
  <c r="M80" i="5" s="1"/>
  <c r="M72" i="5"/>
  <c r="P35" i="5"/>
  <c r="W46" i="5"/>
  <c r="P64" i="5"/>
  <c r="P80" i="5" s="1"/>
  <c r="O64" i="5"/>
  <c r="O80" i="5" s="1"/>
  <c r="O69" i="5"/>
  <c r="L64" i="5"/>
  <c r="L69" i="5"/>
  <c r="L70" i="5"/>
  <c r="L35" i="5"/>
  <c r="O70" i="5"/>
  <c r="O35" i="5"/>
  <c r="N70" i="5"/>
  <c r="N35" i="5"/>
  <c r="M35" i="5"/>
  <c r="M69" i="5"/>
  <c r="P69" i="5"/>
  <c r="P75" i="5" s="1"/>
  <c r="P90" i="5" s="1"/>
  <c r="N75" i="5" l="1"/>
  <c r="N88" i="5" s="1"/>
  <c r="O88" i="5" s="1"/>
  <c r="P88" i="5" s="1"/>
  <c r="M75" i="5"/>
  <c r="M87" i="5" s="1"/>
  <c r="N87" i="5" s="1"/>
  <c r="O87" i="5" s="1"/>
  <c r="P87" i="5" s="1"/>
  <c r="L75" i="5"/>
  <c r="L86" i="5" s="1"/>
  <c r="M86" i="5" s="1"/>
  <c r="N86" i="5" s="1"/>
  <c r="O86" i="5" s="1"/>
  <c r="P86" i="5" s="1"/>
  <c r="L80" i="5"/>
  <c r="W80" i="5" s="1"/>
  <c r="P66" i="5"/>
  <c r="P37" i="5"/>
  <c r="W35" i="5"/>
  <c r="O75" i="5"/>
  <c r="O89" i="5" s="1"/>
  <c r="P89" i="5" s="1"/>
  <c r="W81" i="5" l="1"/>
  <c r="W82" i="5" s="1"/>
  <c r="P92" i="5"/>
  <c r="P77" i="5"/>
  <c r="P94" i="5" l="1"/>
  <c r="L4" i="8" s="1"/>
  <c r="J4" i="8" l="1"/>
</calcChain>
</file>

<file path=xl/sharedStrings.xml><?xml version="1.0" encoding="utf-8"?>
<sst xmlns="http://schemas.openxmlformats.org/spreadsheetml/2006/main" count="968" uniqueCount="199">
  <si>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</si>
  <si>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</si>
  <si>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</si>
  <si>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</si>
  <si>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</si>
  <si>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</si>
  <si>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</si>
  <si>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</si>
  <si>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</si>
  <si>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</si>
  <si>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</si>
  <si>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</si>
  <si>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</si>
  <si>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BYRun1: Blind Year DD</t>
  </si>
  <si>
    <t>Latest</t>
  </si>
  <si>
    <t>TMS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</si>
  <si>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</si>
  <si>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</si>
  <si>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</si>
  <si>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</si>
  <si>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</si>
  <si>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</si>
  <si>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</si>
  <si>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</si>
  <si>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</si>
  <si>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</si>
  <si>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</si>
  <si>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</si>
  <si>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</si>
  <si>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</si>
  <si>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</si>
  <si>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</si>
  <si>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</si>
  <si>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</si>
  <si>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</si>
  <si>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</si>
  <si>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</si>
  <si>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</si>
  <si>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</si>
  <si>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</si>
  <si>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</si>
  <si>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</si>
  <si>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</si>
  <si>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</si>
  <si>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</si>
  <si>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</si>
  <si>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</si>
  <si>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</si>
  <si>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</si>
  <si>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</si>
  <si>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</si>
  <si>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</si>
  <si>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</si>
  <si>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</si>
  <si>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</si>
  <si>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</si>
  <si>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</si>
  <si>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</si>
  <si>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</si>
  <si>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</si>
  <si>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</si>
  <si>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</si>
  <si>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</si>
  <si>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</si>
  <si>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</si>
  <si>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</si>
  <si>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</si>
  <si>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</si>
  <si>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</si>
  <si>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</si>
  <si>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</si>
  <si>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</si>
  <si>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</si>
  <si>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</si>
  <si>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</si>
  <si>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</si>
  <si>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</si>
  <si>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</si>
  <si>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</si>
  <si>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</si>
  <si>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</si>
  <si>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</si>
  <si>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</si>
  <si>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</si>
  <si>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</si>
  <si>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</si>
  <si>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</si>
  <si>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</si>
  <si>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</si>
  <si>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</si>
  <si>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</si>
  <si>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</si>
  <si>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</si>
  <si>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</si>
  <si>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</si>
  <si>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</si>
  <si>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</si>
  <si>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</si>
  <si>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</si>
  <si>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</si>
  <si>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</si>
  <si>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</si>
  <si>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</si>
  <si>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</si>
  <si>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</si>
  <si>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</si>
  <si>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</si>
  <si>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</si>
  <si>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</si>
  <si>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</si>
  <si>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</si>
  <si>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</si>
  <si>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PR19 Run 8: Final Determinations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</si>
  <si>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</si>
  <si>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</si>
  <si>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</si>
  <si>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</si>
  <si>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</si>
  <si>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</si>
  <si>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</si>
  <si>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</si>
  <si>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</si>
  <si>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</si>
  <si>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</si>
  <si>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</si>
  <si>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</si>
  <si>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</si>
  <si>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</si>
  <si>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</si>
  <si>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</si>
  <si>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</si>
  <si>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</si>
  <si>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</si>
  <si>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</si>
  <si>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</si>
  <si>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</si>
  <si>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</si>
  <si>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</si>
  <si>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</si>
  <si>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</si>
  <si>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</si>
  <si>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</si>
  <si>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</si>
  <si>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</si>
  <si>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</si>
  <si>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</si>
  <si>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</si>
  <si>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</si>
  <si>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</si>
  <si>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</si>
  <si>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</si>
  <si>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</si>
  <si>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</si>
  <si>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</si>
  <si>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</si>
  <si>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</si>
  <si>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</si>
  <si>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</si>
  <si>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</si>
  <si>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</si>
  <si>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</si>
  <si>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</si>
  <si>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</si>
  <si>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</si>
  <si>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</si>
  <si>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</si>
  <si>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</si>
  <si>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</si>
  <si>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</si>
  <si>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</si>
  <si>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</si>
  <si>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</si>
  <si>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</si>
  <si>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</si>
  <si>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</si>
  <si>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</si>
  <si>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</si>
  <si>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</si>
  <si>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</si>
  <si>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</si>
  <si>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</si>
  <si>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</si>
  <si>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</si>
  <si>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</si>
  <si>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</si>
  <si>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</si>
  <si>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</si>
  <si>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</si>
  <si>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</si>
  <si>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</si>
  <si>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</si>
  <si>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</si>
  <si>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</si>
  <si>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</si>
  <si>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</si>
  <si>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</si>
  <si>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</si>
  <si>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</si>
  <si>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PR19PD008_OUT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</si>
</sst>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4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69" fillId="0" borderId="0" applyNumberFormat="0" applyProtection="0">
      <alignment vertical="top"/>
    </xf>
    <xf numFmtId="172" fontId="70" fillId="0" borderId="0" applyNumberFormat="0" applyProtection="0">
      <alignment vertical="top"/>
    </xf>
    <xf numFmtId="172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3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53" borderId="0">
      <alignment vertical="top"/>
    </xf>
    <xf numFmtId="178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0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0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1" fontId="64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105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2" fontId="4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0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4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4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0" fontId="43" fillId="0" borderId="0" xfId="0" applyFont="1" applyAlignment="1">
      <alignment horizontal="left" indent="1"/>
    </xf>
    <xf numFmtId="164" fontId="4" fillId="0" borderId="0" xfId="0" applyNumberFormat="1" applyFont="1" applyFill="1"/>
    <xf numFmtId="0" fontId="0" fillId="56" borderId="0" xfId="0" applyFill="1"/>
    <xf numFmtId="164" fontId="43" fillId="0" borderId="14" xfId="0" applyNumberFormat="1" applyFont="1" applyFill="1" applyBorder="1"/>
    <xf numFmtId="164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8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8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4" fontId="17" fillId="46" borderId="43" xfId="0" applyNumberFormat="1" applyFont="1" applyFill="1" applyBorder="1" applyAlignment="1">
      <alignment horizontal="right" vertical="center"/>
    </xf>
    <xf numFmtId="164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4" fontId="45" fillId="45" borderId="42" xfId="0" applyNumberFormat="1" applyFont="1" applyFill="1" applyBorder="1" applyAlignment="1">
      <alignment horizontal="left" vertical="center"/>
    </xf>
    <xf numFmtId="166" fontId="4" fillId="0" borderId="0" xfId="0" applyNumberFormat="1" applyFont="1"/>
    <xf numFmtId="164" fontId="4" fillId="0" borderId="0" xfId="0" applyNumberFormat="1" applyFont="1"/>
    <xf numFmtId="0" fontId="4" fillId="52" borderId="0" xfId="0" applyFont="1" applyFill="1"/>
    <xf numFmtId="164" fontId="4" fillId="0" borderId="14" xfId="46" applyNumberFormat="1" applyFont="1" applyFill="1"/>
    <xf numFmtId="164" fontId="17" fillId="46" borderId="43" xfId="0" quotePrefix="1" applyNumberFormat="1" applyFont="1" applyFill="1" applyBorder="1" applyAlignment="1">
      <alignment horizontal="center" vertical="center"/>
    </xf>
    <xf numFmtId="166" fontId="45" fillId="45" borderId="42" xfId="0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/>
    <xf numFmtId="164" fontId="4" fillId="0" borderId="20" xfId="0" applyNumberFormat="1" applyFont="1" applyFill="1" applyBorder="1"/>
    <xf numFmtId="164" fontId="4" fillId="0" borderId="0" xfId="0" applyNumberFormat="1" applyFont="1" applyBorder="1"/>
    <xf numFmtId="166" fontId="4" fillId="0" borderId="0" xfId="0" applyNumberFormat="1" applyFont="1" applyBorder="1"/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4" fontId="4" fillId="0" borderId="0" xfId="0" applyNumberFormat="1" applyFont="1" applyFill="1" applyBorder="1"/>
    <xf numFmtId="164" fontId="4" fillId="0" borderId="21" xfId="0" applyNumberFormat="1" applyFont="1" applyFill="1" applyBorder="1"/>
    <xf numFmtId="167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8" fontId="61" fillId="93" borderId="0" xfId="112" applyNumberFormat="1" applyFill="1" applyAlignment="1">
      <alignment vertical="top"/>
    </xf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workbookViewId="0">
      <selection activeCell="E5" sqref="E5"/>
    </sheetView>
  </sheetViews>
  <sheetFormatPr defaultColWidth="10.140625" defaultRowHeight="13.15"/>
  <cols>
    <col min="1" max="1" width="4.28515625" customWidth="1"/>
    <col min="2" max="2" width="6" customWidth="1"/>
    <col min="3" max="3" width="50.5703125" customWidth="1"/>
    <col min="4" max="4" width="2.7109375" customWidth="1"/>
    <col min="5" max="5" width="15.42578125" customWidth="1"/>
    <col min="6" max="10" width="9.42578125" customWidth="1"/>
    <col min="11" max="11" width="5.57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49">
        <v>32143</v>
      </c>
      <c r="G7" s="49">
        <v>32143</v>
      </c>
      <c r="H7" s="49">
        <v>32143</v>
      </c>
      <c r="I7" s="49">
        <v>32143</v>
      </c>
      <c r="J7" s="49">
        <v>32143</v>
      </c>
      <c r="K7" s="49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49">
        <v>1109327</v>
      </c>
      <c r="G8" s="49">
        <v>992496</v>
      </c>
      <c r="H8" s="49">
        <v>872701</v>
      </c>
      <c r="I8" s="49">
        <v>751452</v>
      </c>
      <c r="J8" s="49">
        <v>637144</v>
      </c>
      <c r="K8" s="49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49">
        <v>2154703</v>
      </c>
      <c r="G9" s="49">
        <v>2070202</v>
      </c>
      <c r="H9" s="49">
        <v>1956895</v>
      </c>
      <c r="I9" s="49">
        <v>1826842</v>
      </c>
      <c r="J9" s="49">
        <v>1693788</v>
      </c>
      <c r="K9" s="49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49">
        <v>15452</v>
      </c>
      <c r="G10" s="49">
        <v>15452</v>
      </c>
      <c r="H10" s="49">
        <v>15452</v>
      </c>
      <c r="I10" s="49">
        <v>15452</v>
      </c>
      <c r="J10" s="49">
        <v>15452</v>
      </c>
      <c r="K10" s="49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49">
        <v>804989</v>
      </c>
      <c r="G11" s="49">
        <v>938374</v>
      </c>
      <c r="H11" s="49">
        <v>1074615</v>
      </c>
      <c r="I11" s="49">
        <v>1212200</v>
      </c>
      <c r="J11" s="49">
        <v>1342685</v>
      </c>
      <c r="K11" s="49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49">
        <v>1257923</v>
      </c>
      <c r="G12" s="49">
        <v>1377124</v>
      </c>
      <c r="H12" s="49">
        <v>1527217</v>
      </c>
      <c r="I12" s="49">
        <v>1694235</v>
      </c>
      <c r="J12" s="49">
        <v>1863735</v>
      </c>
      <c r="K12" s="49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49">
        <v>26316</v>
      </c>
      <c r="G13" s="49">
        <v>25985</v>
      </c>
      <c r="H13" s="49">
        <v>25662</v>
      </c>
      <c r="I13" s="49">
        <v>25179</v>
      </c>
      <c r="J13" s="49">
        <v>23875</v>
      </c>
      <c r="K13" s="49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49">
        <v>1103500</v>
      </c>
      <c r="G14" s="49">
        <v>918394.5</v>
      </c>
      <c r="H14" s="49">
        <v>866955.125</v>
      </c>
      <c r="I14" s="49">
        <v>788103.35624999995</v>
      </c>
      <c r="J14" s="49">
        <v>743500.76414831995</v>
      </c>
      <c r="K14" s="49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49">
        <v>2160530</v>
      </c>
      <c r="G15" s="49">
        <v>2166092.9787098998</v>
      </c>
      <c r="H15" s="49">
        <v>2113349.9661048101</v>
      </c>
      <c r="I15" s="49">
        <v>2040550.62284412</v>
      </c>
      <c r="J15" s="49">
        <v>1897635.86192948</v>
      </c>
      <c r="K15" s="49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49">
        <v>20861</v>
      </c>
      <c r="G16" s="49">
        <v>21485</v>
      </c>
      <c r="H16" s="49">
        <v>22046</v>
      </c>
      <c r="I16" s="49">
        <v>23115</v>
      </c>
      <c r="J16" s="49">
        <v>25175</v>
      </c>
      <c r="K16" s="49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49">
        <v>810398</v>
      </c>
      <c r="G17" s="49">
        <v>1002585</v>
      </c>
      <c r="H17" s="49">
        <v>1065909.23981481</v>
      </c>
      <c r="I17" s="49">
        <v>1161398.0357142901</v>
      </c>
      <c r="J17" s="49">
        <v>1226625.8028854199</v>
      </c>
      <c r="K17" s="49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49">
        <v>1252514</v>
      </c>
      <c r="G18" s="49">
        <v>1259561.05422769</v>
      </c>
      <c r="H18" s="49">
        <v>1329420.87388692</v>
      </c>
      <c r="I18" s="49">
        <v>1420271.51505954</v>
      </c>
      <c r="J18" s="49">
        <v>1580341.98080556</v>
      </c>
      <c r="K18" s="49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49">
        <v>26316</v>
      </c>
      <c r="G19" s="49">
        <v>25985</v>
      </c>
      <c r="H19" s="49">
        <v>25662</v>
      </c>
      <c r="I19" s="49">
        <v>25755</v>
      </c>
      <c r="J19" s="49">
        <v>26867</v>
      </c>
      <c r="K19" s="49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49">
        <v>957236</v>
      </c>
      <c r="G20" s="49">
        <v>916399</v>
      </c>
      <c r="H20" s="49">
        <v>866527</v>
      </c>
      <c r="I20" s="49">
        <v>810738</v>
      </c>
      <c r="J20" s="49">
        <v>769176</v>
      </c>
      <c r="K20" s="49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49">
        <v>2190455</v>
      </c>
      <c r="G21" s="49">
        <v>2150387</v>
      </c>
      <c r="H21" s="49">
        <v>2091815</v>
      </c>
      <c r="I21" s="49">
        <v>2024292</v>
      </c>
      <c r="J21" s="49">
        <v>1929154</v>
      </c>
      <c r="K21" s="49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49">
        <v>20861</v>
      </c>
      <c r="G22" s="49">
        <v>21485</v>
      </c>
      <c r="H22" s="49">
        <v>22046</v>
      </c>
      <c r="I22" s="49">
        <v>22602</v>
      </c>
      <c r="J22" s="49">
        <v>25929</v>
      </c>
      <c r="K22" s="49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49">
        <v>940431</v>
      </c>
      <c r="G23" s="49">
        <v>1004712</v>
      </c>
      <c r="H23" s="49">
        <v>1067268</v>
      </c>
      <c r="I23" s="49">
        <v>1133597</v>
      </c>
      <c r="J23" s="49">
        <v>1208679</v>
      </c>
      <c r="K23" s="49"/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49">
        <v>1217122</v>
      </c>
      <c r="G24" s="49">
        <v>1269828</v>
      </c>
      <c r="H24" s="49">
        <v>1336323</v>
      </c>
      <c r="I24" s="49">
        <v>1438803</v>
      </c>
      <c r="J24" s="49">
        <v>1562932</v>
      </c>
      <c r="K24" s="49"/>
    </row>
    <row r="25" spans="1:11">
      <c r="A25" t="s">
        <v>15</v>
      </c>
      <c r="B25" t="s">
        <v>53</v>
      </c>
      <c r="C25" t="s">
        <v>54</v>
      </c>
      <c r="D25" t="s">
        <v>55</v>
      </c>
      <c r="E25" t="s">
        <v>12</v>
      </c>
      <c r="F25" s="50">
        <v>0.37620904377984299</v>
      </c>
      <c r="G25" s="50">
        <v>0.41099999999999998</v>
      </c>
      <c r="H25" s="50">
        <v>0.42897572802508699</v>
      </c>
      <c r="I25" s="50">
        <v>0.41399999999999998</v>
      </c>
      <c r="J25" s="50">
        <v>0.45600000000000002</v>
      </c>
      <c r="K25" s="50"/>
    </row>
    <row r="26" spans="1:11">
      <c r="A26" t="s">
        <v>15</v>
      </c>
      <c r="B26" t="s">
        <v>56</v>
      </c>
      <c r="C26" t="s">
        <v>57</v>
      </c>
      <c r="D26" t="s">
        <v>55</v>
      </c>
      <c r="E26" t="s">
        <v>12</v>
      </c>
      <c r="F26" s="50">
        <v>22.212850410933999</v>
      </c>
      <c r="G26" s="50">
        <v>17.457999999999998</v>
      </c>
      <c r="H26" s="50">
        <v>17.529043974994298</v>
      </c>
      <c r="I26" s="50">
        <v>16.876000000000001</v>
      </c>
      <c r="J26" s="50">
        <v>13.759</v>
      </c>
      <c r="K26" s="50"/>
    </row>
    <row r="27" spans="1:11">
      <c r="A27" t="s">
        <v>15</v>
      </c>
      <c r="B27" t="s">
        <v>58</v>
      </c>
      <c r="C27" t="s">
        <v>59</v>
      </c>
      <c r="D27" t="s">
        <v>55</v>
      </c>
      <c r="E27" t="s">
        <v>12</v>
      </c>
      <c r="F27" s="50">
        <v>70.319810712061695</v>
      </c>
      <c r="G27" s="50">
        <v>70.397000000000006</v>
      </c>
      <c r="H27" s="50">
        <v>73.224871779966307</v>
      </c>
      <c r="I27" s="50">
        <v>73.647999999999996</v>
      </c>
      <c r="J27" s="50">
        <v>59.31</v>
      </c>
      <c r="K27" s="50"/>
    </row>
    <row r="28" spans="1:11">
      <c r="A28" t="s">
        <v>15</v>
      </c>
      <c r="B28" t="s">
        <v>60</v>
      </c>
      <c r="C28" t="s">
        <v>61</v>
      </c>
      <c r="D28" t="s">
        <v>55</v>
      </c>
      <c r="E28" t="s">
        <v>12</v>
      </c>
      <c r="F28" s="50">
        <v>0.44269236468578799</v>
      </c>
      <c r="G28" s="50">
        <v>0.436</v>
      </c>
      <c r="H28" s="50">
        <v>0.45138052322255101</v>
      </c>
      <c r="I28" s="50">
        <v>0.14699999999999999</v>
      </c>
      <c r="J28" s="50">
        <v>0.497</v>
      </c>
      <c r="K28" s="50"/>
    </row>
    <row r="29" spans="1:11">
      <c r="A29" t="s">
        <v>15</v>
      </c>
      <c r="B29" t="s">
        <v>62</v>
      </c>
      <c r="C29" t="s">
        <v>63</v>
      </c>
      <c r="D29" t="s">
        <v>55</v>
      </c>
      <c r="E29" t="s">
        <v>12</v>
      </c>
      <c r="F29" s="50">
        <v>20.148346909045401</v>
      </c>
      <c r="G29" s="50">
        <v>24.532</v>
      </c>
      <c r="H29" s="50">
        <v>26.085488533729901</v>
      </c>
      <c r="I29" s="50">
        <v>29.327000000000002</v>
      </c>
      <c r="J29" s="50">
        <v>27.977</v>
      </c>
      <c r="K29" s="50"/>
    </row>
    <row r="30" spans="1:11">
      <c r="A30" t="s">
        <v>15</v>
      </c>
      <c r="B30" t="s">
        <v>64</v>
      </c>
      <c r="C30" t="s">
        <v>65</v>
      </c>
      <c r="D30" t="s">
        <v>55</v>
      </c>
      <c r="E30" t="s">
        <v>12</v>
      </c>
      <c r="F30" s="50">
        <v>53.084304256867902</v>
      </c>
      <c r="G30" s="50">
        <v>54.149000000000001</v>
      </c>
      <c r="H30" s="50">
        <v>50.571951026717102</v>
      </c>
      <c r="I30" s="50">
        <v>49.813000000000002</v>
      </c>
      <c r="J30" s="50">
        <v>69.716999999999999</v>
      </c>
      <c r="K30" s="50"/>
    </row>
    <row r="31" spans="1:11">
      <c r="A31" t="s">
        <v>15</v>
      </c>
      <c r="B31" t="s">
        <v>66</v>
      </c>
      <c r="C31" t="s">
        <v>67</v>
      </c>
      <c r="D31" t="s">
        <v>55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15</v>
      </c>
      <c r="B32" t="s">
        <v>68</v>
      </c>
      <c r="C32" t="s">
        <v>69</v>
      </c>
      <c r="D32" t="s">
        <v>55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15</v>
      </c>
      <c r="B33" t="s">
        <v>70</v>
      </c>
      <c r="C33" t="s">
        <v>71</v>
      </c>
      <c r="D33" t="s">
        <v>55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15</v>
      </c>
      <c r="B34" t="s">
        <v>72</v>
      </c>
      <c r="C34" t="s">
        <v>73</v>
      </c>
      <c r="D34" t="s">
        <v>55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15</v>
      </c>
      <c r="B35" t="s">
        <v>74</v>
      </c>
      <c r="C35" t="s">
        <v>75</v>
      </c>
      <c r="D35" t="s">
        <v>55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15</v>
      </c>
      <c r="B36" t="s">
        <v>76</v>
      </c>
      <c r="C36" t="s">
        <v>77</v>
      </c>
      <c r="D36" t="s">
        <v>55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15</v>
      </c>
      <c r="B37" t="s">
        <v>78</v>
      </c>
      <c r="C37" t="s">
        <v>79</v>
      </c>
      <c r="D37" t="s">
        <v>55</v>
      </c>
      <c r="E37" t="s">
        <v>12</v>
      </c>
      <c r="F37" s="50">
        <v>0.37620904377984299</v>
      </c>
      <c r="G37" s="50">
        <v>0.41099999999999998</v>
      </c>
      <c r="H37" s="50">
        <v>0.42897572802508699</v>
      </c>
      <c r="I37" s="50">
        <v>0.41399999999999998</v>
      </c>
      <c r="J37" s="50">
        <v>0.45600000000000002</v>
      </c>
      <c r="K37" s="50"/>
    </row>
    <row r="38" spans="1:11">
      <c r="A38" t="s">
        <v>15</v>
      </c>
      <c r="B38" t="s">
        <v>80</v>
      </c>
      <c r="C38" t="s">
        <v>81</v>
      </c>
      <c r="D38" t="s">
        <v>55</v>
      </c>
      <c r="E38" t="s">
        <v>12</v>
      </c>
      <c r="F38" s="50">
        <v>22.212850410933999</v>
      </c>
      <c r="G38" s="50">
        <v>17.457999999999998</v>
      </c>
      <c r="H38" s="50">
        <v>17.529043974994298</v>
      </c>
      <c r="I38" s="50">
        <v>16.876000000000001</v>
      </c>
      <c r="J38" s="50">
        <v>13.759</v>
      </c>
      <c r="K38" s="50"/>
    </row>
    <row r="39" spans="1:11">
      <c r="A39" t="s">
        <v>15</v>
      </c>
      <c r="B39" t="s">
        <v>82</v>
      </c>
      <c r="C39" t="s">
        <v>83</v>
      </c>
      <c r="D39" t="s">
        <v>55</v>
      </c>
      <c r="E39" t="s">
        <v>12</v>
      </c>
      <c r="F39" s="50">
        <v>70.319810712061695</v>
      </c>
      <c r="G39" s="50">
        <v>70.397000000000006</v>
      </c>
      <c r="H39" s="50">
        <v>73.224871779966307</v>
      </c>
      <c r="I39" s="50">
        <v>73.647999999999996</v>
      </c>
      <c r="J39" s="50">
        <v>59.31</v>
      </c>
      <c r="K39" s="50"/>
    </row>
    <row r="40" spans="1:11">
      <c r="A40" t="s">
        <v>15</v>
      </c>
      <c r="B40" t="s">
        <v>84</v>
      </c>
      <c r="C40" t="s">
        <v>85</v>
      </c>
      <c r="D40" t="s">
        <v>55</v>
      </c>
      <c r="E40" t="s">
        <v>12</v>
      </c>
      <c r="F40" s="50">
        <v>0.44269236468578799</v>
      </c>
      <c r="G40" s="50">
        <v>0.436</v>
      </c>
      <c r="H40" s="50">
        <v>0.45138052322255101</v>
      </c>
      <c r="I40" s="50">
        <v>0.14699999999999999</v>
      </c>
      <c r="J40" s="50">
        <v>0.497</v>
      </c>
      <c r="K40" s="50"/>
    </row>
    <row r="41" spans="1:11">
      <c r="A41" t="s">
        <v>15</v>
      </c>
      <c r="B41" t="s">
        <v>86</v>
      </c>
      <c r="C41" t="s">
        <v>87</v>
      </c>
      <c r="D41" t="s">
        <v>55</v>
      </c>
      <c r="E41" t="s">
        <v>12</v>
      </c>
      <c r="F41" s="50">
        <v>20.148346909045401</v>
      </c>
      <c r="G41" s="50">
        <v>24.532</v>
      </c>
      <c r="H41" s="50">
        <v>26.085488533729901</v>
      </c>
      <c r="I41" s="50">
        <v>29.327000000000002</v>
      </c>
      <c r="J41" s="50">
        <v>27.977</v>
      </c>
      <c r="K41" s="50"/>
    </row>
    <row r="42" spans="1:11">
      <c r="A42" t="s">
        <v>15</v>
      </c>
      <c r="B42" t="s">
        <v>88</v>
      </c>
      <c r="C42" t="s">
        <v>89</v>
      </c>
      <c r="D42" t="s">
        <v>55</v>
      </c>
      <c r="E42" t="s">
        <v>12</v>
      </c>
      <c r="F42" s="50">
        <v>53.084304256867902</v>
      </c>
      <c r="G42" s="50">
        <v>54.149000000000001</v>
      </c>
      <c r="H42" s="50">
        <v>50.571951026717102</v>
      </c>
      <c r="I42" s="50">
        <v>49.813000000000002</v>
      </c>
      <c r="J42" s="50">
        <v>69.716999999999999</v>
      </c>
      <c r="K42" s="50"/>
    </row>
    <row r="43" spans="1:11">
      <c r="A43" t="s">
        <v>15</v>
      </c>
      <c r="B43" t="s">
        <v>90</v>
      </c>
      <c r="C43" t="s">
        <v>91</v>
      </c>
      <c r="D43" t="s">
        <v>92</v>
      </c>
      <c r="E43" t="s">
        <v>12</v>
      </c>
      <c r="F43" s="51">
        <v>23</v>
      </c>
      <c r="G43" s="51">
        <v>23.14</v>
      </c>
      <c r="H43" s="51">
        <v>23.61</v>
      </c>
      <c r="I43" s="51">
        <v>23.94</v>
      </c>
      <c r="J43" s="51">
        <v>24.34</v>
      </c>
      <c r="K43" s="51"/>
    </row>
    <row r="44" spans="1:11">
      <c r="A44" t="s">
        <v>15</v>
      </c>
      <c r="B44" t="s">
        <v>93</v>
      </c>
      <c r="C44" t="s">
        <v>94</v>
      </c>
      <c r="D44" t="s">
        <v>92</v>
      </c>
      <c r="E44" t="s">
        <v>12</v>
      </c>
      <c r="F44" s="51">
        <v>23</v>
      </c>
      <c r="G44" s="51">
        <v>23.14</v>
      </c>
      <c r="H44" s="51">
        <v>23.61</v>
      </c>
      <c r="I44" s="51">
        <v>23.94</v>
      </c>
      <c r="J44" s="51">
        <v>24.34</v>
      </c>
      <c r="K44" s="51"/>
    </row>
    <row r="45" spans="1:11">
      <c r="A45" t="s">
        <v>15</v>
      </c>
      <c r="B45" t="s">
        <v>95</v>
      </c>
      <c r="C45" t="s">
        <v>96</v>
      </c>
      <c r="D45" t="s">
        <v>92</v>
      </c>
      <c r="E45" t="s">
        <v>12</v>
      </c>
      <c r="F45" s="51">
        <v>29.9</v>
      </c>
      <c r="G45" s="51">
        <v>30.08</v>
      </c>
      <c r="H45" s="51">
        <v>30.69</v>
      </c>
      <c r="I45" s="51">
        <v>31.12</v>
      </c>
      <c r="J45" s="51">
        <v>31.64</v>
      </c>
      <c r="K45" s="51"/>
    </row>
    <row r="46" spans="1:11">
      <c r="A46" t="s">
        <v>15</v>
      </c>
      <c r="B46" t="s">
        <v>97</v>
      </c>
      <c r="C46" t="s">
        <v>98</v>
      </c>
      <c r="D46" t="s">
        <v>92</v>
      </c>
      <c r="E46" t="s">
        <v>12</v>
      </c>
      <c r="F46" s="51">
        <v>31.75</v>
      </c>
      <c r="G46" s="51">
        <v>31.16</v>
      </c>
      <c r="H46" s="51">
        <v>30.86</v>
      </c>
      <c r="I46" s="51">
        <v>30.44</v>
      </c>
      <c r="J46" s="51">
        <v>30.86</v>
      </c>
      <c r="K46" s="51"/>
    </row>
    <row r="47" spans="1:11">
      <c r="A47" t="s">
        <v>15</v>
      </c>
      <c r="B47" t="s">
        <v>99</v>
      </c>
      <c r="C47" t="s">
        <v>100</v>
      </c>
      <c r="D47" t="s">
        <v>92</v>
      </c>
      <c r="E47" t="s">
        <v>12</v>
      </c>
      <c r="F47" s="51">
        <v>28.44</v>
      </c>
      <c r="G47" s="51">
        <v>28.3</v>
      </c>
      <c r="H47" s="51">
        <v>28.33</v>
      </c>
      <c r="I47" s="51">
        <v>28.02</v>
      </c>
      <c r="J47" s="51">
        <v>27.98</v>
      </c>
      <c r="K47" s="51"/>
    </row>
    <row r="48" spans="1:11">
      <c r="A48" t="s">
        <v>15</v>
      </c>
      <c r="B48" t="s">
        <v>101</v>
      </c>
      <c r="C48" t="s">
        <v>102</v>
      </c>
      <c r="D48" t="s">
        <v>92</v>
      </c>
      <c r="E48" t="s">
        <v>12</v>
      </c>
      <c r="F48" s="51">
        <v>40.950000000000003</v>
      </c>
      <c r="G48" s="51">
        <v>39.85</v>
      </c>
      <c r="H48" s="51">
        <v>39.130000000000003</v>
      </c>
      <c r="I48" s="51">
        <v>38.25</v>
      </c>
      <c r="J48" s="51">
        <v>38.79</v>
      </c>
      <c r="K48" s="51"/>
    </row>
    <row r="49" spans="1:11">
      <c r="A49" t="s">
        <v>15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15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15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50">
        <v>1.9968117259701199</v>
      </c>
      <c r="K51" s="50"/>
    </row>
    <row r="52" spans="1:11">
      <c r="A52" t="s">
        <v>15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50">
        <v>1.91621604089797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>
      <selection activeCell="C18" sqref="C18"/>
    </sheetView>
  </sheetViews>
  <sheetFormatPr defaultColWidth="10.140625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113</v>
      </c>
    </row>
    <row r="7" spans="1:12">
      <c r="A7" t="str">
        <f>F_Inputs!A7</f>
        <v>TMS</v>
      </c>
      <c r="B7" t="s">
        <v>16</v>
      </c>
      <c r="C7" t="s">
        <v>17</v>
      </c>
      <c r="D7" t="s">
        <v>18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TMS</v>
      </c>
      <c r="B8" t="s">
        <v>19</v>
      </c>
      <c r="C8" t="s">
        <v>20</v>
      </c>
      <c r="D8" t="s">
        <v>18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TMS</v>
      </c>
      <c r="B9" t="s">
        <v>21</v>
      </c>
      <c r="C9" t="s">
        <v>22</v>
      </c>
      <c r="D9" t="s">
        <v>18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TMS</v>
      </c>
      <c r="B10" t="s">
        <v>23</v>
      </c>
      <c r="C10" t="s">
        <v>24</v>
      </c>
      <c r="D10" t="s">
        <v>18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TMS</v>
      </c>
      <c r="B11" t="s">
        <v>25</v>
      </c>
      <c r="C11" t="s">
        <v>26</v>
      </c>
      <c r="D11" t="s">
        <v>18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TMS</v>
      </c>
      <c r="B12" t="s">
        <v>27</v>
      </c>
      <c r="C12" t="s">
        <v>28</v>
      </c>
      <c r="D12" t="s">
        <v>18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TMS</v>
      </c>
      <c r="B13" t="s">
        <v>29</v>
      </c>
      <c r="C13" t="s">
        <v>30</v>
      </c>
      <c r="D13" t="s">
        <v>18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TMS</v>
      </c>
      <c r="B14" t="s">
        <v>31</v>
      </c>
      <c r="C14" t="s">
        <v>32</v>
      </c>
      <c r="D14" t="s">
        <v>18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TMS</v>
      </c>
      <c r="B15" t="s">
        <v>33</v>
      </c>
      <c r="C15" t="s">
        <v>34</v>
      </c>
      <c r="D15" t="s">
        <v>18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TMS</v>
      </c>
      <c r="B16" t="s">
        <v>35</v>
      </c>
      <c r="C16" t="s">
        <v>36</v>
      </c>
      <c r="D16" t="s">
        <v>18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TMS</v>
      </c>
      <c r="B17" t="s">
        <v>37</v>
      </c>
      <c r="C17" t="s">
        <v>38</v>
      </c>
      <c r="D17" t="s">
        <v>18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TMS</v>
      </c>
      <c r="B18" t="s">
        <v>39</v>
      </c>
      <c r="C18" t="s">
        <v>40</v>
      </c>
      <c r="D18" t="s">
        <v>18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TMS</v>
      </c>
      <c r="B19" t="s">
        <v>41</v>
      </c>
      <c r="C19" t="s">
        <v>42</v>
      </c>
      <c r="D19" t="s">
        <v>18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TMS</v>
      </c>
      <c r="B20" t="s">
        <v>43</v>
      </c>
      <c r="C20" t="s">
        <v>44</v>
      </c>
      <c r="D20" t="s">
        <v>18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TMS</v>
      </c>
      <c r="B21" t="s">
        <v>45</v>
      </c>
      <c r="C21" t="s">
        <v>46</v>
      </c>
      <c r="D21" t="s">
        <v>18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TMS</v>
      </c>
      <c r="B22" t="s">
        <v>47</v>
      </c>
      <c r="C22" t="s">
        <v>48</v>
      </c>
      <c r="D22" t="s">
        <v>18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TMS</v>
      </c>
      <c r="B23" t="s">
        <v>49</v>
      </c>
      <c r="C23" t="s">
        <v>50</v>
      </c>
      <c r="D23" t="s">
        <v>18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TMS</v>
      </c>
      <c r="B24" t="s">
        <v>51</v>
      </c>
      <c r="C24" t="s">
        <v>52</v>
      </c>
      <c r="D24" t="s">
        <v>18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TMS</v>
      </c>
      <c r="B25" t="s">
        <v>53</v>
      </c>
      <c r="C25" t="s">
        <v>54</v>
      </c>
      <c r="D25" t="s">
        <v>55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TMS</v>
      </c>
      <c r="B26" t="s">
        <v>56</v>
      </c>
      <c r="C26" t="s">
        <v>57</v>
      </c>
      <c r="D26" t="s">
        <v>55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TMS</v>
      </c>
      <c r="B27" t="s">
        <v>58</v>
      </c>
      <c r="C27" t="s">
        <v>59</v>
      </c>
      <c r="D27" t="s">
        <v>55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TMS</v>
      </c>
      <c r="B28" t="s">
        <v>60</v>
      </c>
      <c r="C28" t="s">
        <v>61</v>
      </c>
      <c r="D28" t="s">
        <v>55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TMS</v>
      </c>
      <c r="B29" t="s">
        <v>62</v>
      </c>
      <c r="C29" t="s">
        <v>63</v>
      </c>
      <c r="D29" t="s">
        <v>55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TMS</v>
      </c>
      <c r="B30" t="s">
        <v>64</v>
      </c>
      <c r="C30" t="s">
        <v>65</v>
      </c>
      <c r="D30" t="s">
        <v>55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TMS</v>
      </c>
      <c r="B31" t="s">
        <v>66</v>
      </c>
      <c r="C31" t="s">
        <v>67</v>
      </c>
      <c r="D31" t="s">
        <v>55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TMS</v>
      </c>
      <c r="B32" t="s">
        <v>68</v>
      </c>
      <c r="C32" t="s">
        <v>69</v>
      </c>
      <c r="D32" t="s">
        <v>55</v>
      </c>
      <c r="E32" t="s">
        <v>12</v>
      </c>
      <c r="F32" s="62"/>
      <c r="G32" s="62"/>
      <c r="H32" s="62"/>
      <c r="I32" s="62"/>
      <c r="J32" s="62"/>
      <c r="K32" s="50"/>
    </row>
    <row r="33" spans="1:11">
      <c r="A33" t="str">
        <f>F_Inputs!A33</f>
        <v>TMS</v>
      </c>
      <c r="B33" t="s">
        <v>70</v>
      </c>
      <c r="C33" t="s">
        <v>71</v>
      </c>
      <c r="D33" t="s">
        <v>55</v>
      </c>
      <c r="E33" t="s">
        <v>12</v>
      </c>
      <c r="F33" s="62"/>
      <c r="G33" s="62"/>
      <c r="H33" s="62"/>
      <c r="I33" s="62"/>
      <c r="J33" s="62"/>
      <c r="K33" s="50"/>
    </row>
    <row r="34" spans="1:11">
      <c r="A34" t="str">
        <f>F_Inputs!A34</f>
        <v>TMS</v>
      </c>
      <c r="B34" t="s">
        <v>72</v>
      </c>
      <c r="C34" t="s">
        <v>73</v>
      </c>
      <c r="D34" t="s">
        <v>55</v>
      </c>
      <c r="E34" t="s">
        <v>12</v>
      </c>
      <c r="F34" s="62"/>
      <c r="G34" s="62"/>
      <c r="H34" s="62"/>
      <c r="I34" s="62"/>
      <c r="J34" s="62"/>
      <c r="K34" s="50"/>
    </row>
    <row r="35" spans="1:11">
      <c r="A35" t="str">
        <f>F_Inputs!A35</f>
        <v>TMS</v>
      </c>
      <c r="B35" t="s">
        <v>74</v>
      </c>
      <c r="C35" t="s">
        <v>75</v>
      </c>
      <c r="D35" t="s">
        <v>55</v>
      </c>
      <c r="E35" t="s">
        <v>12</v>
      </c>
      <c r="F35" s="62"/>
      <c r="G35" s="62"/>
      <c r="H35" s="62"/>
      <c r="I35" s="62"/>
      <c r="J35" s="62"/>
      <c r="K35" s="50"/>
    </row>
    <row r="36" spans="1:11">
      <c r="A36" t="str">
        <f>F_Inputs!A36</f>
        <v>TMS</v>
      </c>
      <c r="B36" t="s">
        <v>76</v>
      </c>
      <c r="C36" t="s">
        <v>77</v>
      </c>
      <c r="D36" t="s">
        <v>55</v>
      </c>
      <c r="E36" t="s">
        <v>12</v>
      </c>
      <c r="F36" s="62"/>
      <c r="G36" s="62"/>
      <c r="H36" s="62"/>
      <c r="I36" s="62"/>
      <c r="J36" s="62"/>
      <c r="K36" s="50"/>
    </row>
    <row r="37" spans="1:11">
      <c r="A37" t="str">
        <f>F_Inputs!A37</f>
        <v>TMS</v>
      </c>
      <c r="B37" t="s">
        <v>78</v>
      </c>
      <c r="C37" t="s">
        <v>79</v>
      </c>
      <c r="D37" t="s">
        <v>55</v>
      </c>
      <c r="E37" t="s">
        <v>12</v>
      </c>
      <c r="F37" s="62"/>
      <c r="G37" s="62"/>
      <c r="H37" s="62"/>
      <c r="I37" s="62"/>
      <c r="J37" s="62"/>
      <c r="K37" s="50"/>
    </row>
    <row r="38" spans="1:11">
      <c r="A38" t="str">
        <f>F_Inputs!A38</f>
        <v>TMS</v>
      </c>
      <c r="B38" t="s">
        <v>80</v>
      </c>
      <c r="C38" t="s">
        <v>81</v>
      </c>
      <c r="D38" t="s">
        <v>55</v>
      </c>
      <c r="E38" t="s">
        <v>12</v>
      </c>
      <c r="F38" s="62"/>
      <c r="G38" s="62"/>
      <c r="H38" s="62"/>
      <c r="I38" s="62"/>
      <c r="J38" s="62"/>
      <c r="K38" s="50"/>
    </row>
    <row r="39" spans="1:11">
      <c r="A39" t="str">
        <f>F_Inputs!A39</f>
        <v>TMS</v>
      </c>
      <c r="B39" t="s">
        <v>82</v>
      </c>
      <c r="C39" t="s">
        <v>83</v>
      </c>
      <c r="D39" t="s">
        <v>55</v>
      </c>
      <c r="E39" t="s">
        <v>12</v>
      </c>
      <c r="F39" s="62"/>
      <c r="G39" s="62"/>
      <c r="H39" s="62"/>
      <c r="I39" s="62"/>
      <c r="J39" s="62"/>
      <c r="K39" s="50"/>
    </row>
    <row r="40" spans="1:11">
      <c r="A40" t="str">
        <f>F_Inputs!A40</f>
        <v>TMS</v>
      </c>
      <c r="B40" t="s">
        <v>84</v>
      </c>
      <c r="C40" t="s">
        <v>85</v>
      </c>
      <c r="D40" t="s">
        <v>55</v>
      </c>
      <c r="E40" t="s">
        <v>12</v>
      </c>
      <c r="F40" s="62"/>
      <c r="G40" s="62"/>
      <c r="H40" s="62"/>
      <c r="I40" s="62"/>
      <c r="J40" s="62"/>
      <c r="K40" s="50"/>
    </row>
    <row r="41" spans="1:11">
      <c r="A41" t="str">
        <f>F_Inputs!A41</f>
        <v>TMS</v>
      </c>
      <c r="B41" t="s">
        <v>86</v>
      </c>
      <c r="C41" t="s">
        <v>87</v>
      </c>
      <c r="D41" t="s">
        <v>55</v>
      </c>
      <c r="E41" t="s">
        <v>12</v>
      </c>
      <c r="F41" s="62"/>
      <c r="G41" s="62"/>
      <c r="H41" s="62"/>
      <c r="I41" s="62"/>
      <c r="J41" s="62"/>
      <c r="K41" s="50"/>
    </row>
    <row r="42" spans="1:11">
      <c r="A42" t="str">
        <f>F_Inputs!A42</f>
        <v>TMS</v>
      </c>
      <c r="B42" t="s">
        <v>88</v>
      </c>
      <c r="C42" t="s">
        <v>89</v>
      </c>
      <c r="D42" t="s">
        <v>55</v>
      </c>
      <c r="E42" t="s">
        <v>12</v>
      </c>
      <c r="F42" s="62"/>
      <c r="G42" s="62"/>
      <c r="H42" s="62"/>
      <c r="I42" s="62"/>
      <c r="J42" s="62"/>
      <c r="K42" s="50"/>
    </row>
    <row r="43" spans="1:11">
      <c r="A43" t="str">
        <f>F_Inputs!A43</f>
        <v>TMS</v>
      </c>
      <c r="B43" t="s">
        <v>90</v>
      </c>
      <c r="C43" t="s">
        <v>91</v>
      </c>
      <c r="D43" t="s">
        <v>92</v>
      </c>
      <c r="E43" t="s">
        <v>12</v>
      </c>
      <c r="F43" s="63"/>
      <c r="G43" s="63"/>
      <c r="H43" s="63"/>
      <c r="I43" s="63"/>
      <c r="J43" s="63"/>
      <c r="K43" s="51"/>
    </row>
    <row r="44" spans="1:11">
      <c r="A44" t="str">
        <f>F_Inputs!A44</f>
        <v>TMS</v>
      </c>
      <c r="B44" t="s">
        <v>93</v>
      </c>
      <c r="C44" t="s">
        <v>94</v>
      </c>
      <c r="D44" t="s">
        <v>92</v>
      </c>
      <c r="E44" t="s">
        <v>12</v>
      </c>
      <c r="F44" s="63"/>
      <c r="G44" s="63"/>
      <c r="H44" s="63"/>
      <c r="I44" s="63"/>
      <c r="J44" s="63"/>
      <c r="K44" s="51"/>
    </row>
    <row r="45" spans="1:11">
      <c r="A45" t="str">
        <f>F_Inputs!A45</f>
        <v>TMS</v>
      </c>
      <c r="B45" t="s">
        <v>95</v>
      </c>
      <c r="C45" t="s">
        <v>96</v>
      </c>
      <c r="D45" t="s">
        <v>92</v>
      </c>
      <c r="E45" t="s">
        <v>12</v>
      </c>
      <c r="F45" s="63"/>
      <c r="G45" s="63"/>
      <c r="H45" s="63"/>
      <c r="I45" s="63"/>
      <c r="J45" s="63"/>
      <c r="K45" s="51"/>
    </row>
    <row r="46" spans="1:11">
      <c r="A46" t="str">
        <f>F_Inputs!A46</f>
        <v>TMS</v>
      </c>
      <c r="B46" t="s">
        <v>97</v>
      </c>
      <c r="C46" t="s">
        <v>98</v>
      </c>
      <c r="D46" t="s">
        <v>92</v>
      </c>
      <c r="E46" t="s">
        <v>12</v>
      </c>
      <c r="F46" s="63"/>
      <c r="G46" s="63"/>
      <c r="H46" s="63"/>
      <c r="I46" s="63"/>
      <c r="J46" s="63"/>
      <c r="K46" s="51"/>
    </row>
    <row r="47" spans="1:11">
      <c r="A47" t="str">
        <f>F_Inputs!A47</f>
        <v>TMS</v>
      </c>
      <c r="B47" t="s">
        <v>99</v>
      </c>
      <c r="C47" t="s">
        <v>100</v>
      </c>
      <c r="D47" t="s">
        <v>92</v>
      </c>
      <c r="E47" t="s">
        <v>12</v>
      </c>
      <c r="F47" s="63"/>
      <c r="G47" s="63"/>
      <c r="H47" s="63"/>
      <c r="I47" s="63"/>
      <c r="J47" s="63"/>
      <c r="K47" s="51"/>
    </row>
    <row r="48" spans="1:11">
      <c r="A48" t="str">
        <f>F_Inputs!A48</f>
        <v>TMS</v>
      </c>
      <c r="B48" t="s">
        <v>101</v>
      </c>
      <c r="C48" t="s">
        <v>102</v>
      </c>
      <c r="D48" t="s">
        <v>92</v>
      </c>
      <c r="E48" t="s">
        <v>12</v>
      </c>
      <c r="F48" s="63"/>
      <c r="G48" s="63"/>
      <c r="H48" s="63"/>
      <c r="I48" s="63"/>
      <c r="J48" s="63"/>
      <c r="K48" s="51"/>
    </row>
    <row r="49" spans="1:11">
      <c r="A49" t="str">
        <f>F_Inputs!A49</f>
        <v>TMS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/>
    </row>
    <row r="50" spans="1:11">
      <c r="A50" t="str">
        <f>F_Inputs!A50</f>
        <v>TMS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/>
    </row>
    <row r="51" spans="1:11">
      <c r="A51" t="str">
        <f>F_Inputs!A51</f>
        <v>TMS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/>
      <c r="K51" s="50"/>
    </row>
    <row r="52" spans="1:11">
      <c r="A52" t="str">
        <f>F_Inputs!A52</f>
        <v>TMS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>
      <selection activeCell="G22" sqref="G22:G24"/>
    </sheetView>
  </sheetViews>
  <sheetFormatPr defaultColWidth="10.140625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TMS</v>
      </c>
      <c r="B7" t="s">
        <v>16</v>
      </c>
      <c r="C7" t="s">
        <v>17</v>
      </c>
      <c r="D7" t="s">
        <v>18</v>
      </c>
      <c r="E7" t="s">
        <v>12</v>
      </c>
      <c r="F7" s="61">
        <f>IF(InpOverride!F7="",F_Inputs!F7,InpOverride!F7)</f>
        <v>32143</v>
      </c>
      <c r="G7" s="61">
        <f>IF(InpOverride!G7="",F_Inputs!G7,InpOverride!G7)</f>
        <v>32143</v>
      </c>
      <c r="H7" s="61">
        <f>IF(InpOverride!H7="",F_Inputs!H7,InpOverride!H7)</f>
        <v>32143</v>
      </c>
      <c r="I7" s="61">
        <f>IF(InpOverride!I7="",F_Inputs!I7,InpOverride!I7)</f>
        <v>32143</v>
      </c>
      <c r="J7" s="61">
        <f>IF(InpOverride!J7="",F_Inputs!J7,InpOverride!J7)</f>
        <v>32143</v>
      </c>
      <c r="K7" s="49"/>
    </row>
    <row r="8" spans="1:11">
      <c r="A8" t="str">
        <f>F_Inputs!A8</f>
        <v>TMS</v>
      </c>
      <c r="B8" t="s">
        <v>19</v>
      </c>
      <c r="C8" t="s">
        <v>20</v>
      </c>
      <c r="D8" t="s">
        <v>18</v>
      </c>
      <c r="E8" t="s">
        <v>12</v>
      </c>
      <c r="F8" s="61">
        <f>IF(InpOverride!F8="",F_Inputs!F8,InpOverride!F8)</f>
        <v>1109327</v>
      </c>
      <c r="G8" s="61">
        <f>IF(InpOverride!G8="",F_Inputs!G8,InpOverride!G8)</f>
        <v>992496</v>
      </c>
      <c r="H8" s="61">
        <f>IF(InpOverride!H8="",F_Inputs!H8,InpOverride!H8)</f>
        <v>872701</v>
      </c>
      <c r="I8" s="61">
        <f>IF(InpOverride!I8="",F_Inputs!I8,InpOverride!I8)</f>
        <v>751452</v>
      </c>
      <c r="J8" s="61">
        <f>IF(InpOverride!J8="",F_Inputs!J8,InpOverride!J8)</f>
        <v>637144</v>
      </c>
      <c r="K8" s="49"/>
    </row>
    <row r="9" spans="1:11">
      <c r="A9" t="str">
        <f>F_Inputs!A9</f>
        <v>TMS</v>
      </c>
      <c r="B9" t="s">
        <v>21</v>
      </c>
      <c r="C9" t="s">
        <v>22</v>
      </c>
      <c r="D9" t="s">
        <v>18</v>
      </c>
      <c r="E9" t="s">
        <v>12</v>
      </c>
      <c r="F9" s="61">
        <f>IF(InpOverride!F9="",F_Inputs!F9,InpOverride!F9)</f>
        <v>2154703</v>
      </c>
      <c r="G9" s="61">
        <f>IF(InpOverride!G9="",F_Inputs!G9,InpOverride!G9)</f>
        <v>2070202</v>
      </c>
      <c r="H9" s="61">
        <f>IF(InpOverride!H9="",F_Inputs!H9,InpOverride!H9)</f>
        <v>1956895</v>
      </c>
      <c r="I9" s="61">
        <f>IF(InpOverride!I9="",F_Inputs!I9,InpOverride!I9)</f>
        <v>1826842</v>
      </c>
      <c r="J9" s="61">
        <f>IF(InpOverride!J9="",F_Inputs!J9,InpOverride!J9)</f>
        <v>1693788</v>
      </c>
      <c r="K9" s="49"/>
    </row>
    <row r="10" spans="1:11">
      <c r="A10" t="str">
        <f>F_Inputs!A10</f>
        <v>TMS</v>
      </c>
      <c r="B10" t="s">
        <v>23</v>
      </c>
      <c r="C10" t="s">
        <v>24</v>
      </c>
      <c r="D10" t="s">
        <v>18</v>
      </c>
      <c r="E10" t="s">
        <v>12</v>
      </c>
      <c r="F10" s="61">
        <f>IF(InpOverride!F10="",F_Inputs!F10,InpOverride!F10)</f>
        <v>15452</v>
      </c>
      <c r="G10" s="61">
        <f>IF(InpOverride!G10="",F_Inputs!G10,InpOverride!G10)</f>
        <v>15452</v>
      </c>
      <c r="H10" s="61">
        <f>IF(InpOverride!H10="",F_Inputs!H10,InpOverride!H10)</f>
        <v>15452</v>
      </c>
      <c r="I10" s="61">
        <f>IF(InpOverride!I10="",F_Inputs!I10,InpOverride!I10)</f>
        <v>15452</v>
      </c>
      <c r="J10" s="61">
        <f>IF(InpOverride!J10="",F_Inputs!J10,InpOverride!J10)</f>
        <v>15452</v>
      </c>
      <c r="K10" s="49"/>
    </row>
    <row r="11" spans="1:11">
      <c r="A11" t="str">
        <f>F_Inputs!A11</f>
        <v>TMS</v>
      </c>
      <c r="B11" t="s">
        <v>25</v>
      </c>
      <c r="C11" t="s">
        <v>26</v>
      </c>
      <c r="D11" t="s">
        <v>18</v>
      </c>
      <c r="E11" t="s">
        <v>12</v>
      </c>
      <c r="F11" s="61">
        <f>IF(InpOverride!F11="",F_Inputs!F11,InpOverride!F11)</f>
        <v>804989</v>
      </c>
      <c r="G11" s="61">
        <f>IF(InpOverride!G11="",F_Inputs!G11,InpOverride!G11)</f>
        <v>938374</v>
      </c>
      <c r="H11" s="61">
        <f>IF(InpOverride!H11="",F_Inputs!H11,InpOverride!H11)</f>
        <v>1074615</v>
      </c>
      <c r="I11" s="61">
        <f>IF(InpOverride!I11="",F_Inputs!I11,InpOverride!I11)</f>
        <v>1212200</v>
      </c>
      <c r="J11" s="61">
        <f>IF(InpOverride!J11="",F_Inputs!J11,InpOverride!J11)</f>
        <v>1342685</v>
      </c>
      <c r="K11" s="49"/>
    </row>
    <row r="12" spans="1:11">
      <c r="A12" t="str">
        <f>F_Inputs!A12</f>
        <v>TMS</v>
      </c>
      <c r="B12" t="s">
        <v>27</v>
      </c>
      <c r="C12" t="s">
        <v>28</v>
      </c>
      <c r="D12" t="s">
        <v>18</v>
      </c>
      <c r="E12" t="s">
        <v>12</v>
      </c>
      <c r="F12" s="61">
        <f>IF(InpOverride!F12="",F_Inputs!F12,InpOverride!F12)</f>
        <v>1257923</v>
      </c>
      <c r="G12" s="61">
        <f>IF(InpOverride!G12="",F_Inputs!G12,InpOverride!G12)</f>
        <v>1377124</v>
      </c>
      <c r="H12" s="61">
        <f>IF(InpOverride!H12="",F_Inputs!H12,InpOverride!H12)</f>
        <v>1527217</v>
      </c>
      <c r="I12" s="61">
        <f>IF(InpOverride!I12="",F_Inputs!I12,InpOverride!I12)</f>
        <v>1694235</v>
      </c>
      <c r="J12" s="61">
        <f>IF(InpOverride!J12="",F_Inputs!J12,InpOverride!J12)</f>
        <v>1863735</v>
      </c>
      <c r="K12" s="49"/>
    </row>
    <row r="13" spans="1:11">
      <c r="A13" t="str">
        <f>F_Inputs!A13</f>
        <v>TMS</v>
      </c>
      <c r="B13" t="s">
        <v>29</v>
      </c>
      <c r="C13" t="s">
        <v>30</v>
      </c>
      <c r="D13" t="s">
        <v>18</v>
      </c>
      <c r="E13" t="s">
        <v>12</v>
      </c>
      <c r="F13" s="61">
        <f>IF(InpOverride!F13="",F_Inputs!F13,InpOverride!F13)</f>
        <v>26316</v>
      </c>
      <c r="G13" s="61">
        <f>IF(InpOverride!G13="",F_Inputs!G13,InpOverride!G13)</f>
        <v>25985</v>
      </c>
      <c r="H13" s="61">
        <f>IF(InpOverride!H13="",F_Inputs!H13,InpOverride!H13)</f>
        <v>25662</v>
      </c>
      <c r="I13" s="61">
        <f>IF(InpOverride!I13="",F_Inputs!I13,InpOverride!I13)</f>
        <v>25179</v>
      </c>
      <c r="J13" s="61">
        <f>IF(InpOverride!J13="",F_Inputs!J13,InpOverride!J13)</f>
        <v>23875</v>
      </c>
      <c r="K13" s="49"/>
    </row>
    <row r="14" spans="1:11">
      <c r="A14" t="str">
        <f>F_Inputs!A14</f>
        <v>TMS</v>
      </c>
      <c r="B14" t="s">
        <v>31</v>
      </c>
      <c r="C14" t="s">
        <v>32</v>
      </c>
      <c r="D14" t="s">
        <v>18</v>
      </c>
      <c r="E14" t="s">
        <v>12</v>
      </c>
      <c r="F14" s="61">
        <f>IF(InpOverride!F14="",F_Inputs!F14,InpOverride!F14)</f>
        <v>1103500</v>
      </c>
      <c r="G14" s="61">
        <f>IF(InpOverride!G14="",F_Inputs!G14,InpOverride!G14)</f>
        <v>918394.5</v>
      </c>
      <c r="H14" s="61">
        <f>IF(InpOverride!H14="",F_Inputs!H14,InpOverride!H14)</f>
        <v>866955.125</v>
      </c>
      <c r="I14" s="61">
        <f>IF(InpOverride!I14="",F_Inputs!I14,InpOverride!I14)</f>
        <v>788103.35624999995</v>
      </c>
      <c r="J14" s="61">
        <f>IF(InpOverride!J14="",F_Inputs!J14,InpOverride!J14)</f>
        <v>743500.76414831995</v>
      </c>
      <c r="K14" s="49"/>
    </row>
    <row r="15" spans="1:11">
      <c r="A15" t="str">
        <f>F_Inputs!A15</f>
        <v>TMS</v>
      </c>
      <c r="B15" t="s">
        <v>33</v>
      </c>
      <c r="C15" t="s">
        <v>34</v>
      </c>
      <c r="D15" t="s">
        <v>18</v>
      </c>
      <c r="E15" t="s">
        <v>12</v>
      </c>
      <c r="F15" s="61">
        <f>IF(InpOverride!F15="",F_Inputs!F15,InpOverride!F15)</f>
        <v>2160530</v>
      </c>
      <c r="G15" s="61">
        <f>IF(InpOverride!G15="",F_Inputs!G15,InpOverride!G15)</f>
        <v>2166092.9787098998</v>
      </c>
      <c r="H15" s="61">
        <f>IF(InpOverride!H15="",F_Inputs!H15,InpOverride!H15)</f>
        <v>2113349.9661048101</v>
      </c>
      <c r="I15" s="61">
        <f>IF(InpOverride!I15="",F_Inputs!I15,InpOverride!I15)</f>
        <v>2040550.62284412</v>
      </c>
      <c r="J15" s="61">
        <f>IF(InpOverride!J15="",F_Inputs!J15,InpOverride!J15)</f>
        <v>1897635.86192948</v>
      </c>
      <c r="K15" s="49"/>
    </row>
    <row r="16" spans="1:11">
      <c r="A16" t="str">
        <f>F_Inputs!A16</f>
        <v>TMS</v>
      </c>
      <c r="B16" t="s">
        <v>35</v>
      </c>
      <c r="C16" t="s">
        <v>36</v>
      </c>
      <c r="D16" t="s">
        <v>18</v>
      </c>
      <c r="E16" t="s">
        <v>12</v>
      </c>
      <c r="F16" s="61">
        <f>IF(InpOverride!F16="",F_Inputs!F16,InpOverride!F16)</f>
        <v>20861</v>
      </c>
      <c r="G16" s="61">
        <f>IF(InpOverride!G16="",F_Inputs!G16,InpOverride!G16)</f>
        <v>21485</v>
      </c>
      <c r="H16" s="61">
        <f>IF(InpOverride!H16="",F_Inputs!H16,InpOverride!H16)</f>
        <v>22046</v>
      </c>
      <c r="I16" s="61">
        <f>IF(InpOverride!I16="",F_Inputs!I16,InpOverride!I16)</f>
        <v>23115</v>
      </c>
      <c r="J16" s="61">
        <f>IF(InpOverride!J16="",F_Inputs!J16,InpOverride!J16)</f>
        <v>25175</v>
      </c>
      <c r="K16" s="49"/>
    </row>
    <row r="17" spans="1:11">
      <c r="A17" t="str">
        <f>F_Inputs!A17</f>
        <v>TMS</v>
      </c>
      <c r="B17" t="s">
        <v>37</v>
      </c>
      <c r="C17" t="s">
        <v>38</v>
      </c>
      <c r="D17" t="s">
        <v>18</v>
      </c>
      <c r="E17" t="s">
        <v>12</v>
      </c>
      <c r="F17" s="61">
        <f>IF(InpOverride!F17="",F_Inputs!F17,InpOverride!F17)</f>
        <v>810398</v>
      </c>
      <c r="G17" s="61">
        <f>IF(InpOverride!G17="",F_Inputs!G17,InpOverride!G17)</f>
        <v>1002585</v>
      </c>
      <c r="H17" s="61">
        <f>IF(InpOverride!H17="",F_Inputs!H17,InpOverride!H17)</f>
        <v>1065909.23981481</v>
      </c>
      <c r="I17" s="61">
        <f>IF(InpOverride!I17="",F_Inputs!I17,InpOverride!I17)</f>
        <v>1161398.0357142901</v>
      </c>
      <c r="J17" s="61">
        <f>IF(InpOverride!J17="",F_Inputs!J17,InpOverride!J17)</f>
        <v>1226625.8028854199</v>
      </c>
      <c r="K17" s="49"/>
    </row>
    <row r="18" spans="1:11">
      <c r="A18" t="str">
        <f>F_Inputs!A18</f>
        <v>TMS</v>
      </c>
      <c r="B18" t="s">
        <v>39</v>
      </c>
      <c r="C18" t="s">
        <v>40</v>
      </c>
      <c r="D18" t="s">
        <v>18</v>
      </c>
      <c r="E18" t="s">
        <v>12</v>
      </c>
      <c r="F18" s="61">
        <f>IF(InpOverride!F18="",F_Inputs!F18,InpOverride!F18)</f>
        <v>1252514</v>
      </c>
      <c r="G18" s="61">
        <f>IF(InpOverride!G18="",F_Inputs!G18,InpOverride!G18)</f>
        <v>1259561.05422769</v>
      </c>
      <c r="H18" s="61">
        <f>IF(InpOverride!H18="",F_Inputs!H18,InpOverride!H18)</f>
        <v>1329420.87388692</v>
      </c>
      <c r="I18" s="61">
        <f>IF(InpOverride!I18="",F_Inputs!I18,InpOverride!I18)</f>
        <v>1420271.51505954</v>
      </c>
      <c r="J18" s="61">
        <f>IF(InpOverride!J18="",F_Inputs!J18,InpOverride!J18)</f>
        <v>1580341.98080556</v>
      </c>
      <c r="K18" s="49"/>
    </row>
    <row r="19" spans="1:11">
      <c r="A19" t="str">
        <f>F_Inputs!A19</f>
        <v>TMS</v>
      </c>
      <c r="B19" t="s">
        <v>41</v>
      </c>
      <c r="C19" t="s">
        <v>42</v>
      </c>
      <c r="D19" t="s">
        <v>18</v>
      </c>
      <c r="E19" t="s">
        <v>12</v>
      </c>
      <c r="F19" s="61">
        <f ca="1">IF(InpOverride!F19="",F_Inputs!F19,InpOverride!F19)</f>
        <v>26316</v>
      </c>
      <c r="G19" s="61">
        <f>IF(InpOverride!G19="",F_Inputs!G19,InpOverride!G19)</f>
        <v>25985</v>
      </c>
      <c r="H19" s="61">
        <f>IF(InpOverride!H19="",F_Inputs!H19,InpOverride!H19)</f>
        <v>25662</v>
      </c>
      <c r="I19" s="61">
        <f>IF(InpOverride!I19="",F_Inputs!I19,InpOverride!I19)</f>
        <v>25755</v>
      </c>
      <c r="J19" s="61">
        <f>IF(InpOverride!J19="",F_Inputs!J19,InpOverride!J19)</f>
        <v>26867</v>
      </c>
      <c r="K19" s="49"/>
    </row>
    <row r="20" spans="1:11">
      <c r="A20" t="str">
        <f>F_Inputs!A20</f>
        <v>TMS</v>
      </c>
      <c r="B20" t="s">
        <v>43</v>
      </c>
      <c r="C20" t="s">
        <v>44</v>
      </c>
      <c r="D20" t="s">
        <v>18</v>
      </c>
      <c r="E20" t="s">
        <v>12</v>
      </c>
      <c r="F20" s="61">
        <f ca="1">IF(InpOverride!F20="",F_Inputs!F20,InpOverride!F20)</f>
        <v>957236</v>
      </c>
      <c r="G20" s="61">
        <f>IF(InpOverride!G20="",F_Inputs!G20,InpOverride!G20)</f>
        <v>916399</v>
      </c>
      <c r="H20" s="61">
        <f>IF(InpOverride!H20="",F_Inputs!H20,InpOverride!H20)</f>
        <v>866527</v>
      </c>
      <c r="I20" s="61">
        <f>IF(InpOverride!I20="",F_Inputs!I20,InpOverride!I20)</f>
        <v>810738</v>
      </c>
      <c r="J20" s="61">
        <f>IF(InpOverride!J20="",F_Inputs!J20,InpOverride!J20)</f>
        <v>769176</v>
      </c>
      <c r="K20" s="49"/>
    </row>
    <row r="21" spans="1:11">
      <c r="A21" t="str">
        <f>F_Inputs!A21</f>
        <v>TMS</v>
      </c>
      <c r="B21" t="s">
        <v>45</v>
      </c>
      <c r="C21" t="s">
        <v>46</v>
      </c>
      <c r="D21" t="s">
        <v>18</v>
      </c>
      <c r="E21" t="s">
        <v>12</v>
      </c>
      <c r="F21" s="61">
        <f ca="1">IF(InpOverride!F21="",F_Inputs!F21,InpOverride!F21)</f>
        <v>2190455</v>
      </c>
      <c r="G21" s="61">
        <f>IF(InpOverride!G21="",F_Inputs!G21,InpOverride!G21)</f>
        <v>2150387</v>
      </c>
      <c r="H21" s="61">
        <f>IF(InpOverride!H21="",F_Inputs!H21,InpOverride!H21)</f>
        <v>2091815</v>
      </c>
      <c r="I21" s="61">
        <f>IF(InpOverride!I21="",F_Inputs!I21,InpOverride!I21)</f>
        <v>2024292</v>
      </c>
      <c r="J21" s="61">
        <f>IF(InpOverride!J21="",F_Inputs!J21,InpOverride!J21)</f>
        <v>1929154</v>
      </c>
      <c r="K21" s="49"/>
    </row>
    <row r="22" spans="1:11">
      <c r="A22" t="str">
        <f>F_Inputs!A22</f>
        <v>TMS</v>
      </c>
      <c r="B22" t="s">
        <v>47</v>
      </c>
      <c r="C22" t="s">
        <v>48</v>
      </c>
      <c r="D22" t="s">
        <v>18</v>
      </c>
      <c r="E22" t="s">
        <v>12</v>
      </c>
      <c r="F22" s="61">
        <f ca="1">IF(InpOverride!F22="",F_Inputs!F22,InpOverride!F22)</f>
        <v>20861</v>
      </c>
      <c r="G22" s="61">
        <f>IF(InpOverride!G22="",F_Inputs!G22,InpOverride!G22)</f>
        <v>21485</v>
      </c>
      <c r="H22" s="61">
        <f>IF(InpOverride!H22="",F_Inputs!H22,InpOverride!H22)</f>
        <v>22046</v>
      </c>
      <c r="I22" s="61">
        <f>IF(InpOverride!I22="",F_Inputs!I22,InpOverride!I22)</f>
        <v>22602</v>
      </c>
      <c r="J22" s="61">
        <f>IF(InpOverride!J22="",F_Inputs!J22,InpOverride!J22)</f>
        <v>25929</v>
      </c>
      <c r="K22" s="49"/>
    </row>
    <row r="23" spans="1:11">
      <c r="A23" t="str">
        <f>F_Inputs!A23</f>
        <v>TMS</v>
      </c>
      <c r="B23" t="s">
        <v>49</v>
      </c>
      <c r="C23" t="s">
        <v>50</v>
      </c>
      <c r="D23" t="s">
        <v>18</v>
      </c>
      <c r="E23" t="s">
        <v>12</v>
      </c>
      <c r="F23" s="61">
        <f ca="1">IF(InpOverride!F23="",F_Inputs!F23,InpOverride!F23)</f>
        <v>940431</v>
      </c>
      <c r="G23" s="61">
        <f>IF(InpOverride!G23="",F_Inputs!G23,InpOverride!G23)</f>
        <v>1004712</v>
      </c>
      <c r="H23" s="61">
        <f>IF(InpOverride!H23="",F_Inputs!H23,InpOverride!H23)</f>
        <v>1067268</v>
      </c>
      <c r="I23" s="61">
        <f>IF(InpOverride!I23="",F_Inputs!I23,InpOverride!I23)</f>
        <v>1133597</v>
      </c>
      <c r="J23" s="61">
        <f>IF(InpOverride!J23="",F_Inputs!J23,InpOverride!J23)</f>
        <v>1208679</v>
      </c>
      <c r="K23" s="49"/>
    </row>
    <row r="24" spans="1:11">
      <c r="A24" t="str">
        <f>F_Inputs!A24</f>
        <v>TMS</v>
      </c>
      <c r="B24" t="s">
        <v>51</v>
      </c>
      <c r="C24" t="s">
        <v>52</v>
      </c>
      <c r="D24" t="s">
        <v>18</v>
      </c>
      <c r="E24" t="s">
        <v>12</v>
      </c>
      <c r="F24" s="61">
        <f ca="1">IF(InpOverride!F24="",F_Inputs!F24,InpOverride!F24)</f>
        <v>1217122</v>
      </c>
      <c r="G24" s="61">
        <f>IF(InpOverride!G24="",F_Inputs!G24,InpOverride!G24)</f>
        <v>1269828</v>
      </c>
      <c r="H24" s="61">
        <f>IF(InpOverride!H24="",F_Inputs!H24,InpOverride!H24)</f>
        <v>1336323</v>
      </c>
      <c r="I24" s="61">
        <f>IF(InpOverride!I24="",F_Inputs!I24,InpOverride!I24)</f>
        <v>1438803</v>
      </c>
      <c r="J24" s="61">
        <f>IF(InpOverride!J24="",F_Inputs!J24,InpOverride!J24)</f>
        <v>1562932</v>
      </c>
      <c r="K24" s="49"/>
    </row>
    <row r="25" spans="1:11">
      <c r="A25" t="str">
        <f>F_Inputs!A25</f>
        <v>TMS</v>
      </c>
      <c r="B25" t="s">
        <v>53</v>
      </c>
      <c r="C25" t="s">
        <v>54</v>
      </c>
      <c r="D25" t="s">
        <v>55</v>
      </c>
      <c r="E25" t="s">
        <v>12</v>
      </c>
      <c r="F25" s="62">
        <f>IF(InpOverride!F25="",F_Inputs!F25,InpOverride!F25)</f>
        <v>0.37620904377984299</v>
      </c>
      <c r="G25" s="62">
        <f>IF(InpOverride!G25="",F_Inputs!G25,InpOverride!G25)</f>
        <v>0.41099999999999998</v>
      </c>
      <c r="H25" s="62">
        <f>IF(InpOverride!H25="",F_Inputs!H25,InpOverride!H25)</f>
        <v>0.42897572802508699</v>
      </c>
      <c r="I25" s="62">
        <f>IF(InpOverride!I25="",F_Inputs!I25,InpOverride!I25)</f>
        <v>0.41399999999999998</v>
      </c>
      <c r="J25" s="62">
        <f>IF(InpOverride!J25="",F_Inputs!J25,InpOverride!J25)</f>
        <v>0.45600000000000002</v>
      </c>
      <c r="K25" s="50"/>
    </row>
    <row r="26" spans="1:11">
      <c r="A26" t="str">
        <f>F_Inputs!A26</f>
        <v>TMS</v>
      </c>
      <c r="B26" t="s">
        <v>56</v>
      </c>
      <c r="C26" t="s">
        <v>57</v>
      </c>
      <c r="D26" t="s">
        <v>55</v>
      </c>
      <c r="E26" t="s">
        <v>12</v>
      </c>
      <c r="F26" s="62">
        <f>IF(InpOverride!F26="",F_Inputs!F26,InpOverride!F26)</f>
        <v>22.212850410933999</v>
      </c>
      <c r="G26" s="62">
        <f>IF(InpOverride!G26="",F_Inputs!G26,InpOverride!G26)</f>
        <v>17.457999999999998</v>
      </c>
      <c r="H26" s="62">
        <f>IF(InpOverride!H26="",F_Inputs!H26,InpOverride!H26)</f>
        <v>17.529043974994298</v>
      </c>
      <c r="I26" s="62">
        <f>IF(InpOverride!I26="",F_Inputs!I26,InpOverride!I26)</f>
        <v>16.876000000000001</v>
      </c>
      <c r="J26" s="62">
        <f>IF(InpOverride!J26="",F_Inputs!J26,InpOverride!J26)</f>
        <v>13.759</v>
      </c>
      <c r="K26" s="50"/>
    </row>
    <row r="27" spans="1:11">
      <c r="A27" t="str">
        <f>F_Inputs!A27</f>
        <v>TMS</v>
      </c>
      <c r="B27" t="s">
        <v>58</v>
      </c>
      <c r="C27" t="s">
        <v>59</v>
      </c>
      <c r="D27" t="s">
        <v>55</v>
      </c>
      <c r="E27" t="s">
        <v>12</v>
      </c>
      <c r="F27" s="62">
        <f>IF(InpOverride!F27="",F_Inputs!F27,InpOverride!F27)</f>
        <v>70.319810712061695</v>
      </c>
      <c r="G27" s="62">
        <f>IF(InpOverride!G27="",F_Inputs!G27,InpOverride!G27)</f>
        <v>70.397000000000006</v>
      </c>
      <c r="H27" s="62">
        <f>IF(InpOverride!H27="",F_Inputs!H27,InpOverride!H27)</f>
        <v>73.224871779966307</v>
      </c>
      <c r="I27" s="62">
        <f>IF(InpOverride!I27="",F_Inputs!I27,InpOverride!I27)</f>
        <v>73.647999999999996</v>
      </c>
      <c r="J27" s="62">
        <f>IF(InpOverride!J27="",F_Inputs!J27,InpOverride!J27)</f>
        <v>59.31</v>
      </c>
      <c r="K27" s="50"/>
    </row>
    <row r="28" spans="1:11">
      <c r="A28" t="str">
        <f>F_Inputs!A28</f>
        <v>TMS</v>
      </c>
      <c r="B28" t="s">
        <v>60</v>
      </c>
      <c r="C28" t="s">
        <v>61</v>
      </c>
      <c r="D28" t="s">
        <v>55</v>
      </c>
      <c r="E28" t="s">
        <v>12</v>
      </c>
      <c r="F28" s="62">
        <f>IF(InpOverride!F28="",F_Inputs!F28,InpOverride!F28)</f>
        <v>0.44269236468578799</v>
      </c>
      <c r="G28" s="62">
        <f>IF(InpOverride!G28="",F_Inputs!G28,InpOverride!G28)</f>
        <v>0.436</v>
      </c>
      <c r="H28" s="62">
        <f>IF(InpOverride!H28="",F_Inputs!H28,InpOverride!H28)</f>
        <v>0.45138052322255101</v>
      </c>
      <c r="I28" s="62">
        <f>IF(InpOverride!I28="",F_Inputs!I28,InpOverride!I28)</f>
        <v>0.14699999999999999</v>
      </c>
      <c r="J28" s="62">
        <f>IF(InpOverride!J28="",F_Inputs!J28,InpOverride!J28)</f>
        <v>0.497</v>
      </c>
      <c r="K28" s="50"/>
    </row>
    <row r="29" spans="1:11">
      <c r="A29" t="str">
        <f>F_Inputs!A29</f>
        <v>TMS</v>
      </c>
      <c r="B29" t="s">
        <v>62</v>
      </c>
      <c r="C29" t="s">
        <v>63</v>
      </c>
      <c r="D29" t="s">
        <v>55</v>
      </c>
      <c r="E29" t="s">
        <v>12</v>
      </c>
      <c r="F29" s="62">
        <f>IF(InpOverride!F29="",F_Inputs!F29,InpOverride!F29)</f>
        <v>20.148346909045401</v>
      </c>
      <c r="G29" s="62">
        <f>IF(InpOverride!G29="",F_Inputs!G29,InpOverride!G29)</f>
        <v>24.532</v>
      </c>
      <c r="H29" s="62">
        <f>IF(InpOverride!H29="",F_Inputs!H29,InpOverride!H29)</f>
        <v>26.085488533729901</v>
      </c>
      <c r="I29" s="62">
        <f>IF(InpOverride!I29="",F_Inputs!I29,InpOverride!I29)</f>
        <v>29.327000000000002</v>
      </c>
      <c r="J29" s="62">
        <f>IF(InpOverride!J29="",F_Inputs!J29,InpOverride!J29)</f>
        <v>27.977</v>
      </c>
      <c r="K29" s="50"/>
    </row>
    <row r="30" spans="1:11">
      <c r="A30" t="str">
        <f>F_Inputs!A30</f>
        <v>TMS</v>
      </c>
      <c r="B30" t="s">
        <v>64</v>
      </c>
      <c r="C30" t="s">
        <v>65</v>
      </c>
      <c r="D30" t="s">
        <v>55</v>
      </c>
      <c r="E30" t="s">
        <v>12</v>
      </c>
      <c r="F30" s="62">
        <f>IF(InpOverride!F30="",F_Inputs!F30,InpOverride!F30)</f>
        <v>53.084304256867902</v>
      </c>
      <c r="G30" s="62">
        <f>IF(InpOverride!G30="",F_Inputs!G30,InpOverride!G30)</f>
        <v>54.149000000000001</v>
      </c>
      <c r="H30" s="62">
        <f>IF(InpOverride!H30="",F_Inputs!H30,InpOverride!H30)</f>
        <v>50.571951026717102</v>
      </c>
      <c r="I30" s="62">
        <f>IF(InpOverride!I30="",F_Inputs!I30,InpOverride!I30)</f>
        <v>49.813000000000002</v>
      </c>
      <c r="J30" s="62">
        <f>IF(InpOverride!J30="",F_Inputs!J30,InpOverride!J30)</f>
        <v>69.716999999999999</v>
      </c>
      <c r="K30" s="50"/>
    </row>
    <row r="31" spans="1:11">
      <c r="A31" t="str">
        <f>F_Inputs!A31</f>
        <v>TMS</v>
      </c>
      <c r="B31" t="s">
        <v>66</v>
      </c>
      <c r="C31" t="s">
        <v>67</v>
      </c>
      <c r="D31" t="s">
        <v>55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TMS</v>
      </c>
      <c r="B32" t="s">
        <v>68</v>
      </c>
      <c r="C32" t="s">
        <v>69</v>
      </c>
      <c r="D32" t="s">
        <v>55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TMS</v>
      </c>
      <c r="B33" t="s">
        <v>70</v>
      </c>
      <c r="C33" t="s">
        <v>71</v>
      </c>
      <c r="D33" t="s">
        <v>55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TMS</v>
      </c>
      <c r="B34" t="s">
        <v>72</v>
      </c>
      <c r="C34" t="s">
        <v>73</v>
      </c>
      <c r="D34" t="s">
        <v>55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TMS</v>
      </c>
      <c r="B35" t="s">
        <v>74</v>
      </c>
      <c r="C35" t="s">
        <v>75</v>
      </c>
      <c r="D35" t="s">
        <v>55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TMS</v>
      </c>
      <c r="B36" t="s">
        <v>76</v>
      </c>
      <c r="C36" t="s">
        <v>77</v>
      </c>
      <c r="D36" t="s">
        <v>55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TMS</v>
      </c>
      <c r="B37" t="s">
        <v>78</v>
      </c>
      <c r="C37" t="s">
        <v>79</v>
      </c>
      <c r="D37" t="s">
        <v>55</v>
      </c>
      <c r="E37" t="s">
        <v>12</v>
      </c>
      <c r="F37" s="62">
        <f>IF(InpOverride!F37="",F_Inputs!F37,InpOverride!F37)</f>
        <v>0.37620904377984299</v>
      </c>
      <c r="G37" s="62">
        <f>IF(InpOverride!G37="",F_Inputs!G37,InpOverride!G37)</f>
        <v>0.41099999999999998</v>
      </c>
      <c r="H37" s="62">
        <f>IF(InpOverride!H37="",F_Inputs!H37,InpOverride!H37)</f>
        <v>0.42897572802508699</v>
      </c>
      <c r="I37" s="62">
        <f>IF(InpOverride!I37="",F_Inputs!I37,InpOverride!I37)</f>
        <v>0.41399999999999998</v>
      </c>
      <c r="J37" s="62">
        <f>IF(InpOverride!J37="",F_Inputs!J37,InpOverride!J37)</f>
        <v>0.45600000000000002</v>
      </c>
      <c r="K37" s="50"/>
    </row>
    <row r="38" spans="1:11">
      <c r="A38" t="str">
        <f>F_Inputs!A38</f>
        <v>TMS</v>
      </c>
      <c r="B38" t="s">
        <v>80</v>
      </c>
      <c r="C38" t="s">
        <v>81</v>
      </c>
      <c r="D38" t="s">
        <v>55</v>
      </c>
      <c r="E38" t="s">
        <v>12</v>
      </c>
      <c r="F38" s="62">
        <f>IF(InpOverride!F38="",F_Inputs!F38,InpOverride!F38)</f>
        <v>22.212850410933999</v>
      </c>
      <c r="G38" s="62">
        <f>IF(InpOverride!G38="",F_Inputs!G38,InpOverride!G38)</f>
        <v>17.457999999999998</v>
      </c>
      <c r="H38" s="62">
        <f>IF(InpOverride!H38="",F_Inputs!H38,InpOverride!H38)</f>
        <v>17.529043974994298</v>
      </c>
      <c r="I38" s="62">
        <f>IF(InpOverride!I38="",F_Inputs!I38,InpOverride!I38)</f>
        <v>16.876000000000001</v>
      </c>
      <c r="J38" s="62">
        <f>IF(InpOverride!J38="",F_Inputs!J38,InpOverride!J38)</f>
        <v>13.759</v>
      </c>
      <c r="K38" s="50"/>
    </row>
    <row r="39" spans="1:11">
      <c r="A39" t="str">
        <f>F_Inputs!A39</f>
        <v>TMS</v>
      </c>
      <c r="B39" t="s">
        <v>82</v>
      </c>
      <c r="C39" t="s">
        <v>83</v>
      </c>
      <c r="D39" t="s">
        <v>55</v>
      </c>
      <c r="E39" t="s">
        <v>12</v>
      </c>
      <c r="F39" s="62">
        <f>IF(InpOverride!F39="",F_Inputs!F39,InpOverride!F39)</f>
        <v>70.319810712061695</v>
      </c>
      <c r="G39" s="62">
        <f>IF(InpOverride!G39="",F_Inputs!G39,InpOverride!G39)</f>
        <v>70.397000000000006</v>
      </c>
      <c r="H39" s="62">
        <f>IF(InpOverride!H39="",F_Inputs!H39,InpOverride!H39)</f>
        <v>73.224871779966307</v>
      </c>
      <c r="I39" s="62">
        <f>IF(InpOverride!I39="",F_Inputs!I39,InpOverride!I39)</f>
        <v>73.647999999999996</v>
      </c>
      <c r="J39" s="62">
        <f>IF(InpOverride!J39="",F_Inputs!J39,InpOverride!J39)</f>
        <v>59.31</v>
      </c>
      <c r="K39" s="50"/>
    </row>
    <row r="40" spans="1:11">
      <c r="A40" t="str">
        <f>F_Inputs!A40</f>
        <v>TMS</v>
      </c>
      <c r="B40" t="s">
        <v>84</v>
      </c>
      <c r="C40" t="s">
        <v>85</v>
      </c>
      <c r="D40" t="s">
        <v>55</v>
      </c>
      <c r="E40" t="s">
        <v>12</v>
      </c>
      <c r="F40" s="62">
        <f>IF(InpOverride!F40="",F_Inputs!F40,InpOverride!F40)</f>
        <v>0.44269236468578799</v>
      </c>
      <c r="G40" s="62">
        <f>IF(InpOverride!G40="",F_Inputs!G40,InpOverride!G40)</f>
        <v>0.436</v>
      </c>
      <c r="H40" s="62">
        <f>IF(InpOverride!H40="",F_Inputs!H40,InpOverride!H40)</f>
        <v>0.45138052322255101</v>
      </c>
      <c r="I40" s="62">
        <f>IF(InpOverride!I40="",F_Inputs!I40,InpOverride!I40)</f>
        <v>0.14699999999999999</v>
      </c>
      <c r="J40" s="62">
        <f>IF(InpOverride!J40="",F_Inputs!J40,InpOverride!J40)</f>
        <v>0.497</v>
      </c>
      <c r="K40" s="50"/>
    </row>
    <row r="41" spans="1:11">
      <c r="A41" t="str">
        <f>F_Inputs!A41</f>
        <v>TMS</v>
      </c>
      <c r="B41" t="s">
        <v>86</v>
      </c>
      <c r="C41" t="s">
        <v>87</v>
      </c>
      <c r="D41" t="s">
        <v>55</v>
      </c>
      <c r="E41" t="s">
        <v>12</v>
      </c>
      <c r="F41" s="62">
        <f>IF(InpOverride!F41="",F_Inputs!F41,InpOverride!F41)</f>
        <v>20.148346909045401</v>
      </c>
      <c r="G41" s="62">
        <f>IF(InpOverride!G41="",F_Inputs!G41,InpOverride!G41)</f>
        <v>24.532</v>
      </c>
      <c r="H41" s="62">
        <f>IF(InpOverride!H41="",F_Inputs!H41,InpOverride!H41)</f>
        <v>26.085488533729901</v>
      </c>
      <c r="I41" s="62">
        <f>IF(InpOverride!I41="",F_Inputs!I41,InpOverride!I41)</f>
        <v>29.327000000000002</v>
      </c>
      <c r="J41" s="62">
        <f>IF(InpOverride!J41="",F_Inputs!J41,InpOverride!J41)</f>
        <v>27.977</v>
      </c>
      <c r="K41" s="50"/>
    </row>
    <row r="42" spans="1:11">
      <c r="A42" t="str">
        <f>F_Inputs!A42</f>
        <v>TMS</v>
      </c>
      <c r="B42" t="s">
        <v>88</v>
      </c>
      <c r="C42" t="s">
        <v>89</v>
      </c>
      <c r="D42" t="s">
        <v>55</v>
      </c>
      <c r="E42" t="s">
        <v>12</v>
      </c>
      <c r="F42" s="62">
        <f>IF(InpOverride!F42="",F_Inputs!F42,InpOverride!F42)</f>
        <v>53.084304256867902</v>
      </c>
      <c r="G42" s="62">
        <f>IF(InpOverride!G42="",F_Inputs!G42,InpOverride!G42)</f>
        <v>54.149000000000001</v>
      </c>
      <c r="H42" s="62">
        <f>IF(InpOverride!H42="",F_Inputs!H42,InpOverride!H42)</f>
        <v>50.571951026717102</v>
      </c>
      <c r="I42" s="62">
        <f>IF(InpOverride!I42="",F_Inputs!I42,InpOverride!I42)</f>
        <v>49.813000000000002</v>
      </c>
      <c r="J42" s="62">
        <f>IF(InpOverride!J42="",F_Inputs!J42,InpOverride!J42)</f>
        <v>69.716999999999999</v>
      </c>
      <c r="K42" s="50"/>
    </row>
    <row r="43" spans="1:11">
      <c r="A43" t="str">
        <f>F_Inputs!A43</f>
        <v>TMS</v>
      </c>
      <c r="B43" t="s">
        <v>90</v>
      </c>
      <c r="C43" t="s">
        <v>91</v>
      </c>
      <c r="D43" t="s">
        <v>92</v>
      </c>
      <c r="E43" t="s">
        <v>12</v>
      </c>
      <c r="F43" s="63">
        <f>IF(InpOverride!F43="",F_Inputs!F43,InpOverride!F43)</f>
        <v>23</v>
      </c>
      <c r="G43" s="63">
        <f>IF(InpOverride!G43="",F_Inputs!G43,InpOverride!G43)</f>
        <v>23.14</v>
      </c>
      <c r="H43" s="63">
        <f>IF(InpOverride!H43="",F_Inputs!H43,InpOverride!H43)</f>
        <v>23.61</v>
      </c>
      <c r="I43" s="63">
        <f>IF(InpOverride!I43="",F_Inputs!I43,InpOverride!I43)</f>
        <v>23.94</v>
      </c>
      <c r="J43" s="63">
        <f>IF(InpOverride!J43="",F_Inputs!J43,InpOverride!J43)</f>
        <v>24.34</v>
      </c>
      <c r="K43" s="51"/>
    </row>
    <row r="44" spans="1:11">
      <c r="A44" t="str">
        <f>F_Inputs!A44</f>
        <v>TMS</v>
      </c>
      <c r="B44" t="s">
        <v>93</v>
      </c>
      <c r="C44" t="s">
        <v>94</v>
      </c>
      <c r="D44" t="s">
        <v>92</v>
      </c>
      <c r="E44" t="s">
        <v>12</v>
      </c>
      <c r="F44" s="63">
        <f>IF(InpOverride!F44="",F_Inputs!F44,InpOverride!F44)</f>
        <v>23</v>
      </c>
      <c r="G44" s="63">
        <f>IF(InpOverride!G44="",F_Inputs!G44,InpOverride!G44)</f>
        <v>23.14</v>
      </c>
      <c r="H44" s="63">
        <f>IF(InpOverride!H44="",F_Inputs!H44,InpOverride!H44)</f>
        <v>23.61</v>
      </c>
      <c r="I44" s="63">
        <f>IF(InpOverride!I44="",F_Inputs!I44,InpOverride!I44)</f>
        <v>23.94</v>
      </c>
      <c r="J44" s="63">
        <f>IF(InpOverride!J44="",F_Inputs!J44,InpOverride!J44)</f>
        <v>24.34</v>
      </c>
      <c r="K44" s="51"/>
    </row>
    <row r="45" spans="1:11">
      <c r="A45" t="str">
        <f>F_Inputs!A45</f>
        <v>TMS</v>
      </c>
      <c r="B45" t="s">
        <v>95</v>
      </c>
      <c r="C45" t="s">
        <v>96</v>
      </c>
      <c r="D45" t="s">
        <v>92</v>
      </c>
      <c r="E45" t="s">
        <v>12</v>
      </c>
      <c r="F45" s="63">
        <f>IF(InpOverride!F45="",F_Inputs!F45,InpOverride!F45)</f>
        <v>29.9</v>
      </c>
      <c r="G45" s="63">
        <f>IF(InpOverride!G45="",F_Inputs!G45,InpOverride!G45)</f>
        <v>30.08</v>
      </c>
      <c r="H45" s="63">
        <f>IF(InpOverride!H45="",F_Inputs!H45,InpOverride!H45)</f>
        <v>30.69</v>
      </c>
      <c r="I45" s="63">
        <f>IF(InpOverride!I45="",F_Inputs!I45,InpOverride!I45)</f>
        <v>31.12</v>
      </c>
      <c r="J45" s="63">
        <f>IF(InpOverride!J45="",F_Inputs!J45,InpOverride!J45)</f>
        <v>31.64</v>
      </c>
      <c r="K45" s="51"/>
    </row>
    <row r="46" spans="1:11">
      <c r="A46" t="str">
        <f>F_Inputs!A46</f>
        <v>TMS</v>
      </c>
      <c r="B46" t="s">
        <v>97</v>
      </c>
      <c r="C46" t="s">
        <v>98</v>
      </c>
      <c r="D46" t="s">
        <v>92</v>
      </c>
      <c r="E46" t="s">
        <v>12</v>
      </c>
      <c r="F46" s="63">
        <f>IF(InpOverride!F46="",F_Inputs!F46,InpOverride!F46)</f>
        <v>31.75</v>
      </c>
      <c r="G46" s="63">
        <f>IF(InpOverride!G46="",F_Inputs!G46,InpOverride!G46)</f>
        <v>31.16</v>
      </c>
      <c r="H46" s="63">
        <f>IF(InpOverride!H46="",F_Inputs!H46,InpOverride!H46)</f>
        <v>30.86</v>
      </c>
      <c r="I46" s="63">
        <f>IF(InpOverride!I46="",F_Inputs!I46,InpOverride!I46)</f>
        <v>30.44</v>
      </c>
      <c r="J46" s="63">
        <f>IF(InpOverride!J46="",F_Inputs!J46,InpOverride!J46)</f>
        <v>30.86</v>
      </c>
      <c r="K46" s="51"/>
    </row>
    <row r="47" spans="1:11">
      <c r="A47" t="str">
        <f>F_Inputs!A47</f>
        <v>TMS</v>
      </c>
      <c r="B47" t="s">
        <v>99</v>
      </c>
      <c r="C47" t="s">
        <v>100</v>
      </c>
      <c r="D47" t="s">
        <v>92</v>
      </c>
      <c r="E47" t="s">
        <v>12</v>
      </c>
      <c r="F47" s="63">
        <f>IF(InpOverride!F47="",F_Inputs!F47,InpOverride!F47)</f>
        <v>28.44</v>
      </c>
      <c r="G47" s="63">
        <f>IF(InpOverride!G47="",F_Inputs!G47,InpOverride!G47)</f>
        <v>28.3</v>
      </c>
      <c r="H47" s="63">
        <f>IF(InpOverride!H47="",F_Inputs!H47,InpOverride!H47)</f>
        <v>28.33</v>
      </c>
      <c r="I47" s="63">
        <f>IF(InpOverride!I47="",F_Inputs!I47,InpOverride!I47)</f>
        <v>28.02</v>
      </c>
      <c r="J47" s="63">
        <f>IF(InpOverride!J47="",F_Inputs!J47,InpOverride!J47)</f>
        <v>27.98</v>
      </c>
      <c r="K47" s="51"/>
    </row>
    <row r="48" spans="1:11">
      <c r="A48" t="str">
        <f>F_Inputs!A48</f>
        <v>TMS</v>
      </c>
      <c r="B48" t="s">
        <v>101</v>
      </c>
      <c r="C48" t="s">
        <v>102</v>
      </c>
      <c r="D48" t="s">
        <v>92</v>
      </c>
      <c r="E48" t="s">
        <v>12</v>
      </c>
      <c r="F48" s="63">
        <f>IF(InpOverride!F48="",F_Inputs!F48,InpOverride!F48)</f>
        <v>40.950000000000003</v>
      </c>
      <c r="G48" s="63">
        <f>IF(InpOverride!G48="",F_Inputs!G48,InpOverride!G48)</f>
        <v>39.85</v>
      </c>
      <c r="H48" s="63">
        <f>IF(InpOverride!H48="",F_Inputs!H48,InpOverride!H48)</f>
        <v>39.130000000000003</v>
      </c>
      <c r="I48" s="63">
        <f>IF(InpOverride!I48="",F_Inputs!I48,InpOverride!I48)</f>
        <v>38.25</v>
      </c>
      <c r="J48" s="63">
        <f>IF(InpOverride!J48="",F_Inputs!J48,InpOverride!J48)</f>
        <v>38.79</v>
      </c>
      <c r="K48" s="51"/>
    </row>
    <row r="49" spans="1:11">
      <c r="A49" t="str">
        <f>F_Inputs!A49</f>
        <v>TMS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TMS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TMS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>
        <f>IF(InpOverride!J51="",F_Inputs!J51,InpOverride!J51)</f>
        <v>1.9968117259701199</v>
      </c>
      <c r="K51" s="50"/>
    </row>
    <row r="52" spans="1:11">
      <c r="A52" t="str">
        <f>F_Inputs!A52</f>
        <v>TMS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>
        <f>IF(InpOverride!J52="",F_Inputs!J52,InpOverride!J52)</f>
        <v>1.91621604089797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.140625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2.25">
      <c r="A1" s="67"/>
      <c r="B1" s="67"/>
      <c r="C1" s="67"/>
      <c r="D1" s="67" t="s">
        <v>114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115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116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117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118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119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120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121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122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32143</v>
      </c>
      <c r="M12" s="36">
        <f xml:space="preserve"> InpActive!G7</f>
        <v>32143</v>
      </c>
      <c r="N12" s="36">
        <f xml:space="preserve"> InpActive!H7</f>
        <v>32143</v>
      </c>
      <c r="O12" s="36">
        <f xml:space="preserve"> InpActive!I7</f>
        <v>32143</v>
      </c>
      <c r="P12" s="36">
        <f xml:space="preserve"> InpActive!J7</f>
        <v>32143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122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1109327</v>
      </c>
      <c r="M13" s="36">
        <f xml:space="preserve"> InpActive!G8</f>
        <v>992496</v>
      </c>
      <c r="N13" s="36">
        <f xml:space="preserve"> InpActive!H8</f>
        <v>872701</v>
      </c>
      <c r="O13" s="36">
        <f xml:space="preserve"> InpActive!I8</f>
        <v>751452</v>
      </c>
      <c r="P13" s="36">
        <f xml:space="preserve"> InpActive!J8</f>
        <v>637144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122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2154703</v>
      </c>
      <c r="M14" s="36">
        <f xml:space="preserve"> InpActive!G9</f>
        <v>2070202</v>
      </c>
      <c r="N14" s="36">
        <f xml:space="preserve"> InpActive!H9</f>
        <v>1956895</v>
      </c>
      <c r="O14" s="36">
        <f xml:space="preserve"> InpActive!I9</f>
        <v>1826842</v>
      </c>
      <c r="P14" s="36">
        <f xml:space="preserve"> InpActive!J9</f>
        <v>1693788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122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15452</v>
      </c>
      <c r="M15" s="36">
        <f xml:space="preserve"> InpActive!G10</f>
        <v>15452</v>
      </c>
      <c r="N15" s="36">
        <f xml:space="preserve"> InpActive!H10</f>
        <v>15452</v>
      </c>
      <c r="O15" s="36">
        <f xml:space="preserve"> InpActive!I10</f>
        <v>15452</v>
      </c>
      <c r="P15" s="36">
        <f xml:space="preserve"> InpActive!J10</f>
        <v>15452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122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804989</v>
      </c>
      <c r="M16" s="36">
        <f xml:space="preserve"> InpActive!G11</f>
        <v>938374</v>
      </c>
      <c r="N16" s="36">
        <f xml:space="preserve"> InpActive!H11</f>
        <v>1074615</v>
      </c>
      <c r="O16" s="36">
        <f xml:space="preserve"> InpActive!I11</f>
        <v>1212200</v>
      </c>
      <c r="P16" s="36">
        <f xml:space="preserve"> InpActive!J11</f>
        <v>1342685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122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1257923</v>
      </c>
      <c r="M17" s="36">
        <f xml:space="preserve"> InpActive!G12</f>
        <v>1377124</v>
      </c>
      <c r="N17" s="36">
        <f xml:space="preserve"> InpActive!H12</f>
        <v>1527217</v>
      </c>
      <c r="O17" s="36">
        <f xml:space="preserve"> InpActive!I12</f>
        <v>1694235</v>
      </c>
      <c r="P17" s="36">
        <f xml:space="preserve"> InpActive!J12</f>
        <v>1863735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123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124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122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26316</v>
      </c>
      <c r="M20" s="36">
        <f xml:space="preserve"> InpActive!G13</f>
        <v>25985</v>
      </c>
      <c r="N20" s="36">
        <f xml:space="preserve"> InpActive!H13</f>
        <v>25662</v>
      </c>
      <c r="O20" s="36">
        <f xml:space="preserve"> InpActive!I13</f>
        <v>25179</v>
      </c>
      <c r="P20" s="36">
        <f xml:space="preserve"> InpActive!J13</f>
        <v>23875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122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1103500</v>
      </c>
      <c r="M21" s="36">
        <f xml:space="preserve"> InpActive!G14</f>
        <v>918394.5</v>
      </c>
      <c r="N21" s="36">
        <f xml:space="preserve"> InpActive!H14</f>
        <v>866955.125</v>
      </c>
      <c r="O21" s="36">
        <f xml:space="preserve"> InpActive!I14</f>
        <v>788103.35624999995</v>
      </c>
      <c r="P21" s="36">
        <f xml:space="preserve"> InpActive!J14</f>
        <v>743500.76414831995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122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2160530</v>
      </c>
      <c r="M22" s="36">
        <f xml:space="preserve"> InpActive!G15</f>
        <v>2166092.9787098998</v>
      </c>
      <c r="N22" s="36">
        <f xml:space="preserve"> InpActive!H15</f>
        <v>2113349.9661048101</v>
      </c>
      <c r="O22" s="36">
        <f xml:space="preserve"> InpActive!I15</f>
        <v>2040550.62284412</v>
      </c>
      <c r="P22" s="36">
        <f xml:space="preserve"> InpActive!J15</f>
        <v>1897635.86192948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122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20861</v>
      </c>
      <c r="M23" s="36">
        <f xml:space="preserve"> InpActive!G16</f>
        <v>21485</v>
      </c>
      <c r="N23" s="36">
        <f xml:space="preserve"> InpActive!H16</f>
        <v>22046</v>
      </c>
      <c r="O23" s="36">
        <f xml:space="preserve"> InpActive!I16</f>
        <v>23115</v>
      </c>
      <c r="P23" s="36">
        <f xml:space="preserve"> InpActive!J16</f>
        <v>25175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122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810398</v>
      </c>
      <c r="M24" s="36">
        <f xml:space="preserve"> InpActive!G17</f>
        <v>1002585</v>
      </c>
      <c r="N24" s="36">
        <f xml:space="preserve"> InpActive!H17</f>
        <v>1065909.23981481</v>
      </c>
      <c r="O24" s="36">
        <f xml:space="preserve"> InpActive!I17</f>
        <v>1161398.0357142901</v>
      </c>
      <c r="P24" s="36">
        <f xml:space="preserve"> InpActive!J17</f>
        <v>1226625.8028854199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122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1252514</v>
      </c>
      <c r="M25" s="36">
        <f xml:space="preserve"> InpActive!G18</f>
        <v>1259561.05422769</v>
      </c>
      <c r="N25" s="36">
        <f xml:space="preserve"> InpActive!H18</f>
        <v>1329420.87388692</v>
      </c>
      <c r="O25" s="36">
        <f xml:space="preserve"> InpActive!I18</f>
        <v>1420271.51505954</v>
      </c>
      <c r="P25" s="36">
        <f xml:space="preserve"> InpActive!J18</f>
        <v>1580341.98080556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125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126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122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ca="1" xml:space="preserve"> InpActive!F19</f>
        <v>26316</v>
      </c>
      <c r="M28" s="36">
        <f xml:space="preserve"> InpActive!G19</f>
        <v>25985</v>
      </c>
      <c r="N28" s="36">
        <f xml:space="preserve"> InpActive!H19</f>
        <v>25662</v>
      </c>
      <c r="O28" s="36">
        <f xml:space="preserve"> InpActive!I19</f>
        <v>25755</v>
      </c>
      <c r="P28" s="36">
        <f xml:space="preserve"> InpActive!J19</f>
        <v>26867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122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ca="1" xml:space="preserve"> InpActive!F20</f>
        <v>957236</v>
      </c>
      <c r="M29" s="36">
        <f xml:space="preserve"> InpActive!G20</f>
        <v>916399</v>
      </c>
      <c r="N29" s="36">
        <f xml:space="preserve"> InpActive!H20</f>
        <v>866527</v>
      </c>
      <c r="O29" s="36">
        <f xml:space="preserve"> InpActive!I20</f>
        <v>810738</v>
      </c>
      <c r="P29" s="36">
        <f xml:space="preserve"> InpActive!J20</f>
        <v>769176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122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ca="1" xml:space="preserve"> InpActive!F21</f>
        <v>2190455</v>
      </c>
      <c r="M30" s="36">
        <f xml:space="preserve"> InpActive!G21</f>
        <v>2150387</v>
      </c>
      <c r="N30" s="36">
        <f xml:space="preserve"> InpActive!H21</f>
        <v>2091815</v>
      </c>
      <c r="O30" s="36">
        <f xml:space="preserve"> InpActive!I21</f>
        <v>2024292</v>
      </c>
      <c r="P30" s="36">
        <f xml:space="preserve"> InpActive!J21</f>
        <v>1929154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122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ca="1" xml:space="preserve"> InpActive!F22</f>
        <v>20861</v>
      </c>
      <c r="M31" s="36">
        <f xml:space="preserve"> InpActive!G22</f>
        <v>21485</v>
      </c>
      <c r="N31" s="36">
        <f xml:space="preserve"> InpActive!H22</f>
        <v>22046</v>
      </c>
      <c r="O31" s="36">
        <f xml:space="preserve"> InpActive!I22</f>
        <v>22602</v>
      </c>
      <c r="P31" s="36">
        <f xml:space="preserve"> InpActive!J22</f>
        <v>25929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122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ca="1" xml:space="preserve"> InpActive!F23</f>
        <v>940431</v>
      </c>
      <c r="M32" s="36">
        <f xml:space="preserve"> InpActive!G23</f>
        <v>1004712</v>
      </c>
      <c r="N32" s="36">
        <f xml:space="preserve"> InpActive!H23</f>
        <v>1067268</v>
      </c>
      <c r="O32" s="36">
        <f xml:space="preserve"> InpActive!I23</f>
        <v>1133597</v>
      </c>
      <c r="P32" s="36">
        <f xml:space="preserve"> InpActive!J23</f>
        <v>1208679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122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ca="1" xml:space="preserve"> InpActive!F24</f>
        <v>1217122</v>
      </c>
      <c r="M33" s="36">
        <f xml:space="preserve"> InpActive!G24</f>
        <v>1269828</v>
      </c>
      <c r="N33" s="36">
        <f xml:space="preserve"> InpActive!H24</f>
        <v>1336323</v>
      </c>
      <c r="O33" s="36">
        <f xml:space="preserve"> InpActive!I24</f>
        <v>1438803</v>
      </c>
      <c r="P33" s="36">
        <f xml:space="preserve"> InpActive!J24</f>
        <v>1562932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127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128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55</v>
      </c>
      <c r="E36" s="17" t="str">
        <f t="shared" ref="E36:E41" si="5">INDEX(Customer.List,A36)</f>
        <v>Unmetered water-only customer</v>
      </c>
      <c r="F36" s="24" t="s">
        <v>129</v>
      </c>
      <c r="G36" s="31"/>
      <c r="H36" s="31"/>
      <c r="I36" s="31"/>
      <c r="J36" s="31"/>
      <c r="K36" s="31"/>
      <c r="L36" s="36">
        <f xml:space="preserve"> InpActive!F25</f>
        <v>0.37620904377984299</v>
      </c>
      <c r="M36" s="36">
        <f xml:space="preserve"> InpActive!G25</f>
        <v>0.41099999999999998</v>
      </c>
      <c r="N36" s="36">
        <f xml:space="preserve"> InpActive!H25</f>
        <v>0.42897572802508699</v>
      </c>
      <c r="O36" s="36">
        <f xml:space="preserve"> InpActive!I25</f>
        <v>0.41399999999999998</v>
      </c>
      <c r="P36" s="36">
        <f xml:space="preserve"> InpActive!J25</f>
        <v>0.45600000000000002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55</v>
      </c>
      <c r="E37" s="17" t="str">
        <f t="shared" si="5"/>
        <v>Unmetered wastewater-only customer</v>
      </c>
      <c r="F37" s="24" t="s">
        <v>129</v>
      </c>
      <c r="G37" s="31"/>
      <c r="H37" s="31"/>
      <c r="I37" s="31"/>
      <c r="J37" s="31"/>
      <c r="K37" s="31"/>
      <c r="L37" s="36">
        <f xml:space="preserve"> InpActive!F26</f>
        <v>22.212850410933999</v>
      </c>
      <c r="M37" s="36">
        <f xml:space="preserve"> InpActive!G26</f>
        <v>17.457999999999998</v>
      </c>
      <c r="N37" s="36">
        <f xml:space="preserve"> InpActive!H26</f>
        <v>17.529043974994298</v>
      </c>
      <c r="O37" s="36">
        <f xml:space="preserve"> InpActive!I26</f>
        <v>16.876000000000001</v>
      </c>
      <c r="P37" s="36">
        <f xml:space="preserve"> InpActive!J26</f>
        <v>13.759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55</v>
      </c>
      <c r="E38" s="17" t="str">
        <f t="shared" si="5"/>
        <v>Unmetered water and wastewater customer</v>
      </c>
      <c r="F38" s="24" t="s">
        <v>129</v>
      </c>
      <c r="G38" s="31"/>
      <c r="H38" s="31"/>
      <c r="I38" s="31"/>
      <c r="J38" s="31"/>
      <c r="K38" s="31"/>
      <c r="L38" s="36">
        <f xml:space="preserve"> InpActive!F27</f>
        <v>70.319810712061695</v>
      </c>
      <c r="M38" s="36">
        <f xml:space="preserve"> InpActive!G27</f>
        <v>70.397000000000006</v>
      </c>
      <c r="N38" s="36">
        <f xml:space="preserve"> InpActive!H27</f>
        <v>73.224871779966307</v>
      </c>
      <c r="O38" s="36">
        <f xml:space="preserve"> InpActive!I27</f>
        <v>73.647999999999996</v>
      </c>
      <c r="P38" s="36">
        <f xml:space="preserve"> InpActive!J27</f>
        <v>59.31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55</v>
      </c>
      <c r="E39" s="17" t="str">
        <f t="shared" si="5"/>
        <v>Metered water-only customer</v>
      </c>
      <c r="F39" s="24" t="s">
        <v>129</v>
      </c>
      <c r="G39" s="31"/>
      <c r="H39" s="31"/>
      <c r="I39" s="31"/>
      <c r="K39" s="31"/>
      <c r="L39" s="36">
        <f xml:space="preserve"> InpActive!F28</f>
        <v>0.44269236468578799</v>
      </c>
      <c r="M39" s="36">
        <f xml:space="preserve"> InpActive!G28</f>
        <v>0.436</v>
      </c>
      <c r="N39" s="36">
        <f xml:space="preserve"> InpActive!H28</f>
        <v>0.45138052322255101</v>
      </c>
      <c r="O39" s="36">
        <f xml:space="preserve"> InpActive!I28</f>
        <v>0.14699999999999999</v>
      </c>
      <c r="P39" s="36">
        <f xml:space="preserve"> InpActive!J28</f>
        <v>0.497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55</v>
      </c>
      <c r="E40" s="17" t="str">
        <f t="shared" si="5"/>
        <v>Metered wastewater-only customer</v>
      </c>
      <c r="F40" s="24" t="s">
        <v>129</v>
      </c>
      <c r="G40" s="31"/>
      <c r="H40" s="31"/>
      <c r="I40" s="31"/>
      <c r="J40" s="31"/>
      <c r="K40" s="31"/>
      <c r="L40" s="36">
        <f xml:space="preserve"> InpActive!F29</f>
        <v>20.148346909045401</v>
      </c>
      <c r="M40" s="36">
        <f xml:space="preserve"> InpActive!G29</f>
        <v>24.532</v>
      </c>
      <c r="N40" s="36">
        <f xml:space="preserve"> InpActive!H29</f>
        <v>26.085488533729901</v>
      </c>
      <c r="O40" s="36">
        <f xml:space="preserve"> InpActive!I29</f>
        <v>29.327000000000002</v>
      </c>
      <c r="P40" s="36">
        <f xml:space="preserve"> InpActive!J29</f>
        <v>27.977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55</v>
      </c>
      <c r="E41" s="17" t="str">
        <f t="shared" si="5"/>
        <v>Metered water and wastewater customer</v>
      </c>
      <c r="F41" s="24" t="s">
        <v>129</v>
      </c>
      <c r="G41" s="31"/>
      <c r="H41" s="31"/>
      <c r="I41" s="31"/>
      <c r="J41" s="31"/>
      <c r="K41" s="31"/>
      <c r="L41" s="36">
        <f xml:space="preserve"> InpActive!F30</f>
        <v>53.084304256867902</v>
      </c>
      <c r="M41" s="36">
        <f xml:space="preserve"> InpActive!G30</f>
        <v>54.149000000000001</v>
      </c>
      <c r="N41" s="36">
        <f xml:space="preserve"> InpActive!H30</f>
        <v>50.571951026717102</v>
      </c>
      <c r="O41" s="36">
        <f xml:space="preserve"> InpActive!I30</f>
        <v>49.813000000000002</v>
      </c>
      <c r="P41" s="36">
        <f xml:space="preserve"> InpActive!J30</f>
        <v>69.716999999999999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130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131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55</v>
      </c>
      <c r="E44" s="17" t="str">
        <f t="shared" ref="E44:E49" si="6">INDEX(Customer.List,A44)</f>
        <v>Unmetered water-only customer</v>
      </c>
      <c r="F44" s="24" t="s">
        <v>129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55</v>
      </c>
      <c r="E45" s="17" t="str">
        <f t="shared" si="6"/>
        <v>Unmetered wastewater-only customer</v>
      </c>
      <c r="F45" s="24" t="s">
        <v>129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55</v>
      </c>
      <c r="E46" s="17" t="str">
        <f t="shared" si="6"/>
        <v>Unmetered water and wastewater customer</v>
      </c>
      <c r="F46" s="24" t="s">
        <v>129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55</v>
      </c>
      <c r="E47" s="17" t="str">
        <f t="shared" si="6"/>
        <v>Metered water-only customer</v>
      </c>
      <c r="F47" s="24" t="s">
        <v>129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55</v>
      </c>
      <c r="E48" s="17" t="str">
        <f t="shared" si="6"/>
        <v>Metered wastewater-only customer</v>
      </c>
      <c r="F48" s="24" t="s">
        <v>129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55</v>
      </c>
      <c r="E49" s="17" t="str">
        <f t="shared" si="6"/>
        <v>Metered water and wastewater customer</v>
      </c>
      <c r="F49" s="24" t="s">
        <v>129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132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133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55</v>
      </c>
      <c r="E52" s="17" t="str">
        <f t="shared" ref="E52:E57" si="7">INDEX(Customer.List,A52)</f>
        <v>Unmetered water-only customer</v>
      </c>
      <c r="F52" s="24" t="s">
        <v>129</v>
      </c>
      <c r="G52" s="31"/>
      <c r="H52" s="31"/>
      <c r="I52" s="31"/>
      <c r="J52" s="31"/>
      <c r="K52" s="31"/>
      <c r="L52" s="83">
        <f>L36+L44</f>
        <v>0.37620904377984299</v>
      </c>
      <c r="M52" s="83">
        <f t="shared" ref="M52:P52" si="8">M36+M44</f>
        <v>0.41099999999999998</v>
      </c>
      <c r="N52" s="83">
        <f t="shared" si="8"/>
        <v>0.42897572802508699</v>
      </c>
      <c r="O52" s="83">
        <f t="shared" si="8"/>
        <v>0.41399999999999998</v>
      </c>
      <c r="P52" s="83">
        <f t="shared" si="8"/>
        <v>0.45600000000000002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55</v>
      </c>
      <c r="E53" s="17" t="str">
        <f t="shared" si="7"/>
        <v>Unmetered wastewater-only customer</v>
      </c>
      <c r="F53" s="24" t="s">
        <v>129</v>
      </c>
      <c r="G53" s="31"/>
      <c r="H53" s="31"/>
      <c r="I53" s="31"/>
      <c r="J53" s="31"/>
      <c r="K53" s="31"/>
      <c r="L53" s="83">
        <f t="shared" ref="L53:P57" si="9">L37+L45</f>
        <v>22.212850410933999</v>
      </c>
      <c r="M53" s="83">
        <f t="shared" si="9"/>
        <v>17.457999999999998</v>
      </c>
      <c r="N53" s="83">
        <f t="shared" si="9"/>
        <v>17.529043974994298</v>
      </c>
      <c r="O53" s="83">
        <f t="shared" si="9"/>
        <v>16.876000000000001</v>
      </c>
      <c r="P53" s="83">
        <f t="shared" si="9"/>
        <v>13.759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55</v>
      </c>
      <c r="E54" s="17" t="str">
        <f t="shared" si="7"/>
        <v>Unmetered water and wastewater customer</v>
      </c>
      <c r="F54" s="24" t="s">
        <v>129</v>
      </c>
      <c r="G54" s="31"/>
      <c r="H54" s="31"/>
      <c r="I54" s="31"/>
      <c r="J54" s="31"/>
      <c r="K54" s="31"/>
      <c r="L54" s="83">
        <f t="shared" si="9"/>
        <v>70.319810712061695</v>
      </c>
      <c r="M54" s="83">
        <f t="shared" si="9"/>
        <v>70.397000000000006</v>
      </c>
      <c r="N54" s="83">
        <f t="shared" si="9"/>
        <v>73.224871779966307</v>
      </c>
      <c r="O54" s="83">
        <f t="shared" si="9"/>
        <v>73.647999999999996</v>
      </c>
      <c r="P54" s="83">
        <f t="shared" si="9"/>
        <v>59.31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55</v>
      </c>
      <c r="E55" s="17" t="str">
        <f t="shared" si="7"/>
        <v>Metered water-only customer</v>
      </c>
      <c r="F55" s="24" t="s">
        <v>129</v>
      </c>
      <c r="G55" s="31"/>
      <c r="H55" s="31"/>
      <c r="I55" s="31"/>
      <c r="K55" s="31"/>
      <c r="L55" s="83">
        <f t="shared" si="9"/>
        <v>0.44269236468578799</v>
      </c>
      <c r="M55" s="83">
        <f t="shared" si="9"/>
        <v>0.436</v>
      </c>
      <c r="N55" s="83">
        <f t="shared" si="9"/>
        <v>0.45138052322255101</v>
      </c>
      <c r="O55" s="83">
        <f t="shared" si="9"/>
        <v>0.14699999999999999</v>
      </c>
      <c r="P55" s="83">
        <f t="shared" si="9"/>
        <v>0.497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55</v>
      </c>
      <c r="E56" s="17" t="str">
        <f t="shared" si="7"/>
        <v>Metered wastewater-only customer</v>
      </c>
      <c r="F56" s="24" t="s">
        <v>129</v>
      </c>
      <c r="G56" s="31"/>
      <c r="H56" s="31"/>
      <c r="I56" s="31"/>
      <c r="J56" s="31"/>
      <c r="K56" s="31"/>
      <c r="L56" s="83">
        <f t="shared" si="9"/>
        <v>20.148346909045401</v>
      </c>
      <c r="M56" s="83">
        <f t="shared" si="9"/>
        <v>24.532</v>
      </c>
      <c r="N56" s="83">
        <f t="shared" si="9"/>
        <v>26.085488533729901</v>
      </c>
      <c r="O56" s="83">
        <f t="shared" si="9"/>
        <v>29.327000000000002</v>
      </c>
      <c r="P56" s="83">
        <f t="shared" si="9"/>
        <v>27.977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55</v>
      </c>
      <c r="E57" s="17" t="str">
        <f t="shared" si="7"/>
        <v>Metered water and wastewater customer</v>
      </c>
      <c r="F57" s="24" t="s">
        <v>129</v>
      </c>
      <c r="G57" s="31"/>
      <c r="H57" s="31"/>
      <c r="I57" s="31"/>
      <c r="J57" s="31"/>
      <c r="K57" s="31"/>
      <c r="L57" s="83">
        <f t="shared" si="9"/>
        <v>53.084304256867902</v>
      </c>
      <c r="M57" s="83">
        <f t="shared" si="9"/>
        <v>54.149000000000001</v>
      </c>
      <c r="N57" s="83">
        <f t="shared" si="9"/>
        <v>50.571951026717102</v>
      </c>
      <c r="O57" s="83">
        <f t="shared" si="9"/>
        <v>49.813000000000002</v>
      </c>
      <c r="P57" s="83">
        <f t="shared" si="9"/>
        <v>69.716999999999999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134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135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120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136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23</v>
      </c>
      <c r="M63" s="37">
        <f xml:space="preserve"> InpActive!G43</f>
        <v>23.14</v>
      </c>
      <c r="N63" s="37">
        <f xml:space="preserve"> InpActive!H43</f>
        <v>23.61</v>
      </c>
      <c r="O63" s="37">
        <f xml:space="preserve"> InpActive!I43</f>
        <v>23.94</v>
      </c>
      <c r="P63" s="37">
        <f xml:space="preserve"> InpActive!J43</f>
        <v>24.34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136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23</v>
      </c>
      <c r="M64" s="37">
        <f xml:space="preserve"> InpActive!G44</f>
        <v>23.14</v>
      </c>
      <c r="N64" s="37">
        <f xml:space="preserve"> InpActive!H44</f>
        <v>23.61</v>
      </c>
      <c r="O64" s="37">
        <f xml:space="preserve"> InpActive!I44</f>
        <v>23.94</v>
      </c>
      <c r="P64" s="37">
        <f xml:space="preserve"> InpActive!J44</f>
        <v>24.34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136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29.9</v>
      </c>
      <c r="M65" s="37">
        <f xml:space="preserve"> InpActive!G45</f>
        <v>30.08</v>
      </c>
      <c r="N65" s="37">
        <f xml:space="preserve"> InpActive!H45</f>
        <v>30.69</v>
      </c>
      <c r="O65" s="37">
        <f xml:space="preserve"> InpActive!I45</f>
        <v>31.12</v>
      </c>
      <c r="P65" s="37">
        <f xml:space="preserve"> InpActive!J45</f>
        <v>31.64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136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31.75</v>
      </c>
      <c r="M66" s="37">
        <f xml:space="preserve"> InpActive!G46</f>
        <v>31.16</v>
      </c>
      <c r="N66" s="37">
        <f xml:space="preserve"> InpActive!H46</f>
        <v>30.86</v>
      </c>
      <c r="O66" s="37">
        <f xml:space="preserve"> InpActive!I46</f>
        <v>30.44</v>
      </c>
      <c r="P66" s="37">
        <f xml:space="preserve"> InpActive!J46</f>
        <v>30.86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136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28.44</v>
      </c>
      <c r="M67" s="37">
        <f xml:space="preserve"> InpActive!G47</f>
        <v>28.3</v>
      </c>
      <c r="N67" s="37">
        <f xml:space="preserve"> InpActive!H47</f>
        <v>28.33</v>
      </c>
      <c r="O67" s="37">
        <f xml:space="preserve"> InpActive!I47</f>
        <v>28.02</v>
      </c>
      <c r="P67" s="37">
        <f xml:space="preserve"> InpActive!J47</f>
        <v>27.98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136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40.950000000000003</v>
      </c>
      <c r="M68" s="37">
        <f xml:space="preserve"> InpActive!G48</f>
        <v>39.85</v>
      </c>
      <c r="N68" s="37">
        <f xml:space="preserve"> InpActive!H48</f>
        <v>39.130000000000003</v>
      </c>
      <c r="O68" s="37">
        <f xml:space="preserve"> InpActive!I48</f>
        <v>38.25</v>
      </c>
      <c r="P68" s="37">
        <f xml:space="preserve"> InpActive!J48</f>
        <v>38.79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137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138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105</v>
      </c>
      <c r="E72" t="s">
        <v>139</v>
      </c>
      <c r="F72" s="9"/>
      <c r="G72" s="31"/>
      <c r="H72" s="31"/>
      <c r="I72" s="34">
        <f xml:space="preserve"> InpActive!K49</f>
        <v>0.02</v>
      </c>
      <c r="J72" s="12" t="s">
        <v>140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105</v>
      </c>
      <c r="E73" t="s">
        <v>141</v>
      </c>
      <c r="F73" s="9"/>
      <c r="G73" s="31"/>
      <c r="H73" s="31"/>
      <c r="I73" s="34">
        <f xml:space="preserve"> InpActive!K50</f>
        <v>3.7400000000000003E-2</v>
      </c>
      <c r="J73" s="12" t="s">
        <v>142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143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1" customFormat="1" ht="32.25">
      <c r="A1" s="67"/>
      <c r="B1" s="67"/>
      <c r="C1" s="67"/>
      <c r="D1" s="67" t="s">
        <v>144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115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117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118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145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146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147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122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ca="1" si="3">INDEX(Actual.Customer.Numbers,$A11,L$6)-INDEX(Forecast.Customer.Numbers,$A11,L$6)</f>
        <v>-5827</v>
      </c>
      <c r="M11" s="86">
        <f t="shared" ca="1" si="3"/>
        <v>-6158</v>
      </c>
      <c r="N11" s="86">
        <f t="shared" ca="1" si="3"/>
        <v>-6481</v>
      </c>
      <c r="O11" s="86">
        <f t="shared" ca="1" si="3"/>
        <v>-6388</v>
      </c>
      <c r="P11" s="86">
        <f t="shared" ca="1" si="3"/>
        <v>-5276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122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ca="1" si="3"/>
        <v>-152091</v>
      </c>
      <c r="M12" s="86">
        <f t="shared" ca="1" si="3"/>
        <v>-76097</v>
      </c>
      <c r="N12" s="86">
        <f t="shared" ca="1" si="3"/>
        <v>-6174</v>
      </c>
      <c r="O12" s="86">
        <f t="shared" ca="1" si="3"/>
        <v>59286</v>
      </c>
      <c r="P12" s="86">
        <f t="shared" ca="1" si="3"/>
        <v>132032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122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ca="1" si="3"/>
        <v>35752</v>
      </c>
      <c r="M13" s="86">
        <f t="shared" ca="1" si="3"/>
        <v>80185</v>
      </c>
      <c r="N13" s="86">
        <f t="shared" ca="1" si="3"/>
        <v>134920</v>
      </c>
      <c r="O13" s="86">
        <f t="shared" ca="1" si="3"/>
        <v>197450</v>
      </c>
      <c r="P13" s="86">
        <f t="shared" ca="1" si="3"/>
        <v>235366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122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ca="1" si="3"/>
        <v>5409</v>
      </c>
      <c r="M14" s="86">
        <f t="shared" ca="1" si="3"/>
        <v>6033</v>
      </c>
      <c r="N14" s="86">
        <f t="shared" ca="1" si="3"/>
        <v>6594</v>
      </c>
      <c r="O14" s="86">
        <f t="shared" ca="1" si="3"/>
        <v>7150</v>
      </c>
      <c r="P14" s="86">
        <f t="shared" ca="1" si="3"/>
        <v>10477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122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ca="1" si="3"/>
        <v>135442</v>
      </c>
      <c r="M15" s="86">
        <f t="shared" ca="1" si="3"/>
        <v>66338</v>
      </c>
      <c r="N15" s="86">
        <f t="shared" ca="1" si="3"/>
        <v>-7347</v>
      </c>
      <c r="O15" s="86">
        <f t="shared" ca="1" si="3"/>
        <v>-78603</v>
      </c>
      <c r="P15" s="86">
        <f t="shared" ca="1" si="3"/>
        <v>-134006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122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ca="1" si="3"/>
        <v>-40801</v>
      </c>
      <c r="M16" s="86">
        <f t="shared" ca="1" si="3"/>
        <v>-107296</v>
      </c>
      <c r="N16" s="86">
        <f t="shared" ca="1" si="3"/>
        <v>-190894</v>
      </c>
      <c r="O16" s="86">
        <f t="shared" ca="1" si="3"/>
        <v>-255432</v>
      </c>
      <c r="P16" s="86">
        <f t="shared" ca="1" si="3"/>
        <v>-300803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148</v>
      </c>
      <c r="F17" s="9"/>
      <c r="G17" s="31"/>
      <c r="H17" s="31"/>
      <c r="I17" s="31"/>
      <c r="J17" s="31"/>
      <c r="K17" s="31"/>
      <c r="L17" s="87">
        <f ca="1">SUM(L11:L16)</f>
        <v>-22116</v>
      </c>
      <c r="M17" s="87">
        <f t="shared" ref="M17:P17" ca="1" si="4">SUM(M11:M16)</f>
        <v>-36995</v>
      </c>
      <c r="N17" s="87">
        <f t="shared" ca="1" si="4"/>
        <v>-69382</v>
      </c>
      <c r="O17" s="87">
        <f t="shared" ca="1" si="4"/>
        <v>-76537</v>
      </c>
      <c r="P17" s="87">
        <f t="shared" ca="1" si="4"/>
        <v>-62210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149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122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-5827</v>
      </c>
      <c r="M20" s="86">
        <f t="shared" si="6"/>
        <v>-6158</v>
      </c>
      <c r="N20" s="86">
        <f t="shared" si="6"/>
        <v>-6481</v>
      </c>
      <c r="O20" s="86">
        <f t="shared" si="6"/>
        <v>-6964</v>
      </c>
      <c r="P20" s="86">
        <f t="shared" si="6"/>
        <v>-8268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122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-5827</v>
      </c>
      <c r="M21" s="86">
        <f t="shared" si="6"/>
        <v>-74101.5</v>
      </c>
      <c r="N21" s="86">
        <f t="shared" si="6"/>
        <v>-5745.875</v>
      </c>
      <c r="O21" s="86">
        <f t="shared" si="6"/>
        <v>36651.356249999953</v>
      </c>
      <c r="P21" s="86">
        <f t="shared" si="6"/>
        <v>106356.76414831995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122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5827</v>
      </c>
      <c r="M22" s="86">
        <f t="shared" si="6"/>
        <v>95890.97870989982</v>
      </c>
      <c r="N22" s="86">
        <f t="shared" si="6"/>
        <v>156454.96610481013</v>
      </c>
      <c r="O22" s="86">
        <f t="shared" si="6"/>
        <v>213708.62284412002</v>
      </c>
      <c r="P22" s="86">
        <f t="shared" si="6"/>
        <v>203847.86192947999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122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5409</v>
      </c>
      <c r="M23" s="86">
        <f t="shared" si="6"/>
        <v>6033</v>
      </c>
      <c r="N23" s="86">
        <f t="shared" si="6"/>
        <v>6594</v>
      </c>
      <c r="O23" s="86">
        <f t="shared" si="6"/>
        <v>7663</v>
      </c>
      <c r="P23" s="86">
        <f t="shared" si="6"/>
        <v>9723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122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5409</v>
      </c>
      <c r="M24" s="86">
        <f t="shared" si="6"/>
        <v>64211</v>
      </c>
      <c r="N24" s="86">
        <f t="shared" si="6"/>
        <v>-8705.7601851900108</v>
      </c>
      <c r="O24" s="86">
        <f t="shared" si="6"/>
        <v>-50801.964285709895</v>
      </c>
      <c r="P24" s="86">
        <f t="shared" si="6"/>
        <v>-116059.19711458008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122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-5409</v>
      </c>
      <c r="M25" s="86">
        <f t="shared" si="6"/>
        <v>-117562.94577231002</v>
      </c>
      <c r="N25" s="86">
        <f t="shared" si="6"/>
        <v>-197796.12611307995</v>
      </c>
      <c r="O25" s="86">
        <f t="shared" si="6"/>
        <v>-273963.48494045995</v>
      </c>
      <c r="P25" s="86">
        <f t="shared" si="6"/>
        <v>-283393.01919443998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148</v>
      </c>
      <c r="F26" s="9"/>
      <c r="G26" s="31"/>
      <c r="H26" s="31"/>
      <c r="I26" s="31"/>
      <c r="J26" s="31"/>
      <c r="K26" s="31"/>
      <c r="L26" s="87">
        <f>SUM(L20:L25)</f>
        <v>-418</v>
      </c>
      <c r="M26" s="87">
        <f t="shared" ref="M26:P26" si="7">SUM(M20:M25)</f>
        <v>-31687.4670624102</v>
      </c>
      <c r="N26" s="87">
        <f t="shared" si="7"/>
        <v>-55679.795193459839</v>
      </c>
      <c r="O26" s="87">
        <f t="shared" si="7"/>
        <v>-73706.470132049872</v>
      </c>
      <c r="P26" s="87">
        <f t="shared" si="7"/>
        <v>-87792.590231220121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150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55</v>
      </c>
      <c r="E29" s="17" t="str">
        <f t="shared" ref="E29:E34" si="8">INDEX(Customer.List,A29)</f>
        <v>Unmetered water-only customer</v>
      </c>
      <c r="F29" s="24" t="s">
        <v>129</v>
      </c>
      <c r="G29" s="31"/>
      <c r="H29" s="31"/>
      <c r="I29" s="31"/>
      <c r="J29" s="31"/>
      <c r="K29" s="31"/>
      <c r="L29" s="90">
        <f t="shared" ref="L29:P34" ca="1" si="9">(L11-L20)*INDEX(Modification.Factor,$A29,L$6)/1000000</f>
        <v>0</v>
      </c>
      <c r="M29" s="90">
        <f t="shared" ca="1" si="9"/>
        <v>0</v>
      </c>
      <c r="N29" s="90">
        <f t="shared" ca="1" si="9"/>
        <v>0</v>
      </c>
      <c r="O29" s="90">
        <f t="shared" ca="1" si="9"/>
        <v>1.378944E-2</v>
      </c>
      <c r="P29" s="90">
        <f t="shared" ca="1" si="9"/>
        <v>7.2825279999999992E-2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55</v>
      </c>
      <c r="E30" s="17" t="str">
        <f t="shared" si="8"/>
        <v>Unmetered wastewater-only customer</v>
      </c>
      <c r="F30" s="24" t="s">
        <v>129</v>
      </c>
      <c r="G30" s="31"/>
      <c r="H30" s="31"/>
      <c r="I30" s="31"/>
      <c r="J30" s="31"/>
      <c r="K30" s="31"/>
      <c r="L30" s="90">
        <f t="shared" ca="1" si="9"/>
        <v>-3.3640720000000002</v>
      </c>
      <c r="M30" s="90">
        <f t="shared" ca="1" si="9"/>
        <v>-4.6175870000000001E-2</v>
      </c>
      <c r="N30" s="90">
        <f t="shared" ca="1" si="9"/>
        <v>-1.010803125E-2</v>
      </c>
      <c r="O30" s="90">
        <f t="shared" ca="1" si="9"/>
        <v>0.54187337137500113</v>
      </c>
      <c r="P30" s="90">
        <f t="shared" ca="1" si="9"/>
        <v>0.62493524062989236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55</v>
      </c>
      <c r="E31" s="17" t="str">
        <f t="shared" si="8"/>
        <v>Unmetered water and wastewater customer</v>
      </c>
      <c r="F31" s="24" t="s">
        <v>129</v>
      </c>
      <c r="G31" s="31"/>
      <c r="H31" s="31"/>
      <c r="I31" s="31"/>
      <c r="J31" s="31"/>
      <c r="K31" s="31"/>
      <c r="L31" s="90">
        <f t="shared" ca="1" si="9"/>
        <v>0.89475749999999998</v>
      </c>
      <c r="M31" s="90">
        <f t="shared" ca="1" si="9"/>
        <v>-0.47243583959378654</v>
      </c>
      <c r="N31" s="90">
        <f t="shared" ca="1" si="9"/>
        <v>-0.66090810975662284</v>
      </c>
      <c r="O31" s="90">
        <f t="shared" ca="1" si="9"/>
        <v>-0.50596834290901505</v>
      </c>
      <c r="P31" s="90">
        <f t="shared" ca="1" si="9"/>
        <v>0.99723388855125328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55</v>
      </c>
      <c r="E32" s="17" t="str">
        <f t="shared" si="8"/>
        <v>Metered water-only customer</v>
      </c>
      <c r="F32" s="24" t="s">
        <v>129</v>
      </c>
      <c r="G32" s="31"/>
      <c r="H32" s="31"/>
      <c r="I32" s="31"/>
      <c r="J32" s="31"/>
      <c r="K32" s="31"/>
      <c r="L32" s="90">
        <f t="shared" ca="1" si="9"/>
        <v>0</v>
      </c>
      <c r="M32" s="90">
        <f t="shared" ca="1" si="9"/>
        <v>0</v>
      </c>
      <c r="N32" s="90">
        <f t="shared" ca="1" si="9"/>
        <v>0</v>
      </c>
      <c r="O32" s="90">
        <f t="shared" ca="1" si="9"/>
        <v>-1.5615720000000001E-2</v>
      </c>
      <c r="P32" s="90">
        <f t="shared" ca="1" si="9"/>
        <v>2.3268439999999998E-2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55</v>
      </c>
      <c r="E33" s="17" t="str">
        <f t="shared" si="8"/>
        <v>Metered wastewater-only customer</v>
      </c>
      <c r="F33" s="24" t="s">
        <v>129</v>
      </c>
      <c r="G33" s="31"/>
      <c r="H33" s="31"/>
      <c r="I33" s="31"/>
      <c r="J33" s="31"/>
      <c r="K33" s="31"/>
      <c r="L33" s="90">
        <f t="shared" ca="1" si="9"/>
        <v>3.6981385200000001</v>
      </c>
      <c r="M33" s="90">
        <f t="shared" ca="1" si="9"/>
        <v>6.01941E-2</v>
      </c>
      <c r="N33" s="90">
        <f t="shared" ca="1" si="9"/>
        <v>3.8493676046433008E-2</v>
      </c>
      <c r="O33" s="90">
        <f t="shared" ca="1" si="9"/>
        <v>-0.77898502071440867</v>
      </c>
      <c r="P33" s="90">
        <f t="shared" ca="1" si="9"/>
        <v>-0.50215154473404944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55</v>
      </c>
      <c r="E34" s="17" t="str">
        <f t="shared" si="8"/>
        <v>Metered water and wastewater customer</v>
      </c>
      <c r="F34" s="24" t="s">
        <v>129</v>
      </c>
      <c r="G34" s="31"/>
      <c r="H34" s="31"/>
      <c r="I34" s="31"/>
      <c r="J34" s="31"/>
      <c r="K34" s="31"/>
      <c r="L34" s="90">
        <f t="shared" ca="1" si="9"/>
        <v>-1.4493024000000001</v>
      </c>
      <c r="M34" s="90">
        <f t="shared" ca="1" si="9"/>
        <v>0.40913778902655434</v>
      </c>
      <c r="N34" s="90">
        <f t="shared" ca="1" si="9"/>
        <v>0.2700801948048186</v>
      </c>
      <c r="O34" s="90">
        <f t="shared" ca="1" si="9"/>
        <v>0.70882929897259317</v>
      </c>
      <c r="P34" s="90">
        <f t="shared" ca="1" si="9"/>
        <v>-0.67533315544767292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55</v>
      </c>
      <c r="E35" s="5" t="s">
        <v>148</v>
      </c>
      <c r="F35" s="9"/>
      <c r="G35" s="31"/>
      <c r="H35" s="31"/>
      <c r="I35" s="31"/>
      <c r="J35" s="31"/>
      <c r="K35" s="31"/>
      <c r="L35" s="91">
        <f ca="1">SUM(L29:L34)</f>
        <v>-0.22047838000000031</v>
      </c>
      <c r="M35" s="91">
        <f t="shared" ref="M35:P35" ca="1" si="10">SUM(M29:M34)</f>
        <v>-4.927982056723218E-2</v>
      </c>
      <c r="N35" s="91">
        <f t="shared" ca="1" si="10"/>
        <v>-0.36244227015537123</v>
      </c>
      <c r="O35" s="91">
        <f t="shared" ca="1" si="10"/>
        <v>-3.6076973275829372E-2</v>
      </c>
      <c r="P35" s="91">
        <f t="shared" ca="1" si="10"/>
        <v>0.54077814899942345</v>
      </c>
      <c r="Q35" s="31"/>
      <c r="R35" s="31"/>
      <c r="S35" s="31"/>
      <c r="T35" s="31"/>
      <c r="U35" s="31"/>
      <c r="V35" s="31"/>
      <c r="W35" s="39">
        <f ca="1">SUM(L35:P35)</f>
        <v>-0.12749929499900958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55</v>
      </c>
      <c r="E37" s="5" t="s">
        <v>151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 ca="1">SUM(L35:P35)</f>
        <v>-0.12749929499900958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152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55</v>
      </c>
      <c r="E40" s="17" t="str">
        <f t="shared" ref="E40:E45" si="11">INDEX(Customer.List,A40)</f>
        <v>Unmetered water-only customer</v>
      </c>
      <c r="F40" s="24" t="s">
        <v>129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0.60526800000000003</v>
      </c>
      <c r="M40" s="86">
        <f t="shared" si="12"/>
        <v>0.60129290000000002</v>
      </c>
      <c r="N40" s="86">
        <f t="shared" si="12"/>
        <v>0.60587981999999996</v>
      </c>
      <c r="O40" s="86">
        <f t="shared" si="12"/>
        <v>0.60278525999999999</v>
      </c>
      <c r="P40" s="86">
        <f t="shared" si="12"/>
        <v>0.58111749999999995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55</v>
      </c>
      <c r="E41" s="17" t="str">
        <f t="shared" si="11"/>
        <v>Unmetered wastewater-only customer</v>
      </c>
      <c r="F41" s="24" t="s">
        <v>129</v>
      </c>
      <c r="G41" s="31"/>
      <c r="H41" s="31"/>
      <c r="I41" s="31"/>
      <c r="J41" s="31"/>
      <c r="K41" s="31"/>
      <c r="L41" s="86">
        <f t="shared" si="12"/>
        <v>25.380500000000001</v>
      </c>
      <c r="M41" s="86">
        <f t="shared" si="12"/>
        <v>21.251648729999999</v>
      </c>
      <c r="N41" s="86">
        <f t="shared" si="12"/>
        <v>20.468810501249997</v>
      </c>
      <c r="O41" s="86">
        <f t="shared" si="12"/>
        <v>18.867194348625002</v>
      </c>
      <c r="P41" s="86">
        <f t="shared" si="12"/>
        <v>18.096808599370107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55</v>
      </c>
      <c r="E42" s="17" t="str">
        <f t="shared" si="11"/>
        <v>Unmetered water and wastewater customer</v>
      </c>
      <c r="F42" s="24" t="s">
        <v>129</v>
      </c>
      <c r="G42" s="31"/>
      <c r="H42" s="31"/>
      <c r="I42" s="31"/>
      <c r="J42" s="31"/>
      <c r="K42" s="31"/>
      <c r="L42" s="86">
        <f t="shared" si="12"/>
        <v>64.599846999999997</v>
      </c>
      <c r="M42" s="86">
        <f t="shared" si="12"/>
        <v>65.156076799593791</v>
      </c>
      <c r="N42" s="86">
        <f t="shared" si="12"/>
        <v>64.858710459756622</v>
      </c>
      <c r="O42" s="86">
        <f t="shared" si="12"/>
        <v>63.501935382909018</v>
      </c>
      <c r="P42" s="86">
        <f t="shared" si="12"/>
        <v>60.041198671448747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55</v>
      </c>
      <c r="E43" s="17" t="str">
        <f t="shared" si="11"/>
        <v>Metered water-only customer</v>
      </c>
      <c r="F43" s="24" t="s">
        <v>129</v>
      </c>
      <c r="G43" s="31"/>
      <c r="H43" s="31"/>
      <c r="I43" s="31"/>
      <c r="J43" s="31"/>
      <c r="K43" s="31"/>
      <c r="L43" s="86">
        <f t="shared" si="12"/>
        <v>0.66233675000000003</v>
      </c>
      <c r="M43" s="86">
        <f t="shared" si="12"/>
        <v>0.66947259999999997</v>
      </c>
      <c r="N43" s="86">
        <f t="shared" si="12"/>
        <v>0.68033955999999995</v>
      </c>
      <c r="O43" s="86">
        <f t="shared" si="12"/>
        <v>0.70362059999999993</v>
      </c>
      <c r="P43" s="86">
        <f t="shared" si="12"/>
        <v>0.77690049999999999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55</v>
      </c>
      <c r="E44" s="17" t="str">
        <f t="shared" si="11"/>
        <v>Metered wastewater-only customer</v>
      </c>
      <c r="F44" s="24" t="s">
        <v>129</v>
      </c>
      <c r="G44" s="31"/>
      <c r="H44" s="31"/>
      <c r="I44" s="31"/>
      <c r="J44" s="31"/>
      <c r="K44" s="31"/>
      <c r="L44" s="86">
        <f t="shared" si="12"/>
        <v>23.04771912</v>
      </c>
      <c r="M44" s="86">
        <f t="shared" si="12"/>
        <v>28.373155499999999</v>
      </c>
      <c r="N44" s="86">
        <f t="shared" si="12"/>
        <v>30.197208763953565</v>
      </c>
      <c r="O44" s="86">
        <f t="shared" si="12"/>
        <v>32.54237296071441</v>
      </c>
      <c r="P44" s="86">
        <f t="shared" si="12"/>
        <v>34.320989964734046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55</v>
      </c>
      <c r="E45" s="17" t="str">
        <f t="shared" si="11"/>
        <v>Metered water and wastewater customer</v>
      </c>
      <c r="F45" s="24" t="s">
        <v>129</v>
      </c>
      <c r="G45" s="31"/>
      <c r="H45" s="31"/>
      <c r="I45" s="31"/>
      <c r="J45" s="31"/>
      <c r="K45" s="31"/>
      <c r="L45" s="86">
        <f t="shared" si="12"/>
        <v>51.290448300000001</v>
      </c>
      <c r="M45" s="86">
        <f t="shared" si="12"/>
        <v>50.193508010973446</v>
      </c>
      <c r="N45" s="86">
        <f t="shared" si="12"/>
        <v>52.020238795195183</v>
      </c>
      <c r="O45" s="86">
        <f t="shared" si="12"/>
        <v>54.325385451027408</v>
      </c>
      <c r="P45" s="86">
        <f t="shared" si="12"/>
        <v>61.301465435447668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55</v>
      </c>
      <c r="E46" s="5" t="s">
        <v>148</v>
      </c>
      <c r="F46" s="9"/>
      <c r="G46" s="31"/>
      <c r="H46" s="31"/>
      <c r="I46" s="31"/>
      <c r="J46" s="31"/>
      <c r="K46" s="31"/>
      <c r="L46" s="87">
        <f>SUM(L40:L45)</f>
        <v>165.58611916999999</v>
      </c>
      <c r="M46" s="87">
        <f t="shared" ref="M46:P46" si="13">SUM(M40:M45)</f>
        <v>166.24515454056723</v>
      </c>
      <c r="N46" s="87">
        <f t="shared" si="13"/>
        <v>168.83118790015536</v>
      </c>
      <c r="O46" s="87">
        <f t="shared" si="13"/>
        <v>170.54329400327583</v>
      </c>
      <c r="P46" s="87">
        <f t="shared" si="13"/>
        <v>175.11848067100055</v>
      </c>
      <c r="Q46" s="31"/>
      <c r="R46" s="31"/>
      <c r="S46" s="31"/>
      <c r="T46" s="31"/>
      <c r="U46" s="31"/>
      <c r="V46" s="31"/>
      <c r="W46" s="39">
        <f>SUM(L46:P46)</f>
        <v>846.32423628499896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153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55</v>
      </c>
      <c r="E49" s="17" t="str">
        <f t="shared" ref="E49:E54" si="14">INDEX(Customer.List,A49)</f>
        <v>Unmetered water-only customer</v>
      </c>
      <c r="F49" s="24" t="s">
        <v>129</v>
      </c>
      <c r="G49" s="31"/>
      <c r="H49" s="31"/>
      <c r="I49" s="31"/>
      <c r="J49" s="31"/>
      <c r="K49" s="31"/>
      <c r="L49" s="86">
        <f t="shared" ref="L49:P54" si="15">INDEX(Actual.Revenue.Collected.Net,$A49,L$6)</f>
        <v>0.37620904377984299</v>
      </c>
      <c r="M49" s="86">
        <f t="shared" si="15"/>
        <v>0.41099999999999998</v>
      </c>
      <c r="N49" s="86">
        <f t="shared" si="15"/>
        <v>0.42897572802508699</v>
      </c>
      <c r="O49" s="86">
        <f t="shared" si="15"/>
        <v>0.41399999999999998</v>
      </c>
      <c r="P49" s="86">
        <f t="shared" si="15"/>
        <v>0.45600000000000002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55</v>
      </c>
      <c r="E50" s="17" t="str">
        <f t="shared" si="14"/>
        <v>Unmetered wastewater-only customer</v>
      </c>
      <c r="F50" s="24" t="s">
        <v>129</v>
      </c>
      <c r="G50" s="31"/>
      <c r="H50" s="31"/>
      <c r="I50" s="31"/>
      <c r="J50" s="31"/>
      <c r="K50" s="31"/>
      <c r="L50" s="86">
        <f t="shared" si="15"/>
        <v>22.212850410933999</v>
      </c>
      <c r="M50" s="86">
        <f t="shared" si="15"/>
        <v>17.457999999999998</v>
      </c>
      <c r="N50" s="86">
        <f t="shared" si="15"/>
        <v>17.529043974994298</v>
      </c>
      <c r="O50" s="86">
        <f t="shared" si="15"/>
        <v>16.876000000000001</v>
      </c>
      <c r="P50" s="86">
        <f t="shared" si="15"/>
        <v>13.759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55</v>
      </c>
      <c r="E51" s="17" t="str">
        <f t="shared" si="14"/>
        <v>Unmetered water and wastewater customer</v>
      </c>
      <c r="F51" s="24" t="s">
        <v>129</v>
      </c>
      <c r="G51" s="31"/>
      <c r="H51" s="31"/>
      <c r="I51" s="31"/>
      <c r="J51" s="31"/>
      <c r="K51" s="31"/>
      <c r="L51" s="86">
        <f t="shared" si="15"/>
        <v>70.319810712061695</v>
      </c>
      <c r="M51" s="86">
        <f t="shared" si="15"/>
        <v>70.397000000000006</v>
      </c>
      <c r="N51" s="86">
        <f t="shared" si="15"/>
        <v>73.224871779966307</v>
      </c>
      <c r="O51" s="86">
        <f t="shared" si="15"/>
        <v>73.647999999999996</v>
      </c>
      <c r="P51" s="86">
        <f t="shared" si="15"/>
        <v>59.31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55</v>
      </c>
      <c r="E52" s="17" t="str">
        <f t="shared" si="14"/>
        <v>Metered water-only customer</v>
      </c>
      <c r="F52" s="24" t="s">
        <v>129</v>
      </c>
      <c r="G52" s="31"/>
      <c r="H52" s="31"/>
      <c r="I52" s="31"/>
      <c r="J52" s="31"/>
      <c r="K52" s="31"/>
      <c r="L52" s="86">
        <f t="shared" si="15"/>
        <v>0.44269236468578799</v>
      </c>
      <c r="M52" s="86">
        <f t="shared" si="15"/>
        <v>0.436</v>
      </c>
      <c r="N52" s="86">
        <f t="shared" si="15"/>
        <v>0.45138052322255101</v>
      </c>
      <c r="O52" s="86">
        <f t="shared" si="15"/>
        <v>0.14699999999999999</v>
      </c>
      <c r="P52" s="86">
        <f t="shared" si="15"/>
        <v>0.497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55</v>
      </c>
      <c r="E53" s="17" t="str">
        <f t="shared" si="14"/>
        <v>Metered wastewater-only customer</v>
      </c>
      <c r="F53" s="24" t="s">
        <v>129</v>
      </c>
      <c r="G53" s="31"/>
      <c r="H53" s="31"/>
      <c r="I53" s="31"/>
      <c r="J53" s="31"/>
      <c r="K53" s="31"/>
      <c r="L53" s="86">
        <f t="shared" si="15"/>
        <v>20.148346909045401</v>
      </c>
      <c r="M53" s="86">
        <f t="shared" si="15"/>
        <v>24.532</v>
      </c>
      <c r="N53" s="86">
        <f t="shared" si="15"/>
        <v>26.085488533729901</v>
      </c>
      <c r="O53" s="86">
        <f t="shared" si="15"/>
        <v>29.327000000000002</v>
      </c>
      <c r="P53" s="86">
        <f t="shared" si="15"/>
        <v>27.977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55</v>
      </c>
      <c r="E54" s="17" t="str">
        <f t="shared" si="14"/>
        <v>Metered water and wastewater customer</v>
      </c>
      <c r="F54" s="24" t="s">
        <v>129</v>
      </c>
      <c r="G54" s="31"/>
      <c r="H54" s="31"/>
      <c r="I54" s="31"/>
      <c r="J54" s="31"/>
      <c r="K54" s="31"/>
      <c r="L54" s="86">
        <f t="shared" si="15"/>
        <v>53.084304256867902</v>
      </c>
      <c r="M54" s="86">
        <f t="shared" si="15"/>
        <v>54.149000000000001</v>
      </c>
      <c r="N54" s="86">
        <f t="shared" si="15"/>
        <v>50.571951026717102</v>
      </c>
      <c r="O54" s="86">
        <f t="shared" si="15"/>
        <v>49.813000000000002</v>
      </c>
      <c r="P54" s="86">
        <f t="shared" si="15"/>
        <v>69.716999999999999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55</v>
      </c>
      <c r="E55" s="5" t="s">
        <v>148</v>
      </c>
      <c r="F55" s="9"/>
      <c r="G55" s="31"/>
      <c r="H55" s="31"/>
      <c r="I55" s="31"/>
      <c r="J55" s="31"/>
      <c r="K55" s="31"/>
      <c r="L55" s="87">
        <f>SUM(L49:L54)</f>
        <v>166.58421369737462</v>
      </c>
      <c r="M55" s="87">
        <f t="shared" ref="M55:P55" si="16">SUM(M49:M54)</f>
        <v>167.38300000000001</v>
      </c>
      <c r="N55" s="87">
        <f t="shared" si="16"/>
        <v>168.29171156665524</v>
      </c>
      <c r="O55" s="87">
        <f t="shared" si="16"/>
        <v>170.22500000000002</v>
      </c>
      <c r="P55" s="87">
        <f t="shared" si="16"/>
        <v>171.71600000000001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154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55</v>
      </c>
      <c r="E58" s="17" t="str">
        <f t="shared" ref="E58:E63" si="17">INDEX(Customer.List,A58)</f>
        <v>Unmetered water-only customer</v>
      </c>
      <c r="F58" s="24" t="s">
        <v>129</v>
      </c>
      <c r="G58" s="31"/>
      <c r="H58" s="31"/>
      <c r="I58" s="31"/>
      <c r="J58" s="31"/>
      <c r="K58" s="31"/>
      <c r="L58" s="86">
        <f t="shared" ref="L58:P63" si="18">L40-L49</f>
        <v>0.22905895622015704</v>
      </c>
      <c r="M58" s="86">
        <f t="shared" si="18"/>
        <v>0.19029290000000004</v>
      </c>
      <c r="N58" s="86">
        <f t="shared" si="18"/>
        <v>0.17690409197491297</v>
      </c>
      <c r="O58" s="86">
        <f t="shared" si="18"/>
        <v>0.18878526000000001</v>
      </c>
      <c r="P58" s="86">
        <f t="shared" si="18"/>
        <v>0.12511749999999994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55</v>
      </c>
      <c r="E59" s="17" t="str">
        <f t="shared" si="17"/>
        <v>Unmetered wastewater-only customer</v>
      </c>
      <c r="F59" s="24" t="s">
        <v>129</v>
      </c>
      <c r="G59" s="31"/>
      <c r="H59" s="31"/>
      <c r="I59" s="31"/>
      <c r="J59" s="31"/>
      <c r="K59" s="31"/>
      <c r="L59" s="86">
        <f t="shared" si="18"/>
        <v>3.1676495890660021</v>
      </c>
      <c r="M59" s="86">
        <f t="shared" si="18"/>
        <v>3.793648730000001</v>
      </c>
      <c r="N59" s="86">
        <f t="shared" si="18"/>
        <v>2.9397665262556991</v>
      </c>
      <c r="O59" s="86">
        <f t="shared" si="18"/>
        <v>1.991194348625001</v>
      </c>
      <c r="P59" s="86">
        <f t="shared" si="18"/>
        <v>4.3378085993701063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55</v>
      </c>
      <c r="E60" s="17" t="str">
        <f t="shared" si="17"/>
        <v>Unmetered water and wastewater customer</v>
      </c>
      <c r="F60" s="24" t="s">
        <v>129</v>
      </c>
      <c r="G60" s="31"/>
      <c r="H60" s="31"/>
      <c r="I60" s="31"/>
      <c r="J60" s="31"/>
      <c r="K60" s="31"/>
      <c r="L60" s="86">
        <f t="shared" si="18"/>
        <v>-5.7199637120616984</v>
      </c>
      <c r="M60" s="86">
        <f t="shared" si="18"/>
        <v>-5.2409232004062147</v>
      </c>
      <c r="N60" s="86">
        <f t="shared" si="18"/>
        <v>-8.3661613202096845</v>
      </c>
      <c r="O60" s="86">
        <f t="shared" si="18"/>
        <v>-10.146064617090978</v>
      </c>
      <c r="P60" s="86">
        <f t="shared" si="18"/>
        <v>0.73119867144874462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55</v>
      </c>
      <c r="E61" s="17" t="str">
        <f t="shared" si="17"/>
        <v>Metered water-only customer</v>
      </c>
      <c r="F61" s="24" t="s">
        <v>129</v>
      </c>
      <c r="G61" s="31"/>
      <c r="H61" s="31"/>
      <c r="I61" s="31"/>
      <c r="J61" s="31"/>
      <c r="K61" s="31"/>
      <c r="L61" s="86">
        <f t="shared" si="18"/>
        <v>0.21964438531421204</v>
      </c>
      <c r="M61" s="86">
        <f t="shared" si="18"/>
        <v>0.23347259999999997</v>
      </c>
      <c r="N61" s="86">
        <f t="shared" si="18"/>
        <v>0.22895903677744894</v>
      </c>
      <c r="O61" s="86">
        <f t="shared" si="18"/>
        <v>0.55662059999999991</v>
      </c>
      <c r="P61" s="86">
        <f t="shared" si="18"/>
        <v>0.2799005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55</v>
      </c>
      <c r="E62" s="17" t="str">
        <f t="shared" si="17"/>
        <v>Metered wastewater-only customer</v>
      </c>
      <c r="F62" s="24" t="s">
        <v>129</v>
      </c>
      <c r="G62" s="31"/>
      <c r="H62" s="31"/>
      <c r="I62" s="31"/>
      <c r="J62" s="31"/>
      <c r="K62" s="31"/>
      <c r="L62" s="86">
        <f t="shared" si="18"/>
        <v>2.8993722109545992</v>
      </c>
      <c r="M62" s="86">
        <f t="shared" si="18"/>
        <v>3.8411554999999993</v>
      </c>
      <c r="N62" s="86">
        <f t="shared" si="18"/>
        <v>4.1117202302236642</v>
      </c>
      <c r="O62" s="86">
        <f t="shared" si="18"/>
        <v>3.2153729607144079</v>
      </c>
      <c r="P62" s="86">
        <f t="shared" si="18"/>
        <v>6.3439899647340461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55</v>
      </c>
      <c r="E63" s="17" t="str">
        <f t="shared" si="17"/>
        <v>Metered water and wastewater customer</v>
      </c>
      <c r="F63" s="24" t="s">
        <v>129</v>
      </c>
      <c r="G63" s="31"/>
      <c r="H63" s="31"/>
      <c r="I63" s="31"/>
      <c r="J63" s="31"/>
      <c r="K63" s="31"/>
      <c r="L63" s="86">
        <f t="shared" si="18"/>
        <v>-1.7938559568679011</v>
      </c>
      <c r="M63" s="86">
        <f t="shared" si="18"/>
        <v>-3.9554919890265552</v>
      </c>
      <c r="N63" s="86">
        <f t="shared" si="18"/>
        <v>1.4482877684780817</v>
      </c>
      <c r="O63" s="86">
        <f t="shared" si="18"/>
        <v>4.5123854510274057</v>
      </c>
      <c r="P63" s="86">
        <f t="shared" si="18"/>
        <v>-8.4155345645523312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55</v>
      </c>
      <c r="E64" s="5" t="s">
        <v>148</v>
      </c>
      <c r="F64" s="9"/>
      <c r="G64" s="31"/>
      <c r="H64" s="31"/>
      <c r="I64" s="31"/>
      <c r="J64" s="31"/>
      <c r="K64" s="31"/>
      <c r="L64" s="87">
        <f>SUM(L58:L63)</f>
        <v>-0.99809452737462934</v>
      </c>
      <c r="M64" s="87">
        <f t="shared" ref="M64:P64" si="19">SUM(M58:M63)</f>
        <v>-1.1378454594327696</v>
      </c>
      <c r="N64" s="87">
        <f t="shared" si="19"/>
        <v>0.53947633350012314</v>
      </c>
      <c r="O64" s="87">
        <f t="shared" si="19"/>
        <v>0.31829400327583546</v>
      </c>
      <c r="P64" s="87">
        <f t="shared" si="19"/>
        <v>3.4024806710005659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55</v>
      </c>
      <c r="E66" s="5" t="s">
        <v>155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2.1243110209691256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156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55</v>
      </c>
      <c r="E69" s="17" t="str">
        <f t="shared" ref="E69:E74" si="20">INDEX(Customer.List,A69)</f>
        <v>Unmetered water-only customer</v>
      </c>
      <c r="F69" s="24" t="s">
        <v>129</v>
      </c>
      <c r="G69" s="31"/>
      <c r="H69" s="31"/>
      <c r="I69" s="31"/>
      <c r="J69" s="31"/>
      <c r="K69" s="31"/>
      <c r="L69" s="86">
        <f ca="1">SUM(L29,L58)</f>
        <v>0.22905895622015704</v>
      </c>
      <c r="M69" s="86">
        <f t="shared" ref="L69:P74" ca="1" si="21">SUM(M29,M58)</f>
        <v>0.19029290000000004</v>
      </c>
      <c r="N69" s="86">
        <f t="shared" ca="1" si="21"/>
        <v>0.17690409197491297</v>
      </c>
      <c r="O69" s="86">
        <f t="shared" ca="1" si="21"/>
        <v>0.2025747</v>
      </c>
      <c r="P69" s="86">
        <f t="shared" ca="1" si="21"/>
        <v>0.19794277999999993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55</v>
      </c>
      <c r="E70" s="17" t="str">
        <f t="shared" si="20"/>
        <v>Unmetered wastewater-only customer</v>
      </c>
      <c r="F70" s="24" t="s">
        <v>129</v>
      </c>
      <c r="G70" s="31"/>
      <c r="H70" s="31"/>
      <c r="I70" s="31"/>
      <c r="J70" s="31"/>
      <c r="K70" s="31"/>
      <c r="L70" s="86">
        <f t="shared" ca="1" si="21"/>
        <v>-0.19642241093399804</v>
      </c>
      <c r="M70" s="86">
        <f t="shared" ca="1" si="21"/>
        <v>3.7474728600000011</v>
      </c>
      <c r="N70" s="86">
        <f t="shared" ca="1" si="21"/>
        <v>2.929658495005699</v>
      </c>
      <c r="O70" s="86">
        <f t="shared" ca="1" si="21"/>
        <v>2.5330677200000022</v>
      </c>
      <c r="P70" s="86">
        <f t="shared" ca="1" si="21"/>
        <v>4.962743839999999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55</v>
      </c>
      <c r="E71" s="17" t="str">
        <f t="shared" si="20"/>
        <v>Unmetered water and wastewater customer</v>
      </c>
      <c r="F71" s="24" t="s">
        <v>129</v>
      </c>
      <c r="G71" s="31"/>
      <c r="H71" s="31"/>
      <c r="I71" s="31"/>
      <c r="J71" s="31"/>
      <c r="K71" s="31"/>
      <c r="L71" s="86">
        <f t="shared" ca="1" si="21"/>
        <v>-4.8252062120616985</v>
      </c>
      <c r="M71" s="86">
        <f t="shared" ca="1" si="21"/>
        <v>-5.7133590400000012</v>
      </c>
      <c r="N71" s="86">
        <f t="shared" ca="1" si="21"/>
        <v>-9.027069429966307</v>
      </c>
      <c r="O71" s="86">
        <f t="shared" ca="1" si="21"/>
        <v>-10.652032959999993</v>
      </c>
      <c r="P71" s="86">
        <f t="shared" ca="1" si="21"/>
        <v>1.7284325599999979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55</v>
      </c>
      <c r="E72" s="17" t="str">
        <f t="shared" si="20"/>
        <v>Metered water-only customer</v>
      </c>
      <c r="F72" s="24" t="s">
        <v>129</v>
      </c>
      <c r="G72" s="31"/>
      <c r="H72" s="31"/>
      <c r="I72" s="31"/>
      <c r="J72" s="31"/>
      <c r="K72" s="31"/>
      <c r="L72" s="86">
        <f t="shared" ca="1" si="21"/>
        <v>0.21964438531421204</v>
      </c>
      <c r="M72" s="86">
        <f t="shared" ca="1" si="21"/>
        <v>0.23347259999999997</v>
      </c>
      <c r="N72" s="86">
        <f t="shared" ca="1" si="21"/>
        <v>0.22895903677744894</v>
      </c>
      <c r="O72" s="86">
        <f t="shared" ca="1" si="21"/>
        <v>0.54100487999999991</v>
      </c>
      <c r="P72" s="86">
        <f t="shared" ca="1" si="21"/>
        <v>0.30316894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55</v>
      </c>
      <c r="E73" s="17" t="str">
        <f t="shared" si="20"/>
        <v>Metered wastewater-only customer</v>
      </c>
      <c r="F73" s="24" t="s">
        <v>129</v>
      </c>
      <c r="G73" s="31"/>
      <c r="H73" s="31"/>
      <c r="I73" s="31"/>
      <c r="J73" s="31"/>
      <c r="K73" s="31"/>
      <c r="L73" s="86">
        <f t="shared" ca="1" si="21"/>
        <v>6.5975107309545997</v>
      </c>
      <c r="M73" s="86">
        <f t="shared" ca="1" si="21"/>
        <v>3.9013495999999992</v>
      </c>
      <c r="N73" s="86">
        <f t="shared" ca="1" si="21"/>
        <v>4.1502139062700971</v>
      </c>
      <c r="O73" s="86">
        <f t="shared" ca="1" si="21"/>
        <v>2.4363879399999995</v>
      </c>
      <c r="P73" s="86">
        <f t="shared" ca="1" si="21"/>
        <v>5.8418384199999966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55</v>
      </c>
      <c r="E74" s="17" t="str">
        <f t="shared" si="20"/>
        <v>Metered water and wastewater customer</v>
      </c>
      <c r="F74" s="24" t="s">
        <v>129</v>
      </c>
      <c r="G74" s="31"/>
      <c r="H74" s="31"/>
      <c r="I74" s="31"/>
      <c r="J74" s="31"/>
      <c r="K74" s="31"/>
      <c r="L74" s="86">
        <f t="shared" ca="1" si="21"/>
        <v>-3.2431583568679012</v>
      </c>
      <c r="M74" s="86">
        <f t="shared" ca="1" si="21"/>
        <v>-3.546354200000001</v>
      </c>
      <c r="N74" s="86">
        <f t="shared" ca="1" si="21"/>
        <v>1.7183679632829003</v>
      </c>
      <c r="O74" s="86">
        <f t="shared" ca="1" si="21"/>
        <v>5.2212147499999988</v>
      </c>
      <c r="P74" s="86">
        <f t="shared" ca="1" si="21"/>
        <v>-9.0908677200000039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55</v>
      </c>
      <c r="E75" s="5" t="s">
        <v>148</v>
      </c>
      <c r="F75" s="9"/>
      <c r="G75" s="31"/>
      <c r="H75" s="31"/>
      <c r="I75" s="31"/>
      <c r="J75" s="31"/>
      <c r="K75" s="31"/>
      <c r="L75" s="87">
        <f ca="1">SUM(L69:L74)</f>
        <v>-1.2185729073746292</v>
      </c>
      <c r="M75" s="87">
        <f t="shared" ref="M75:P75" ca="1" si="22">SUM(M69:M74)</f>
        <v>-1.1871252800000014</v>
      </c>
      <c r="N75" s="87">
        <f t="shared" ca="1" si="22"/>
        <v>0.17703406334475158</v>
      </c>
      <c r="O75" s="87">
        <f t="shared" ca="1" si="22"/>
        <v>0.28221703000000797</v>
      </c>
      <c r="P75" s="87">
        <f t="shared" ca="1" si="22"/>
        <v>3.9432588199999898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55</v>
      </c>
      <c r="E77" s="5" t="s">
        <v>157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 ca="1">SUM(L75:P75)</f>
        <v>1.9968117259701188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158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55</v>
      </c>
      <c r="E80" s="31" t="s">
        <v>159</v>
      </c>
      <c r="F80" s="9" t="s">
        <v>129</v>
      </c>
      <c r="G80" s="31"/>
      <c r="H80" s="31"/>
      <c r="I80" s="31"/>
      <c r="J80" s="31"/>
      <c r="K80" s="33"/>
      <c r="L80" s="39">
        <f>0-L64</f>
        <v>0.99809452737462934</v>
      </c>
      <c r="M80" s="39">
        <f t="shared" ref="M80:P80" si="23">0-M64</f>
        <v>1.1378454594327696</v>
      </c>
      <c r="N80" s="39">
        <f t="shared" si="23"/>
        <v>-0.53947633350012314</v>
      </c>
      <c r="O80" s="39">
        <f t="shared" si="23"/>
        <v>-0.31829400327583546</v>
      </c>
      <c r="P80" s="39">
        <f t="shared" si="23"/>
        <v>-3.4024806710005659</v>
      </c>
      <c r="Q80" s="31"/>
      <c r="R80" s="31"/>
      <c r="S80" s="31"/>
      <c r="T80" s="31"/>
      <c r="U80" s="31"/>
      <c r="V80" s="31"/>
      <c r="W80" s="39">
        <f>SUM(L80:P80)</f>
        <v>-2.1243110209691256</v>
      </c>
    </row>
    <row r="81" spans="1:24" s="8" customFormat="1" ht="12.75">
      <c r="A81" s="33"/>
      <c r="B81" s="33"/>
      <c r="C81" s="33"/>
      <c r="D81" s="21" t="s">
        <v>105</v>
      </c>
      <c r="E81" s="31" t="s">
        <v>160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 ca="1">IF(SUM(W35+W46)=0,0,W80/(W35+W46))</f>
        <v>-2.5104221372035732E-3</v>
      </c>
      <c r="X81" s="31"/>
    </row>
    <row r="82" spans="1:24" s="8" customFormat="1" ht="12.75">
      <c r="A82" s="33"/>
      <c r="B82" s="33"/>
      <c r="C82" s="33"/>
      <c r="D82" s="32" t="s">
        <v>161</v>
      </c>
      <c r="E82" s="29" t="s">
        <v>162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 ca="1"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163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55</v>
      </c>
      <c r="E86" s="29" t="s">
        <v>164</v>
      </c>
      <c r="F86" s="9" t="s">
        <v>129</v>
      </c>
      <c r="G86" s="31"/>
      <c r="H86"/>
      <c r="I86"/>
      <c r="J86"/>
      <c r="K86"/>
      <c r="L86" s="39">
        <f ca="1">INDEX($L$75:$P$75,1,$A86)</f>
        <v>-1.2185729073746292</v>
      </c>
      <c r="M86" s="39">
        <f ca="1">L86*(1+Discount.Rate)</f>
        <v>-1.2641475341104405</v>
      </c>
      <c r="N86" s="39">
        <f ca="1">M86*(1+Discount.Rate)</f>
        <v>-1.311426651886171</v>
      </c>
      <c r="O86" s="39">
        <f ca="1">N86*(1+Discount.Rate)</f>
        <v>-1.360474008666714</v>
      </c>
      <c r="P86" s="39">
        <f ca="1">O86*(1+Discount.Rate)</f>
        <v>-1.4113557365908491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55</v>
      </c>
      <c r="E87" s="29" t="s">
        <v>165</v>
      </c>
      <c r="F87" s="9" t="s">
        <v>129</v>
      </c>
      <c r="G87" s="31"/>
      <c r="H87"/>
      <c r="I87"/>
      <c r="J87"/>
      <c r="K87"/>
      <c r="L87" s="39"/>
      <c r="M87" s="39">
        <f ca="1">INDEX($L$75:$P$75,1,$A87)</f>
        <v>-1.1871252800000014</v>
      </c>
      <c r="N87" s="39">
        <f ca="1">M87*(1+Discount.Rate)</f>
        <v>-1.2315237654720015</v>
      </c>
      <c r="O87" s="39">
        <f ca="1">N87*(1+Discount.Rate)</f>
        <v>-1.2775827543006544</v>
      </c>
      <c r="P87" s="39">
        <f ca="1">O87*(1+Discount.Rate)</f>
        <v>-1.325364349311499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55</v>
      </c>
      <c r="E88" s="29" t="s">
        <v>166</v>
      </c>
      <c r="F88" s="9" t="s">
        <v>129</v>
      </c>
      <c r="G88" s="31"/>
      <c r="H88"/>
      <c r="I88"/>
      <c r="J88"/>
      <c r="K88"/>
      <c r="L88" s="39"/>
      <c r="M88" s="39"/>
      <c r="N88" s="39">
        <f ca="1">INDEX($L$75:$P$75,1,$A88)</f>
        <v>0.17703406334475158</v>
      </c>
      <c r="O88" s="39">
        <f ca="1">N88*(1+Discount.Rate)</f>
        <v>0.18365513731384531</v>
      </c>
      <c r="P88" s="39">
        <f ca="1">O88*(1+Discount.Rate)</f>
        <v>0.19052383944938314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55</v>
      </c>
      <c r="E89" s="29" t="s">
        <v>167</v>
      </c>
      <c r="F89" s="9" t="s">
        <v>129</v>
      </c>
      <c r="G89" s="31"/>
      <c r="H89"/>
      <c r="I89"/>
      <c r="J89"/>
      <c r="K89"/>
      <c r="L89" s="39"/>
      <c r="M89" s="39"/>
      <c r="N89" s="39"/>
      <c r="O89" s="39">
        <f ca="1">INDEX($L$75:$P$75,1,$A89)</f>
        <v>0.28221703000000797</v>
      </c>
      <c r="P89" s="39">
        <f ca="1">O89*(1+Discount.Rate)</f>
        <v>0.29277194692200831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55</v>
      </c>
      <c r="E90" s="29" t="s">
        <v>168</v>
      </c>
      <c r="F90" s="9" t="s">
        <v>129</v>
      </c>
      <c r="G90" s="31"/>
      <c r="H90"/>
      <c r="I90"/>
      <c r="J90"/>
      <c r="K90"/>
      <c r="L90" s="39"/>
      <c r="M90" s="39"/>
      <c r="N90" s="39"/>
      <c r="O90" s="39"/>
      <c r="P90" s="39">
        <f ca="1">INDEX($L$75:$P$75,1,$A90)</f>
        <v>3.9432588199999898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55</v>
      </c>
      <c r="E92" s="38" t="s">
        <v>169</v>
      </c>
      <c r="F92" s="9" t="s">
        <v>129</v>
      </c>
      <c r="G92" s="31"/>
      <c r="H92"/>
      <c r="I92"/>
      <c r="J92"/>
      <c r="K92"/>
      <c r="L92" s="35"/>
      <c r="M92" s="35"/>
      <c r="N92" s="35"/>
      <c r="O92" s="35"/>
      <c r="P92" s="20">
        <f ca="1">SUM(P86:P90)</f>
        <v>1.689834520469033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55</v>
      </c>
      <c r="E94" s="30" t="s">
        <v>170</v>
      </c>
      <c r="F94" s="9" t="s">
        <v>129</v>
      </c>
      <c r="G94" s="31"/>
      <c r="H94"/>
      <c r="I94"/>
      <c r="J94"/>
      <c r="K94"/>
      <c r="L94"/>
      <c r="M94"/>
      <c r="N94"/>
      <c r="O94"/>
      <c r="P94" s="53">
        <f ca="1">IF(W82,P92,P77)</f>
        <v>1.9968117259701188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143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.140625" style="2" customWidth="1"/>
    <col min="24" max="16384" width="0" style="2" hidden="1"/>
  </cols>
  <sheetData>
    <row r="1" spans="1:23" ht="32.25">
      <c r="A1" s="96"/>
      <c r="B1" s="96"/>
      <c r="C1" s="96"/>
      <c r="D1" s="67" t="s">
        <v>171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115</v>
      </c>
      <c r="F3" s="31"/>
      <c r="G3" s="31"/>
      <c r="H3" s="31"/>
      <c r="I3" s="69" t="s">
        <v>172</v>
      </c>
      <c r="J3" s="69" t="s">
        <v>173</v>
      </c>
      <c r="K3" s="69" t="s">
        <v>174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175</v>
      </c>
      <c r="R3" s="69" t="s">
        <v>176</v>
      </c>
      <c r="S3" s="69" t="s">
        <v>177</v>
      </c>
      <c r="T3" s="69" t="s">
        <v>178</v>
      </c>
      <c r="U3" s="69" t="s">
        <v>179</v>
      </c>
      <c r="V3" s="12" t="s">
        <v>180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117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181</v>
      </c>
      <c r="W5" s="31"/>
    </row>
    <row r="6" spans="1:23" ht="13.15">
      <c r="A6" s="31"/>
      <c r="B6" s="31"/>
      <c r="C6" s="31"/>
      <c r="D6" s="31"/>
      <c r="E6" s="31" t="s">
        <v>118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182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189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190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tabSelected="1" zoomScaleNormal="100" workbookViewId="0">
      <pane xSplit="3" ySplit="2" topLeftCell="J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.140625" style="45" customWidth="1"/>
    <col min="2" max="2" width="23.140625" style="45" customWidth="1"/>
    <col min="3" max="3" width="97.28515625" style="45" customWidth="1"/>
    <col min="4" max="4" width="3.42578125" style="45" customWidth="1"/>
    <col min="5" max="5" width="15.42578125" style="45" customWidth="1"/>
    <col min="6" max="11" width="7.7109375" style="45" customWidth="1"/>
    <col min="12" max="12" width="15.7109375" style="45" customWidth="1"/>
    <col min="13" max="16384" width="9.28515625" style="45"/>
  </cols>
  <sheetData>
    <row r="1" spans="1:12">
      <c r="C1" s="45" t="s">
        <v>198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191</v>
      </c>
    </row>
    <row r="4" spans="1:12">
      <c r="B4" s="98" t="s">
        <v>192</v>
      </c>
      <c r="C4" s="98" t="s">
        <v>109</v>
      </c>
      <c r="D4" s="44" t="s">
        <v>55</v>
      </c>
      <c r="E4" s="44" t="s">
        <v>12</v>
      </c>
      <c r="F4" s="47"/>
      <c r="G4" s="47"/>
      <c r="H4" s="47"/>
      <c r="I4" s="47"/>
      <c r="J4" s="47">
        <f ca="1" xml:space="preserve"> Calcs!P94</f>
        <v>1.9968117259701188</v>
      </c>
      <c r="K4" s="47"/>
      <c r="L4" s="99">
        <f ca="1" xml:space="preserve"> Calcs!P94</f>
        <v>1.9968117259701188</v>
      </c>
    </row>
    <row r="5" spans="1:12" s="48" customFormat="1">
      <c r="B5" s="98" t="s">
        <v>193</v>
      </c>
      <c r="C5" s="98" t="s">
        <v>194</v>
      </c>
      <c r="D5" s="54" t="s">
        <v>195</v>
      </c>
      <c r="E5" s="55" t="s">
        <v>12</v>
      </c>
      <c r="F5" s="57" t="str">
        <f t="shared" ref="F5:L5" ca="1" si="0">CONCATENATE("[…]", TEXT(NOW(),"dd/mm/yyy hh:mm:ss"))</f>
        <v>[…]13/08/2020 15:37:46</v>
      </c>
      <c r="G5" s="57" t="str">
        <f t="shared" ca="1" si="0"/>
        <v>[…]13/08/2020 15:37:46</v>
      </c>
      <c r="H5" s="57" t="str">
        <f t="shared" ca="1" si="0"/>
        <v>[…]13/08/2020 15:37:46</v>
      </c>
      <c r="I5" s="57" t="str">
        <f t="shared" ca="1" si="0"/>
        <v>[…]13/08/2020 15:37:46</v>
      </c>
      <c r="J5" s="57" t="str">
        <f t="shared" ca="1" si="0"/>
        <v>[…]13/08/2020 15:37:46</v>
      </c>
      <c r="K5" s="57" t="str">
        <f t="shared" ca="1" si="0"/>
        <v>[…]13/08/2020 15:37:46</v>
      </c>
      <c r="L5" s="59" t="str">
        <f t="shared" ca="1" si="0"/>
        <v>[…]13/08/2020 15:37:46</v>
      </c>
    </row>
    <row r="6" spans="1:12">
      <c r="B6" s="98" t="s">
        <v>196</v>
      </c>
      <c r="C6" s="98" t="s">
        <v>197</v>
      </c>
      <c r="D6" s="54" t="s">
        <v>195</v>
      </c>
      <c r="E6" s="55" t="s">
        <v>12</v>
      </c>
      <c r="F6" s="56" t="str">
        <f ca="1">MID(CELL("filename",F1),SEARCH("[",CELL("filename",F1))+1,SEARCH(".",CELL("filename",F1))-1-SEARCH("[",CELL("filename",F1)))</f>
        <v>PR19PD008_TMS_BYRun1</v>
      </c>
      <c r="G6" s="56" t="str">
        <f ca="1">MID(CELL("filename",F1),SEARCH("[",CELL("filename",F1))+1,SEARCH(".",CELL("filename",F1))-1-SEARCH("[",CELL("filename",F1)))</f>
        <v>PR19PD008_TMS_BYRun1</v>
      </c>
      <c r="H6" s="56" t="str">
        <f ca="1">MID(CELL("filename",F1),SEARCH("[",CELL("filename",F1))+1,SEARCH(".",CELL("filename",F1))-1-SEARCH("[",CELL("filename",F1)))</f>
        <v>PR19PD008_TMS_BYRun1</v>
      </c>
      <c r="I6" s="56" t="str">
        <f ca="1">MID(CELL("filename",F1),SEARCH("[",CELL("filename",F1))+1,SEARCH(".",CELL("filename",F1))-1-SEARCH("[",CELL("filename",F1)))</f>
        <v>PR19PD008_TMS_BYRun1</v>
      </c>
      <c r="J6" s="56" t="str">
        <f ca="1">MID(CELL("filename",F1),SEARCH("[",CELL("filename",F1))+1,SEARCH(".",CELL("filename",F1))-1-SEARCH("[",CELL("filename",F1)))</f>
        <v>PR19PD008_TMS_BYRun1</v>
      </c>
      <c r="K6" s="56" t="str">
        <f ca="1">MID(CELL("filename",F1),SEARCH("[",CELL("filename",F1))+1,SEARCH(".",CELL("filename",F1))-1-SEARCH("[",CELL("filename",F1)))</f>
        <v>PR19PD008_TMS_BYRun1</v>
      </c>
      <c r="L6" s="60" t="str">
        <f ca="1">MID(CELL("filename",F1),SEARCH("[",CELL("filename",F1))+1,SEARCH(".",CELL("filename",F1))-1-SEARCH("[",CELL("filename",F1)))</f>
        <v>PR19PD008_TMS_BYRun1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2020-09-17T13:02:50Z</dcterms:created>
  <dcterms:modified xsi:type="dcterms:W3CDTF">2020-09-17T13:03:03Z</dcterms:modified>
  <cp:category/>
  <cp:contentStatus/>
</cp:coreProperties>
</file>