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<sst xmlns="http://schemas.openxmlformats.org/spreadsheetml/2006/main" count="1386" uniqueCount="479">
  <si>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</si>
  <si>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</si>
  <si>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</si>
  <si>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</si>
  <si>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</si>
  <si>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</si>
  <si>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</si>
  <si>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</si>
  <si>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</si>
  <si>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</si>
  <si>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</si>
  <si>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</si>
  <si>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</si>
  <si>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</si>
  <si>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</si>
  <si>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</si>
  <si>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</si>
  <si>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</si>
  <si>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</si>
  <si>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</si>
  <si>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</si>
  <si>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</si>
  <si>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</si>
  <si>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</si>
  <si>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</si>
  <si>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</si>
  <si>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</si>
  <si>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</si>
  <si>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</si>
  <si>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</si>
  <si>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</si>
  <si>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</si>
  <si>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</si>
  <si>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</si>
  <si>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</si>
  <si>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</si>
  <si>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</si>
  <si>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</si>
  <si>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</si>
  <si>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</si>
  <si>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</si>
  <si>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</si>
  <si>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</si>
  <si>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</si>
  <si>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</si>
  <si>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</si>
  <si>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</si>
  <si>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</si>
  <si>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</si>
  <si>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</si>
  <si>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</si>
  <si>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</si>
  <si>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</si>
  <si>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</si>
  <si>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</si>
  <si>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</si>
  <si>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</si>
  <si>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</si>
  <si>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</si>
  <si>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</si>
  <si>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</si>
  <si>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</si>
  <si>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</si>
  <si>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</si>
  <si>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</si>
  <si>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</si>
  <si>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</si>
  <si>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</si>
  <si>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</si>
  <si>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</si>
  <si>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</si>
  <si>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</si>
  <si>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</si>
  <si>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</si>
  <si>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</si>
  <si>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</si>
  <si>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</si>
  <si>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</si>
  <si>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</si>
  <si>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</si>
  <si>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</si>
  <si>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</si>
  <si>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</si>
  <si>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</si>
  <si>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</si>
  <si>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</si>
  <si>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</si>
  <si>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</si>
  <si>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</si>
  <si>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</si>
  <si>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</si>
  <si>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</si>
  <si>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</si>
  <si>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</si>
  <si>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</si>
  <si>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</si>
  <si>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</si>
  <si>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</si>
  <si>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</si>
  <si>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</si>
  <si>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</si>
  <si>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</si>
  <si>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</si>
  <si>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</si>
  <si>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</si>
  <si>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</si>
  <si>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</si>
  <si>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</si>
  <si>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</si>
  <si>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</si>
  <si>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</si>
  <si>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</si>
  <si>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</si>
  <si>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</si>
  <si>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</si>
  <si>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</si>
  <si>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</si>
  <si>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</si>
  <si>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</si>
  <si>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</si>
  <si>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</si>
  <si>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</si>
  <si>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</si>
  <si>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</si>
  <si>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</si>
  <si>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</si>
  <si>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</si>
  <si>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</si>
  <si>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</si>
  <si>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</si>
  <si>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</si>
  <si>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</si>
  <si>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</si>
  <si>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</si>
  <si>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</si>
  <si>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</si>
  <si>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</si>
  <si>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</si>
  <si>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</si>
  <si>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</si>
  <si>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</si>
  <si>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</si>
  <si>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</si>
  <si>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</si>
  <si>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</si>
  <si>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</si>
  <si>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</si>
  <si>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</si>
  <si>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</si>
  <si>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</si>
  <si>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</si>
  <si>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</si>
  <si>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</si>
  <si>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</si>
  <si>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</si>
  <si>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</si>
  <si>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</si>
  <si>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</si>
  <si>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</si>
  <si>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</si>
  <si>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</si>
  <si>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</si>
  <si>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</si>
  <si>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</si>
  <si>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</si>
  <si>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</si>
  <si>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</si>
  <si>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</si>
  <si>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</si>
  <si>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</si>
  <si>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</si>
  <si>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</si>
  <si>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</si>
  <si>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</si>
  <si>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</si>
  <si>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</si>
  <si>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</si>
  <si>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</si>
  <si>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</si>
  <si>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</si>
  <si>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</si>
  <si>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</si>
  <si>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</si>
  <si>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</si>
  <si>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</si>
  <si>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</si>
  <si>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</si>
  <si>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</si>
  <si>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</si>
  <si>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</si>
  <si>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</si>
  <si>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</si>
  <si>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</si>
  <si>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</si>
  <si>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</si>
  <si>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</si>
  <si>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</si>
  <si>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</si>
  <si>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</si>
  <si>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</si>
  <si>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</si>
  <si>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</si>
  <si>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</si>
  <si>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</si>
  <si>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</si>
  <si>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</si>
  <si>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</si>
  <si>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</si>
  <si>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</si>
  <si>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</si>
  <si>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</si>
  <si>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</si>
  <si>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</si>
  <si>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</si>
  <si>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</si>
  <si>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</si>
  <si>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</si>
  <si>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</si>
  <si>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</si>
  <si>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</si>
  <si>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</si>
  <si>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</si>
  <si>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</si>
  <si>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</si>
  <si>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</si>
  <si>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</si>
  <si>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</si>
  <si>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</si>
  <si>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</si>
  <si>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</si>
  <si>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</si>
  <si>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</si>
  <si>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</si>
  <si>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</si>
  <si>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</si>
  <si>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</si>
  <si>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</si>
  <si>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</si>
  <si>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</si>
  <si>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</si>
  <si>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</si>
  <si>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</si>
  <si>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</si>
  <si>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</si>
  <si>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</si>
  <si>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</si>
  <si>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</si>
  <si>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</si>
  <si>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</si>
  <si>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</si>
  <si>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</si>
  <si>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</si>
  <si>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</si>
  <si>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</si>
  <si>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</si>
  <si>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</si>
  <si>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</si>
  <si>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</si>
  <si>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</si>
  <si>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</si>
  <si>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</si>
  <si>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</si>
  <si>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</si>
  <si>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</si>
  <si>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</si>
  <si>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</si>
  <si>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</si>
  <si>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</si>
  <si>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</si>
  <si>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</si>
  <si>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</si>
  <si>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</si>
  <si>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</si>
  <si>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</si>
  <si>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</si>
  <si>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</si>
  <si>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</si>
  <si>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</si>
  <si>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</si>
  <si>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</si>
  <si>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</si>
  <si>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</si>
  <si>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</si>
  <si>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</si>
  <si>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</si>
  <si>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</si>
  <si>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</si>
  <si>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</si>
  <si>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</si>
  <si>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</si>
  <si>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</si>
  <si>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</si>
  <si>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</si>
  <si>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</si>
  <si>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</si>
  <si>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</si>
  <si>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</si>
  <si>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</si>
  <si>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</si>
  <si>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</si>
  <si>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</si>
  <si>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</si>
  <si>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</si>
  <si>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</si>
  <si>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</si>
  <si>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</si>
  <si>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</si>
  <si>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</si>
  <si>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</si>
  <si>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</si>
  <si>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</si>
  <si>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</si>
  <si>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</si>
  <si>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</si>
  <si>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</si>
  <si>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</si>
  <si>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</si>
  <si>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</si>
  <si>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</si>
  <si>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</si>
  <si>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</si>
  <si>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</si>
  <si>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</si>
  <si>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</si>
  <si>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</si>
  <si>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</si>
  <si>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</si>
  <si>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</si>
  <si>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</si>
  <si>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</si>
  <si>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</si>
  <si>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</si>
  <si>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</si>
  <si>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</si>
  <si>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</si>
  <si>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</si>
  <si>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</si>
  <si>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</si>
  <si>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</si>
  <si>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</si>
  <si>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</si>
  <si>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</si>
  <si>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</si>
  <si>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</si>
  <si>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</si>
  <si>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</si>
  <si>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</si>
  <si>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</si>
  <si>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</si>
  <si>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</si>
  <si>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</si>
  <si>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</si>
  <si>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</si>
  <si>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</si>
  <si>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</si>
  <si>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</si>
  <si>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</si>
  <si>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</si>
  <si>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</si>
  <si>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</si>
  <si>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</si>
  <si>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</si>
  <si>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</si>
  <si>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</si>
  <si>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</si>
  <si>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</si>
  <si>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</si>
  <si>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</si>
  <si>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</si>
  <si>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</si>
  <si>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</si>
  <si>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</si>
  <si>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</si>
  <si>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</si>
  <si>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</si>
  <si>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</si>
  <si>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</si>
  <si>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</si>
  <si>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</si>
  <si>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</si>
  <si>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</si>
  <si>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</si>
  <si>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</si>
  <si>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</si>
  <si>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</si>
  <si>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</si>
  <si>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</si>
  <si>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</si>
  <si>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</si>
  <si>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</si>
  <si>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</si>
  <si>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</si>
  <si>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</si>
  <si>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</si>
  <si>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</si>
  <si>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</si>
  <si>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</si>
  <si>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</si>
  <si>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</si>
  <si>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</si>
  <si>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</si>
  <si>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</si>
  <si>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</si>
  <si>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</si>
  <si>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</si>
  <si>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</si>
  <si>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</si>
  <si>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</si>
  <si>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</si>
  <si>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</si>
  <si>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</si>
  <si>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</si>
  <si>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</si>
  <si>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</si>
  <si>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</si>
  <si>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</si>
  <si>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</si>
  <si>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</si>
  <si>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</si>
  <si>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</si>
  <si>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</si>
  <si>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</si>
  <si>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</si>
  <si>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</si>
  <si>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</si>
  <si>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</si>
  <si>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</si>
  <si>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</si>
  <si>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</si>
  <si>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</si>
  <si>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</si>
  <si>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</si>
  <si>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</si>
  <si>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</si>
  <si>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</si>
  <si>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</si>
  <si>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</si>
  <si>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</si>
  <si>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</si>
  <si>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</si>
  <si>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</si>
  <si>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</si>
  <si>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</si>
  <si>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</si>
  <si>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</si>
  <si>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</si>
  <si>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</si>
  <si>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</si>
  <si>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</si>
  <si>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</si>
  <si>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</si>
  <si>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</si>
  <si>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</si>
  <si>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</si>
  <si>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</si>
  <si>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</si>
  <si>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</si>
  <si>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</si>
  <si>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</si>
  <si>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</si>
  <si>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</si>
  <si>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</si>
  <si>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</si>
  <si>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</si>
  <si>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</si>
  <si>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</si>
  <si>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</si>
  <si>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</si>
  <si>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</si>
  <si>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BRL</t>
  </si>
  <si>
    <t>BRL.PD.A6a</t>
  </si>
  <si>
    <t>BRL.PD.C006.01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</si>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</sst>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M24" sqref="M24"/>
      <selection pane="bottomLeft"/>
    </sheetView>
  </sheetViews>
  <sheetFormatPr defaultRowHeight="15"/>
  <cols>
    <col min="1" max="1" width="3.710937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478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1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0.32</v>
      </c>
      <c r="K5" s="217">
        <v>0.32</v>
      </c>
      <c r="L5" s="217">
        <v>0.32</v>
      </c>
      <c r="M5" s="217">
        <v>0.32</v>
      </c>
      <c r="N5" s="217">
        <v>0.32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0</v>
      </c>
      <c r="K6" s="217">
        <v>0</v>
      </c>
      <c r="L6" s="217">
        <v>0</v>
      </c>
      <c r="M6" s="217">
        <v>0</v>
      </c>
      <c r="N6" s="217"/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100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100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87.83</v>
      </c>
      <c r="K12" s="217">
        <v>85.025000000000006</v>
      </c>
      <c r="L12" s="217">
        <v>84.692999999999998</v>
      </c>
      <c r="M12" s="217">
        <v>84.084999999999994</v>
      </c>
      <c r="N12" s="217">
        <v>85.355000000000004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0</v>
      </c>
      <c r="K13" s="217">
        <v>0</v>
      </c>
      <c r="L13" s="217">
        <v>0</v>
      </c>
      <c r="M13" s="217">
        <v>0</v>
      </c>
      <c r="N13" s="217"/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86.81</v>
      </c>
      <c r="K14" s="217">
        <v>84.004999999999995</v>
      </c>
      <c r="L14" s="217">
        <v>83.673000000000002</v>
      </c>
      <c r="M14" s="217">
        <v>83.064999999999998</v>
      </c>
      <c r="N14" s="217">
        <v>84.334999999999994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0</v>
      </c>
      <c r="K15" s="217">
        <v>0</v>
      </c>
      <c r="L15" s="217">
        <v>0</v>
      </c>
      <c r="M15" s="217">
        <v>0</v>
      </c>
      <c r="N15" s="217"/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69.891000000000005</v>
      </c>
      <c r="K16" s="217">
        <v>82.936999999999998</v>
      </c>
      <c r="L16" s="217">
        <v>104.04300000000001</v>
      </c>
      <c r="M16" s="217">
        <v>109.07</v>
      </c>
      <c r="N16" s="217">
        <v>128.083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0</v>
      </c>
      <c r="K17" s="217">
        <v>0</v>
      </c>
      <c r="L17" s="217">
        <v>0</v>
      </c>
      <c r="M17" s="217">
        <v>0</v>
      </c>
      <c r="N17" s="217"/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1.2170000000000001</v>
      </c>
      <c r="K18" s="217">
        <v>1.2330000000000001</v>
      </c>
      <c r="L18" s="217">
        <v>1.552</v>
      </c>
      <c r="M18" s="217">
        <v>1.36</v>
      </c>
      <c r="N18" s="217">
        <v>1.2250000000000001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1.6E-2</v>
      </c>
      <c r="K19" s="217">
        <v>3.3000000000000002E-2</v>
      </c>
      <c r="L19" s="217">
        <v>0.159</v>
      </c>
      <c r="M19" s="217">
        <v>0.16900000000000001</v>
      </c>
      <c r="N19" s="217">
        <v>0.376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0.33700000000000002</v>
      </c>
      <c r="K20" s="217">
        <v>9.8000000000000004E-2</v>
      </c>
      <c r="L20" s="217">
        <v>0</v>
      </c>
      <c r="M20" s="217">
        <v>0</v>
      </c>
      <c r="N20" s="217">
        <v>0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0.10199999999999999</v>
      </c>
      <c r="K21" s="217">
        <v>0</v>
      </c>
      <c r="L21" s="217">
        <v>0</v>
      </c>
      <c r="M21" s="217">
        <v>0</v>
      </c>
      <c r="N21" s="217">
        <v>3.8650000000000002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/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/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0</v>
      </c>
      <c r="L24" s="217">
        <v>0</v>
      </c>
      <c r="M24" s="217"/>
      <c r="N24" s="217"/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/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0.68500000000000005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0.59940000000000004</v>
      </c>
      <c r="K28" s="218">
        <v>0.5403</v>
      </c>
      <c r="L28" s="218">
        <v>0.54049999999999998</v>
      </c>
      <c r="M28" s="218">
        <v>0.54069999999999996</v>
      </c>
      <c r="N28" s="218">
        <v>0.54159999999999997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</v>
      </c>
      <c r="K29" s="218">
        <v>0</v>
      </c>
      <c r="L29" s="218">
        <v>0</v>
      </c>
      <c r="M29" s="218">
        <v>0</v>
      </c>
      <c r="N29" s="218"/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1.115</v>
      </c>
      <c r="K30" s="217">
        <v>0</v>
      </c>
      <c r="L30" s="217">
        <v>0</v>
      </c>
      <c r="M30" s="217">
        <v>0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0</v>
      </c>
      <c r="L31" s="217">
        <v>0</v>
      </c>
      <c r="M31" s="217">
        <v>0</v>
      </c>
      <c r="N31" s="217"/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M24" sqref="M24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39.140625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/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v>86.8069926054078</v>
      </c>
      <c r="K14" s="264">
        <v>84.001734707013</v>
      </c>
      <c r="L14" s="264">
        <v>83.6704229772443</v>
      </c>
      <c r="M14" s="264">
        <v>83.062473548044693</v>
      </c>
      <c r="N14" s="264">
        <v>84.332472085462598</v>
      </c>
      <c r="O14" s="217"/>
      <c r="P14" s="217"/>
      <c r="Q14" t="s">
        <v>471</v>
      </c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>
        <v>0.59943999999999997</v>
      </c>
      <c r="K28" s="266">
        <v>0.54200000000000004</v>
      </c>
      <c r="L28" s="266">
        <v>0.54200000000000004</v>
      </c>
      <c r="M28" s="266">
        <v>0.54200000000000004</v>
      </c>
      <c r="N28" s="266">
        <v>0.54200000000000004</v>
      </c>
      <c r="O28" s="218"/>
      <c r="P28" s="218"/>
      <c r="Q28" s="269" t="s">
        <v>470</v>
      </c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M24" sqref="M24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BRL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1</v>
      </c>
    </row>
    <row r="5" spans="1:16">
      <c r="A5" t="str">
        <f>F_Inputs!A5</f>
        <v>BRL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0.32</v>
      </c>
      <c r="K5" s="264">
        <f>IF(InpOverride!K5="",F_Inputs!K5,InpOverride!K5)</f>
        <v>0.32</v>
      </c>
      <c r="L5" s="264">
        <f>IF(InpOverride!L5="",F_Inputs!L5,InpOverride!L5)</f>
        <v>0.32</v>
      </c>
      <c r="M5" s="264">
        <f>IF(InpOverride!M5="",F_Inputs!M5,InpOverride!M5)</f>
        <v>0.32</v>
      </c>
      <c r="N5" s="264">
        <f>IF(InpOverride!N5="",F_Inputs!N5,InpOverride!N5)</f>
        <v>0.32</v>
      </c>
      <c r="O5" s="217"/>
      <c r="P5" s="217"/>
    </row>
    <row r="6" spans="1:16">
      <c r="A6" t="str">
        <f>F_Inputs!A6</f>
        <v>BRL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0</v>
      </c>
      <c r="K6" s="264">
        <f>IF(InpOverride!K6="",F_Inputs!K6,InpOverride!K6)</f>
        <v>0</v>
      </c>
      <c r="L6" s="264">
        <f>IF(InpOverride!L6="",F_Inputs!L6,InpOverride!L6)</f>
        <v>0</v>
      </c>
      <c r="M6" s="264">
        <f>IF(InpOverride!M6="",F_Inputs!M6,InpOverride!M6)</f>
        <v>0</v>
      </c>
      <c r="N6" s="264">
        <f>IF(InpOverride!N6="",F_Inputs!N6,InpOverride!N6)</f>
        <v>0</v>
      </c>
      <c r="O6" s="217"/>
      <c r="P6" s="217"/>
    </row>
    <row r="7" spans="1:16">
      <c r="A7" t="str">
        <f>F_Inputs!A7</f>
        <v>BRL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100</v>
      </c>
    </row>
    <row r="8" spans="1:16">
      <c r="A8" t="str">
        <f>F_Inputs!A8</f>
        <v>BRL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0</v>
      </c>
    </row>
    <row r="9" spans="1:16">
      <c r="A9" t="str">
        <f>F_Inputs!A9</f>
        <v>BRL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100</v>
      </c>
    </row>
    <row r="10" spans="1:16">
      <c r="A10" t="str">
        <f>F_Inputs!A10</f>
        <v>BRL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0</v>
      </c>
    </row>
    <row r="11" spans="1:16">
      <c r="A11" t="str">
        <f>F_Inputs!A11</f>
        <v>BRL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BRL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87.83</v>
      </c>
      <c r="K12" s="264">
        <f>IF(InpOverride!K12="",F_Inputs!K12,InpOverride!K12)</f>
        <v>85.025000000000006</v>
      </c>
      <c r="L12" s="264">
        <f>IF(InpOverride!L12="",F_Inputs!L12,InpOverride!L12)</f>
        <v>84.692999999999998</v>
      </c>
      <c r="M12" s="264">
        <f>IF(InpOverride!M12="",F_Inputs!M12,InpOverride!M12)</f>
        <v>84.084999999999994</v>
      </c>
      <c r="N12" s="264">
        <f>IF(InpOverride!N12="",F_Inputs!N12,InpOverride!N12)</f>
        <v>85.355000000000004</v>
      </c>
      <c r="O12" s="217"/>
      <c r="P12" s="217"/>
    </row>
    <row r="13" spans="1:16">
      <c r="A13" t="str">
        <f>F_Inputs!A13</f>
        <v>BRL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0</v>
      </c>
      <c r="K13" s="264">
        <f>IF(InpOverride!K13="",F_Inputs!K13,InpOverride!K13)</f>
        <v>0</v>
      </c>
      <c r="L13" s="264">
        <f>IF(InpOverride!L13="",F_Inputs!L13,InpOverride!L13)</f>
        <v>0</v>
      </c>
      <c r="M13" s="264">
        <f>IF(InpOverride!M13="",F_Inputs!M13,InpOverride!M13)</f>
        <v>0</v>
      </c>
      <c r="N13" s="264">
        <f>IF(InpOverride!N13="",F_Inputs!N13,InpOverride!N13)</f>
        <v>0</v>
      </c>
      <c r="O13" s="217"/>
      <c r="P13" s="217"/>
    </row>
    <row r="14" spans="1:16">
      <c r="A14" t="str">
        <f>F_Inputs!A14</f>
        <v>BRL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86.8069926054078</v>
      </c>
      <c r="K14" s="264">
        <f>IF(InpOverride!K14="",F_Inputs!K14,InpOverride!K14)</f>
        <v>84.001734707013</v>
      </c>
      <c r="L14" s="264">
        <f>IF(InpOverride!L14="",F_Inputs!L14,InpOverride!L14)</f>
        <v>83.6704229772443</v>
      </c>
      <c r="M14" s="264">
        <f>IF(InpOverride!M14="",F_Inputs!M14,InpOverride!M14)</f>
        <v>83.062473548044693</v>
      </c>
      <c r="N14" s="264">
        <f>IF(InpOverride!N14="",F_Inputs!N14,InpOverride!N14)</f>
        <v>84.332472085462598</v>
      </c>
      <c r="O14" s="217"/>
      <c r="P14" s="217"/>
    </row>
    <row r="15" spans="1:16">
      <c r="A15" t="str">
        <f>F_Inputs!A15</f>
        <v>BRL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0</v>
      </c>
      <c r="K15" s="264">
        <f>IF(InpOverride!K15="",F_Inputs!K15,InpOverride!K15)</f>
        <v>0</v>
      </c>
      <c r="L15" s="264">
        <f>IF(InpOverride!L15="",F_Inputs!L15,InpOverride!L15)</f>
        <v>0</v>
      </c>
      <c r="M15" s="264">
        <f>IF(InpOverride!M15="",F_Inputs!M15,InpOverride!M15)</f>
        <v>0</v>
      </c>
      <c r="N15" s="264">
        <f>IF(InpOverride!N15="",F_Inputs!N15,InpOverride!N15)</f>
        <v>0</v>
      </c>
      <c r="O15" s="217"/>
      <c r="P15" s="217"/>
    </row>
    <row r="16" spans="1:16">
      <c r="A16" t="str">
        <f>F_Inputs!A16</f>
        <v>BRL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69.891000000000005</v>
      </c>
      <c r="K16" s="264">
        <f>IF(InpOverride!K16="",F_Inputs!K16,InpOverride!K16)</f>
        <v>82.936999999999998</v>
      </c>
      <c r="L16" s="264">
        <f>IF(InpOverride!L16="",F_Inputs!L16,InpOverride!L16)</f>
        <v>104.04300000000001</v>
      </c>
      <c r="M16" s="264">
        <f>IF(InpOverride!M16="",F_Inputs!M16,InpOverride!M16)</f>
        <v>109.07</v>
      </c>
      <c r="N16" s="264">
        <f>IF(InpOverride!N16="",F_Inputs!N16,InpOverride!N16)</f>
        <v>128.083</v>
      </c>
      <c r="O16" s="217"/>
      <c r="P16" s="217"/>
    </row>
    <row r="17" spans="1:16">
      <c r="A17" t="str">
        <f>F_Inputs!A17</f>
        <v>BRL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0</v>
      </c>
      <c r="K17" s="264">
        <f>IF(InpOverride!K17="",F_Inputs!K17,InpOverride!K17)</f>
        <v>0</v>
      </c>
      <c r="L17" s="264">
        <f>IF(InpOverride!L17="",F_Inputs!L17,InpOverride!L17)</f>
        <v>0</v>
      </c>
      <c r="M17" s="264">
        <f>IF(InpOverride!M17="",F_Inputs!M17,InpOverride!M17)</f>
        <v>0</v>
      </c>
      <c r="N17" s="264">
        <f>IF(InpOverride!N17="",F_Inputs!N17,InpOverride!N17)</f>
        <v>0</v>
      </c>
      <c r="O17" s="217"/>
      <c r="P17" s="217"/>
    </row>
    <row r="18" spans="1:16">
      <c r="A18" t="str">
        <f>F_Inputs!A18</f>
        <v>BRL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1.2170000000000001</v>
      </c>
      <c r="K18" s="264">
        <f>IF(InpOverride!K18="",F_Inputs!K18,InpOverride!K18)</f>
        <v>1.2330000000000001</v>
      </c>
      <c r="L18" s="264">
        <f>IF(InpOverride!L18="",F_Inputs!L18,InpOverride!L18)</f>
        <v>1.552</v>
      </c>
      <c r="M18" s="264">
        <f>IF(InpOverride!M18="",F_Inputs!M18,InpOverride!M18)</f>
        <v>1.36</v>
      </c>
      <c r="N18" s="264">
        <f>IF(InpOverride!N18="",F_Inputs!N18,InpOverride!N18)</f>
        <v>1.2250000000000001</v>
      </c>
      <c r="O18" s="217"/>
      <c r="P18" s="217"/>
    </row>
    <row r="19" spans="1:16">
      <c r="A19" t="str">
        <f>F_Inputs!A19</f>
        <v>BRL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1.6E-2</v>
      </c>
      <c r="K19" s="264">
        <f>IF(InpOverride!K19="",F_Inputs!K19,InpOverride!K19)</f>
        <v>3.3000000000000002E-2</v>
      </c>
      <c r="L19" s="264">
        <f>IF(InpOverride!L19="",F_Inputs!L19,InpOverride!L19)</f>
        <v>0.159</v>
      </c>
      <c r="M19" s="264">
        <f>IF(InpOverride!M19="",F_Inputs!M19,InpOverride!M19)</f>
        <v>0.16900000000000001</v>
      </c>
      <c r="N19" s="264">
        <f>IF(InpOverride!N19="",F_Inputs!N19,InpOverride!N19)</f>
        <v>0.376</v>
      </c>
      <c r="O19" s="217"/>
      <c r="P19" s="217"/>
    </row>
    <row r="20" spans="1:16">
      <c r="A20" t="str">
        <f>F_Inputs!A20</f>
        <v>BRL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0.33700000000000002</v>
      </c>
      <c r="K20" s="264">
        <f>IF(InpOverride!K20="",F_Inputs!K20,InpOverride!K20)</f>
        <v>9.8000000000000004E-2</v>
      </c>
      <c r="L20" s="264">
        <f>IF(InpOverride!L20="",F_Inputs!L20,InpOverride!L20)</f>
        <v>0</v>
      </c>
      <c r="M20" s="264">
        <f>IF(InpOverride!M20="",F_Inputs!M20,InpOverride!M20)</f>
        <v>0</v>
      </c>
      <c r="N20" s="264">
        <f>IF(InpOverride!N20="",F_Inputs!N20,InpOverride!N20)</f>
        <v>0</v>
      </c>
      <c r="O20" s="217"/>
      <c r="P20" s="217"/>
    </row>
    <row r="21" spans="1:16">
      <c r="A21" t="str">
        <f>F_Inputs!A21</f>
        <v>BRL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0.10199999999999999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3.8650000000000002</v>
      </c>
      <c r="O21" s="217"/>
      <c r="P21" s="217"/>
    </row>
    <row r="22" spans="1:16">
      <c r="A22" t="str">
        <f>F_Inputs!A22</f>
        <v>BRL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BRL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BRL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0</v>
      </c>
      <c r="L24" s="264">
        <f>IF(InpOverride!L24="",F_Inputs!L24,InpOverride!L24)</f>
        <v>0</v>
      </c>
      <c r="M24" s="264">
        <f>IF(InpOverride!M24="",F_Inputs!M24,InpOverride!M24)</f>
        <v>0</v>
      </c>
      <c r="N24" s="264">
        <f>IF(InpOverride!N24="",F_Inputs!N24,InpOverride!N24)</f>
        <v>0</v>
      </c>
      <c r="O24" s="217"/>
      <c r="P24" s="217"/>
    </row>
    <row r="25" spans="1:16">
      <c r="A25" t="str">
        <f>F_Inputs!A25</f>
        <v>BRL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BRL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0.68500000000000005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BRL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BRL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0.59943999999999997</v>
      </c>
      <c r="K28" s="264">
        <f>IF(InpOverride!K28="",F_Inputs!K28,InpOverride!K28)</f>
        <v>0.54200000000000004</v>
      </c>
      <c r="L28" s="264">
        <f>IF(InpOverride!L28="",F_Inputs!L28,InpOverride!L28)</f>
        <v>0.54200000000000004</v>
      </c>
      <c r="M28" s="264">
        <f>IF(InpOverride!M28="",F_Inputs!M28,InpOverride!M28)</f>
        <v>0.54200000000000004</v>
      </c>
      <c r="N28" s="264">
        <f>IF(InpOverride!N28="",F_Inputs!N28,InpOverride!N28)</f>
        <v>0.54200000000000004</v>
      </c>
      <c r="O28" s="218"/>
      <c r="P28" s="218"/>
    </row>
    <row r="29" spans="1:16">
      <c r="A29" t="str">
        <f>F_Inputs!A29</f>
        <v>BRL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</v>
      </c>
      <c r="K29" s="264">
        <f>IF(InpOverride!K29="",F_Inputs!K29,InpOverride!K29)</f>
        <v>0</v>
      </c>
      <c r="L29" s="264">
        <f>IF(InpOverride!L29="",F_Inputs!L29,InpOverride!L29)</f>
        <v>0</v>
      </c>
      <c r="M29" s="264">
        <f>IF(InpOverride!M29="",F_Inputs!M29,InpOverride!M29)</f>
        <v>0</v>
      </c>
      <c r="N29" s="264">
        <f>IF(InpOverride!N29="",F_Inputs!N29,InpOverride!N29)</f>
        <v>0</v>
      </c>
      <c r="O29" s="218"/>
      <c r="P29" s="218"/>
    </row>
    <row r="30" spans="1:16">
      <c r="A30" t="str">
        <f>F_Inputs!A30</f>
        <v>BRL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1.115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BRL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0</v>
      </c>
      <c r="L31" s="264">
        <f>IF(InpOverride!L31="",F_Inputs!L31,InpOverride!L31)</f>
        <v>0</v>
      </c>
      <c r="M31" s="264">
        <f>IF(InpOverride!M31="",F_Inputs!M31,InpOverride!M31)</f>
        <v>0</v>
      </c>
      <c r="N31" s="264">
        <f>IF(InpOverride!N31="",F_Inputs!N31,InpOverride!N31)</f>
        <v>0</v>
      </c>
      <c r="O31" s="217"/>
      <c r="P31" s="217"/>
    </row>
    <row r="32" spans="1:16">
      <c r="A32" t="str">
        <f>F_Inputs!A32</f>
        <v>BRL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BRL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BRL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BRL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BRL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BRL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BRL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BRL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BRL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BRL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BRL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BRL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BRL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BRL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-1.9331683661359287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0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-1.9331683661359287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0.43546889917849074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0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0.43546889917849074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09:41:57</v>
      </c>
      <c r="G10" s="259" t="str">
        <f ca="1">CONCATENATE("[…]", TEXT(NOW(),"dd/mm/yyy hh:mm:ss"))</f>
        <v>[…]17/09/2020 09:41:57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menu_BRL_BYRun1</v>
      </c>
      <c r="G11" s="262" t="str">
        <f ca="1">MID(CELL("filename",F1),SEARCH("[",CELL("filename",F1))+1,SEARCH(".",CELL("filename",F1))-1-SEARCH("[",CELL("filename",F1)))</f>
        <v>Totex menu_BRL_BYRun1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472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473</v>
      </c>
      <c r="C3" s="273" t="s">
        <v>474</v>
      </c>
      <c r="D3" s="273" t="s">
        <v>475</v>
      </c>
      <c r="E3" s="273" t="s">
        <v>476</v>
      </c>
      <c r="F3" s="273" t="s">
        <v>477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BRL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WoC</v>
      </c>
      <c r="I12" s="144" t="s">
        <v>10</v>
      </c>
      <c r="K12" s="24" t="b">
        <f>CompanyType="WoC"</f>
        <v>1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3.6699999999999997E-2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100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0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0.32</v>
      </c>
      <c r="M26" s="35">
        <f>InpActive!K5</f>
        <v>0.32</v>
      </c>
      <c r="N26" s="35">
        <f>InpActive!L5</f>
        <v>0.32</v>
      </c>
      <c r="O26" s="35">
        <f>InpActive!M5</f>
        <v>0.32</v>
      </c>
      <c r="P26" s="35">
        <f>InpActive!N5</f>
        <v>0.32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0</v>
      </c>
      <c r="M27" s="35">
        <f>InpActive!K6</f>
        <v>0</v>
      </c>
      <c r="N27" s="35">
        <f>InpActive!L6</f>
        <v>0</v>
      </c>
      <c r="O27" s="35">
        <f>InpActive!M6</f>
        <v>0</v>
      </c>
      <c r="P27" s="35">
        <f>InpActive!N6</f>
        <v>0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100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86.8069926054078</v>
      </c>
      <c r="M40" s="35">
        <f>InpActive!K14</f>
        <v>84.001734707013</v>
      </c>
      <c r="N40" s="35">
        <f>InpActive!L14</f>
        <v>83.6704229772443</v>
      </c>
      <c r="O40" s="35">
        <f>InpActive!M14</f>
        <v>83.062473548044693</v>
      </c>
      <c r="P40" s="35">
        <f>InpActive!N14</f>
        <v>84.332472085462598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0</v>
      </c>
      <c r="M41" s="35">
        <f>InpActive!K15</f>
        <v>0</v>
      </c>
      <c r="N41" s="35">
        <f>InpActive!L15</f>
        <v>0</v>
      </c>
      <c r="O41" s="35">
        <f>InpActive!M15</f>
        <v>0</v>
      </c>
      <c r="P41" s="35">
        <f>InpActive!N15</f>
        <v>0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87.83</v>
      </c>
      <c r="M46" s="35">
        <f>InpActive!K12</f>
        <v>85.025000000000006</v>
      </c>
      <c r="N46" s="35">
        <f>InpActive!L12</f>
        <v>84.692999999999998</v>
      </c>
      <c r="O46" s="35">
        <f>InpActive!M12</f>
        <v>84.084999999999994</v>
      </c>
      <c r="P46" s="35">
        <f>InpActive!N12</f>
        <v>85.355000000000004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0</v>
      </c>
      <c r="M47" s="35">
        <f>InpActive!K13</f>
        <v>0</v>
      </c>
      <c r="N47" s="35">
        <f>InpActive!L13</f>
        <v>0</v>
      </c>
      <c r="O47" s="35">
        <f>InpActive!M13</f>
        <v>0</v>
      </c>
      <c r="P47" s="35">
        <f>InpActive!N13</f>
        <v>0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69.891000000000005</v>
      </c>
      <c r="M52" s="35">
        <f>InpActive!K16</f>
        <v>82.936999999999998</v>
      </c>
      <c r="N52" s="35">
        <f>InpActive!L16</f>
        <v>104.04300000000001</v>
      </c>
      <c r="O52" s="35">
        <f>InpActive!M16</f>
        <v>109.07</v>
      </c>
      <c r="P52" s="35">
        <f>InpActive!N16</f>
        <v>128.083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0</v>
      </c>
      <c r="M53" s="35">
        <f>InpActive!K17</f>
        <v>0</v>
      </c>
      <c r="N53" s="35">
        <f>InpActive!L17</f>
        <v>0</v>
      </c>
      <c r="O53" s="35">
        <f>InpActive!M17</f>
        <v>0</v>
      </c>
      <c r="P53" s="35">
        <f>InpActive!N17</f>
        <v>0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1.2170000000000001</v>
      </c>
      <c r="M60" s="35">
        <f>InpActive!K18</f>
        <v>1.2330000000000001</v>
      </c>
      <c r="N60" s="35">
        <f>InpActive!L18</f>
        <v>1.552</v>
      </c>
      <c r="O60" s="35">
        <f>InpActive!M18</f>
        <v>1.36</v>
      </c>
      <c r="P60" s="35">
        <f>InpActive!N18</f>
        <v>1.2250000000000001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1.6E-2</v>
      </c>
      <c r="M61" s="35">
        <f>InpActive!K19</f>
        <v>3.3000000000000002E-2</v>
      </c>
      <c r="N61" s="35">
        <f>InpActive!L19</f>
        <v>0.159</v>
      </c>
      <c r="O61" s="35">
        <f>InpActive!M19</f>
        <v>0.16900000000000001</v>
      </c>
      <c r="P61" s="35">
        <f>InpActive!N19</f>
        <v>0.376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0.33700000000000002</v>
      </c>
      <c r="M62" s="35">
        <f>InpActive!K20</f>
        <v>9.8000000000000004E-2</v>
      </c>
      <c r="N62" s="35">
        <f>InpActive!L20</f>
        <v>0</v>
      </c>
      <c r="O62" s="35">
        <f>InpActive!M20</f>
        <v>0</v>
      </c>
      <c r="P62" s="35">
        <f>InpActive!N20</f>
        <v>0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0.10199999999999999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3.8650000000000002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1.115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0</v>
      </c>
      <c r="N68" s="35">
        <f>InpActive!L24</f>
        <v>0</v>
      </c>
      <c r="O68" s="35">
        <f>InpActive!M24</f>
        <v>0</v>
      </c>
      <c r="P68" s="35">
        <f>InpActive!N24</f>
        <v>0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0</v>
      </c>
      <c r="N70" s="221">
        <f>InpActive!L31</f>
        <v>0</v>
      </c>
      <c r="O70" s="221">
        <f>InpActive!M31</f>
        <v>0</v>
      </c>
      <c r="P70" s="221">
        <f>InpActive!N31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0.68500000000000005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0.59943999999999997</v>
      </c>
      <c r="M125" s="173">
        <f>InpActive!K28</f>
        <v>0.54200000000000004</v>
      </c>
      <c r="N125" s="173">
        <f>InpActive!L28</f>
        <v>0.54200000000000004</v>
      </c>
      <c r="O125" s="173">
        <f>InpActive!M28</f>
        <v>0.54200000000000004</v>
      </c>
      <c r="P125" s="173">
        <f>InpActive!N28</f>
        <v>0.54200000000000004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</v>
      </c>
      <c r="M126" s="173">
        <f>InpActive!K29</f>
        <v>0</v>
      </c>
      <c r="N126" s="173">
        <f>InpActive!L29</f>
        <v>0</v>
      </c>
      <c r="O126" s="173">
        <f>InpActive!M29</f>
        <v>0</v>
      </c>
      <c r="P126" s="173">
        <f>InpActive!N29</f>
        <v>0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0.49999999999999994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65.915124341513547</v>
      </c>
      <c r="M14" s="50">
        <f>Actual.Totex.Water/Indexation.Average</f>
        <v>76.578296707443599</v>
      </c>
      <c r="N14" s="50">
        <f>Actual.Totex.Water/Indexation.Average</f>
        <v>92.600761556882588</v>
      </c>
      <c r="O14" s="50">
        <f>Actual.Totex.Water/Indexation.Average</f>
        <v>94.196672353442935</v>
      </c>
      <c r="P14" s="50">
        <f>Actual.Totex.Water/Indexation.Average</f>
        <v>107.82593006852653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0</v>
      </c>
      <c r="M15" s="50">
        <f>Actual.Totex.Sewerage/Indexation.Average</f>
        <v>0</v>
      </c>
      <c r="N15" s="50">
        <f>Actual.Totex.Sewerage/Indexation.Average</f>
        <v>0</v>
      </c>
      <c r="O15" s="50">
        <f>Actual.Totex.Sewerage/Indexation.Average</f>
        <v>0</v>
      </c>
      <c r="P15" s="50">
        <f>Actual.Totex.Sewerage/Indexation.Average</f>
        <v>0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2.6284564756520616</v>
      </c>
      <c r="M18" s="50">
        <f>SUM(INDEX(Actual.Exclusions.Water,,M6))/Indexation.Average</f>
        <v>1.2594233780936506</v>
      </c>
      <c r="N18" s="50">
        <f>SUM(INDEX(Actual.Exclusions.Water,,N6))/Indexation.Average</f>
        <v>1.5228309739610171</v>
      </c>
      <c r="O18" s="50">
        <f>SUM(INDEX(Actual.Exclusions.Water,,O6))/Indexation.Average</f>
        <v>1.3204979557019736</v>
      </c>
      <c r="P18" s="50">
        <f>SUM(INDEX(Actual.Exclusions.Water,,P6))/Indexation.Average</f>
        <v>4.6015203715915938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0</v>
      </c>
      <c r="M19" s="212">
        <f>SUM(Inputs!M66:M72)/Indexation.Average</f>
        <v>0</v>
      </c>
      <c r="N19" s="212">
        <f>SUM(Inputs!N66:N72)/Indexation.Average</f>
        <v>0</v>
      </c>
      <c r="O19" s="212">
        <f>SUM(Inputs!O66:O72)/Indexation.Average</f>
        <v>0</v>
      </c>
      <c r="P19" s="212">
        <f>SUM(Inputs!P66:P72)/Indexation.Average</f>
        <v>0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0.68500000000000005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63.971667865861491</v>
      </c>
      <c r="M30" s="212">
        <f t="shared" ref="M30:P30" si="2">M14-M18+M22</f>
        <v>75.318873329349941</v>
      </c>
      <c r="N30" s="212">
        <f t="shared" si="2"/>
        <v>91.077930582921567</v>
      </c>
      <c r="O30" s="212">
        <f t="shared" si="2"/>
        <v>92.876174397740968</v>
      </c>
      <c r="P30" s="212">
        <f t="shared" si="2"/>
        <v>103.22440969693494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0</v>
      </c>
      <c r="M31" s="212">
        <f t="shared" ref="M31:P31" si="3">M15-M19+M23</f>
        <v>0</v>
      </c>
      <c r="N31" s="212">
        <f t="shared" si="3"/>
        <v>0</v>
      </c>
      <c r="O31" s="212">
        <f t="shared" si="3"/>
        <v>0</v>
      </c>
      <c r="P31" s="212">
        <f t="shared" si="3"/>
        <v>0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63.971667865861491</v>
      </c>
      <c r="M32" s="77">
        <f>SUM(M30:M31)</f>
        <v>75.318873329349941</v>
      </c>
      <c r="N32" s="77">
        <f t="shared" ref="N32:P32" si="4">SUM(N30:N31)</f>
        <v>91.077930582921567</v>
      </c>
      <c r="O32" s="77">
        <f t="shared" si="4"/>
        <v>92.876174397740968</v>
      </c>
      <c r="P32" s="77">
        <f t="shared" si="4"/>
        <v>103.22440969693494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0.49999999999999994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0.54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2.3000000000000007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0.49999999999999994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2.3000000000000007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1.0108917802587085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101.08917802587085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-0.54458901293542528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-5.4458901293542531E-3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0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53.600000000000009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0.53600000000000003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-2.2974799748182537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0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0</v>
      </c>
      <c r="M97" s="147">
        <f>FD.AddInc.Coeff.Water/100*Baseline.Totex.Water</f>
        <v>0</v>
      </c>
      <c r="N97" s="147">
        <f>FD.AddInc.Coeff.Water/100*Baseline.Totex.Water</f>
        <v>0</v>
      </c>
      <c r="O97" s="147">
        <f>FD.AddInc.Coeff.Water/100*Baseline.Totex.Water</f>
        <v>0</v>
      </c>
      <c r="P97" s="147">
        <f>FD.AddInc.Coeff.Water/100*Baseline.Totex.Water</f>
        <v>0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0</v>
      </c>
      <c r="M98" s="147">
        <f>FD.AddInc.Coeff.Sewerage/100*Baseline.Totex.Sewerage</f>
        <v>0</v>
      </c>
      <c r="N98" s="147">
        <f>FD.AddInc.Coeff.Sewerage/100*Baseline.Totex.Sewerage</f>
        <v>0</v>
      </c>
      <c r="O98" s="147">
        <f>FD.AddInc.Coeff.Sewerage/100*Baseline.Totex.Sewerage</f>
        <v>0</v>
      </c>
      <c r="P98" s="147">
        <f>FD.AddInc.Coeff.Sewerage/100*Baseline.Totex.Sewerage</f>
        <v>0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-2.2974799748182537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0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-0.47274134418871799</v>
      </c>
      <c r="M105" s="147">
        <f>IF(SUM(Baseline.Totex.Water)=0,0,$G101*(Baseline.Totex.Water/SUM(Baseline.Totex.Water)))</f>
        <v>-0.45746421788955666</v>
      </c>
      <c r="N105" s="147">
        <f>IF(SUM(Baseline.Totex.Water)=0,0,$G101*(Baseline.Totex.Water/SUM(Baseline.Totex.Water)))</f>
        <v>-0.45565993061067001</v>
      </c>
      <c r="O105" s="147">
        <f>IF(SUM(Baseline.Totex.Water)=0,0,$G101*(Baseline.Totex.Water/SUM(Baseline.Totex.Water)))</f>
        <v>-0.45234910481504531</v>
      </c>
      <c r="P105" s="147">
        <f>IF(SUM(Baseline.Totex.Water)=0,0,$G101*(Baseline.Totex.Water/SUM(Baseline.Totex.Water)))</f>
        <v>-0.45926537731426381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0</v>
      </c>
      <c r="M106" s="147">
        <f>IF(SUM(Baseline.Totex.Sewerage)=0,0,$G102*(Baseline.Totex.Sewerage/SUM(Baseline.Totex.Sewerage)))</f>
        <v>0</v>
      </c>
      <c r="N106" s="147">
        <f>IF(SUM(Baseline.Totex.Sewerage)=0,0,$G102*(Baseline.Totex.Sewerage/SUM(Baseline.Totex.Sewerage)))</f>
        <v>0</v>
      </c>
      <c r="O106" s="147">
        <f>IF(SUM(Baseline.Totex.Sewerage)=0,0,$G102*(Baseline.Totex.Sewerage/SUM(Baseline.Totex.Sewerage)))</f>
        <v>0</v>
      </c>
      <c r="P106" s="147">
        <f>IF(SUM(Baseline.Totex.Sewerage)=0,0,$G102*(Baseline.Totex.Sewerage/SUM(Baseline.Totex.Sewerage)))</f>
        <v>0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-0.54605448670660695</v>
      </c>
      <c r="M109" s="147">
        <f>M105*(1+WACC)^Calcs!M7</f>
        <v>-0.50970210307157837</v>
      </c>
      <c r="N109" s="147">
        <f>N105*(1+WACC)^Calcs!N7</f>
        <v>-0.48971909332143332</v>
      </c>
      <c r="O109" s="147">
        <f>O105*(1+WACC)^Calcs!O7</f>
        <v>-0.46895031696175743</v>
      </c>
      <c r="P109" s="147">
        <f>P105*(1+WACC)^Calcs!P7</f>
        <v>-0.45926537731426381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0</v>
      </c>
      <c r="M110" s="147">
        <f>M106*(1+WACC)^Calcs!M7</f>
        <v>0</v>
      </c>
      <c r="N110" s="147">
        <f>N106*(1+WACC)^Calcs!N7</f>
        <v>0</v>
      </c>
      <c r="O110" s="147">
        <f>O106*(1+WACC)^Calcs!O7</f>
        <v>0</v>
      </c>
      <c r="P110" s="147">
        <f>P106*(1+WACC)^Calcs!P7</f>
        <v>0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-2.4736913773756397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0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86.8069926054078</v>
      </c>
      <c r="M136" s="147">
        <f>Baseline.Totex.Water*(FD.AllExp.Coeff.Water/100)</f>
        <v>84.001734707013</v>
      </c>
      <c r="N136" s="147">
        <f>Baseline.Totex.Water*(FD.AllExp.Coeff.Water/100)</f>
        <v>83.6704229772443</v>
      </c>
      <c r="O136" s="147">
        <f>Baseline.Totex.Water*(FD.AllExp.Coeff.Water/100)</f>
        <v>83.062473548044693</v>
      </c>
      <c r="P136" s="147">
        <f>Baseline.Totex.Water*(FD.AllExp.Coeff.Water/100)</f>
        <v>84.332472085462598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0</v>
      </c>
      <c r="M137" s="147">
        <f>Baseline.Totex.Sewerage*(FD.AllExp.Coeff.Sewerage/100)</f>
        <v>0</v>
      </c>
      <c r="N137" s="147">
        <f>Baseline.Totex.Sewerage*(FD.AllExp.Coeff.Sewerage/100)</f>
        <v>0</v>
      </c>
      <c r="O137" s="147">
        <f>Baseline.Totex.Sewerage*(FD.AllExp.Coeff.Sewerage/100)</f>
        <v>0</v>
      </c>
      <c r="P137" s="147">
        <f>Baseline.Totex.Sewerage*(FD.AllExp.Coeff.Sewerage/100)</f>
        <v>0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87.83</v>
      </c>
      <c r="M140" s="147">
        <f>Inputs!M46</f>
        <v>85.025000000000006</v>
      </c>
      <c r="N140" s="147">
        <f>Inputs!N46</f>
        <v>84.692999999999998</v>
      </c>
      <c r="O140" s="147">
        <f>Inputs!O46</f>
        <v>84.084999999999994</v>
      </c>
      <c r="P140" s="147">
        <f>Inputs!P46</f>
        <v>85.355000000000004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0</v>
      </c>
      <c r="M141" s="147">
        <f>Inputs!M47</f>
        <v>0</v>
      </c>
      <c r="N141" s="147">
        <f>Inputs!N47</f>
        <v>0</v>
      </c>
      <c r="O141" s="147">
        <f>Inputs!O47</f>
        <v>0</v>
      </c>
      <c r="P141" s="147">
        <f>Inputs!P47</f>
        <v>0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1.0230073945921987</v>
      </c>
      <c r="M144" s="147">
        <f t="shared" ref="M144:P144" si="5">M140-M136</f>
        <v>1.0232652929870056</v>
      </c>
      <c r="N144" s="147">
        <f t="shared" si="5"/>
        <v>1.0225770227556978</v>
      </c>
      <c r="O144" s="147">
        <f t="shared" si="5"/>
        <v>1.0225264519553008</v>
      </c>
      <c r="P144" s="147">
        <f t="shared" si="5"/>
        <v>1.022527914537406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0</v>
      </c>
      <c r="P145" s="147">
        <f t="shared" si="6"/>
        <v>0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86.8069926054078</v>
      </c>
      <c r="M148" s="147">
        <f>Baseline.Totex.Water*(AllExp.Coeff.Water/100)</f>
        <v>84.001734707013</v>
      </c>
      <c r="N148" s="147">
        <f>Baseline.Totex.Water*(AllExp.Coeff.Water/100)</f>
        <v>83.6704229772443</v>
      </c>
      <c r="O148" s="147">
        <f>Baseline.Totex.Water*(AllExp.Coeff.Water/100)</f>
        <v>83.062473548044693</v>
      </c>
      <c r="P148" s="147">
        <f>Baseline.Totex.Water*(AllExp.Coeff.Water/100)</f>
        <v>84.332472085462598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0</v>
      </c>
      <c r="M149" s="147">
        <f>Baseline.Totex.Sewerage*(AllExp.Coeff.Sewerage/100)</f>
        <v>0</v>
      </c>
      <c r="N149" s="147">
        <f>Baseline.Totex.Sewerage*(AllExp.Coeff.Sewerage/100)</f>
        <v>0</v>
      </c>
      <c r="O149" s="147">
        <f>Baseline.Totex.Sewerage*(AllExp.Coeff.Sewerage/100)</f>
        <v>0</v>
      </c>
      <c r="P149" s="147">
        <f>Baseline.Totex.Sewerage*(AllExp.Coeff.Sewerage/100)</f>
        <v>0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87.83</v>
      </c>
      <c r="M152" s="147">
        <f t="shared" ref="M152:P152" si="7">M148+M144</f>
        <v>85.025000000000006</v>
      </c>
      <c r="N152" s="147">
        <f t="shared" si="7"/>
        <v>84.692999999999998</v>
      </c>
      <c r="O152" s="147">
        <f t="shared" si="7"/>
        <v>84.084999999999994</v>
      </c>
      <c r="P152" s="147">
        <f t="shared" si="7"/>
        <v>85.355000000000004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0</v>
      </c>
      <c r="M153" s="147">
        <f t="shared" ref="M153:P153" si="8">M149+M145</f>
        <v>0</v>
      </c>
      <c r="N153" s="147">
        <f t="shared" si="8"/>
        <v>0</v>
      </c>
      <c r="O153" s="147">
        <f t="shared" si="8"/>
        <v>0</v>
      </c>
      <c r="P153" s="147">
        <f t="shared" si="8"/>
        <v>0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-22.835324739546316</v>
      </c>
      <c r="M162" s="209">
        <f>(Actual.Totex.Water-SUM(Inputs!M60:M64))/Indexation.Average-M148</f>
        <v>-8.6828613776630448</v>
      </c>
      <c r="N162" s="209">
        <f>(Actual.Totex.Water-SUM(Inputs!N60:N64))/Indexation.Average-N148</f>
        <v>7.4075076056772673</v>
      </c>
      <c r="O162" s="209">
        <f>(Actual.Totex.Water-SUM(Inputs!O60:O64))/Indexation.Average-O148</f>
        <v>9.813700849696275</v>
      </c>
      <c r="P162" s="209">
        <f>(Actual.Totex.Water-SUM(Inputs!P60:P64))/Indexation.Average-P148</f>
        <v>18.891937611472343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0</v>
      </c>
      <c r="M163" s="209">
        <f>(Actual.Totex.Sewerage-SUM(Inputs!M66:M72))/Indexation.Average-M149</f>
        <v>0</v>
      </c>
      <c r="N163" s="209">
        <f>(Actual.Totex.Sewerage-SUM(Inputs!N66:N72))/Indexation.Average-N149</f>
        <v>0</v>
      </c>
      <c r="O163" s="209">
        <f>(Actual.Totex.Sewerage-SUM(Inputs!O66:O72))/Indexation.Average-O149</f>
        <v>0</v>
      </c>
      <c r="P163" s="209">
        <f>(Actual.Totex.Sewerage-SUM(Inputs!P66:P72))/Indexation.Average-P149</f>
        <v>0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-22.835324739546316</v>
      </c>
      <c r="M166" s="147">
        <f t="shared" ref="L166:P167" si="10">M162+M156</f>
        <v>-8.6828613776630448</v>
      </c>
      <c r="N166" s="147">
        <f t="shared" si="10"/>
        <v>7.4075076056772673</v>
      </c>
      <c r="O166" s="147">
        <f t="shared" si="10"/>
        <v>9.813700849696275</v>
      </c>
      <c r="P166" s="147">
        <f t="shared" si="10"/>
        <v>18.891937611472343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0</v>
      </c>
      <c r="M167" s="147">
        <f t="shared" si="10"/>
        <v>0</v>
      </c>
      <c r="N167" s="147">
        <f t="shared" si="10"/>
        <v>0</v>
      </c>
      <c r="O167" s="147">
        <f t="shared" si="10"/>
        <v>0</v>
      </c>
      <c r="P167" s="147">
        <f t="shared" si="10"/>
        <v>0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-26.376646939629421</v>
      </c>
      <c r="M170" s="147">
        <f>M166*(1+WACC)^Calcs!M7</f>
        <v>-9.6743581941578327</v>
      </c>
      <c r="N170" s="147">
        <f>N166*(1+WACC)^Calcs!N7</f>
        <v>7.9611957618529887</v>
      </c>
      <c r="O170" s="147">
        <f>O166*(1+WACC)^Calcs!O7</f>
        <v>10.173863670880127</v>
      </c>
      <c r="P170" s="147">
        <f>P166*(1+WACC)^Calcs!P7</f>
        <v>18.891937611472343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0</v>
      </c>
      <c r="M171" s="147">
        <f>M167*(1+WACC)^Calcs!M7</f>
        <v>0</v>
      </c>
      <c r="N171" s="147">
        <f>N167*(1+WACC)^Calcs!N7</f>
        <v>0</v>
      </c>
      <c r="O171" s="147">
        <f>O167*(1+WACC)^Calcs!O7</f>
        <v>0</v>
      </c>
      <c r="P171" s="147">
        <f>P167*(1+WACC)^Calcs!P7</f>
        <v>0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0.97599191041820177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0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0.55381915102974866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-1.9331683661359287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0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0.43546889917849074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0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/>
      <c r="P11" s="84">
        <f>Calcs!P197</f>
        <v>-1.9331683661359287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/>
      <c r="P12" s="84">
        <f>Calcs!P198</f>
        <v>0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-1.9331683661359287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/>
      <c r="P18" s="84">
        <f>Calcs!P202</f>
        <v>0.43546889917849074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/>
      <c r="P19" s="84">
        <f>Calcs!P203</f>
        <v>0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0.43546889917849074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M24" sqref="M24"/>
      <selection pane="topRight" activeCell="M24" sqref="M24"/>
      <selection pane="bottomLeft" activeCell="M24" sqref="M24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2019-12-05T11:28:42Z</dcterms:created>
  <dcterms:modified xsi:type="dcterms:W3CDTF">2020-09-17T08:43:52Z</dcterms:modified>
  <cp:category/>
  <cp:contentStatus/>
</cp:coreProperties>
</file>